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66925"/>
  <xr:revisionPtr revIDLastSave="0" documentId="13_ncr:1_{1A37A8B2-65BB-424C-A5F2-5933CB53509B}" xr6:coauthVersionLast="47" xr6:coauthVersionMax="47" xr10:uidLastSave="{00000000-0000-0000-0000-000000000000}"/>
  <bookViews>
    <workbookView xWindow="-120" yWindow="-120" windowWidth="29040" windowHeight="15840" activeTab="1" xr2:uid="{812A419A-0044-451C-AA0E-2C8E01AD1597}"/>
  </bookViews>
  <sheets>
    <sheet name="Ex BA" sheetId="1" r:id="rId1"/>
    <sheet name="Pp BA2" sheetId="2" r:id="rId2"/>
  </sheets>
  <externalReferences>
    <externalReference r:id="rId3"/>
  </externalReferences>
  <definedNames>
    <definedName name="_xlnm.Print_Area" localSheetId="0">'Ex BA'!$A$4:$H$161</definedName>
    <definedName name="_xlnm.Print_Area" localSheetId="1">'Pp BA2'!$A$4:$H$161</definedName>
    <definedName name="_xlnm.Print_Titles" localSheetId="0">'Ex BA'!$1:$3</definedName>
    <definedName name="_xlnm.Print_Titles" localSheetId="1">'Pp BA2'!$1:$3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4" i="2" l="1"/>
  <c r="H149" i="2"/>
  <c r="G147" i="2"/>
  <c r="G148" i="2" s="1"/>
  <c r="H148" i="2" s="1"/>
  <c r="F147" i="2"/>
  <c r="D142" i="2"/>
  <c r="F141" i="2"/>
  <c r="B141" i="2"/>
  <c r="F140" i="2"/>
  <c r="B140" i="2"/>
  <c r="F139" i="2"/>
  <c r="B139" i="2"/>
  <c r="F138" i="2"/>
  <c r="D136" i="2"/>
  <c r="C136" i="2"/>
  <c r="D139" i="2" s="1"/>
  <c r="H139" i="2" s="1"/>
  <c r="E133" i="2"/>
  <c r="G132" i="2"/>
  <c r="F132" i="2"/>
  <c r="F135" i="2" s="1"/>
  <c r="E132" i="2"/>
  <c r="D128" i="2"/>
  <c r="F127" i="2"/>
  <c r="B127" i="2"/>
  <c r="F126" i="2"/>
  <c r="B126" i="2"/>
  <c r="F125" i="2"/>
  <c r="B125" i="2"/>
  <c r="F124" i="2"/>
  <c r="D122" i="2"/>
  <c r="C122" i="2"/>
  <c r="D125" i="2" s="1"/>
  <c r="H125" i="2" s="1"/>
  <c r="E119" i="2"/>
  <c r="G118" i="2"/>
  <c r="F118" i="2"/>
  <c r="F121" i="2" s="1"/>
  <c r="E118" i="2"/>
  <c r="D114" i="2"/>
  <c r="F113" i="2"/>
  <c r="B113" i="2"/>
  <c r="F112" i="2"/>
  <c r="B112" i="2"/>
  <c r="F111" i="2"/>
  <c r="B111" i="2"/>
  <c r="F110" i="2"/>
  <c r="D108" i="2"/>
  <c r="C108" i="2"/>
  <c r="D111" i="2" s="1"/>
  <c r="H111" i="2" s="1"/>
  <c r="E105" i="2"/>
  <c r="G104" i="2"/>
  <c r="F104" i="2"/>
  <c r="F107" i="2" s="1"/>
  <c r="E104" i="2"/>
  <c r="D100" i="2"/>
  <c r="F99" i="2"/>
  <c r="B99" i="2"/>
  <c r="F98" i="2"/>
  <c r="B98" i="2"/>
  <c r="F97" i="2"/>
  <c r="B97" i="2"/>
  <c r="F96" i="2"/>
  <c r="D94" i="2"/>
  <c r="C94" i="2"/>
  <c r="D97" i="2" s="1"/>
  <c r="H97" i="2" s="1"/>
  <c r="E91" i="2"/>
  <c r="G90" i="2"/>
  <c r="F90" i="2"/>
  <c r="F93" i="2" s="1"/>
  <c r="E90" i="2"/>
  <c r="D86" i="2"/>
  <c r="F85" i="2"/>
  <c r="B85" i="2"/>
  <c r="F84" i="2"/>
  <c r="B84" i="2"/>
  <c r="F83" i="2"/>
  <c r="B83" i="2"/>
  <c r="F82" i="2"/>
  <c r="D80" i="2"/>
  <c r="C80" i="2"/>
  <c r="D83" i="2" s="1"/>
  <c r="H83" i="2" s="1"/>
  <c r="E77" i="2"/>
  <c r="G76" i="2"/>
  <c r="F76" i="2"/>
  <c r="F79" i="2" s="1"/>
  <c r="E76" i="2"/>
  <c r="D72" i="2"/>
  <c r="F71" i="2"/>
  <c r="B71" i="2"/>
  <c r="F70" i="2"/>
  <c r="B70" i="2"/>
  <c r="F69" i="2"/>
  <c r="B69" i="2"/>
  <c r="F68" i="2"/>
  <c r="D66" i="2"/>
  <c r="C66" i="2"/>
  <c r="D69" i="2" s="1"/>
  <c r="H69" i="2" s="1"/>
  <c r="E63" i="2"/>
  <c r="G62" i="2"/>
  <c r="F62" i="2"/>
  <c r="F65" i="2" s="1"/>
  <c r="E62" i="2"/>
  <c r="D58" i="2"/>
  <c r="F57" i="2"/>
  <c r="B57" i="2"/>
  <c r="F56" i="2"/>
  <c r="B56" i="2"/>
  <c r="F55" i="2"/>
  <c r="B55" i="2"/>
  <c r="F54" i="2"/>
  <c r="D52" i="2"/>
  <c r="C52" i="2"/>
  <c r="D55" i="2" s="1"/>
  <c r="H55" i="2" s="1"/>
  <c r="E49" i="2"/>
  <c r="G48" i="2"/>
  <c r="F48" i="2"/>
  <c r="F51" i="2" s="1"/>
  <c r="E48" i="2"/>
  <c r="D44" i="2"/>
  <c r="F43" i="2"/>
  <c r="B43" i="2"/>
  <c r="F42" i="2"/>
  <c r="B42" i="2"/>
  <c r="F41" i="2"/>
  <c r="B41" i="2"/>
  <c r="F40" i="2"/>
  <c r="D38" i="2"/>
  <c r="C38" i="2"/>
  <c r="D41" i="2" s="1"/>
  <c r="H41" i="2" s="1"/>
  <c r="E35" i="2"/>
  <c r="G34" i="2"/>
  <c r="F34" i="2"/>
  <c r="F37" i="2" s="1"/>
  <c r="E34" i="2"/>
  <c r="D30" i="2"/>
  <c r="F29" i="2"/>
  <c r="B29" i="2"/>
  <c r="F28" i="2"/>
  <c r="B28" i="2"/>
  <c r="F27" i="2"/>
  <c r="B27" i="2"/>
  <c r="F26" i="2"/>
  <c r="D24" i="2"/>
  <c r="C24" i="2"/>
  <c r="D27" i="2" s="1"/>
  <c r="H27" i="2" s="1"/>
  <c r="E21" i="2"/>
  <c r="G20" i="2"/>
  <c r="F20" i="2"/>
  <c r="F23" i="2" s="1"/>
  <c r="E20" i="2"/>
  <c r="D16" i="2"/>
  <c r="F15" i="2"/>
  <c r="B15" i="2"/>
  <c r="F14" i="2"/>
  <c r="B14" i="2"/>
  <c r="F13" i="2"/>
  <c r="B13" i="2"/>
  <c r="D10" i="2"/>
  <c r="C10" i="2"/>
  <c r="E7" i="2"/>
  <c r="G6" i="2"/>
  <c r="F6" i="2"/>
  <c r="F9" i="2" s="1"/>
  <c r="E6" i="2"/>
  <c r="D179" i="1"/>
  <c r="E179" i="1" s="1"/>
  <c r="D178" i="1"/>
  <c r="E178" i="1" s="1"/>
  <c r="D177" i="1"/>
  <c r="E177" i="1" s="1"/>
  <c r="F150" i="1"/>
  <c r="H149" i="1"/>
  <c r="H148" i="1"/>
  <c r="H147" i="1"/>
  <c r="H150" i="1" s="1"/>
  <c r="D142" i="1"/>
  <c r="B141" i="1"/>
  <c r="B140" i="1"/>
  <c r="B139" i="1"/>
  <c r="D136" i="1"/>
  <c r="C136" i="1"/>
  <c r="D139" i="1" s="1"/>
  <c r="H139" i="1" s="1"/>
  <c r="E133" i="1"/>
  <c r="G132" i="1"/>
  <c r="F132" i="1"/>
  <c r="F135" i="1" s="1"/>
  <c r="E132" i="1"/>
  <c r="D128" i="1"/>
  <c r="B127" i="1"/>
  <c r="B126" i="1"/>
  <c r="B125" i="1"/>
  <c r="D122" i="1"/>
  <c r="C122" i="1"/>
  <c r="D125" i="1" s="1"/>
  <c r="H125" i="1" s="1"/>
  <c r="E119" i="1"/>
  <c r="G118" i="1"/>
  <c r="F118" i="1"/>
  <c r="F121" i="1" s="1"/>
  <c r="E118" i="1"/>
  <c r="D114" i="1"/>
  <c r="B113" i="1"/>
  <c r="B112" i="1"/>
  <c r="B111" i="1"/>
  <c r="D108" i="1"/>
  <c r="C108" i="1"/>
  <c r="D111" i="1" s="1"/>
  <c r="H111" i="1" s="1"/>
  <c r="E105" i="1"/>
  <c r="G104" i="1"/>
  <c r="F104" i="1"/>
  <c r="F107" i="1" s="1"/>
  <c r="E104" i="1"/>
  <c r="D100" i="1"/>
  <c r="B99" i="1"/>
  <c r="B98" i="1"/>
  <c r="B97" i="1"/>
  <c r="D94" i="1"/>
  <c r="C94" i="1"/>
  <c r="D97" i="1" s="1"/>
  <c r="H97" i="1" s="1"/>
  <c r="E91" i="1"/>
  <c r="G90" i="1"/>
  <c r="F90" i="1"/>
  <c r="F93" i="1" s="1"/>
  <c r="E90" i="1"/>
  <c r="D86" i="1"/>
  <c r="B85" i="1"/>
  <c r="B84" i="1"/>
  <c r="B83" i="1"/>
  <c r="D80" i="1"/>
  <c r="C80" i="1"/>
  <c r="D83" i="1" s="1"/>
  <c r="H83" i="1" s="1"/>
  <c r="E77" i="1"/>
  <c r="G76" i="1"/>
  <c r="F76" i="1"/>
  <c r="F79" i="1" s="1"/>
  <c r="E76" i="1"/>
  <c r="D72" i="1"/>
  <c r="B71" i="1"/>
  <c r="B70" i="1"/>
  <c r="B69" i="1"/>
  <c r="D66" i="1"/>
  <c r="C66" i="1"/>
  <c r="D69" i="1" s="1"/>
  <c r="H69" i="1" s="1"/>
  <c r="E63" i="1"/>
  <c r="G62" i="1"/>
  <c r="F62" i="1"/>
  <c r="F65" i="1" s="1"/>
  <c r="E62" i="1"/>
  <c r="D58" i="1"/>
  <c r="B57" i="1"/>
  <c r="B56" i="1"/>
  <c r="B55" i="1"/>
  <c r="D52" i="1"/>
  <c r="C52" i="1"/>
  <c r="D55" i="1" s="1"/>
  <c r="H55" i="1" s="1"/>
  <c r="E49" i="1"/>
  <c r="G48" i="1"/>
  <c r="F48" i="1"/>
  <c r="F51" i="1" s="1"/>
  <c r="E48" i="1"/>
  <c r="D44" i="1"/>
  <c r="B43" i="1"/>
  <c r="B42" i="1"/>
  <c r="B41" i="1"/>
  <c r="D38" i="1"/>
  <c r="C38" i="1"/>
  <c r="D41" i="1" s="1"/>
  <c r="H41" i="1" s="1"/>
  <c r="E35" i="1"/>
  <c r="G34" i="1"/>
  <c r="F34" i="1"/>
  <c r="F37" i="1" s="1"/>
  <c r="E34" i="1"/>
  <c r="D30" i="1"/>
  <c r="B29" i="1"/>
  <c r="B28" i="1"/>
  <c r="B27" i="1"/>
  <c r="D24" i="1"/>
  <c r="C24" i="1"/>
  <c r="D27" i="1" s="1"/>
  <c r="H27" i="1" s="1"/>
  <c r="E21" i="1"/>
  <c r="G20" i="1"/>
  <c r="F20" i="1"/>
  <c r="F23" i="1" s="1"/>
  <c r="E20" i="1"/>
  <c r="D16" i="1"/>
  <c r="B15" i="1"/>
  <c r="B14" i="1"/>
  <c r="B13" i="1"/>
  <c r="D10" i="1"/>
  <c r="C10" i="1"/>
  <c r="E7" i="1"/>
  <c r="G6" i="1"/>
  <c r="F6" i="1"/>
  <c r="F9" i="1" s="1"/>
  <c r="E6" i="1"/>
  <c r="E9" i="2" l="1"/>
  <c r="G9" i="2" s="1"/>
  <c r="G10" i="2" s="1"/>
  <c r="E15" i="2" s="1"/>
  <c r="H15" i="2" s="1"/>
  <c r="E8" i="2"/>
  <c r="F8" i="2" s="1"/>
  <c r="F10" i="2" s="1"/>
  <c r="E14" i="2" s="1"/>
  <c r="H14" i="2" s="1"/>
  <c r="E10" i="2"/>
  <c r="E13" i="2" s="1"/>
  <c r="L158" i="2"/>
  <c r="D13" i="2"/>
  <c r="H13" i="2" s="1"/>
  <c r="H16" i="2" s="1"/>
  <c r="E23" i="2"/>
  <c r="G23" i="2" s="1"/>
  <c r="G24" i="2" s="1"/>
  <c r="E29" i="2" s="1"/>
  <c r="H29" i="2" s="1"/>
  <c r="E22" i="2"/>
  <c r="F22" i="2" s="1"/>
  <c r="F24" i="2" s="1"/>
  <c r="E28" i="2" s="1"/>
  <c r="H28" i="2" s="1"/>
  <c r="E24" i="2"/>
  <c r="E27" i="2" s="1"/>
  <c r="H30" i="2"/>
  <c r="E37" i="2"/>
  <c r="G37" i="2" s="1"/>
  <c r="G38" i="2" s="1"/>
  <c r="E43" i="2" s="1"/>
  <c r="H43" i="2" s="1"/>
  <c r="E36" i="2"/>
  <c r="F36" i="2" s="1"/>
  <c r="F38" i="2" s="1"/>
  <c r="E42" i="2" s="1"/>
  <c r="H42" i="2" s="1"/>
  <c r="E38" i="2"/>
  <c r="E41" i="2" s="1"/>
  <c r="H44" i="2"/>
  <c r="E51" i="2"/>
  <c r="G51" i="2" s="1"/>
  <c r="G52" i="2" s="1"/>
  <c r="E57" i="2" s="1"/>
  <c r="H57" i="2" s="1"/>
  <c r="E50" i="2"/>
  <c r="F50" i="2" s="1"/>
  <c r="F52" i="2" s="1"/>
  <c r="E56" i="2" s="1"/>
  <c r="H56" i="2" s="1"/>
  <c r="E52" i="2"/>
  <c r="E55" i="2" s="1"/>
  <c r="H58" i="2"/>
  <c r="E65" i="2"/>
  <c r="G65" i="2" s="1"/>
  <c r="G66" i="2" s="1"/>
  <c r="E71" i="2" s="1"/>
  <c r="H71" i="2" s="1"/>
  <c r="E64" i="2"/>
  <c r="F64" i="2" s="1"/>
  <c r="F66" i="2" s="1"/>
  <c r="E70" i="2" s="1"/>
  <c r="H70" i="2" s="1"/>
  <c r="E66" i="2"/>
  <c r="E69" i="2" s="1"/>
  <c r="H72" i="2"/>
  <c r="E79" i="2"/>
  <c r="G79" i="2" s="1"/>
  <c r="G80" i="2" s="1"/>
  <c r="E85" i="2" s="1"/>
  <c r="H85" i="2" s="1"/>
  <c r="E78" i="2"/>
  <c r="F78" i="2" s="1"/>
  <c r="F80" i="2" s="1"/>
  <c r="E84" i="2" s="1"/>
  <c r="H84" i="2" s="1"/>
  <c r="E80" i="2"/>
  <c r="E83" i="2" s="1"/>
  <c r="H86" i="2"/>
  <c r="E93" i="2"/>
  <c r="G93" i="2" s="1"/>
  <c r="G94" i="2" s="1"/>
  <c r="E99" i="2" s="1"/>
  <c r="H99" i="2" s="1"/>
  <c r="E92" i="2"/>
  <c r="F92" i="2" s="1"/>
  <c r="F94" i="2" s="1"/>
  <c r="E98" i="2" s="1"/>
  <c r="H98" i="2" s="1"/>
  <c r="E94" i="2"/>
  <c r="E97" i="2" s="1"/>
  <c r="H100" i="2"/>
  <c r="E107" i="2"/>
  <c r="G107" i="2" s="1"/>
  <c r="G108" i="2" s="1"/>
  <c r="E113" i="2" s="1"/>
  <c r="H113" i="2" s="1"/>
  <c r="E106" i="2"/>
  <c r="F106" i="2" s="1"/>
  <c r="F108" i="2" s="1"/>
  <c r="E112" i="2" s="1"/>
  <c r="H112" i="2" s="1"/>
  <c r="E108" i="2"/>
  <c r="E111" i="2" s="1"/>
  <c r="H114" i="2"/>
  <c r="E121" i="2"/>
  <c r="G121" i="2" s="1"/>
  <c r="G122" i="2" s="1"/>
  <c r="E127" i="2" s="1"/>
  <c r="H127" i="2" s="1"/>
  <c r="E120" i="2"/>
  <c r="F120" i="2" s="1"/>
  <c r="F122" i="2" s="1"/>
  <c r="E126" i="2" s="1"/>
  <c r="H126" i="2" s="1"/>
  <c r="E122" i="2"/>
  <c r="E125" i="2" s="1"/>
  <c r="H128" i="2"/>
  <c r="E135" i="2"/>
  <c r="G135" i="2" s="1"/>
  <c r="G136" i="2" s="1"/>
  <c r="E141" i="2" s="1"/>
  <c r="H141" i="2" s="1"/>
  <c r="E134" i="2"/>
  <c r="F134" i="2" s="1"/>
  <c r="F136" i="2" s="1"/>
  <c r="E140" i="2" s="1"/>
  <c r="H140" i="2" s="1"/>
  <c r="E136" i="2"/>
  <c r="E139" i="2" s="1"/>
  <c r="H142" i="2"/>
  <c r="F150" i="2"/>
  <c r="H147" i="2"/>
  <c r="E9" i="1"/>
  <c r="G9" i="1" s="1"/>
  <c r="G10" i="1" s="1"/>
  <c r="E15" i="1" s="1"/>
  <c r="H15" i="1" s="1"/>
  <c r="E8" i="1"/>
  <c r="F8" i="1" s="1"/>
  <c r="F10" i="1" s="1"/>
  <c r="E14" i="1" s="1"/>
  <c r="H14" i="1" s="1"/>
  <c r="E10" i="1"/>
  <c r="E13" i="1" s="1"/>
  <c r="D168" i="1"/>
  <c r="D169" i="1" s="1"/>
  <c r="D13" i="1"/>
  <c r="H13" i="1" s="1"/>
  <c r="H16" i="1" s="1"/>
  <c r="D171" i="1"/>
  <c r="D172" i="1" s="1"/>
  <c r="H158" i="1"/>
  <c r="E23" i="1"/>
  <c r="G23" i="1" s="1"/>
  <c r="G24" i="1" s="1"/>
  <c r="E29" i="1" s="1"/>
  <c r="H29" i="1" s="1"/>
  <c r="E22" i="1"/>
  <c r="F22" i="1" s="1"/>
  <c r="F24" i="1" s="1"/>
  <c r="E28" i="1" s="1"/>
  <c r="H28" i="1" s="1"/>
  <c r="E24" i="1"/>
  <c r="E27" i="1" s="1"/>
  <c r="H30" i="1"/>
  <c r="E37" i="1"/>
  <c r="G37" i="1" s="1"/>
  <c r="G38" i="1" s="1"/>
  <c r="E43" i="1" s="1"/>
  <c r="H43" i="1" s="1"/>
  <c r="E36" i="1"/>
  <c r="F36" i="1" s="1"/>
  <c r="F38" i="1" s="1"/>
  <c r="E42" i="1" s="1"/>
  <c r="H42" i="1" s="1"/>
  <c r="E38" i="1"/>
  <c r="E41" i="1" s="1"/>
  <c r="H44" i="1"/>
  <c r="E51" i="1"/>
  <c r="G51" i="1" s="1"/>
  <c r="G52" i="1" s="1"/>
  <c r="E57" i="1" s="1"/>
  <c r="H57" i="1" s="1"/>
  <c r="E50" i="1"/>
  <c r="F50" i="1" s="1"/>
  <c r="F52" i="1" s="1"/>
  <c r="E56" i="1" s="1"/>
  <c r="H56" i="1" s="1"/>
  <c r="E52" i="1"/>
  <c r="E55" i="1" s="1"/>
  <c r="H58" i="1"/>
  <c r="E65" i="1"/>
  <c r="G65" i="1" s="1"/>
  <c r="G66" i="1" s="1"/>
  <c r="E71" i="1" s="1"/>
  <c r="H71" i="1" s="1"/>
  <c r="E64" i="1"/>
  <c r="F64" i="1" s="1"/>
  <c r="F66" i="1" s="1"/>
  <c r="E70" i="1" s="1"/>
  <c r="H70" i="1" s="1"/>
  <c r="E66" i="1"/>
  <c r="E69" i="1" s="1"/>
  <c r="H72" i="1"/>
  <c r="E79" i="1"/>
  <c r="G79" i="1" s="1"/>
  <c r="G80" i="1" s="1"/>
  <c r="E85" i="1" s="1"/>
  <c r="H85" i="1" s="1"/>
  <c r="E78" i="1"/>
  <c r="F78" i="1" s="1"/>
  <c r="F80" i="1" s="1"/>
  <c r="E84" i="1" s="1"/>
  <c r="H84" i="1" s="1"/>
  <c r="E80" i="1"/>
  <c r="E83" i="1" s="1"/>
  <c r="H86" i="1"/>
  <c r="E93" i="1"/>
  <c r="G93" i="1" s="1"/>
  <c r="G94" i="1" s="1"/>
  <c r="E99" i="1" s="1"/>
  <c r="H99" i="1" s="1"/>
  <c r="E92" i="1"/>
  <c r="F92" i="1" s="1"/>
  <c r="F94" i="1" s="1"/>
  <c r="E98" i="1" s="1"/>
  <c r="H98" i="1" s="1"/>
  <c r="E94" i="1"/>
  <c r="E97" i="1" s="1"/>
  <c r="H100" i="1"/>
  <c r="E107" i="1"/>
  <c r="G107" i="1" s="1"/>
  <c r="G108" i="1" s="1"/>
  <c r="E113" i="1" s="1"/>
  <c r="H113" i="1" s="1"/>
  <c r="E106" i="1"/>
  <c r="F106" i="1" s="1"/>
  <c r="F108" i="1" s="1"/>
  <c r="E112" i="1" s="1"/>
  <c r="H112" i="1" s="1"/>
  <c r="E108" i="1"/>
  <c r="E111" i="1" s="1"/>
  <c r="H114" i="1"/>
  <c r="E121" i="1"/>
  <c r="G121" i="1" s="1"/>
  <c r="G122" i="1" s="1"/>
  <c r="E127" i="1" s="1"/>
  <c r="H127" i="1" s="1"/>
  <c r="E120" i="1"/>
  <c r="F120" i="1" s="1"/>
  <c r="F122" i="1" s="1"/>
  <c r="E126" i="1" s="1"/>
  <c r="H126" i="1" s="1"/>
  <c r="E122" i="1"/>
  <c r="E125" i="1" s="1"/>
  <c r="H128" i="1"/>
  <c r="E135" i="1"/>
  <c r="G135" i="1" s="1"/>
  <c r="G136" i="1" s="1"/>
  <c r="E141" i="1" s="1"/>
  <c r="H141" i="1" s="1"/>
  <c r="E134" i="1"/>
  <c r="F134" i="1" s="1"/>
  <c r="F136" i="1" s="1"/>
  <c r="E140" i="1" s="1"/>
  <c r="H140" i="1" s="1"/>
  <c r="E136" i="1"/>
  <c r="E139" i="1" s="1"/>
  <c r="H142" i="1"/>
  <c r="L154" i="2" l="1"/>
  <c r="H150" i="2"/>
  <c r="L159" i="2"/>
  <c r="H158" i="2"/>
  <c r="L153" i="2"/>
  <c r="L155" i="2" s="1"/>
  <c r="L156" i="2" s="1"/>
  <c r="H153" i="2"/>
  <c r="H161" i="1"/>
  <c r="H160" i="1"/>
  <c r="H153" i="1"/>
  <c r="H156" i="2" l="1"/>
  <c r="H155" i="2"/>
  <c r="H161" i="2"/>
  <c r="H160" i="2"/>
  <c r="H156" i="1"/>
  <c r="H155" i="1"/>
</calcChain>
</file>

<file path=xl/sharedStrings.xml><?xml version="1.0" encoding="utf-8"?>
<sst xmlns="http://schemas.openxmlformats.org/spreadsheetml/2006/main" count="657" uniqueCount="73">
  <si>
    <t>HCWD2 - Billing Analysis</t>
  </si>
  <si>
    <t>Current Rates and Water Usage</t>
  </si>
  <si>
    <t>Test Year 2022</t>
  </si>
  <si>
    <t>5/8" x 3/4" CONNECTION</t>
  </si>
  <si>
    <t>Water Use</t>
  </si>
  <si>
    <t>Number</t>
  </si>
  <si>
    <t>Total Usage</t>
  </si>
  <si>
    <t xml:space="preserve">First  </t>
  </si>
  <si>
    <t xml:space="preserve">Next  </t>
  </si>
  <si>
    <t>(Gal.)</t>
  </si>
  <si>
    <t>Bills</t>
  </si>
  <si>
    <t>(M Gal.)</t>
  </si>
  <si>
    <t>First</t>
  </si>
  <si>
    <t>Next</t>
  </si>
  <si>
    <t>Over</t>
  </si>
  <si>
    <t>TOTALS</t>
  </si>
  <si>
    <t>REVENUE TABLE</t>
  </si>
  <si>
    <t>No. Bills</t>
  </si>
  <si>
    <t>M Gallons</t>
  </si>
  <si>
    <t>Existing Rates</t>
  </si>
  <si>
    <t>Revenue</t>
  </si>
  <si>
    <t xml:space="preserve"> gallons</t>
  </si>
  <si>
    <t>Min. Bill</t>
  </si>
  <si>
    <t>per M Gal.</t>
  </si>
  <si>
    <t xml:space="preserve"> ANNUAL REVENUE</t>
  </si>
  <si>
    <t>1" CONNECTION</t>
  </si>
  <si>
    <t>1-1/2" CONNECTION</t>
  </si>
  <si>
    <t>2" CONNECTION</t>
  </si>
  <si>
    <t>3" CONNECTION</t>
  </si>
  <si>
    <t>4" CONNECTION</t>
  </si>
  <si>
    <t>6" CONNECTION</t>
  </si>
  <si>
    <t>8" CONNECTION</t>
  </si>
  <si>
    <t>10" CONNECTION</t>
  </si>
  <si>
    <t>12" CONNECTION</t>
  </si>
  <si>
    <t>WHOLESALE CUSTOMERS REVENUE TABLE</t>
  </si>
  <si>
    <t>Water Utility</t>
  </si>
  <si>
    <t>Exist. Rate</t>
  </si>
  <si>
    <t>(M Gallons)</t>
  </si>
  <si>
    <t>($/M Gal.)</t>
  </si>
  <si>
    <t>Hardin County Water District No. 1</t>
  </si>
  <si>
    <t>LaRue County Water District</t>
  </si>
  <si>
    <t>ANNUAL REVENUE</t>
  </si>
  <si>
    <t>Billing Analysis Projected Revenue From Water Sales ………………………</t>
  </si>
  <si>
    <t>Water Sales Reported in PSC Annual Report…………………………………..</t>
  </si>
  <si>
    <t>Difference …......................................................................................................................</t>
  </si>
  <si>
    <t>Percent Error ….....................................................................................</t>
  </si>
  <si>
    <t>Total Water Use in Billing Analysis (M Gallons)…....................................................................</t>
  </si>
  <si>
    <t>Total Water Used in PSC Annual Report (M Gallons)…...................................................................</t>
  </si>
  <si>
    <t>Total No. of Retail Bills …......................</t>
  </si>
  <si>
    <t>per year</t>
  </si>
  <si>
    <t>per month</t>
  </si>
  <si>
    <t>Total Water Sales, Retail …......................</t>
  </si>
  <si>
    <t>2022 PSC Annual Report</t>
  </si>
  <si>
    <t>Gallons</t>
  </si>
  <si>
    <t>Customer</t>
  </si>
  <si>
    <t>Avg. Use</t>
  </si>
  <si>
    <t>(1,000 gal)</t>
  </si>
  <si>
    <t>Count</t>
  </si>
  <si>
    <t>(gal/month)</t>
  </si>
  <si>
    <t>Residential</t>
  </si>
  <si>
    <t>Commercial</t>
  </si>
  <si>
    <t>Industrial</t>
  </si>
  <si>
    <t>&lt;--- Wholesales Reduced</t>
  </si>
  <si>
    <t>Proposed Rates with Test Year Retail Usage &amp; Wholesale Usage Reduced</t>
  </si>
  <si>
    <t>Proposed Rates</t>
  </si>
  <si>
    <t>Prop. Rate</t>
  </si>
  <si>
    <t>Total Retail Sales</t>
  </si>
  <si>
    <t>Revenue Required from Water Sales ….......................................................................</t>
  </si>
  <si>
    <t>Revenue Required from Retail…..........</t>
  </si>
  <si>
    <t xml:space="preserve">Difference </t>
  </si>
  <si>
    <t xml:space="preserve">Percent Difference </t>
  </si>
  <si>
    <t>Total No. of Bills</t>
  </si>
  <si>
    <t xml:space="preserve">Total Water Sold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</si>
</sst>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(* #,##0_);_(* \(#,##0\);_(* &quot;-&quot;??_);_(@_)"/>
    <numFmt numFmtId="165" formatCode="#,##0.0_);\(#,##0.0\)"/>
    <numFmt numFmtId="166" formatCode="#,##0.0"/>
    <numFmt numFmtId="167" formatCode="&quot;$&quot;#,##0.00"/>
    <numFmt numFmtId="168" formatCode="&quot;$&quot;#,##0"/>
    <numFmt numFmtId="169" formatCode="_(* #,##0.0_);_(* \(#,##0.0\);_(* &quot;-&quot;??_);_(@_)"/>
    <numFmt numFmtId="170" formatCode="0.0%"/>
    <numFmt numFmtId="171" formatCode="0.000%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0" xfId="2" applyNumberFormat="1" applyFont="1" applyFill="1" applyAlignment="1"/>
    <xf numFmtId="164" fontId="3" fillId="0" borderId="0" xfId="2" applyNumberFormat="1" applyFont="1" applyFill="1" applyAlignment="1"/>
    <xf numFmtId="0" fontId="4" fillId="0" borderId="0" xfId="3" applyFont="1"/>
    <xf numFmtId="164" fontId="3" fillId="0" borderId="0" xfId="2" applyNumberFormat="1" applyFont="1" applyFill="1" applyBorder="1" applyAlignment="1"/>
    <xf numFmtId="164" fontId="3" fillId="0" borderId="0" xfId="2" applyNumberFormat="1" applyFont="1" applyAlignment="1"/>
    <xf numFmtId="164" fontId="5" fillId="0" borderId="0" xfId="2" applyNumberFormat="1" applyFont="1" applyAlignment="1"/>
    <xf numFmtId="0" fontId="1" fillId="0" borderId="0" xfId="3"/>
    <xf numFmtId="164" fontId="3" fillId="0" borderId="0" xfId="2" applyNumberFormat="1" applyFont="1"/>
    <xf numFmtId="164" fontId="4" fillId="0" borderId="0" xfId="2" applyNumberFormat="1" applyFont="1" applyAlignment="1">
      <alignment horizontal="center"/>
    </xf>
    <xf numFmtId="0" fontId="4" fillId="0" borderId="0" xfId="3" applyFont="1" applyAlignment="1">
      <alignment horizontal="left"/>
    </xf>
    <xf numFmtId="164" fontId="4" fillId="0" borderId="0" xfId="2" applyNumberFormat="1" applyFont="1"/>
    <xf numFmtId="0" fontId="3" fillId="0" borderId="0" xfId="3" applyFont="1" applyAlignment="1">
      <alignment horizontal="center"/>
    </xf>
    <xf numFmtId="0" fontId="3" fillId="0" borderId="0" xfId="3" applyFont="1"/>
    <xf numFmtId="0" fontId="5" fillId="0" borderId="0" xfId="3" applyFont="1"/>
    <xf numFmtId="0" fontId="4" fillId="2" borderId="1" xfId="3" applyFont="1" applyFill="1" applyBorder="1" applyAlignment="1">
      <alignment horizontal="left" indent="1"/>
    </xf>
    <xf numFmtId="0" fontId="4" fillId="2" borderId="2" xfId="3" applyFont="1" applyFill="1" applyBorder="1"/>
    <xf numFmtId="0" fontId="4" fillId="2" borderId="3" xfId="3" applyFont="1" applyFill="1" applyBorder="1"/>
    <xf numFmtId="0" fontId="5" fillId="0" borderId="0" xfId="3" applyFont="1" applyAlignment="1">
      <alignment horizontal="center"/>
    </xf>
    <xf numFmtId="0" fontId="4" fillId="0" borderId="4" xfId="3" applyFont="1" applyBorder="1" applyAlignment="1">
      <alignment horizontal="centerContinuous"/>
    </xf>
    <xf numFmtId="0" fontId="4" fillId="0" borderId="5" xfId="3" applyFont="1" applyBorder="1" applyAlignment="1">
      <alignment horizontal="centerContinuous"/>
    </xf>
    <xf numFmtId="0" fontId="4" fillId="0" borderId="5" xfId="3" applyFont="1" applyBorder="1" applyAlignment="1">
      <alignment horizontal="center"/>
    </xf>
    <xf numFmtId="0" fontId="1" fillId="0" borderId="5" xfId="3" applyBorder="1" applyAlignment="1">
      <alignment horizontal="center"/>
    </xf>
    <xf numFmtId="0" fontId="4" fillId="0" borderId="5" xfId="3" applyFont="1" applyBorder="1" applyAlignment="1">
      <alignment horizontal="right"/>
    </xf>
    <xf numFmtId="0" fontId="4" fillId="0" borderId="6" xfId="3" applyFont="1" applyBorder="1" applyAlignment="1">
      <alignment horizontal="right"/>
    </xf>
    <xf numFmtId="0" fontId="4" fillId="0" borderId="0" xfId="3" applyFont="1" applyAlignment="1">
      <alignment horizontal="right"/>
    </xf>
    <xf numFmtId="0" fontId="4" fillId="0" borderId="7" xfId="3" applyFont="1" applyBorder="1" applyAlignment="1">
      <alignment horizontal="centerContinuous"/>
    </xf>
    <xf numFmtId="0" fontId="4" fillId="0" borderId="8" xfId="3" applyFont="1" applyBorder="1" applyAlignment="1">
      <alignment horizontal="centerContinuous"/>
    </xf>
    <xf numFmtId="0" fontId="4" fillId="0" borderId="8" xfId="3" applyFont="1" applyBorder="1" applyAlignment="1">
      <alignment horizontal="center"/>
    </xf>
    <xf numFmtId="37" fontId="4" fillId="0" borderId="8" xfId="3" applyNumberFormat="1" applyFont="1" applyBorder="1"/>
    <xf numFmtId="37" fontId="4" fillId="0" borderId="9" xfId="3" applyNumberFormat="1" applyFont="1" applyBorder="1"/>
    <xf numFmtId="37" fontId="4" fillId="0" borderId="6" xfId="3" applyNumberFormat="1" applyFont="1" applyBorder="1"/>
    <xf numFmtId="37" fontId="4" fillId="0" borderId="0" xfId="3" applyNumberFormat="1" applyFont="1"/>
    <xf numFmtId="164" fontId="6" fillId="0" borderId="0" xfId="2" applyNumberFormat="1" applyFont="1"/>
    <xf numFmtId="164" fontId="6" fillId="0" borderId="0" xfId="2" applyNumberFormat="1" applyFont="1" applyAlignment="1">
      <alignment horizontal="center"/>
    </xf>
    <xf numFmtId="0" fontId="6" fillId="0" borderId="0" xfId="3" applyFont="1"/>
    <xf numFmtId="0" fontId="4" fillId="0" borderId="4" xfId="3" applyFont="1" applyBorder="1"/>
    <xf numFmtId="37" fontId="4" fillId="0" borderId="5" xfId="3" applyNumberFormat="1" applyFont="1" applyBorder="1"/>
    <xf numFmtId="37" fontId="4" fillId="0" borderId="5" xfId="3" applyNumberFormat="1" applyFont="1" applyBorder="1" applyProtection="1">
      <protection locked="0"/>
    </xf>
    <xf numFmtId="165" fontId="4" fillId="0" borderId="5" xfId="3" applyNumberFormat="1" applyFont="1" applyBorder="1" applyProtection="1">
      <protection locked="0"/>
    </xf>
    <xf numFmtId="165" fontId="4" fillId="0" borderId="5" xfId="3" applyNumberFormat="1" applyFont="1" applyBorder="1"/>
    <xf numFmtId="0" fontId="4" fillId="0" borderId="5" xfId="3" applyFont="1" applyBorder="1"/>
    <xf numFmtId="0" fontId="4" fillId="0" borderId="6" xfId="3" applyFont="1" applyBorder="1"/>
    <xf numFmtId="43" fontId="4" fillId="0" borderId="0" xfId="1" applyFont="1"/>
    <xf numFmtId="165" fontId="4" fillId="0" borderId="0" xfId="3" applyNumberFormat="1" applyFont="1"/>
    <xf numFmtId="0" fontId="4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165" fontId="1" fillId="0" borderId="5" xfId="3" applyNumberFormat="1" applyBorder="1" applyProtection="1">
      <protection locked="0"/>
    </xf>
    <xf numFmtId="3" fontId="4" fillId="0" borderId="0" xfId="3" applyNumberFormat="1" applyFont="1"/>
    <xf numFmtId="166" fontId="4" fillId="0" borderId="0" xfId="3" applyNumberFormat="1" applyFont="1"/>
    <xf numFmtId="167" fontId="3" fillId="0" borderId="0" xfId="3" applyNumberFormat="1" applyFont="1"/>
    <xf numFmtId="3" fontId="6" fillId="0" borderId="0" xfId="3" applyNumberFormat="1" applyFont="1"/>
    <xf numFmtId="168" fontId="6" fillId="0" borderId="0" xfId="3" applyNumberFormat="1" applyFont="1"/>
    <xf numFmtId="0" fontId="4" fillId="0" borderId="10" xfId="3" applyFont="1" applyBorder="1"/>
    <xf numFmtId="37" fontId="4" fillId="0" borderId="11" xfId="3" applyNumberFormat="1" applyFont="1" applyBorder="1"/>
    <xf numFmtId="37" fontId="4" fillId="0" borderId="11" xfId="3" applyNumberFormat="1" applyFont="1" applyBorder="1" applyProtection="1">
      <protection locked="0"/>
    </xf>
    <xf numFmtId="165" fontId="4" fillId="0" borderId="11" xfId="3" applyNumberFormat="1" applyFont="1" applyBorder="1" applyProtection="1">
      <protection locked="0"/>
    </xf>
    <xf numFmtId="165" fontId="4" fillId="0" borderId="11" xfId="3" applyNumberFormat="1" applyFont="1" applyBorder="1"/>
    <xf numFmtId="165" fontId="4" fillId="0" borderId="12" xfId="3" applyNumberFormat="1" applyFont="1" applyBorder="1"/>
    <xf numFmtId="165" fontId="4" fillId="0" borderId="6" xfId="3" applyNumberFormat="1" applyFont="1" applyBorder="1"/>
    <xf numFmtId="4" fontId="3" fillId="0" borderId="0" xfId="3" applyNumberFormat="1" applyFont="1"/>
    <xf numFmtId="0" fontId="4" fillId="0" borderId="4" xfId="3" applyFont="1" applyBorder="1" applyAlignment="1">
      <alignment horizontal="left" indent="2"/>
    </xf>
    <xf numFmtId="165" fontId="1" fillId="0" borderId="5" xfId="3" applyNumberFormat="1" applyBorder="1"/>
    <xf numFmtId="0" fontId="4" fillId="0" borderId="1" xfId="3" applyFont="1" applyBorder="1"/>
    <xf numFmtId="0" fontId="4" fillId="0" borderId="2" xfId="3" applyFont="1" applyBorder="1"/>
    <xf numFmtId="3" fontId="4" fillId="0" borderId="2" xfId="3" applyNumberFormat="1" applyFont="1" applyBorder="1"/>
    <xf numFmtId="3" fontId="4" fillId="0" borderId="3" xfId="3" applyNumberFormat="1" applyFont="1" applyBorder="1"/>
    <xf numFmtId="0" fontId="4" fillId="0" borderId="16" xfId="3" applyFont="1" applyBorder="1" applyAlignment="1">
      <alignment horizontal="center"/>
    </xf>
    <xf numFmtId="3" fontId="4" fillId="0" borderId="17" xfId="3" applyNumberFormat="1" applyFont="1" applyBorder="1"/>
    <xf numFmtId="167" fontId="4" fillId="0" borderId="4" xfId="3" applyNumberFormat="1" applyFont="1" applyBorder="1"/>
    <xf numFmtId="3" fontId="4" fillId="0" borderId="6" xfId="3" applyNumberFormat="1" applyFont="1" applyBorder="1" applyAlignment="1">
      <alignment horizontal="center"/>
    </xf>
    <xf numFmtId="168" fontId="4" fillId="0" borderId="17" xfId="3" applyNumberFormat="1" applyFont="1" applyBorder="1"/>
    <xf numFmtId="0" fontId="4" fillId="0" borderId="17" xfId="3" applyFont="1" applyBorder="1"/>
    <xf numFmtId="166" fontId="4" fillId="0" borderId="17" xfId="3" applyNumberFormat="1" applyFont="1" applyBorder="1"/>
    <xf numFmtId="4" fontId="4" fillId="0" borderId="4" xfId="3" applyNumberFormat="1" applyFont="1" applyBorder="1"/>
    <xf numFmtId="168" fontId="4" fillId="0" borderId="6" xfId="3" applyNumberFormat="1" applyFont="1" applyBorder="1" applyAlignment="1">
      <alignment horizontal="center"/>
    </xf>
    <xf numFmtId="3" fontId="4" fillId="0" borderId="18" xfId="3" applyNumberFormat="1" applyFont="1" applyBorder="1"/>
    <xf numFmtId="0" fontId="4" fillId="0" borderId="12" xfId="3" applyFont="1" applyBorder="1"/>
    <xf numFmtId="0" fontId="4" fillId="0" borderId="19" xfId="3" applyFont="1" applyBorder="1"/>
    <xf numFmtId="166" fontId="4" fillId="0" borderId="19" xfId="3" applyNumberFormat="1" applyFont="1" applyBorder="1"/>
    <xf numFmtId="4" fontId="4" fillId="0" borderId="10" xfId="3" applyNumberFormat="1" applyFont="1" applyBorder="1"/>
    <xf numFmtId="168" fontId="4" fillId="0" borderId="12" xfId="3" applyNumberFormat="1" applyFont="1" applyBorder="1" applyAlignment="1">
      <alignment horizontal="center"/>
    </xf>
    <xf numFmtId="3" fontId="4" fillId="0" borderId="19" xfId="3" applyNumberFormat="1" applyFont="1" applyBorder="1"/>
    <xf numFmtId="0" fontId="4" fillId="0" borderId="20" xfId="3" applyFont="1" applyBorder="1"/>
    <xf numFmtId="0" fontId="4" fillId="0" borderId="21" xfId="3" applyFont="1" applyBorder="1"/>
    <xf numFmtId="0" fontId="4" fillId="0" borderId="22" xfId="3" quotePrefix="1" applyFont="1" applyBorder="1"/>
    <xf numFmtId="168" fontId="4" fillId="0" borderId="21" xfId="3" applyNumberFormat="1" applyFont="1" applyBorder="1"/>
    <xf numFmtId="168" fontId="4" fillId="0" borderId="23" xfId="3" applyNumberFormat="1" applyFont="1" applyBorder="1"/>
    <xf numFmtId="168" fontId="4" fillId="0" borderId="0" xfId="3" applyNumberFormat="1" applyFont="1"/>
    <xf numFmtId="169" fontId="4" fillId="0" borderId="0" xfId="1" applyNumberFormat="1" applyFont="1"/>
    <xf numFmtId="169" fontId="4" fillId="0" borderId="0" xfId="3" applyNumberFormat="1" applyFont="1"/>
    <xf numFmtId="43" fontId="4" fillId="0" borderId="0" xfId="3" applyNumberFormat="1" applyFont="1"/>
    <xf numFmtId="4" fontId="4" fillId="0" borderId="0" xfId="3" applyNumberFormat="1" applyFont="1"/>
    <xf numFmtId="168" fontId="4" fillId="0" borderId="0" xfId="3" applyNumberFormat="1" applyFont="1" applyAlignment="1">
      <alignment horizontal="center"/>
    </xf>
    <xf numFmtId="0" fontId="4" fillId="0" borderId="27" xfId="3" applyFont="1" applyBorder="1" applyAlignment="1">
      <alignment horizontal="center"/>
    </xf>
    <xf numFmtId="0" fontId="3" fillId="0" borderId="27" xfId="3" applyFont="1" applyBorder="1" applyAlignment="1">
      <alignment horizontal="center"/>
    </xf>
    <xf numFmtId="0" fontId="4" fillId="0" borderId="0" xfId="3" applyFont="1" applyAlignment="1">
      <alignment horizontal="center" vertical="center"/>
    </xf>
    <xf numFmtId="0" fontId="4" fillId="0" borderId="19" xfId="3" applyFont="1" applyBorder="1" applyAlignment="1">
      <alignment horizontal="center"/>
    </xf>
    <xf numFmtId="0" fontId="1" fillId="0" borderId="6" xfId="3" applyBorder="1"/>
    <xf numFmtId="166" fontId="4" fillId="0" borderId="17" xfId="3" applyNumberFormat="1" applyFont="1" applyBorder="1" applyProtection="1">
      <protection locked="0"/>
    </xf>
    <xf numFmtId="170" fontId="4" fillId="0" borderId="0" xfId="4" applyNumberFormat="1" applyFont="1" applyBorder="1"/>
    <xf numFmtId="0" fontId="4" fillId="0" borderId="18" xfId="3" applyFont="1" applyBorder="1"/>
    <xf numFmtId="166" fontId="4" fillId="0" borderId="21" xfId="3" applyNumberFormat="1" applyFont="1" applyBorder="1"/>
    <xf numFmtId="3" fontId="3" fillId="0" borderId="0" xfId="3" applyNumberFormat="1" applyFont="1"/>
    <xf numFmtId="168" fontId="3" fillId="0" borderId="0" xfId="3" applyNumberFormat="1" applyFont="1"/>
    <xf numFmtId="0" fontId="3" fillId="0" borderId="21" xfId="3" applyFont="1" applyBorder="1"/>
    <xf numFmtId="168" fontId="3" fillId="0" borderId="21" xfId="3" applyNumberFormat="1" applyFont="1" applyBorder="1"/>
    <xf numFmtId="10" fontId="3" fillId="0" borderId="0" xfId="4" applyNumberFormat="1" applyFont="1" applyBorder="1"/>
    <xf numFmtId="164" fontId="8" fillId="0" borderId="0" xfId="2" applyNumberFormat="1" applyFont="1" applyFill="1" applyBorder="1" applyAlignment="1"/>
    <xf numFmtId="164" fontId="4" fillId="0" borderId="0" xfId="2" applyNumberFormat="1" applyFont="1" applyBorder="1"/>
    <xf numFmtId="164" fontId="4" fillId="0" borderId="0" xfId="2" applyNumberFormat="1" applyFont="1" applyBorder="1" applyAlignment="1">
      <alignment horizontal="center"/>
    </xf>
    <xf numFmtId="3" fontId="3" fillId="0" borderId="21" xfId="3" applyNumberFormat="1" applyFont="1" applyBorder="1"/>
    <xf numFmtId="0" fontId="4" fillId="0" borderId="21" xfId="3" applyFont="1" applyBorder="1" applyAlignment="1">
      <alignment horizontal="left"/>
    </xf>
    <xf numFmtId="164" fontId="4" fillId="0" borderId="21" xfId="2" applyNumberFormat="1" applyFont="1" applyBorder="1"/>
    <xf numFmtId="164" fontId="4" fillId="0" borderId="21" xfId="2" applyNumberFormat="1" applyFont="1" applyBorder="1" applyAlignment="1">
      <alignment horizontal="center"/>
    </xf>
    <xf numFmtId="164" fontId="3" fillId="0" borderId="0" xfId="2" applyNumberFormat="1" applyFont="1" applyBorder="1"/>
    <xf numFmtId="0" fontId="4" fillId="0" borderId="0" xfId="3" applyFont="1" applyAlignment="1">
      <alignment horizontal="centerContinuous"/>
    </xf>
    <xf numFmtId="0" fontId="1" fillId="0" borderId="0" xfId="3" applyAlignment="1">
      <alignment horizontal="center"/>
    </xf>
    <xf numFmtId="164" fontId="2" fillId="0" borderId="0" xfId="2" applyNumberFormat="1" applyFont="1" applyFill="1" applyAlignment="1">
      <alignment horizontal="right"/>
    </xf>
    <xf numFmtId="168" fontId="1" fillId="0" borderId="0" xfId="3" applyNumberFormat="1"/>
    <xf numFmtId="0" fontId="1" fillId="0" borderId="0" xfId="3" applyAlignment="1">
      <alignment horizontal="left" indent="2"/>
    </xf>
    <xf numFmtId="171" fontId="1" fillId="0" borderId="0" xfId="4" applyNumberFormat="1" applyFont="1" applyBorder="1"/>
    <xf numFmtId="37" fontId="1" fillId="0" borderId="0" xfId="3" applyNumberFormat="1"/>
    <xf numFmtId="0" fontId="4" fillId="0" borderId="22" xfId="3" applyFont="1" applyBorder="1" applyAlignment="1">
      <alignment horizontal="right"/>
    </xf>
    <xf numFmtId="0" fontId="4" fillId="0" borderId="24" xfId="3" applyFont="1" applyBorder="1" applyAlignment="1">
      <alignment horizontal="center" vertical="center"/>
    </xf>
    <xf numFmtId="0" fontId="4" fillId="0" borderId="25" xfId="3" applyFont="1" applyBorder="1" applyAlignment="1">
      <alignment horizontal="center" vertical="center"/>
    </xf>
    <xf numFmtId="0" fontId="4" fillId="0" borderId="26" xfId="3" applyFont="1" applyBorder="1" applyAlignment="1">
      <alignment horizontal="center" vertical="center"/>
    </xf>
    <xf numFmtId="0" fontId="4" fillId="0" borderId="10" xfId="3" applyFont="1" applyBorder="1" applyAlignment="1">
      <alignment horizontal="center" vertical="center"/>
    </xf>
    <xf numFmtId="0" fontId="4" fillId="0" borderId="18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4" fillId="0" borderId="27" xfId="3" applyFont="1" applyBorder="1" applyAlignment="1">
      <alignment horizontal="center" vertical="center"/>
    </xf>
    <xf numFmtId="0" fontId="4" fillId="0" borderId="19" xfId="3" applyFont="1" applyBorder="1" applyAlignment="1">
      <alignment horizontal="center" vertical="center"/>
    </xf>
    <xf numFmtId="0" fontId="4" fillId="0" borderId="13" xfId="3" applyFont="1" applyBorder="1" applyAlignment="1">
      <alignment horizontal="center"/>
    </xf>
    <xf numFmtId="0" fontId="4" fillId="0" borderId="14" xfId="3" applyFont="1" applyBorder="1" applyAlignment="1">
      <alignment horizontal="center"/>
    </xf>
    <xf numFmtId="0" fontId="4" fillId="0" borderId="15" xfId="3" applyFont="1" applyBorder="1" applyAlignment="1">
      <alignment horizontal="center"/>
    </xf>
    <xf numFmtId="0" fontId="3" fillId="0" borderId="13" xfId="3" applyFont="1" applyBorder="1" applyAlignment="1">
      <alignment horizontal="center"/>
    </xf>
    <xf numFmtId="0" fontId="3" fillId="0" borderId="15" xfId="3" applyFont="1" applyBorder="1" applyAlignment="1">
      <alignment horizontal="center"/>
    </xf>
    <xf numFmtId="164" fontId="2" fillId="0" borderId="0" xfId="2" applyNumberFormat="1" applyFont="1" applyFill="1" applyAlignment="1">
      <alignment horizontal="right"/>
    </xf>
  </cellXfs>
  <cellStyles count="5">
    <cellStyle name="Comma" xfId="1" builtinId="3"/>
    <cellStyle name="Comma 2 2" xfId="2" xr:uid="{2E1E3713-C087-438B-851E-8EADF5569201}"/>
    <cellStyle name="Normal" xfId="0" builtinId="0"/>
    <cellStyle name="Normal 2 2" xfId="3" xr:uid="{25BC025A-7D6E-48E4-A749-84DA96EC0F88}"/>
    <cellStyle name="Percent 2 2" xfId="4" xr:uid="{C228B9A4-08FE-4AA8-934D-4CAF30CE1C2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ald.Wuetcher/HardinCountyWaterDistrictNo2_2023RateAdjustment/RateStudyDocs/HCWD2%20Rate%20Stud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Rev &amp; Exp"/>
      <sheetName val="Adj Operat"/>
      <sheetName val="Dep Adj"/>
      <sheetName val="Debt Serv"/>
      <sheetName val="Allocate Dep"/>
      <sheetName val="Allocate Plant"/>
      <sheetName val="Sys Info"/>
      <sheetName val="Factors"/>
      <sheetName val="Whsl"/>
      <sheetName val="Realloc Whsl"/>
      <sheetName val="O&amp;M Retail"/>
      <sheetName val="Units of Service"/>
      <sheetName val="Calc Rates"/>
      <sheetName val="Rate Tbl"/>
      <sheetName val="Rate Compare"/>
      <sheetName val="Ex BA"/>
      <sheetName val="Pp BA1"/>
      <sheetName val="Pp BA2"/>
      <sheetName val="Sheet1"/>
      <sheetName val="Cover"/>
    </sheetNames>
    <sheetDataSet>
      <sheetData sheetId="0"/>
      <sheetData sheetId="1">
        <row r="54">
          <cell r="K54">
            <v>16987445.808479268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87">
          <cell r="G87">
            <v>2.8946827163696045</v>
          </cell>
        </row>
      </sheetData>
      <sheetData sheetId="9">
        <row r="6">
          <cell r="D6">
            <v>400000</v>
          </cell>
        </row>
      </sheetData>
      <sheetData sheetId="10"/>
      <sheetData sheetId="11"/>
      <sheetData sheetId="12"/>
      <sheetData sheetId="13">
        <row r="8">
          <cell r="N8">
            <v>22.058850317705218</v>
          </cell>
        </row>
        <row r="9">
          <cell r="N9">
            <v>6.13</v>
          </cell>
        </row>
        <row r="10">
          <cell r="N10">
            <v>3.44</v>
          </cell>
        </row>
        <row r="13">
          <cell r="N13">
            <v>43.38885031770522</v>
          </cell>
        </row>
        <row r="14">
          <cell r="N14">
            <v>6.13</v>
          </cell>
        </row>
        <row r="15">
          <cell r="N15">
            <v>3.44</v>
          </cell>
        </row>
        <row r="18">
          <cell r="N18">
            <v>78.938850317705231</v>
          </cell>
        </row>
        <row r="19">
          <cell r="N19">
            <v>6.13</v>
          </cell>
        </row>
        <row r="20">
          <cell r="N20">
            <v>3.44</v>
          </cell>
        </row>
        <row r="23">
          <cell r="N23">
            <v>150.03885031770523</v>
          </cell>
        </row>
        <row r="24">
          <cell r="N24">
            <v>6.13</v>
          </cell>
        </row>
        <row r="25">
          <cell r="N25">
            <v>3.44</v>
          </cell>
        </row>
        <row r="28">
          <cell r="N28">
            <v>221.13885031770522</v>
          </cell>
        </row>
        <row r="29">
          <cell r="N29">
            <v>6.13</v>
          </cell>
        </row>
        <row r="30">
          <cell r="N30">
            <v>3.44</v>
          </cell>
        </row>
        <row r="33">
          <cell r="N33">
            <v>363.33885031770524</v>
          </cell>
        </row>
        <row r="34">
          <cell r="N34">
            <v>6.13</v>
          </cell>
        </row>
        <row r="35">
          <cell r="N35">
            <v>3.44</v>
          </cell>
        </row>
        <row r="38">
          <cell r="N38">
            <v>718.83885031770524</v>
          </cell>
        </row>
        <row r="39">
          <cell r="N39">
            <v>6.13</v>
          </cell>
        </row>
        <row r="40">
          <cell r="N40">
            <v>3.44</v>
          </cell>
        </row>
        <row r="43">
          <cell r="N43">
            <v>1074.3388503177052</v>
          </cell>
        </row>
        <row r="44">
          <cell r="N44">
            <v>6.13</v>
          </cell>
        </row>
        <row r="45">
          <cell r="N45">
            <v>3.44</v>
          </cell>
        </row>
        <row r="54">
          <cell r="N54">
            <v>1785.3388503177052</v>
          </cell>
        </row>
        <row r="55">
          <cell r="N55">
            <v>6.13</v>
          </cell>
        </row>
        <row r="56">
          <cell r="N56">
            <v>3.44</v>
          </cell>
        </row>
        <row r="59">
          <cell r="N59">
            <v>2851.8388503177052</v>
          </cell>
        </row>
        <row r="60">
          <cell r="N60">
            <v>6.13</v>
          </cell>
        </row>
        <row r="61">
          <cell r="N61">
            <v>3.44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65F2E-4BEA-44FE-8B0F-3E4487B71ED7}">
  <dimension ref="A1:CB2472"/>
  <sheetViews>
    <sheetView zoomScaleNormal="100" workbookViewId="0">
      <selection activeCell="A10" sqref="A10"/>
    </sheetView>
  </sheetViews>
  <sheetFormatPr defaultColWidth="10.28515625" defaultRowHeight="12.75" x14ac:dyDescent="0.2"/>
  <cols>
    <col min="1" max="1" width="6.7109375" style="7" customWidth="1"/>
    <col min="2" max="7" width="12.140625" style="7" customWidth="1"/>
    <col min="8" max="8" width="13.28515625" style="7" customWidth="1"/>
    <col min="9" max="9" width="11.7109375" style="7" customWidth="1"/>
    <col min="10" max="10" width="14.85546875" style="7" bestFit="1" customWidth="1"/>
    <col min="11" max="11" width="14.85546875" style="7" customWidth="1"/>
    <col min="12" max="12" width="16.140625" style="7" bestFit="1" customWidth="1"/>
    <col min="13" max="13" width="6.7109375" style="7" customWidth="1"/>
    <col min="14" max="22" width="11.7109375" style="7" customWidth="1"/>
    <col min="23" max="23" width="10.28515625" style="7"/>
    <col min="24" max="24" width="10.85546875" style="7" customWidth="1"/>
    <col min="25" max="26" width="8.7109375" style="7" customWidth="1"/>
    <col min="27" max="27" width="10.85546875" style="7" customWidth="1"/>
    <col min="28" max="28" width="10.85546875" style="7" bestFit="1" customWidth="1"/>
    <col min="29" max="29" width="10.85546875" style="7" customWidth="1"/>
    <col min="30" max="30" width="10.140625" style="7" customWidth="1"/>
    <col min="31" max="32" width="12.7109375" style="7" customWidth="1"/>
    <col min="33" max="16384" width="10.28515625" style="7"/>
  </cols>
  <sheetData>
    <row r="1" spans="1:80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/>
      <c r="O1" s="4"/>
      <c r="P1" s="4"/>
      <c r="Q1" s="4"/>
      <c r="R1" s="4"/>
      <c r="S1" s="4"/>
      <c r="T1" s="4"/>
      <c r="U1" s="4"/>
      <c r="V1" s="4"/>
      <c r="W1" s="3"/>
      <c r="X1" s="5"/>
      <c r="Y1" s="5"/>
      <c r="Z1" s="5"/>
      <c r="AA1" s="5"/>
      <c r="AB1" s="5"/>
      <c r="AC1" s="5"/>
      <c r="AD1" s="6"/>
      <c r="AE1" s="6"/>
      <c r="AF1" s="6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5.75" x14ac:dyDescent="0.25">
      <c r="A2" s="1" t="s">
        <v>1</v>
      </c>
      <c r="B2" s="2"/>
      <c r="C2" s="2"/>
      <c r="D2" s="2"/>
      <c r="E2" s="2"/>
      <c r="F2" s="2"/>
      <c r="G2" s="137" t="s">
        <v>2</v>
      </c>
      <c r="H2" s="137"/>
      <c r="I2" s="2"/>
      <c r="J2" s="2"/>
      <c r="K2" s="2"/>
      <c r="L2" s="2"/>
      <c r="M2" s="3"/>
      <c r="N2" s="4"/>
      <c r="O2" s="4"/>
      <c r="P2" s="4"/>
      <c r="Q2" s="4"/>
      <c r="R2" s="4"/>
      <c r="S2" s="4"/>
      <c r="T2" s="4"/>
      <c r="U2" s="4"/>
      <c r="V2" s="4"/>
      <c r="W2" s="3"/>
      <c r="X2" s="5"/>
      <c r="Y2" s="5"/>
      <c r="Z2" s="5"/>
      <c r="AA2" s="5"/>
      <c r="AB2" s="5"/>
      <c r="AC2" s="5"/>
      <c r="AD2" s="6"/>
      <c r="AE2" s="6"/>
      <c r="AF2" s="6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5" x14ac:dyDescent="0.25">
      <c r="A3" s="8"/>
      <c r="B3" s="9"/>
      <c r="C3" s="10"/>
      <c r="D3" s="10"/>
      <c r="E3" s="11"/>
      <c r="F3" s="9"/>
      <c r="G3" s="11"/>
      <c r="H3" s="11"/>
      <c r="I3" s="11"/>
      <c r="J3" s="9"/>
      <c r="K3" s="9"/>
      <c r="L3" s="3"/>
      <c r="M3" s="3"/>
      <c r="N3" s="12"/>
      <c r="O3" s="12"/>
      <c r="P3" s="12"/>
      <c r="Q3" s="12"/>
      <c r="R3" s="12"/>
      <c r="S3" s="12"/>
      <c r="T3" s="12"/>
      <c r="U3" s="12"/>
      <c r="V3" s="12"/>
      <c r="W3" s="3"/>
      <c r="X3" s="13"/>
      <c r="Y3" s="13"/>
      <c r="Z3" s="13"/>
      <c r="AA3" s="13"/>
      <c r="AB3" s="13"/>
      <c r="AC3" s="13"/>
      <c r="AD3" s="14"/>
      <c r="AE3" s="1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5" x14ac:dyDescent="0.25">
      <c r="A4" s="15" t="s">
        <v>3</v>
      </c>
      <c r="B4" s="16"/>
      <c r="C4" s="16"/>
      <c r="D4" s="16"/>
      <c r="E4" s="16"/>
      <c r="F4" s="16"/>
      <c r="G4" s="16"/>
      <c r="H4" s="17"/>
      <c r="I4" s="3"/>
      <c r="J4" s="3"/>
      <c r="K4" s="3"/>
      <c r="L4" s="3"/>
      <c r="W4" s="3"/>
      <c r="X4" s="12"/>
      <c r="Y4" s="12"/>
      <c r="Z4" s="12"/>
      <c r="AA4" s="12"/>
      <c r="AB4" s="12"/>
      <c r="AC4" s="12"/>
      <c r="AD4" s="18"/>
      <c r="AE4" s="18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4.25" x14ac:dyDescent="0.2">
      <c r="A5" s="19" t="s">
        <v>4</v>
      </c>
      <c r="B5" s="20"/>
      <c r="C5" s="21" t="s">
        <v>5</v>
      </c>
      <c r="D5" s="22" t="s">
        <v>6</v>
      </c>
      <c r="E5" s="23" t="s">
        <v>7</v>
      </c>
      <c r="F5" s="23" t="s">
        <v>8</v>
      </c>
      <c r="G5" s="24" t="s">
        <v>8</v>
      </c>
      <c r="H5" s="24"/>
      <c r="I5" s="25"/>
      <c r="J5" s="25"/>
      <c r="K5" s="25"/>
      <c r="L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.75" thickBot="1" x14ac:dyDescent="0.3">
      <c r="A6" s="26" t="s">
        <v>9</v>
      </c>
      <c r="B6" s="27"/>
      <c r="C6" s="28" t="s">
        <v>10</v>
      </c>
      <c r="D6" s="28" t="s">
        <v>11</v>
      </c>
      <c r="E6" s="29">
        <f>(B7)</f>
        <v>2000</v>
      </c>
      <c r="F6" s="29">
        <f>(B8)</f>
        <v>498000</v>
      </c>
      <c r="G6" s="30">
        <f>(B9)</f>
        <v>500000</v>
      </c>
      <c r="H6" s="31"/>
      <c r="I6" s="32"/>
      <c r="J6" s="32"/>
      <c r="K6" s="32"/>
      <c r="L6" s="3"/>
      <c r="W6" s="3"/>
      <c r="X6" s="8"/>
      <c r="Y6" s="9"/>
      <c r="Z6" s="10"/>
      <c r="AA6" s="10"/>
      <c r="AB6" s="11"/>
      <c r="AC6" s="9"/>
      <c r="AD6" s="33"/>
      <c r="AE6" s="34"/>
      <c r="AF6" s="35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15.75" thickTop="1" x14ac:dyDescent="0.25">
      <c r="A7" s="36" t="s">
        <v>12</v>
      </c>
      <c r="B7" s="37">
        <v>2000</v>
      </c>
      <c r="C7" s="38">
        <v>123975</v>
      </c>
      <c r="D7" s="39">
        <v>128156.8</v>
      </c>
      <c r="E7" s="40">
        <f>$D7</f>
        <v>128156.8</v>
      </c>
      <c r="F7" s="41"/>
      <c r="G7" s="42"/>
      <c r="H7" s="42"/>
      <c r="I7" s="3"/>
      <c r="J7" s="43"/>
      <c r="K7" s="43"/>
      <c r="L7" s="3"/>
      <c r="W7" s="3"/>
      <c r="X7" s="44"/>
      <c r="Y7" s="3"/>
      <c r="Z7" s="3"/>
      <c r="AA7" s="45"/>
      <c r="AB7" s="45"/>
      <c r="AC7" s="45"/>
      <c r="AD7" s="46"/>
      <c r="AE7" s="46"/>
      <c r="AF7" s="35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15" x14ac:dyDescent="0.25">
      <c r="A8" s="36" t="s">
        <v>13</v>
      </c>
      <c r="B8" s="37">
        <v>498000</v>
      </c>
      <c r="C8" s="38">
        <v>218277</v>
      </c>
      <c r="D8" s="47">
        <v>1105346.3</v>
      </c>
      <c r="E8" s="40">
        <f>($C8*E$6/1000)</f>
        <v>436554</v>
      </c>
      <c r="F8" s="40">
        <f>($D8-E8)</f>
        <v>668792.30000000005</v>
      </c>
      <c r="G8" s="42"/>
      <c r="H8" s="42"/>
      <c r="I8" s="3"/>
      <c r="J8" s="3"/>
      <c r="K8" s="3"/>
      <c r="L8" s="3"/>
      <c r="W8" s="3"/>
      <c r="X8" s="44"/>
      <c r="Y8" s="48"/>
      <c r="Z8" s="3"/>
      <c r="AA8" s="48"/>
      <c r="AB8" s="49"/>
      <c r="AC8" s="50"/>
      <c r="AD8" s="51"/>
      <c r="AE8" s="52"/>
      <c r="AF8" s="35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15.75" thickBot="1" x14ac:dyDescent="0.3">
      <c r="A9" s="53" t="s">
        <v>14</v>
      </c>
      <c r="B9" s="54">
        <v>500000</v>
      </c>
      <c r="C9" s="55"/>
      <c r="D9" s="56"/>
      <c r="E9" s="57">
        <f>($C9*E$6/1000)</f>
        <v>0</v>
      </c>
      <c r="F9" s="57">
        <f>($C9*F$6/1000)</f>
        <v>0</v>
      </c>
      <c r="G9" s="58">
        <f>$D9-E9-F9</f>
        <v>0</v>
      </c>
      <c r="H9" s="59"/>
      <c r="I9" s="44"/>
      <c r="J9" s="3"/>
      <c r="K9" s="3"/>
      <c r="L9" s="3"/>
      <c r="W9" s="3"/>
      <c r="X9" s="44"/>
      <c r="Y9" s="48"/>
      <c r="Z9" s="3"/>
      <c r="AA9" s="3"/>
      <c r="AB9" s="49"/>
      <c r="AC9" s="60"/>
      <c r="AD9" s="52"/>
      <c r="AE9" s="51"/>
      <c r="AF9" s="35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ht="15.75" thickTop="1" x14ac:dyDescent="0.25">
      <c r="A10" s="61" t="s">
        <v>15</v>
      </c>
      <c r="B10" s="3"/>
      <c r="C10" s="37">
        <f>SUM(C7:C9)</f>
        <v>342252</v>
      </c>
      <c r="D10" s="62">
        <f>SUM(D7:D9)</f>
        <v>1233503.1000000001</v>
      </c>
      <c r="E10" s="40">
        <f>SUM(E7:E9)</f>
        <v>564710.80000000005</v>
      </c>
      <c r="F10" s="40">
        <f>SUM(F7:F9)</f>
        <v>668792.30000000005</v>
      </c>
      <c r="G10" s="59">
        <f>SUM(G7:G9)</f>
        <v>0</v>
      </c>
      <c r="H10" s="59"/>
      <c r="I10" s="44"/>
      <c r="J10" s="44"/>
      <c r="K10" s="44"/>
      <c r="L10" s="3"/>
      <c r="W10" s="3"/>
      <c r="X10" s="3"/>
      <c r="Y10" s="48"/>
      <c r="Z10" s="3"/>
      <c r="AA10" s="3"/>
      <c r="AB10" s="49"/>
      <c r="AC10" s="60"/>
      <c r="AD10" s="52"/>
      <c r="AE10" s="51"/>
      <c r="AF10" s="35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</row>
    <row r="11" spans="1:80" ht="15" x14ac:dyDescent="0.25">
      <c r="A11" s="63" t="s">
        <v>16</v>
      </c>
      <c r="B11" s="64"/>
      <c r="C11" s="64"/>
      <c r="D11" s="64"/>
      <c r="E11" s="64"/>
      <c r="F11" s="64"/>
      <c r="G11" s="65"/>
      <c r="H11" s="66"/>
      <c r="I11" s="3"/>
      <c r="J11" s="3"/>
      <c r="K11" s="3"/>
      <c r="L11" s="3"/>
      <c r="W11" s="3"/>
      <c r="X11" s="3"/>
      <c r="Y11" s="3"/>
      <c r="Z11" s="3"/>
      <c r="AA11" s="3"/>
      <c r="AB11" s="3"/>
      <c r="AC11" s="3"/>
      <c r="AD11" s="52"/>
      <c r="AE11" s="35"/>
      <c r="AF11" s="52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</row>
    <row r="12" spans="1:80" ht="15.75" thickBot="1" x14ac:dyDescent="0.3">
      <c r="A12" s="132" t="s">
        <v>4</v>
      </c>
      <c r="B12" s="133"/>
      <c r="C12" s="134"/>
      <c r="D12" s="67" t="s">
        <v>17</v>
      </c>
      <c r="E12" s="67" t="s">
        <v>18</v>
      </c>
      <c r="F12" s="135" t="s">
        <v>19</v>
      </c>
      <c r="G12" s="136"/>
      <c r="H12" s="67" t="s">
        <v>20</v>
      </c>
      <c r="I12" s="3"/>
      <c r="J12" s="3"/>
      <c r="K12" s="3"/>
      <c r="L12" s="3"/>
      <c r="W12" s="3"/>
      <c r="X12" s="3"/>
      <c r="Y12" s="3"/>
      <c r="Z12" s="3"/>
      <c r="AA12" s="3"/>
      <c r="AB12" s="3"/>
      <c r="AC12" s="3"/>
      <c r="AD12" s="52"/>
      <c r="AE12" s="35"/>
      <c r="AF12" s="52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15.75" thickTop="1" x14ac:dyDescent="0.25">
      <c r="A13" s="36" t="s">
        <v>12</v>
      </c>
      <c r="B13" s="48">
        <f>B7</f>
        <v>2000</v>
      </c>
      <c r="C13" s="42" t="s">
        <v>21</v>
      </c>
      <c r="D13" s="68">
        <f>C10</f>
        <v>342252</v>
      </c>
      <c r="E13" s="40">
        <f>E10</f>
        <v>564710.80000000005</v>
      </c>
      <c r="F13" s="69">
        <v>18.54</v>
      </c>
      <c r="G13" s="70" t="s">
        <v>22</v>
      </c>
      <c r="H13" s="71">
        <f>+D13*F13</f>
        <v>6345352.0800000001</v>
      </c>
      <c r="I13" s="3"/>
      <c r="J13" s="3"/>
      <c r="K13" s="3"/>
      <c r="L13" s="3"/>
      <c r="W13" s="3"/>
      <c r="X13" s="3"/>
      <c r="Y13" s="3"/>
      <c r="Z13" s="3"/>
      <c r="AA13" s="3"/>
      <c r="AB13" s="3"/>
      <c r="AC13" s="3"/>
      <c r="AD13" s="52"/>
      <c r="AE13" s="35"/>
      <c r="AF13" s="52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5" x14ac:dyDescent="0.25">
      <c r="A14" s="36" t="s">
        <v>13</v>
      </c>
      <c r="B14" s="48">
        <f>B8</f>
        <v>498000</v>
      </c>
      <c r="C14" s="42" t="s">
        <v>21</v>
      </c>
      <c r="D14" s="72"/>
      <c r="E14" s="73">
        <f>F10</f>
        <v>668792.30000000005</v>
      </c>
      <c r="F14" s="74">
        <v>5.17</v>
      </c>
      <c r="G14" s="75" t="s">
        <v>23</v>
      </c>
      <c r="H14" s="68">
        <f>E14*F14</f>
        <v>3457656.1910000001</v>
      </c>
      <c r="I14" s="3"/>
      <c r="J14" s="3"/>
      <c r="K14" s="3"/>
      <c r="L14" s="3"/>
      <c r="W14" s="3"/>
      <c r="X14" s="3"/>
      <c r="Y14" s="3"/>
      <c r="Z14" s="3"/>
      <c r="AA14" s="3"/>
      <c r="AB14" s="3"/>
      <c r="AC14" s="3"/>
      <c r="AD14" s="52"/>
      <c r="AE14" s="35"/>
      <c r="AF14" s="52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15.75" thickBot="1" x14ac:dyDescent="0.3">
      <c r="A15" s="53" t="s">
        <v>14</v>
      </c>
      <c r="B15" s="76">
        <f>B9</f>
        <v>500000</v>
      </c>
      <c r="C15" s="77" t="s">
        <v>21</v>
      </c>
      <c r="D15" s="78"/>
      <c r="E15" s="79">
        <f>G10</f>
        <v>0</v>
      </c>
      <c r="F15" s="80">
        <v>2.92</v>
      </c>
      <c r="G15" s="81" t="s">
        <v>23</v>
      </c>
      <c r="H15" s="82">
        <f>E15*F15</f>
        <v>0</v>
      </c>
      <c r="I15" s="3"/>
      <c r="J15" s="3"/>
      <c r="K15" s="3"/>
      <c r="L15" s="3"/>
      <c r="W15" s="3"/>
      <c r="X15" s="3"/>
      <c r="Y15" s="3"/>
      <c r="Z15" s="3"/>
      <c r="AA15" s="3"/>
      <c r="AB15" s="3"/>
      <c r="AC15" s="3"/>
      <c r="AD15" s="52"/>
      <c r="AE15" s="35"/>
      <c r="AF15" s="52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5.75" thickTop="1" x14ac:dyDescent="0.25">
      <c r="A16" s="83"/>
      <c r="B16" s="84"/>
      <c r="C16" s="84"/>
      <c r="D16" s="123" t="str">
        <f>A4</f>
        <v>5/8" x 3/4" CONNECTION</v>
      </c>
      <c r="E16" s="123"/>
      <c r="F16" s="85" t="s">
        <v>24</v>
      </c>
      <c r="G16" s="86"/>
      <c r="H16" s="87">
        <f>SUM(H13:H15)</f>
        <v>9803008.2709999997</v>
      </c>
      <c r="I16" s="3"/>
      <c r="J16" s="3"/>
      <c r="K16" s="3"/>
      <c r="L16" s="3"/>
      <c r="W16" s="3"/>
      <c r="X16" s="3"/>
      <c r="Y16" s="3"/>
      <c r="Z16" s="3"/>
      <c r="AA16" s="3"/>
      <c r="AB16" s="3"/>
      <c r="AC16" s="3"/>
      <c r="AD16" s="52"/>
      <c r="AE16" s="35"/>
      <c r="AF16" s="52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15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88"/>
      <c r="U17" s="3"/>
      <c r="V17" s="88"/>
      <c r="W17" s="3"/>
      <c r="X17" s="3"/>
      <c r="Y17" s="3"/>
      <c r="Z17" s="3"/>
      <c r="AA17" s="3"/>
      <c r="AB17" s="3"/>
      <c r="AC17" s="3"/>
      <c r="AD17" s="52"/>
      <c r="AE17" s="35"/>
      <c r="AF17" s="52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5" x14ac:dyDescent="0.25">
      <c r="A18" s="15" t="s">
        <v>25</v>
      </c>
      <c r="B18" s="16"/>
      <c r="C18" s="16"/>
      <c r="D18" s="16"/>
      <c r="E18" s="16"/>
      <c r="F18" s="16"/>
      <c r="G18" s="16"/>
      <c r="H18" s="1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88"/>
      <c r="U18" s="3"/>
      <c r="V18" s="88"/>
      <c r="W18" s="3"/>
      <c r="X18" s="3"/>
      <c r="Y18" s="3"/>
      <c r="Z18" s="3"/>
      <c r="AA18" s="3"/>
      <c r="AB18" s="3"/>
      <c r="AC18" s="3"/>
      <c r="AD18" s="52"/>
      <c r="AE18" s="35"/>
      <c r="AF18" s="52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15" x14ac:dyDescent="0.25">
      <c r="A19" s="19" t="s">
        <v>4</v>
      </c>
      <c r="B19" s="20"/>
      <c r="C19" s="21" t="s">
        <v>5</v>
      </c>
      <c r="D19" s="22" t="s">
        <v>6</v>
      </c>
      <c r="E19" s="23" t="s">
        <v>7</v>
      </c>
      <c r="F19" s="23" t="s">
        <v>8</v>
      </c>
      <c r="G19" s="24" t="s">
        <v>8</v>
      </c>
      <c r="H19" s="24"/>
      <c r="I19" s="3"/>
      <c r="J19" s="89"/>
      <c r="K19" s="89"/>
      <c r="L19" s="89"/>
      <c r="M19" s="3"/>
      <c r="N19" s="3"/>
      <c r="O19" s="3"/>
      <c r="P19" s="3"/>
      <c r="Q19" s="3"/>
      <c r="R19" s="3"/>
      <c r="S19" s="3"/>
      <c r="T19" s="88"/>
      <c r="U19" s="3"/>
      <c r="V19" s="88"/>
      <c r="W19" s="3"/>
      <c r="X19" s="3"/>
      <c r="Y19" s="3"/>
      <c r="Z19" s="3"/>
      <c r="AA19" s="3"/>
      <c r="AB19" s="3"/>
      <c r="AC19" s="3"/>
      <c r="AD19" s="52"/>
      <c r="AE19" s="35"/>
      <c r="AF19" s="52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5.75" thickBot="1" x14ac:dyDescent="0.3">
      <c r="A20" s="26" t="s">
        <v>9</v>
      </c>
      <c r="B20" s="27"/>
      <c r="C20" s="28" t="s">
        <v>10</v>
      </c>
      <c r="D20" s="28" t="s">
        <v>11</v>
      </c>
      <c r="E20" s="29">
        <f>(B21)</f>
        <v>5000</v>
      </c>
      <c r="F20" s="29">
        <f>(B22)</f>
        <v>495000</v>
      </c>
      <c r="G20" s="30">
        <f>(B23)</f>
        <v>500000</v>
      </c>
      <c r="H20" s="31"/>
      <c r="I20" s="3"/>
      <c r="J20" s="89"/>
      <c r="K20" s="89"/>
      <c r="L20" s="89"/>
      <c r="M20" s="3"/>
      <c r="N20" s="3"/>
      <c r="O20" s="3"/>
      <c r="P20" s="3"/>
      <c r="Q20" s="3"/>
      <c r="R20" s="3"/>
      <c r="S20" s="3"/>
      <c r="T20" s="88"/>
      <c r="U20" s="3"/>
      <c r="V20" s="88"/>
      <c r="W20" s="3"/>
      <c r="X20" s="3"/>
      <c r="Y20" s="3"/>
      <c r="Z20" s="3"/>
      <c r="AA20" s="3"/>
      <c r="AB20" s="3"/>
      <c r="AC20" s="3"/>
      <c r="AD20" s="52"/>
      <c r="AE20" s="35"/>
      <c r="AF20" s="52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15.75" thickTop="1" x14ac:dyDescent="0.25">
      <c r="A21" s="36" t="s">
        <v>12</v>
      </c>
      <c r="B21" s="37">
        <v>5000</v>
      </c>
      <c r="C21" s="38">
        <v>3752</v>
      </c>
      <c r="D21" s="39">
        <v>6182.9</v>
      </c>
      <c r="E21" s="40">
        <f>$D21</f>
        <v>6182.9</v>
      </c>
      <c r="F21" s="41"/>
      <c r="G21" s="42"/>
      <c r="H21" s="42"/>
      <c r="I21" s="3"/>
      <c r="J21" s="89"/>
      <c r="K21" s="89"/>
      <c r="L21" s="89"/>
      <c r="M21" s="3"/>
      <c r="N21" s="3"/>
      <c r="O21" s="3"/>
      <c r="P21" s="3"/>
      <c r="Q21" s="3"/>
      <c r="R21" s="3"/>
      <c r="S21" s="3"/>
      <c r="T21" s="88"/>
      <c r="U21" s="3"/>
      <c r="V21" s="88"/>
      <c r="W21" s="3"/>
      <c r="X21" s="3"/>
      <c r="Y21" s="3"/>
      <c r="Z21" s="3"/>
      <c r="AA21" s="3"/>
      <c r="AB21" s="3"/>
      <c r="AC21" s="3"/>
      <c r="AD21" s="52"/>
      <c r="AE21" s="35"/>
      <c r="AF21" s="5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5" x14ac:dyDescent="0.25">
      <c r="A22" s="36" t="s">
        <v>13</v>
      </c>
      <c r="B22" s="37">
        <v>495000</v>
      </c>
      <c r="C22" s="38">
        <v>2769</v>
      </c>
      <c r="D22" s="39">
        <v>60691.199999999997</v>
      </c>
      <c r="E22" s="40">
        <f>($C22*E20/1000)</f>
        <v>13845</v>
      </c>
      <c r="F22" s="40">
        <f>($D22-E22)</f>
        <v>46846.2</v>
      </c>
      <c r="G22" s="42"/>
      <c r="H22" s="42"/>
      <c r="I22" s="3"/>
      <c r="J22" s="89"/>
      <c r="K22" s="89"/>
      <c r="L22" s="89"/>
      <c r="M22" s="3"/>
      <c r="N22" s="3"/>
      <c r="O22" s="3"/>
      <c r="P22" s="3"/>
      <c r="Q22" s="3"/>
      <c r="R22" s="3"/>
      <c r="S22" s="3"/>
      <c r="T22" s="88"/>
      <c r="U22" s="3"/>
      <c r="V22" s="88"/>
      <c r="W22" s="3"/>
      <c r="X22" s="3"/>
      <c r="Y22" s="3"/>
      <c r="Z22" s="3"/>
      <c r="AA22" s="3"/>
      <c r="AB22" s="3"/>
      <c r="AC22" s="3"/>
      <c r="AD22" s="52"/>
      <c r="AE22" s="35"/>
      <c r="AF22" s="52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15.75" thickBot="1" x14ac:dyDescent="0.3">
      <c r="A23" s="53" t="s">
        <v>14</v>
      </c>
      <c r="B23" s="54">
        <v>500000</v>
      </c>
      <c r="C23" s="55">
        <v>0</v>
      </c>
      <c r="D23" s="56">
        <v>0</v>
      </c>
      <c r="E23" s="57">
        <f>($C23*E20/1000)</f>
        <v>0</v>
      </c>
      <c r="F23" s="57">
        <f>($C23*F20/1000)</f>
        <v>0</v>
      </c>
      <c r="G23" s="58">
        <f>$D23-E23-F23</f>
        <v>0</v>
      </c>
      <c r="H23" s="59"/>
      <c r="I23" s="3"/>
      <c r="J23" s="89"/>
      <c r="K23" s="89"/>
      <c r="L23" s="89"/>
      <c r="M23" s="3"/>
      <c r="N23" s="3"/>
      <c r="O23" s="3"/>
      <c r="P23" s="3"/>
      <c r="Q23" s="3"/>
      <c r="R23" s="3"/>
      <c r="S23" s="3"/>
      <c r="T23" s="88"/>
      <c r="U23" s="3"/>
      <c r="V23" s="88"/>
      <c r="W23" s="3"/>
      <c r="X23" s="3"/>
      <c r="Y23" s="3"/>
      <c r="Z23" s="3"/>
      <c r="AA23" s="3"/>
      <c r="AB23" s="3"/>
      <c r="AC23" s="3"/>
      <c r="AD23" s="52"/>
      <c r="AE23" s="35"/>
      <c r="AF23" s="5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ht="15.75" thickTop="1" x14ac:dyDescent="0.25">
      <c r="A24" s="61" t="s">
        <v>15</v>
      </c>
      <c r="B24" s="3"/>
      <c r="C24" s="37">
        <f>SUM(C21:C23)</f>
        <v>6521</v>
      </c>
      <c r="D24" s="40">
        <f>SUM(D21:D23)</f>
        <v>66874.099999999991</v>
      </c>
      <c r="E24" s="40">
        <f>SUM(E21:E23)</f>
        <v>20027.900000000001</v>
      </c>
      <c r="F24" s="40">
        <f>SUM(F21:F23)</f>
        <v>46846.2</v>
      </c>
      <c r="G24" s="59">
        <f>SUM(G21:G23)</f>
        <v>0</v>
      </c>
      <c r="H24" s="59"/>
      <c r="I24" s="3"/>
      <c r="J24" s="89"/>
      <c r="K24" s="89"/>
      <c r="L24" s="89"/>
      <c r="M24" s="3"/>
      <c r="N24" s="3"/>
      <c r="O24" s="3"/>
      <c r="P24" s="3"/>
      <c r="Q24" s="3"/>
      <c r="R24" s="3"/>
      <c r="S24" s="3"/>
      <c r="T24" s="88"/>
      <c r="U24" s="3"/>
      <c r="V24" s="88"/>
      <c r="W24" s="3"/>
      <c r="X24" s="3"/>
      <c r="Y24" s="3"/>
      <c r="Z24" s="3"/>
      <c r="AA24" s="3"/>
      <c r="AB24" s="3"/>
      <c r="AC24" s="3"/>
      <c r="AD24" s="52"/>
      <c r="AE24" s="35"/>
      <c r="AF24" s="5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ht="15" x14ac:dyDescent="0.25">
      <c r="A25" s="63" t="s">
        <v>16</v>
      </c>
      <c r="B25" s="64"/>
      <c r="C25" s="64"/>
      <c r="D25" s="64"/>
      <c r="E25" s="64"/>
      <c r="F25" s="64"/>
      <c r="G25" s="65"/>
      <c r="H25" s="66"/>
      <c r="I25" s="3"/>
      <c r="J25" s="89"/>
      <c r="K25" s="89"/>
      <c r="L25" s="89"/>
      <c r="M25" s="3"/>
      <c r="N25" s="3"/>
      <c r="O25" s="3"/>
      <c r="P25" s="3"/>
      <c r="Q25" s="3"/>
      <c r="R25" s="3"/>
      <c r="S25" s="3"/>
      <c r="T25" s="88"/>
      <c r="U25" s="3"/>
      <c r="V25" s="88"/>
      <c r="W25" s="3"/>
      <c r="X25" s="3"/>
      <c r="Y25" s="3"/>
      <c r="Z25" s="3"/>
      <c r="AA25" s="3"/>
      <c r="AB25" s="3"/>
      <c r="AC25" s="3"/>
      <c r="AD25" s="52"/>
      <c r="AE25" s="35"/>
      <c r="AF25" s="5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132" t="s">
        <v>4</v>
      </c>
      <c r="B26" s="133"/>
      <c r="C26" s="134"/>
      <c r="D26" s="67" t="s">
        <v>17</v>
      </c>
      <c r="E26" s="67" t="s">
        <v>18</v>
      </c>
      <c r="F26" s="135" t="s">
        <v>19</v>
      </c>
      <c r="G26" s="136"/>
      <c r="H26" s="67" t="s">
        <v>20</v>
      </c>
      <c r="I26" s="3"/>
      <c r="J26" s="89"/>
      <c r="K26" s="89"/>
      <c r="L26" s="89"/>
      <c r="M26" s="3"/>
      <c r="N26" s="3"/>
      <c r="O26" s="3"/>
      <c r="P26" s="3"/>
      <c r="Q26" s="3"/>
      <c r="R26" s="3"/>
      <c r="S26" s="3"/>
      <c r="T26" s="88"/>
      <c r="U26" s="3"/>
      <c r="V26" s="88"/>
      <c r="W26" s="3"/>
      <c r="X26" s="3"/>
      <c r="Y26" s="3"/>
      <c r="Z26" s="3"/>
      <c r="AA26" s="3"/>
      <c r="AB26" s="3"/>
      <c r="AC26" s="3"/>
      <c r="AD26" s="52"/>
      <c r="AE26" s="35"/>
      <c r="AF26" s="5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ht="15.75" thickTop="1" x14ac:dyDescent="0.25">
      <c r="A27" s="36" t="s">
        <v>12</v>
      </c>
      <c r="B27" s="48">
        <f>B21</f>
        <v>5000</v>
      </c>
      <c r="C27" s="42" t="s">
        <v>21</v>
      </c>
      <c r="D27" s="68">
        <f>C24</f>
        <v>6521</v>
      </c>
      <c r="E27" s="40">
        <f>E24</f>
        <v>20027.900000000001</v>
      </c>
      <c r="F27" s="69">
        <v>34.049999999999997</v>
      </c>
      <c r="G27" s="70" t="s">
        <v>22</v>
      </c>
      <c r="H27" s="71">
        <f>+D27*F27</f>
        <v>222040.05</v>
      </c>
      <c r="I27" s="3"/>
      <c r="J27" s="89"/>
      <c r="K27" s="89"/>
      <c r="L27" s="89"/>
      <c r="M27" s="3"/>
      <c r="N27" s="3"/>
      <c r="O27" s="3"/>
      <c r="P27" s="3"/>
      <c r="Q27" s="3"/>
      <c r="R27" s="3"/>
      <c r="S27" s="3"/>
      <c r="T27" s="88"/>
      <c r="U27" s="3"/>
      <c r="V27" s="88"/>
      <c r="W27" s="3"/>
      <c r="X27" s="3"/>
      <c r="Y27" s="3"/>
      <c r="Z27" s="3"/>
      <c r="AA27" s="3"/>
      <c r="AB27" s="3"/>
      <c r="AC27" s="3"/>
      <c r="AD27" s="52"/>
      <c r="AE27" s="35"/>
      <c r="AF27" s="52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ht="15" x14ac:dyDescent="0.25">
      <c r="A28" s="36" t="s">
        <v>13</v>
      </c>
      <c r="B28" s="48">
        <f>B22</f>
        <v>495000</v>
      </c>
      <c r="C28" s="42" t="s">
        <v>21</v>
      </c>
      <c r="D28" s="72"/>
      <c r="E28" s="73">
        <f>F24</f>
        <v>46846.2</v>
      </c>
      <c r="F28" s="74">
        <v>5.17</v>
      </c>
      <c r="G28" s="75" t="s">
        <v>23</v>
      </c>
      <c r="H28" s="68">
        <f>E28*F28</f>
        <v>242194.85399999999</v>
      </c>
      <c r="I28" s="3"/>
      <c r="J28" s="89"/>
      <c r="K28" s="89"/>
      <c r="L28" s="89"/>
      <c r="M28" s="3"/>
      <c r="N28" s="3"/>
      <c r="O28" s="3"/>
      <c r="P28" s="3"/>
      <c r="Q28" s="3"/>
      <c r="R28" s="3"/>
      <c r="S28" s="3"/>
      <c r="T28" s="88"/>
      <c r="U28" s="3"/>
      <c r="V28" s="88"/>
      <c r="W28" s="3"/>
      <c r="X28" s="3"/>
      <c r="Y28" s="3"/>
      <c r="Z28" s="3"/>
      <c r="AA28" s="3"/>
      <c r="AB28" s="3"/>
      <c r="AC28" s="3"/>
      <c r="AD28" s="52"/>
      <c r="AE28" s="35"/>
      <c r="AF28" s="52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.75" thickBot="1" x14ac:dyDescent="0.3">
      <c r="A29" s="53" t="s">
        <v>14</v>
      </c>
      <c r="B29" s="76">
        <f>B23</f>
        <v>500000</v>
      </c>
      <c r="C29" s="77" t="s">
        <v>21</v>
      </c>
      <c r="D29" s="78"/>
      <c r="E29" s="79">
        <f>G24</f>
        <v>0</v>
      </c>
      <c r="F29" s="80">
        <v>2.92</v>
      </c>
      <c r="G29" s="81" t="s">
        <v>23</v>
      </c>
      <c r="H29" s="82">
        <f>E29*F29</f>
        <v>0</v>
      </c>
      <c r="I29" s="3"/>
      <c r="J29" s="89"/>
      <c r="K29" s="89"/>
      <c r="L29" s="89"/>
      <c r="M29" s="3"/>
      <c r="N29" s="3"/>
      <c r="O29" s="3"/>
      <c r="P29" s="3"/>
      <c r="Q29" s="3"/>
      <c r="R29" s="3"/>
      <c r="S29" s="3"/>
      <c r="T29" s="88"/>
      <c r="U29" s="3"/>
      <c r="V29" s="88"/>
      <c r="W29" s="3"/>
      <c r="X29" s="3"/>
      <c r="Y29" s="3"/>
      <c r="Z29" s="3"/>
      <c r="AA29" s="3"/>
      <c r="AB29" s="3"/>
      <c r="AC29" s="3"/>
      <c r="AD29" s="52"/>
      <c r="AE29" s="35"/>
      <c r="AF29" s="52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.75" thickTop="1" x14ac:dyDescent="0.25">
      <c r="A30" s="83"/>
      <c r="B30" s="84"/>
      <c r="C30" s="84"/>
      <c r="D30" s="123" t="str">
        <f>A18</f>
        <v>1" CONNECTION</v>
      </c>
      <c r="E30" s="123"/>
      <c r="F30" s="85" t="s">
        <v>24</v>
      </c>
      <c r="G30" s="86"/>
      <c r="H30" s="87">
        <f>SUM(H27:H29)</f>
        <v>464234.90399999998</v>
      </c>
      <c r="I30" s="3"/>
      <c r="J30" s="89"/>
      <c r="K30" s="89"/>
      <c r="L30" s="89"/>
      <c r="M30" s="3"/>
      <c r="N30" s="3"/>
      <c r="O30" s="3"/>
      <c r="P30" s="3"/>
      <c r="Q30" s="3"/>
      <c r="R30" s="3"/>
      <c r="S30" s="3"/>
      <c r="T30" s="88"/>
      <c r="U30" s="3"/>
      <c r="V30" s="88"/>
      <c r="W30" s="3"/>
      <c r="X30" s="3"/>
      <c r="Y30" s="3"/>
      <c r="Z30" s="3"/>
      <c r="AA30" s="3"/>
      <c r="AB30" s="3"/>
      <c r="AC30" s="3"/>
      <c r="AD30" s="52"/>
      <c r="AE30" s="35"/>
      <c r="AF30" s="5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15" x14ac:dyDescent="0.25">
      <c r="A31" s="3"/>
      <c r="B31" s="3"/>
      <c r="C31" s="3"/>
      <c r="D31" s="3"/>
      <c r="E31" s="3"/>
      <c r="F31" s="3"/>
      <c r="G31" s="3"/>
      <c r="H31" s="3"/>
      <c r="I31" s="3"/>
      <c r="J31" s="90"/>
      <c r="K31" s="3"/>
      <c r="L31" s="90"/>
      <c r="M31" s="3"/>
      <c r="N31" s="3"/>
      <c r="O31" s="3"/>
      <c r="P31" s="3"/>
      <c r="Q31" s="3"/>
      <c r="R31" s="3"/>
      <c r="S31" s="3"/>
      <c r="T31" s="88"/>
      <c r="U31" s="3"/>
      <c r="V31" s="88"/>
      <c r="W31" s="3"/>
      <c r="X31" s="3"/>
      <c r="Y31" s="3"/>
      <c r="Z31" s="3"/>
      <c r="AA31" s="3"/>
      <c r="AB31" s="3"/>
      <c r="AC31" s="3"/>
      <c r="AD31" s="52"/>
      <c r="AE31" s="35"/>
      <c r="AF31" s="52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15" x14ac:dyDescent="0.25">
      <c r="A32" s="15" t="s">
        <v>26</v>
      </c>
      <c r="B32" s="16"/>
      <c r="C32" s="16"/>
      <c r="D32" s="16"/>
      <c r="E32" s="16"/>
      <c r="F32" s="16"/>
      <c r="G32" s="16"/>
      <c r="H32" s="1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88"/>
      <c r="U32" s="3"/>
      <c r="V32" s="88"/>
      <c r="W32" s="3"/>
      <c r="X32" s="3"/>
      <c r="Y32" s="3"/>
      <c r="Z32" s="3"/>
      <c r="AA32" s="3"/>
      <c r="AB32" s="3"/>
      <c r="AC32" s="3"/>
      <c r="AD32" s="52"/>
      <c r="AE32" s="35"/>
      <c r="AF32" s="52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x14ac:dyDescent="0.25">
      <c r="A33" s="19" t="s">
        <v>4</v>
      </c>
      <c r="B33" s="20"/>
      <c r="C33" s="21" t="s">
        <v>5</v>
      </c>
      <c r="D33" s="22" t="s">
        <v>6</v>
      </c>
      <c r="E33" s="23" t="s">
        <v>7</v>
      </c>
      <c r="F33" s="23" t="s">
        <v>8</v>
      </c>
      <c r="G33" s="24" t="s">
        <v>8</v>
      </c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88"/>
      <c r="U33" s="3"/>
      <c r="V33" s="88"/>
      <c r="W33" s="3"/>
      <c r="X33" s="3"/>
      <c r="Y33" s="3"/>
      <c r="Z33" s="3"/>
      <c r="AA33" s="3"/>
      <c r="AB33" s="3"/>
      <c r="AC33" s="3"/>
      <c r="AD33" s="52"/>
      <c r="AE33" s="35"/>
      <c r="AF33" s="5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.75" thickBot="1" x14ac:dyDescent="0.3">
      <c r="A34" s="26" t="s">
        <v>9</v>
      </c>
      <c r="B34" s="27"/>
      <c r="C34" s="28" t="s">
        <v>10</v>
      </c>
      <c r="D34" s="28" t="s">
        <v>11</v>
      </c>
      <c r="E34" s="29">
        <f>(B35)</f>
        <v>10000</v>
      </c>
      <c r="F34" s="29">
        <f>(B36)</f>
        <v>490000</v>
      </c>
      <c r="G34" s="30">
        <f>(B37)</f>
        <v>500000</v>
      </c>
      <c r="H34" s="3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88"/>
      <c r="U34" s="3"/>
      <c r="V34" s="88"/>
      <c r="W34" s="3"/>
      <c r="X34" s="3"/>
      <c r="Y34" s="3"/>
      <c r="Z34" s="3"/>
      <c r="AA34" s="3"/>
      <c r="AB34" s="3"/>
      <c r="AC34" s="3"/>
      <c r="AD34" s="52"/>
      <c r="AE34" s="35"/>
      <c r="AF34" s="5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15.75" thickTop="1" x14ac:dyDescent="0.25">
      <c r="A35" s="36" t="s">
        <v>12</v>
      </c>
      <c r="B35" s="37">
        <v>10000</v>
      </c>
      <c r="C35" s="38">
        <v>873</v>
      </c>
      <c r="D35" s="39">
        <v>2867.8</v>
      </c>
      <c r="E35" s="40">
        <f>$D35</f>
        <v>2867.8</v>
      </c>
      <c r="F35" s="41"/>
      <c r="G35" s="42"/>
      <c r="H35" s="42"/>
      <c r="I35" s="3"/>
      <c r="J35" s="89"/>
      <c r="K35" s="89"/>
      <c r="L35" s="3"/>
      <c r="M35" s="3"/>
      <c r="N35" s="3"/>
      <c r="O35" s="3"/>
      <c r="P35" s="3"/>
      <c r="Q35" s="3"/>
      <c r="R35" s="3"/>
      <c r="S35" s="3"/>
      <c r="T35" s="88"/>
      <c r="U35" s="3"/>
      <c r="V35" s="88"/>
      <c r="W35" s="3"/>
      <c r="X35" s="3"/>
      <c r="Y35" s="3"/>
      <c r="Z35" s="3"/>
      <c r="AA35" s="3"/>
      <c r="AB35" s="3"/>
      <c r="AC35" s="3"/>
      <c r="AD35" s="52"/>
      <c r="AE35" s="35"/>
      <c r="AF35" s="52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15" x14ac:dyDescent="0.25">
      <c r="A36" s="36" t="s">
        <v>13</v>
      </c>
      <c r="B36" s="37">
        <v>490000</v>
      </c>
      <c r="C36" s="38">
        <v>904</v>
      </c>
      <c r="D36" s="39">
        <v>44848.1</v>
      </c>
      <c r="E36" s="40">
        <f>($C36*E34/1000)</f>
        <v>9040</v>
      </c>
      <c r="F36" s="40">
        <f>($D36-E36)</f>
        <v>35808.1</v>
      </c>
      <c r="G36" s="42"/>
      <c r="H36" s="42"/>
      <c r="I36" s="3"/>
      <c r="J36" s="89"/>
      <c r="K36" s="89"/>
      <c r="L36" s="3"/>
      <c r="M36" s="3"/>
      <c r="N36" s="3"/>
      <c r="O36" s="3"/>
      <c r="P36" s="3"/>
      <c r="Q36" s="3"/>
      <c r="R36" s="3"/>
      <c r="S36" s="3"/>
      <c r="T36" s="88"/>
      <c r="U36" s="3"/>
      <c r="V36" s="88"/>
      <c r="W36" s="3"/>
      <c r="X36" s="3"/>
      <c r="Y36" s="3"/>
      <c r="Z36" s="3"/>
      <c r="AA36" s="3"/>
      <c r="AB36" s="3"/>
      <c r="AC36" s="3"/>
      <c r="AD36" s="52"/>
      <c r="AE36" s="35"/>
      <c r="AF36" s="52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.75" thickBot="1" x14ac:dyDescent="0.3">
      <c r="A37" s="53" t="s">
        <v>14</v>
      </c>
      <c r="B37" s="54">
        <v>500000</v>
      </c>
      <c r="C37" s="55">
        <v>5</v>
      </c>
      <c r="D37" s="56">
        <v>3038.5</v>
      </c>
      <c r="E37" s="57">
        <f>($C37*E34/1000)</f>
        <v>50</v>
      </c>
      <c r="F37" s="57">
        <f>($C37*F34/1000)</f>
        <v>2450</v>
      </c>
      <c r="G37" s="58">
        <f>$D37-E37-F37</f>
        <v>538.5</v>
      </c>
      <c r="H37" s="59"/>
      <c r="I37" s="3"/>
      <c r="J37" s="89"/>
      <c r="K37" s="89"/>
      <c r="L37" s="3"/>
      <c r="M37" s="3"/>
      <c r="N37" s="3"/>
      <c r="O37" s="3"/>
      <c r="P37" s="3"/>
      <c r="Q37" s="3"/>
      <c r="R37" s="3"/>
      <c r="S37" s="3"/>
      <c r="T37" s="88"/>
      <c r="U37" s="3"/>
      <c r="V37" s="88"/>
      <c r="W37" s="3"/>
      <c r="X37" s="3"/>
      <c r="Y37" s="3"/>
      <c r="Z37" s="3"/>
      <c r="AA37" s="3"/>
      <c r="AB37" s="3"/>
      <c r="AC37" s="3"/>
      <c r="AD37" s="52"/>
      <c r="AE37" s="35"/>
      <c r="AF37" s="52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.75" thickTop="1" x14ac:dyDescent="0.25">
      <c r="A38" s="61" t="s">
        <v>15</v>
      </c>
      <c r="B38" s="3"/>
      <c r="C38" s="37">
        <f>SUM(C35:C37)</f>
        <v>1782</v>
      </c>
      <c r="D38" s="40">
        <f>SUM(D35:D37)</f>
        <v>50754.400000000001</v>
      </c>
      <c r="E38" s="40">
        <f>SUM(E35:E37)</f>
        <v>11957.8</v>
      </c>
      <c r="F38" s="40">
        <f>SUM(F35:F37)</f>
        <v>38258.1</v>
      </c>
      <c r="G38" s="59">
        <f>SUM(G35:G37)</f>
        <v>538.5</v>
      </c>
      <c r="H38" s="5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88"/>
      <c r="U38" s="3"/>
      <c r="V38" s="88"/>
      <c r="W38" s="3"/>
      <c r="X38" s="3"/>
      <c r="Y38" s="3"/>
      <c r="Z38" s="3"/>
      <c r="AA38" s="3"/>
      <c r="AB38" s="3"/>
      <c r="AC38" s="3"/>
      <c r="AD38" s="52"/>
      <c r="AE38" s="35"/>
      <c r="AF38" s="52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15" x14ac:dyDescent="0.25">
      <c r="A39" s="63" t="s">
        <v>16</v>
      </c>
      <c r="B39" s="64"/>
      <c r="C39" s="64"/>
      <c r="D39" s="64"/>
      <c r="E39" s="64"/>
      <c r="F39" s="64"/>
      <c r="G39" s="65"/>
      <c r="H39" s="6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88"/>
      <c r="U39" s="3"/>
      <c r="V39" s="88"/>
      <c r="W39" s="3"/>
      <c r="X39" s="3"/>
      <c r="Y39" s="3"/>
      <c r="Z39" s="3"/>
      <c r="AA39" s="3"/>
      <c r="AB39" s="3"/>
      <c r="AC39" s="3"/>
      <c r="AD39" s="52"/>
      <c r="AE39" s="35"/>
      <c r="AF39" s="52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15.75" thickBot="1" x14ac:dyDescent="0.3">
      <c r="A40" s="132" t="s">
        <v>4</v>
      </c>
      <c r="B40" s="133"/>
      <c r="C40" s="134"/>
      <c r="D40" s="67" t="s">
        <v>17</v>
      </c>
      <c r="E40" s="67" t="s">
        <v>18</v>
      </c>
      <c r="F40" s="135" t="s">
        <v>19</v>
      </c>
      <c r="G40" s="136"/>
      <c r="H40" s="67" t="s">
        <v>20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88"/>
      <c r="U40" s="3"/>
      <c r="V40" s="88"/>
      <c r="W40" s="3"/>
      <c r="X40" s="3"/>
      <c r="Y40" s="3"/>
      <c r="Z40" s="3"/>
      <c r="AA40" s="3"/>
      <c r="AB40" s="3"/>
      <c r="AC40" s="3"/>
      <c r="AD40" s="52"/>
      <c r="AE40" s="35"/>
      <c r="AF40" s="52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.75" thickTop="1" x14ac:dyDescent="0.25">
      <c r="A41" s="36" t="s">
        <v>12</v>
      </c>
      <c r="B41" s="48">
        <f>B35</f>
        <v>10000</v>
      </c>
      <c r="C41" s="42" t="s">
        <v>21</v>
      </c>
      <c r="D41" s="68">
        <f>C38</f>
        <v>1782</v>
      </c>
      <c r="E41" s="40">
        <f>E38</f>
        <v>11957.8</v>
      </c>
      <c r="F41" s="69">
        <v>59.9</v>
      </c>
      <c r="G41" s="70" t="s">
        <v>22</v>
      </c>
      <c r="H41" s="71">
        <f>+D41*F41</f>
        <v>106741.8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88"/>
      <c r="U41" s="3"/>
      <c r="V41" s="88"/>
      <c r="W41" s="3"/>
      <c r="X41" s="3"/>
      <c r="Y41" s="3"/>
      <c r="Z41" s="3"/>
      <c r="AA41" s="3"/>
      <c r="AB41" s="3"/>
      <c r="AC41" s="3"/>
      <c r="AD41" s="52"/>
      <c r="AE41" s="35"/>
      <c r="AF41" s="52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x14ac:dyDescent="0.25">
      <c r="A42" s="36" t="s">
        <v>13</v>
      </c>
      <c r="B42" s="48">
        <f>B36</f>
        <v>490000</v>
      </c>
      <c r="C42" s="42" t="s">
        <v>21</v>
      </c>
      <c r="D42" s="72"/>
      <c r="E42" s="73">
        <f>F38</f>
        <v>38258.1</v>
      </c>
      <c r="F42" s="74">
        <v>5.17</v>
      </c>
      <c r="G42" s="75" t="s">
        <v>23</v>
      </c>
      <c r="H42" s="68">
        <f>E42*F42</f>
        <v>197794.37699999998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88"/>
      <c r="U42" s="3"/>
      <c r="V42" s="88"/>
      <c r="W42" s="3"/>
      <c r="X42" s="3"/>
      <c r="Y42" s="3"/>
      <c r="Z42" s="3"/>
      <c r="AA42" s="3"/>
      <c r="AB42" s="3"/>
      <c r="AC42" s="3"/>
      <c r="AD42" s="52"/>
      <c r="AE42" s="35"/>
      <c r="AF42" s="52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ht="15.75" thickBot="1" x14ac:dyDescent="0.3">
      <c r="A43" s="53" t="s">
        <v>14</v>
      </c>
      <c r="B43" s="76">
        <f>B37</f>
        <v>500000</v>
      </c>
      <c r="C43" s="77" t="s">
        <v>21</v>
      </c>
      <c r="D43" s="78"/>
      <c r="E43" s="79">
        <f>G38</f>
        <v>538.5</v>
      </c>
      <c r="F43" s="80">
        <v>2.92</v>
      </c>
      <c r="G43" s="81" t="s">
        <v>23</v>
      </c>
      <c r="H43" s="82">
        <f>E43*F43</f>
        <v>1572.42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88"/>
      <c r="U43" s="3"/>
      <c r="V43" s="88"/>
      <c r="W43" s="3"/>
      <c r="X43" s="3"/>
      <c r="Y43" s="3"/>
      <c r="Z43" s="3"/>
      <c r="AA43" s="3"/>
      <c r="AB43" s="3"/>
      <c r="AC43" s="3"/>
      <c r="AD43" s="52"/>
      <c r="AE43" s="35"/>
      <c r="AF43" s="52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ht="15.75" thickTop="1" x14ac:dyDescent="0.25">
      <c r="A44" s="83"/>
      <c r="B44" s="84"/>
      <c r="C44" s="84"/>
      <c r="D44" s="123" t="str">
        <f>A32</f>
        <v>1-1/2" CONNECTION</v>
      </c>
      <c r="E44" s="123"/>
      <c r="F44" s="85" t="s">
        <v>24</v>
      </c>
      <c r="G44" s="86"/>
      <c r="H44" s="87">
        <f>SUM(H41:H43)</f>
        <v>306108.59699999995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88"/>
      <c r="U44" s="3"/>
      <c r="V44" s="88"/>
      <c r="W44" s="3"/>
      <c r="X44" s="3"/>
      <c r="Y44" s="3"/>
      <c r="Z44" s="3"/>
      <c r="AA44" s="3"/>
      <c r="AB44" s="3"/>
      <c r="AC44" s="3"/>
      <c r="AD44" s="52"/>
      <c r="AE44" s="35"/>
      <c r="AF44" s="52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ht="15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88"/>
      <c r="U45" s="3"/>
      <c r="V45" s="88"/>
      <c r="W45" s="3"/>
      <c r="X45" s="3"/>
      <c r="Y45" s="3"/>
      <c r="Z45" s="3"/>
      <c r="AA45" s="3"/>
      <c r="AB45" s="3"/>
      <c r="AC45" s="3"/>
      <c r="AD45" s="52"/>
      <c r="AE45" s="35"/>
      <c r="AF45" s="52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ht="15" x14ac:dyDescent="0.25">
      <c r="A46" s="15" t="s">
        <v>27</v>
      </c>
      <c r="B46" s="16"/>
      <c r="C46" s="16"/>
      <c r="D46" s="16"/>
      <c r="E46" s="16"/>
      <c r="F46" s="16"/>
      <c r="G46" s="16"/>
      <c r="H46" s="1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88"/>
      <c r="U46" s="3"/>
      <c r="V46" s="88"/>
      <c r="W46" s="3"/>
      <c r="X46" s="3"/>
      <c r="Y46" s="3"/>
      <c r="Z46" s="3"/>
      <c r="AA46" s="3"/>
      <c r="AB46" s="3"/>
      <c r="AC46" s="3"/>
      <c r="AD46" s="52"/>
      <c r="AE46" s="35"/>
      <c r="AF46" s="52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ht="15" x14ac:dyDescent="0.25">
      <c r="A47" s="19" t="s">
        <v>4</v>
      </c>
      <c r="B47" s="20"/>
      <c r="C47" s="21" t="s">
        <v>5</v>
      </c>
      <c r="D47" s="22" t="s">
        <v>6</v>
      </c>
      <c r="E47" s="23" t="s">
        <v>7</v>
      </c>
      <c r="F47" s="23" t="s">
        <v>8</v>
      </c>
      <c r="G47" s="24" t="s">
        <v>8</v>
      </c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88"/>
      <c r="U47" s="3"/>
      <c r="V47" s="88"/>
      <c r="W47" s="3"/>
      <c r="X47" s="3"/>
      <c r="Y47" s="3"/>
      <c r="Z47" s="3"/>
      <c r="AA47" s="3"/>
      <c r="AB47" s="3"/>
      <c r="AC47" s="3"/>
      <c r="AD47" s="52"/>
      <c r="AE47" s="35"/>
      <c r="AF47" s="52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ht="15.75" thickBot="1" x14ac:dyDescent="0.3">
      <c r="A48" s="26" t="s">
        <v>9</v>
      </c>
      <c r="B48" s="27"/>
      <c r="C48" s="28" t="s">
        <v>10</v>
      </c>
      <c r="D48" s="28" t="s">
        <v>11</v>
      </c>
      <c r="E48" s="29">
        <f>(B49)</f>
        <v>20000</v>
      </c>
      <c r="F48" s="29">
        <f>(B50)</f>
        <v>480000</v>
      </c>
      <c r="G48" s="30">
        <f>(B51)</f>
        <v>500000</v>
      </c>
      <c r="H48" s="3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88"/>
      <c r="U48" s="3"/>
      <c r="V48" s="88"/>
      <c r="W48" s="3"/>
      <c r="X48" s="3"/>
      <c r="Y48" s="3"/>
      <c r="Z48" s="3"/>
      <c r="AA48" s="3"/>
      <c r="AB48" s="3"/>
      <c r="AC48" s="3"/>
      <c r="AD48" s="52"/>
      <c r="AE48" s="35"/>
      <c r="AF48" s="5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ht="15.75" thickTop="1" x14ac:dyDescent="0.25">
      <c r="A49" s="36" t="s">
        <v>12</v>
      </c>
      <c r="B49" s="37">
        <v>20000</v>
      </c>
      <c r="C49" s="38">
        <v>1417</v>
      </c>
      <c r="D49" s="39">
        <v>8712.2000000000007</v>
      </c>
      <c r="E49" s="40">
        <f>$D49</f>
        <v>8712.2000000000007</v>
      </c>
      <c r="F49" s="41"/>
      <c r="G49" s="42"/>
      <c r="H49" s="42"/>
      <c r="I49" s="3"/>
      <c r="J49" s="89"/>
      <c r="K49" s="89"/>
      <c r="L49" s="3"/>
      <c r="M49" s="3"/>
      <c r="N49" s="3"/>
      <c r="O49" s="3"/>
      <c r="P49" s="3"/>
      <c r="Q49" s="3"/>
      <c r="R49" s="3"/>
      <c r="S49" s="3"/>
      <c r="T49" s="88"/>
      <c r="U49" s="3"/>
      <c r="V49" s="88"/>
      <c r="W49" s="3"/>
      <c r="X49" s="3"/>
      <c r="Y49" s="3"/>
      <c r="Z49" s="3"/>
      <c r="AA49" s="3"/>
      <c r="AB49" s="3"/>
      <c r="AC49" s="3"/>
      <c r="AD49" s="52"/>
      <c r="AE49" s="35"/>
      <c r="AF49" s="52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ht="15" x14ac:dyDescent="0.25">
      <c r="A50" s="36" t="s">
        <v>13</v>
      </c>
      <c r="B50" s="37">
        <v>480000</v>
      </c>
      <c r="C50" s="38">
        <v>1831</v>
      </c>
      <c r="D50" s="39">
        <v>180112</v>
      </c>
      <c r="E50" s="40">
        <f>($C50*E48/1000)</f>
        <v>36620</v>
      </c>
      <c r="F50" s="40">
        <f>($D50-E50)</f>
        <v>143492</v>
      </c>
      <c r="G50" s="42"/>
      <c r="H50" s="42"/>
      <c r="I50" s="3"/>
      <c r="J50" s="89"/>
      <c r="K50" s="89"/>
      <c r="L50" s="3"/>
      <c r="M50" s="3"/>
      <c r="N50" s="3"/>
      <c r="O50" s="3"/>
      <c r="P50" s="3"/>
      <c r="Q50" s="3"/>
      <c r="R50" s="3"/>
      <c r="S50" s="3"/>
      <c r="T50" s="88"/>
      <c r="U50" s="3"/>
      <c r="V50" s="88"/>
      <c r="W50" s="3"/>
      <c r="X50" s="3"/>
      <c r="Y50" s="3"/>
      <c r="Z50" s="3"/>
      <c r="AA50" s="3"/>
      <c r="AB50" s="3"/>
      <c r="AC50" s="3"/>
      <c r="AD50" s="52"/>
      <c r="AE50" s="35"/>
      <c r="AF50" s="52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ht="15.75" thickBot="1" x14ac:dyDescent="0.3">
      <c r="A51" s="53" t="s">
        <v>14</v>
      </c>
      <c r="B51" s="54">
        <v>500000</v>
      </c>
      <c r="C51" s="55">
        <v>49</v>
      </c>
      <c r="D51" s="56">
        <v>41443</v>
      </c>
      <c r="E51" s="57">
        <f>($C51*E48/1000)</f>
        <v>980</v>
      </c>
      <c r="F51" s="57">
        <f>($C51*F48/1000)</f>
        <v>23520</v>
      </c>
      <c r="G51" s="58">
        <f>$D51-E51-F51</f>
        <v>16943</v>
      </c>
      <c r="H51" s="59"/>
      <c r="I51" s="3"/>
      <c r="J51" s="89"/>
      <c r="K51" s="89"/>
      <c r="L51" s="3"/>
      <c r="M51" s="3"/>
      <c r="N51" s="3"/>
      <c r="O51" s="3"/>
      <c r="P51" s="3"/>
      <c r="Q51" s="3"/>
      <c r="R51" s="3"/>
      <c r="S51" s="3"/>
      <c r="T51" s="88"/>
      <c r="U51" s="3"/>
      <c r="V51" s="88"/>
      <c r="W51" s="3"/>
      <c r="X51" s="3"/>
      <c r="Y51" s="3"/>
      <c r="Z51" s="3"/>
      <c r="AA51" s="3"/>
      <c r="AB51" s="3"/>
      <c r="AC51" s="3"/>
      <c r="AD51" s="52"/>
      <c r="AE51" s="35"/>
      <c r="AF51" s="52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ht="15.75" thickTop="1" x14ac:dyDescent="0.25">
      <c r="A52" s="61" t="s">
        <v>15</v>
      </c>
      <c r="B52" s="3"/>
      <c r="C52" s="37">
        <f>SUM(C49:C51)</f>
        <v>3297</v>
      </c>
      <c r="D52" s="40">
        <f>SUM(D49:D51)</f>
        <v>230267.2</v>
      </c>
      <c r="E52" s="40">
        <f>SUM(E49:E51)</f>
        <v>46312.2</v>
      </c>
      <c r="F52" s="40">
        <f>SUM(F49:F51)</f>
        <v>167012</v>
      </c>
      <c r="G52" s="59">
        <f>SUM(G49:G51)</f>
        <v>16943</v>
      </c>
      <c r="H52" s="5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88"/>
      <c r="U52" s="3"/>
      <c r="V52" s="88"/>
      <c r="W52" s="3"/>
      <c r="X52" s="3"/>
      <c r="Y52" s="3"/>
      <c r="Z52" s="3"/>
      <c r="AA52" s="3"/>
      <c r="AB52" s="3"/>
      <c r="AC52" s="3"/>
      <c r="AD52" s="52"/>
      <c r="AE52" s="35"/>
      <c r="AF52" s="52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ht="15" x14ac:dyDescent="0.25">
      <c r="A53" s="63" t="s">
        <v>16</v>
      </c>
      <c r="B53" s="64"/>
      <c r="C53" s="64"/>
      <c r="D53" s="64"/>
      <c r="E53" s="64"/>
      <c r="F53" s="64"/>
      <c r="G53" s="65"/>
      <c r="H53" s="6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88"/>
      <c r="U53" s="3"/>
      <c r="V53" s="88"/>
      <c r="W53" s="3"/>
      <c r="X53" s="3"/>
      <c r="Y53" s="3"/>
      <c r="Z53" s="3"/>
      <c r="AA53" s="3"/>
      <c r="AB53" s="3"/>
      <c r="AC53" s="3"/>
      <c r="AD53" s="52"/>
      <c r="AE53" s="35"/>
      <c r="AF53" s="52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132" t="s">
        <v>4</v>
      </c>
      <c r="B54" s="133"/>
      <c r="C54" s="134"/>
      <c r="D54" s="67" t="s">
        <v>17</v>
      </c>
      <c r="E54" s="67" t="s">
        <v>18</v>
      </c>
      <c r="F54" s="135" t="s">
        <v>19</v>
      </c>
      <c r="G54" s="136"/>
      <c r="H54" s="67" t="s">
        <v>20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88"/>
      <c r="U54" s="3"/>
      <c r="V54" s="88"/>
      <c r="W54" s="3"/>
      <c r="X54" s="3"/>
      <c r="Y54" s="3"/>
      <c r="Z54" s="3"/>
      <c r="AA54" s="3"/>
      <c r="AB54" s="3"/>
      <c r="AC54" s="3"/>
      <c r="AD54" s="52"/>
      <c r="AE54" s="35"/>
      <c r="AF54" s="52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15.75" thickTop="1" x14ac:dyDescent="0.25">
      <c r="A55" s="36" t="s">
        <v>12</v>
      </c>
      <c r="B55" s="48">
        <f>B49</f>
        <v>20000</v>
      </c>
      <c r="C55" s="42" t="s">
        <v>21</v>
      </c>
      <c r="D55" s="68">
        <f>C52</f>
        <v>3297</v>
      </c>
      <c r="E55" s="40">
        <f>E52</f>
        <v>46312.2</v>
      </c>
      <c r="F55" s="69">
        <v>111.6</v>
      </c>
      <c r="G55" s="70" t="s">
        <v>22</v>
      </c>
      <c r="H55" s="71">
        <f>+D55*F55</f>
        <v>367945.19999999995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88"/>
      <c r="U55" s="3"/>
      <c r="V55" s="88"/>
      <c r="W55" s="3"/>
      <c r="X55" s="3"/>
      <c r="Y55" s="3"/>
      <c r="Z55" s="3"/>
      <c r="AA55" s="3"/>
      <c r="AB55" s="3"/>
      <c r="AC55" s="3"/>
      <c r="AD55" s="52"/>
      <c r="AE55" s="35"/>
      <c r="AF55" s="52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x14ac:dyDescent="0.25">
      <c r="A56" s="36" t="s">
        <v>13</v>
      </c>
      <c r="B56" s="48">
        <f>B50</f>
        <v>480000</v>
      </c>
      <c r="C56" s="42" t="s">
        <v>21</v>
      </c>
      <c r="D56" s="72"/>
      <c r="E56" s="73">
        <f>F52</f>
        <v>167012</v>
      </c>
      <c r="F56" s="74">
        <v>5.17</v>
      </c>
      <c r="G56" s="75" t="s">
        <v>23</v>
      </c>
      <c r="H56" s="68">
        <f>E56*F56</f>
        <v>863452.04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88"/>
      <c r="U56" s="3"/>
      <c r="V56" s="88"/>
      <c r="W56" s="3"/>
      <c r="X56" s="3"/>
      <c r="Y56" s="3"/>
      <c r="Z56" s="3"/>
      <c r="AA56" s="3"/>
      <c r="AB56" s="3"/>
      <c r="AC56" s="3"/>
      <c r="AD56" s="52"/>
      <c r="AE56" s="35"/>
      <c r="AF56" s="52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.75" thickBot="1" x14ac:dyDescent="0.3">
      <c r="A57" s="53" t="s">
        <v>14</v>
      </c>
      <c r="B57" s="76">
        <f>B51</f>
        <v>500000</v>
      </c>
      <c r="C57" s="77" t="s">
        <v>21</v>
      </c>
      <c r="D57" s="78"/>
      <c r="E57" s="79">
        <f>G52</f>
        <v>16943</v>
      </c>
      <c r="F57" s="80">
        <v>2.92</v>
      </c>
      <c r="G57" s="81" t="s">
        <v>23</v>
      </c>
      <c r="H57" s="82">
        <f>E57*F57</f>
        <v>49473.56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88"/>
      <c r="U57" s="3"/>
      <c r="V57" s="88"/>
      <c r="W57" s="3"/>
      <c r="X57" s="3"/>
      <c r="Y57" s="3"/>
      <c r="Z57" s="3"/>
      <c r="AA57" s="3"/>
      <c r="AB57" s="3"/>
      <c r="AC57" s="3"/>
      <c r="AD57" s="52"/>
      <c r="AE57" s="35"/>
      <c r="AF57" s="52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.75" thickTop="1" x14ac:dyDescent="0.25">
      <c r="A58" s="83"/>
      <c r="B58" s="84"/>
      <c r="C58" s="84"/>
      <c r="D58" s="123" t="str">
        <f>A46</f>
        <v>2" CONNECTION</v>
      </c>
      <c r="E58" s="123"/>
      <c r="F58" s="85" t="s">
        <v>24</v>
      </c>
      <c r="G58" s="86"/>
      <c r="H58" s="87">
        <f>SUM(H55:H57)</f>
        <v>1280870.8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88"/>
      <c r="U58" s="3"/>
      <c r="V58" s="88"/>
      <c r="W58" s="3"/>
      <c r="X58" s="3"/>
      <c r="Y58" s="3"/>
      <c r="Z58" s="3"/>
      <c r="AA58" s="3"/>
      <c r="AB58" s="3"/>
      <c r="AC58" s="3"/>
      <c r="AD58" s="52"/>
      <c r="AE58" s="35"/>
      <c r="AF58" s="52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88"/>
      <c r="U59" s="3"/>
      <c r="V59" s="88"/>
      <c r="W59" s="3"/>
      <c r="X59" s="3"/>
      <c r="Y59" s="3"/>
      <c r="Z59" s="3"/>
      <c r="AA59" s="3"/>
      <c r="AB59" s="3"/>
      <c r="AC59" s="3"/>
      <c r="AD59" s="52"/>
      <c r="AE59" s="35"/>
      <c r="AF59" s="52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x14ac:dyDescent="0.25">
      <c r="A60" s="15" t="s">
        <v>28</v>
      </c>
      <c r="B60" s="16"/>
      <c r="C60" s="16"/>
      <c r="D60" s="16"/>
      <c r="E60" s="16"/>
      <c r="F60" s="16"/>
      <c r="G60" s="16"/>
      <c r="H60" s="1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88"/>
      <c r="U60" s="3"/>
      <c r="V60" s="88"/>
      <c r="W60" s="3"/>
      <c r="X60" s="3"/>
      <c r="Y60" s="3"/>
      <c r="Z60" s="3"/>
      <c r="AA60" s="3"/>
      <c r="AB60" s="3"/>
      <c r="AC60" s="3"/>
      <c r="AD60" s="52"/>
      <c r="AE60" s="35"/>
      <c r="AF60" s="52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ht="15" x14ac:dyDescent="0.25">
      <c r="A61" s="19" t="s">
        <v>4</v>
      </c>
      <c r="B61" s="20"/>
      <c r="C61" s="21" t="s">
        <v>5</v>
      </c>
      <c r="D61" s="22" t="s">
        <v>6</v>
      </c>
      <c r="E61" s="23" t="s">
        <v>7</v>
      </c>
      <c r="F61" s="23" t="s">
        <v>8</v>
      </c>
      <c r="G61" s="24" t="s">
        <v>8</v>
      </c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88"/>
      <c r="U61" s="3"/>
      <c r="V61" s="88"/>
      <c r="W61" s="3"/>
      <c r="X61" s="3"/>
      <c r="Y61" s="3"/>
      <c r="Z61" s="3"/>
      <c r="AA61" s="3"/>
      <c r="AB61" s="3"/>
      <c r="AC61" s="3"/>
      <c r="AD61" s="52"/>
      <c r="AE61" s="35"/>
      <c r="AF61" s="52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ht="15.75" thickBot="1" x14ac:dyDescent="0.3">
      <c r="A62" s="26" t="s">
        <v>9</v>
      </c>
      <c r="B62" s="27"/>
      <c r="C62" s="28" t="s">
        <v>10</v>
      </c>
      <c r="D62" s="28" t="s">
        <v>11</v>
      </c>
      <c r="E62" s="29">
        <f>(B63)</f>
        <v>30000</v>
      </c>
      <c r="F62" s="29">
        <f>(B64)</f>
        <v>470000</v>
      </c>
      <c r="G62" s="30">
        <f>(B65)</f>
        <v>500000</v>
      </c>
      <c r="H62" s="3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88"/>
      <c r="U62" s="3"/>
      <c r="V62" s="88"/>
      <c r="W62" s="3"/>
      <c r="X62" s="3"/>
      <c r="Y62" s="3"/>
      <c r="Z62" s="3"/>
      <c r="AA62" s="3"/>
      <c r="AB62" s="3"/>
      <c r="AC62" s="3"/>
      <c r="AD62" s="52"/>
      <c r="AE62" s="35"/>
      <c r="AF62" s="52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ht="15.75" thickTop="1" x14ac:dyDescent="0.25">
      <c r="A63" s="36" t="s">
        <v>12</v>
      </c>
      <c r="B63" s="37">
        <v>30000</v>
      </c>
      <c r="C63" s="38">
        <v>208</v>
      </c>
      <c r="D63" s="39">
        <v>2324.1999999999998</v>
      </c>
      <c r="E63" s="40">
        <f>$D63</f>
        <v>2324.1999999999998</v>
      </c>
      <c r="F63" s="41"/>
      <c r="G63" s="42"/>
      <c r="H63" s="42"/>
      <c r="I63" s="3"/>
      <c r="J63" s="89"/>
      <c r="K63" s="89"/>
      <c r="L63" s="3"/>
      <c r="M63" s="3"/>
      <c r="N63" s="3"/>
      <c r="O63" s="3"/>
      <c r="P63" s="3"/>
      <c r="Q63" s="3"/>
      <c r="R63" s="3"/>
      <c r="S63" s="3"/>
      <c r="T63" s="88"/>
      <c r="U63" s="3"/>
      <c r="V63" s="88"/>
      <c r="W63" s="3"/>
      <c r="X63" s="3"/>
      <c r="Y63" s="3"/>
      <c r="Z63" s="3"/>
      <c r="AA63" s="3"/>
      <c r="AB63" s="3"/>
      <c r="AC63" s="3"/>
      <c r="AD63" s="52"/>
      <c r="AE63" s="35"/>
      <c r="AF63" s="52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ht="15" x14ac:dyDescent="0.25">
      <c r="A64" s="36" t="s">
        <v>13</v>
      </c>
      <c r="B64" s="37">
        <v>470000</v>
      </c>
      <c r="C64" s="38">
        <v>455</v>
      </c>
      <c r="D64" s="39">
        <v>67523.199999999997</v>
      </c>
      <c r="E64" s="40">
        <f>($C64*E62/1000)</f>
        <v>13650</v>
      </c>
      <c r="F64" s="40">
        <f>($D64-E64)</f>
        <v>53873.2</v>
      </c>
      <c r="G64" s="42"/>
      <c r="H64" s="42"/>
      <c r="I64" s="3"/>
      <c r="J64" s="89"/>
      <c r="K64" s="89"/>
      <c r="L64" s="3"/>
      <c r="M64" s="3"/>
      <c r="N64" s="3"/>
      <c r="O64" s="3"/>
      <c r="P64" s="3"/>
      <c r="Q64" s="3"/>
      <c r="R64" s="3"/>
      <c r="S64" s="3"/>
      <c r="T64" s="88"/>
      <c r="U64" s="3"/>
      <c r="V64" s="88"/>
      <c r="W64" s="3"/>
      <c r="X64" s="3"/>
      <c r="Y64" s="3"/>
      <c r="Z64" s="3"/>
      <c r="AA64" s="3"/>
      <c r="AB64" s="3"/>
      <c r="AC64" s="3"/>
      <c r="AD64" s="52"/>
      <c r="AE64" s="35"/>
      <c r="AF64" s="52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ht="15.75" thickBot="1" x14ac:dyDescent="0.3">
      <c r="A65" s="53" t="s">
        <v>14</v>
      </c>
      <c r="B65" s="54">
        <v>500000</v>
      </c>
      <c r="C65" s="55">
        <v>50</v>
      </c>
      <c r="D65" s="56">
        <v>58713.4</v>
      </c>
      <c r="E65" s="57">
        <f>($C65*E62/1000)</f>
        <v>1500</v>
      </c>
      <c r="F65" s="57">
        <f>($C65*F62/1000)</f>
        <v>23500</v>
      </c>
      <c r="G65" s="58">
        <f>$D65-E65-F65</f>
        <v>33713.4</v>
      </c>
      <c r="H65" s="59"/>
      <c r="I65" s="3"/>
      <c r="J65" s="89"/>
      <c r="K65" s="89"/>
      <c r="L65" s="3"/>
      <c r="M65" s="3"/>
      <c r="N65" s="3"/>
      <c r="O65" s="3"/>
      <c r="P65" s="3"/>
      <c r="Q65" s="3"/>
      <c r="R65" s="3"/>
      <c r="S65" s="3"/>
      <c r="T65" s="88"/>
      <c r="U65" s="3"/>
      <c r="V65" s="88"/>
      <c r="W65" s="3"/>
      <c r="X65" s="3"/>
      <c r="Y65" s="3"/>
      <c r="Z65" s="3"/>
      <c r="AA65" s="3"/>
      <c r="AB65" s="3"/>
      <c r="AC65" s="3"/>
      <c r="AD65" s="52"/>
      <c r="AE65" s="35"/>
      <c r="AF65" s="52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ht="15.75" thickTop="1" x14ac:dyDescent="0.25">
      <c r="A66" s="61" t="s">
        <v>15</v>
      </c>
      <c r="B66" s="3"/>
      <c r="C66" s="37">
        <f>SUM(C63:C65)</f>
        <v>713</v>
      </c>
      <c r="D66" s="40">
        <f>SUM(D63:D65)</f>
        <v>128560.79999999999</v>
      </c>
      <c r="E66" s="40">
        <f>SUM(E63:E65)</f>
        <v>17474.2</v>
      </c>
      <c r="F66" s="40">
        <f>SUM(F63:F65)</f>
        <v>77373.2</v>
      </c>
      <c r="G66" s="59">
        <f>SUM(G63:G65)</f>
        <v>33713.4</v>
      </c>
      <c r="H66" s="5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88"/>
      <c r="U66" s="3"/>
      <c r="V66" s="88"/>
      <c r="W66" s="3"/>
      <c r="X66" s="3"/>
      <c r="Y66" s="3"/>
      <c r="Z66" s="3"/>
      <c r="AA66" s="3"/>
      <c r="AB66" s="3"/>
      <c r="AC66" s="3"/>
      <c r="AD66" s="52"/>
      <c r="AE66" s="35"/>
      <c r="AF66" s="52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ht="15" x14ac:dyDescent="0.25">
      <c r="A67" s="63" t="s">
        <v>16</v>
      </c>
      <c r="B67" s="64"/>
      <c r="C67" s="64"/>
      <c r="D67" s="64"/>
      <c r="E67" s="64"/>
      <c r="F67" s="64"/>
      <c r="G67" s="65"/>
      <c r="H67" s="6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88"/>
      <c r="U67" s="3"/>
      <c r="V67" s="88"/>
      <c r="W67" s="3"/>
      <c r="X67" s="3"/>
      <c r="Y67" s="3"/>
      <c r="Z67" s="3"/>
      <c r="AA67" s="3"/>
      <c r="AB67" s="3"/>
      <c r="AC67" s="3"/>
      <c r="AD67" s="52"/>
      <c r="AE67" s="35"/>
      <c r="AF67" s="52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ht="15.75" thickBot="1" x14ac:dyDescent="0.3">
      <c r="A68" s="132" t="s">
        <v>4</v>
      </c>
      <c r="B68" s="133"/>
      <c r="C68" s="134"/>
      <c r="D68" s="67" t="s">
        <v>17</v>
      </c>
      <c r="E68" s="67" t="s">
        <v>18</v>
      </c>
      <c r="F68" s="135" t="s">
        <v>19</v>
      </c>
      <c r="G68" s="136"/>
      <c r="H68" s="67" t="s">
        <v>20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88"/>
      <c r="U68" s="3"/>
      <c r="V68" s="88"/>
      <c r="W68" s="3"/>
      <c r="X68" s="3"/>
      <c r="Y68" s="3"/>
      <c r="Z68" s="3"/>
      <c r="AA68" s="3"/>
      <c r="AB68" s="3"/>
      <c r="AC68" s="3"/>
      <c r="AD68" s="52"/>
      <c r="AE68" s="35"/>
      <c r="AF68" s="52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ht="15.75" thickTop="1" x14ac:dyDescent="0.25">
      <c r="A69" s="36" t="s">
        <v>12</v>
      </c>
      <c r="B69" s="48">
        <f>B63</f>
        <v>30000</v>
      </c>
      <c r="C69" s="42" t="s">
        <v>21</v>
      </c>
      <c r="D69" s="68">
        <f>C66</f>
        <v>713</v>
      </c>
      <c r="E69" s="40">
        <f>E66</f>
        <v>17474.2</v>
      </c>
      <c r="F69" s="69">
        <v>163.30000000000001</v>
      </c>
      <c r="G69" s="70" t="s">
        <v>22</v>
      </c>
      <c r="H69" s="71">
        <f>+D69*F69</f>
        <v>116432.90000000001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88"/>
      <c r="U69" s="3"/>
      <c r="V69" s="88"/>
      <c r="W69" s="3"/>
      <c r="X69" s="3"/>
      <c r="Y69" s="3"/>
      <c r="Z69" s="3"/>
      <c r="AA69" s="3"/>
      <c r="AB69" s="3"/>
      <c r="AC69" s="3"/>
      <c r="AD69" s="52"/>
      <c r="AE69" s="35"/>
      <c r="AF69" s="52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ht="15" x14ac:dyDescent="0.25">
      <c r="A70" s="36" t="s">
        <v>13</v>
      </c>
      <c r="B70" s="48">
        <f>B64</f>
        <v>470000</v>
      </c>
      <c r="C70" s="42" t="s">
        <v>21</v>
      </c>
      <c r="D70" s="72"/>
      <c r="E70" s="73">
        <f>F66</f>
        <v>77373.2</v>
      </c>
      <c r="F70" s="74">
        <v>5.17</v>
      </c>
      <c r="G70" s="75" t="s">
        <v>23</v>
      </c>
      <c r="H70" s="68">
        <f>E70*F70</f>
        <v>400019.44399999996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88"/>
      <c r="U70" s="3"/>
      <c r="V70" s="88"/>
      <c r="W70" s="3"/>
      <c r="X70" s="3"/>
      <c r="Y70" s="3"/>
      <c r="Z70" s="3"/>
      <c r="AA70" s="3"/>
      <c r="AB70" s="3"/>
      <c r="AC70" s="3"/>
      <c r="AD70" s="52"/>
      <c r="AE70" s="35"/>
      <c r="AF70" s="52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ht="15.75" thickBot="1" x14ac:dyDescent="0.3">
      <c r="A71" s="53" t="s">
        <v>14</v>
      </c>
      <c r="B71" s="76">
        <f>B65</f>
        <v>500000</v>
      </c>
      <c r="C71" s="77" t="s">
        <v>21</v>
      </c>
      <c r="D71" s="78"/>
      <c r="E71" s="79">
        <f>G66</f>
        <v>33713.4</v>
      </c>
      <c r="F71" s="80">
        <v>2.92</v>
      </c>
      <c r="G71" s="81" t="s">
        <v>23</v>
      </c>
      <c r="H71" s="82">
        <f>E71*F71</f>
        <v>98443.127999999997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88"/>
      <c r="U71" s="3"/>
      <c r="V71" s="88"/>
      <c r="W71" s="3"/>
      <c r="X71" s="3"/>
      <c r="Y71" s="3"/>
      <c r="Z71" s="3"/>
      <c r="AA71" s="3"/>
      <c r="AB71" s="3"/>
      <c r="AC71" s="3"/>
      <c r="AD71" s="52"/>
      <c r="AE71" s="35"/>
      <c r="AF71" s="52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ht="15.75" thickTop="1" x14ac:dyDescent="0.25">
      <c r="A72" s="83"/>
      <c r="B72" s="84"/>
      <c r="C72" s="84"/>
      <c r="D72" s="123" t="str">
        <f>A60</f>
        <v>3" CONNECTION</v>
      </c>
      <c r="E72" s="123"/>
      <c r="F72" s="85" t="s">
        <v>24</v>
      </c>
      <c r="G72" s="86"/>
      <c r="H72" s="87">
        <f>SUM(H69:H71)</f>
        <v>614895.47199999995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88"/>
      <c r="U72" s="3"/>
      <c r="V72" s="88"/>
      <c r="W72" s="3"/>
      <c r="X72" s="3"/>
      <c r="Y72" s="3"/>
      <c r="Z72" s="3"/>
      <c r="AA72" s="3"/>
      <c r="AB72" s="3"/>
      <c r="AC72" s="3"/>
      <c r="AD72" s="52"/>
      <c r="AE72" s="35"/>
      <c r="AF72" s="52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ht="15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88"/>
      <c r="U73" s="3"/>
      <c r="V73" s="88"/>
      <c r="W73" s="3"/>
      <c r="X73" s="3"/>
      <c r="Y73" s="3"/>
      <c r="Z73" s="3"/>
      <c r="AA73" s="3"/>
      <c r="AB73" s="3"/>
      <c r="AC73" s="3"/>
      <c r="AD73" s="52"/>
      <c r="AE73" s="35"/>
      <c r="AF73" s="52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ht="15" x14ac:dyDescent="0.25">
      <c r="A74" s="15" t="s">
        <v>29</v>
      </c>
      <c r="B74" s="16"/>
      <c r="C74" s="16"/>
      <c r="D74" s="16"/>
      <c r="E74" s="16"/>
      <c r="F74" s="16"/>
      <c r="G74" s="16"/>
      <c r="H74" s="1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88"/>
      <c r="U74" s="3"/>
      <c r="V74" s="88"/>
      <c r="W74" s="3"/>
      <c r="X74" s="3"/>
      <c r="Y74" s="3"/>
      <c r="Z74" s="3"/>
      <c r="AA74" s="3"/>
      <c r="AB74" s="3"/>
      <c r="AC74" s="3"/>
      <c r="AD74" s="52"/>
      <c r="AE74" s="35"/>
      <c r="AF74" s="52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ht="15" x14ac:dyDescent="0.25">
      <c r="A75" s="19" t="s">
        <v>4</v>
      </c>
      <c r="B75" s="20"/>
      <c r="C75" s="21" t="s">
        <v>5</v>
      </c>
      <c r="D75" s="22" t="s">
        <v>6</v>
      </c>
      <c r="E75" s="23" t="s">
        <v>7</v>
      </c>
      <c r="F75" s="23" t="s">
        <v>8</v>
      </c>
      <c r="G75" s="24" t="s">
        <v>8</v>
      </c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88"/>
      <c r="U75" s="3"/>
      <c r="V75" s="88"/>
      <c r="W75" s="3"/>
      <c r="X75" s="3"/>
      <c r="Y75" s="3"/>
      <c r="Z75" s="3"/>
      <c r="AA75" s="3"/>
      <c r="AB75" s="3"/>
      <c r="AC75" s="3"/>
      <c r="AD75" s="52"/>
      <c r="AE75" s="35"/>
      <c r="AF75" s="52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ht="15.75" thickBot="1" x14ac:dyDescent="0.3">
      <c r="A76" s="26" t="s">
        <v>9</v>
      </c>
      <c r="B76" s="27"/>
      <c r="C76" s="28" t="s">
        <v>10</v>
      </c>
      <c r="D76" s="28" t="s">
        <v>11</v>
      </c>
      <c r="E76" s="29">
        <f>(B77)</f>
        <v>50000</v>
      </c>
      <c r="F76" s="29">
        <f>(B78)</f>
        <v>450000</v>
      </c>
      <c r="G76" s="30">
        <f>(B79)</f>
        <v>500000</v>
      </c>
      <c r="H76" s="3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88"/>
      <c r="U76" s="3"/>
      <c r="V76" s="88"/>
      <c r="W76" s="3"/>
      <c r="X76" s="3"/>
      <c r="Y76" s="3"/>
      <c r="Z76" s="3"/>
      <c r="AA76" s="3"/>
      <c r="AB76" s="3"/>
      <c r="AC76" s="3"/>
      <c r="AD76" s="52"/>
      <c r="AE76" s="35"/>
      <c r="AF76" s="52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ht="15.75" thickTop="1" x14ac:dyDescent="0.25">
      <c r="A77" s="36" t="s">
        <v>12</v>
      </c>
      <c r="B77" s="37">
        <v>50000</v>
      </c>
      <c r="C77" s="38">
        <v>68</v>
      </c>
      <c r="D77" s="39">
        <v>1110.5</v>
      </c>
      <c r="E77" s="40">
        <f>$D77</f>
        <v>1110.5</v>
      </c>
      <c r="F77" s="41"/>
      <c r="G77" s="42"/>
      <c r="H77" s="42"/>
      <c r="I77" s="3"/>
      <c r="J77" s="89"/>
      <c r="K77" s="89"/>
      <c r="L77" s="3"/>
      <c r="M77" s="3"/>
      <c r="N77" s="3"/>
      <c r="O77" s="3"/>
      <c r="P77" s="3"/>
      <c r="Q77" s="3"/>
      <c r="R77" s="3"/>
      <c r="S77" s="3"/>
      <c r="T77" s="88"/>
      <c r="U77" s="3"/>
      <c r="V77" s="88"/>
      <c r="W77" s="3"/>
      <c r="X77" s="3"/>
      <c r="Y77" s="3"/>
      <c r="Z77" s="3"/>
      <c r="AA77" s="3"/>
      <c r="AB77" s="3"/>
      <c r="AC77" s="3"/>
      <c r="AD77" s="52"/>
      <c r="AE77" s="35"/>
      <c r="AF77" s="52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ht="15" x14ac:dyDescent="0.25">
      <c r="A78" s="36" t="s">
        <v>13</v>
      </c>
      <c r="B78" s="37">
        <v>450000</v>
      </c>
      <c r="C78" s="38">
        <v>95</v>
      </c>
      <c r="D78" s="39">
        <v>21497.200000000001</v>
      </c>
      <c r="E78" s="40">
        <f>($C78*E76/1000)</f>
        <v>4750</v>
      </c>
      <c r="F78" s="40">
        <f>($D78-E78)</f>
        <v>16747.2</v>
      </c>
      <c r="G78" s="42"/>
      <c r="H78" s="42"/>
      <c r="I78" s="3"/>
      <c r="J78" s="89"/>
      <c r="K78" s="89"/>
      <c r="L78" s="3"/>
      <c r="M78" s="3"/>
      <c r="N78" s="3"/>
      <c r="O78" s="3"/>
      <c r="P78" s="3"/>
      <c r="Q78" s="3"/>
      <c r="R78" s="3"/>
      <c r="S78" s="3"/>
      <c r="T78" s="88"/>
      <c r="U78" s="3"/>
      <c r="V78" s="88"/>
      <c r="W78" s="3"/>
      <c r="X78" s="3"/>
      <c r="Y78" s="3"/>
      <c r="Z78" s="3"/>
      <c r="AA78" s="3"/>
      <c r="AB78" s="3"/>
      <c r="AC78" s="3"/>
      <c r="AD78" s="52"/>
      <c r="AE78" s="35"/>
      <c r="AF78" s="52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ht="15.75" thickBot="1" x14ac:dyDescent="0.3">
      <c r="A79" s="53" t="s">
        <v>14</v>
      </c>
      <c r="B79" s="54">
        <v>500000</v>
      </c>
      <c r="C79" s="55">
        <v>58</v>
      </c>
      <c r="D79" s="56">
        <v>79720</v>
      </c>
      <c r="E79" s="57">
        <f>($C79*E76/1000)</f>
        <v>2900</v>
      </c>
      <c r="F79" s="57">
        <f>($C79*F76/1000)</f>
        <v>26100</v>
      </c>
      <c r="G79" s="58">
        <f>$D79-E79-F79</f>
        <v>50720</v>
      </c>
      <c r="H79" s="59"/>
      <c r="I79" s="3"/>
      <c r="J79" s="89"/>
      <c r="K79" s="89"/>
      <c r="L79" s="3"/>
      <c r="M79" s="3"/>
      <c r="N79" s="3"/>
      <c r="O79" s="3"/>
      <c r="P79" s="3"/>
      <c r="Q79" s="3"/>
      <c r="R79" s="3"/>
      <c r="S79" s="3"/>
      <c r="T79" s="88"/>
      <c r="U79" s="3"/>
      <c r="V79" s="88"/>
      <c r="W79" s="3"/>
      <c r="X79" s="3"/>
      <c r="Y79" s="3"/>
      <c r="Z79" s="3"/>
      <c r="AA79" s="3"/>
      <c r="AB79" s="3"/>
      <c r="AC79" s="3"/>
      <c r="AD79" s="52"/>
      <c r="AE79" s="35"/>
      <c r="AF79" s="52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ht="15.75" thickTop="1" x14ac:dyDescent="0.25">
      <c r="A80" s="61" t="s">
        <v>15</v>
      </c>
      <c r="B80" s="3"/>
      <c r="C80" s="37">
        <f>SUM(C77:C79)</f>
        <v>221</v>
      </c>
      <c r="D80" s="40">
        <f>SUM(D77:D79)</f>
        <v>102327.7</v>
      </c>
      <c r="E80" s="40">
        <f>SUM(E77:E79)</f>
        <v>8760.5</v>
      </c>
      <c r="F80" s="40">
        <f>SUM(F77:F79)</f>
        <v>42847.199999999997</v>
      </c>
      <c r="G80" s="59">
        <f>SUM(G77:G79)</f>
        <v>50720</v>
      </c>
      <c r="H80" s="5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88"/>
      <c r="U80" s="3"/>
      <c r="V80" s="88"/>
      <c r="W80" s="3"/>
      <c r="X80" s="3"/>
      <c r="Y80" s="3"/>
      <c r="Z80" s="3"/>
      <c r="AA80" s="3"/>
      <c r="AB80" s="3"/>
      <c r="AC80" s="3"/>
      <c r="AD80" s="52"/>
      <c r="AE80" s="35"/>
      <c r="AF80" s="52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ht="15" x14ac:dyDescent="0.25">
      <c r="A81" s="63" t="s">
        <v>16</v>
      </c>
      <c r="B81" s="64"/>
      <c r="C81" s="64"/>
      <c r="D81" s="64"/>
      <c r="E81" s="64"/>
      <c r="F81" s="64"/>
      <c r="G81" s="65"/>
      <c r="H81" s="6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88"/>
      <c r="U81" s="3"/>
      <c r="V81" s="88"/>
      <c r="W81" s="3"/>
      <c r="X81" s="3"/>
      <c r="Y81" s="3"/>
      <c r="Z81" s="3"/>
      <c r="AA81" s="3"/>
      <c r="AB81" s="3"/>
      <c r="AC81" s="3"/>
      <c r="AD81" s="52"/>
      <c r="AE81" s="35"/>
      <c r="AF81" s="52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ht="15.75" thickBot="1" x14ac:dyDescent="0.3">
      <c r="A82" s="132" t="s">
        <v>4</v>
      </c>
      <c r="B82" s="133"/>
      <c r="C82" s="134"/>
      <c r="D82" s="67" t="s">
        <v>17</v>
      </c>
      <c r="E82" s="67" t="s">
        <v>18</v>
      </c>
      <c r="F82" s="135" t="s">
        <v>19</v>
      </c>
      <c r="G82" s="136"/>
      <c r="H82" s="67" t="s">
        <v>20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88"/>
      <c r="U82" s="3"/>
      <c r="V82" s="88"/>
      <c r="W82" s="3"/>
      <c r="X82" s="3"/>
      <c r="Y82" s="3"/>
      <c r="Z82" s="3"/>
      <c r="AA82" s="3"/>
      <c r="AB82" s="3"/>
      <c r="AC82" s="3"/>
      <c r="AD82" s="52"/>
      <c r="AE82" s="35"/>
      <c r="AF82" s="52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ht="15.75" thickTop="1" x14ac:dyDescent="0.25">
      <c r="A83" s="36" t="s">
        <v>12</v>
      </c>
      <c r="B83" s="48">
        <f>B77</f>
        <v>50000</v>
      </c>
      <c r="C83" s="42" t="s">
        <v>21</v>
      </c>
      <c r="D83" s="68">
        <f>C80</f>
        <v>221</v>
      </c>
      <c r="E83" s="40">
        <f>E80</f>
        <v>8760.5</v>
      </c>
      <c r="F83" s="69">
        <v>266.7</v>
      </c>
      <c r="G83" s="70" t="s">
        <v>22</v>
      </c>
      <c r="H83" s="71">
        <f>+D83*F83</f>
        <v>58940.7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88"/>
      <c r="U83" s="3"/>
      <c r="V83" s="88"/>
      <c r="W83" s="3"/>
      <c r="X83" s="3"/>
      <c r="Y83" s="3"/>
      <c r="Z83" s="3"/>
      <c r="AA83" s="3"/>
      <c r="AB83" s="3"/>
      <c r="AC83" s="3"/>
      <c r="AD83" s="52"/>
      <c r="AE83" s="35"/>
      <c r="AF83" s="52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ht="15" x14ac:dyDescent="0.25">
      <c r="A84" s="36" t="s">
        <v>13</v>
      </c>
      <c r="B84" s="48">
        <f>B78</f>
        <v>450000</v>
      </c>
      <c r="C84" s="42" t="s">
        <v>21</v>
      </c>
      <c r="D84" s="72"/>
      <c r="E84" s="73">
        <f>F80</f>
        <v>42847.199999999997</v>
      </c>
      <c r="F84" s="74">
        <v>5.17</v>
      </c>
      <c r="G84" s="75" t="s">
        <v>23</v>
      </c>
      <c r="H84" s="68">
        <f>E84*F84</f>
        <v>221520.02399999998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88"/>
      <c r="U84" s="3"/>
      <c r="V84" s="88"/>
      <c r="W84" s="3"/>
      <c r="X84" s="3"/>
      <c r="Y84" s="3"/>
      <c r="Z84" s="3"/>
      <c r="AA84" s="3"/>
      <c r="AB84" s="3"/>
      <c r="AC84" s="3"/>
      <c r="AD84" s="52"/>
      <c r="AE84" s="35"/>
      <c r="AF84" s="52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ht="15.75" thickBot="1" x14ac:dyDescent="0.3">
      <c r="A85" s="53" t="s">
        <v>14</v>
      </c>
      <c r="B85" s="76">
        <f>B79</f>
        <v>500000</v>
      </c>
      <c r="C85" s="77" t="s">
        <v>21</v>
      </c>
      <c r="D85" s="78"/>
      <c r="E85" s="79">
        <f>G80</f>
        <v>50720</v>
      </c>
      <c r="F85" s="80">
        <v>2.92</v>
      </c>
      <c r="G85" s="81" t="s">
        <v>23</v>
      </c>
      <c r="H85" s="82">
        <f>E85*F85</f>
        <v>148102.39999999999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88"/>
      <c r="U85" s="3"/>
      <c r="V85" s="88"/>
      <c r="W85" s="3"/>
      <c r="X85" s="3"/>
      <c r="Y85" s="3"/>
      <c r="Z85" s="3"/>
      <c r="AA85" s="3"/>
      <c r="AB85" s="3"/>
      <c r="AC85" s="3"/>
      <c r="AD85" s="52"/>
      <c r="AE85" s="35"/>
      <c r="AF85" s="52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ht="15.75" thickTop="1" x14ac:dyDescent="0.25">
      <c r="A86" s="83"/>
      <c r="B86" s="84"/>
      <c r="C86" s="84"/>
      <c r="D86" s="123" t="str">
        <f>A74</f>
        <v>4" CONNECTION</v>
      </c>
      <c r="E86" s="123"/>
      <c r="F86" s="85" t="s">
        <v>24</v>
      </c>
      <c r="G86" s="86"/>
      <c r="H86" s="87">
        <f>SUM(H83:H85)</f>
        <v>428563.12399999995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88"/>
      <c r="U86" s="3"/>
      <c r="V86" s="88"/>
      <c r="W86" s="3"/>
      <c r="X86" s="3"/>
      <c r="Y86" s="3"/>
      <c r="Z86" s="3"/>
      <c r="AA86" s="3"/>
      <c r="AB86" s="3"/>
      <c r="AC86" s="3"/>
      <c r="AD86" s="52"/>
      <c r="AE86" s="35"/>
      <c r="AF86" s="52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ht="15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88"/>
      <c r="U87" s="3"/>
      <c r="V87" s="88"/>
      <c r="W87" s="3"/>
      <c r="X87" s="3"/>
      <c r="Y87" s="3"/>
      <c r="Z87" s="3"/>
      <c r="AA87" s="3"/>
      <c r="AB87" s="3"/>
      <c r="AC87" s="3"/>
      <c r="AD87" s="52"/>
      <c r="AE87" s="35"/>
      <c r="AF87" s="52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ht="15" x14ac:dyDescent="0.25">
      <c r="A88" s="15" t="s">
        <v>30</v>
      </c>
      <c r="B88" s="16"/>
      <c r="C88" s="16"/>
      <c r="D88" s="16"/>
      <c r="E88" s="16"/>
      <c r="F88" s="16"/>
      <c r="G88" s="16"/>
      <c r="H88" s="1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88"/>
      <c r="U88" s="3"/>
      <c r="V88" s="88"/>
      <c r="W88" s="3"/>
      <c r="X88" s="3"/>
      <c r="Y88" s="3"/>
      <c r="Z88" s="3"/>
      <c r="AA88" s="3"/>
      <c r="AB88" s="3"/>
      <c r="AC88" s="3"/>
      <c r="AD88" s="52"/>
      <c r="AE88" s="35"/>
      <c r="AF88" s="52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ht="15" x14ac:dyDescent="0.25">
      <c r="A89" s="19" t="s">
        <v>4</v>
      </c>
      <c r="B89" s="20"/>
      <c r="C89" s="21" t="s">
        <v>5</v>
      </c>
      <c r="D89" s="22" t="s">
        <v>6</v>
      </c>
      <c r="E89" s="23" t="s">
        <v>7</v>
      </c>
      <c r="F89" s="23" t="s">
        <v>8</v>
      </c>
      <c r="G89" s="24" t="s">
        <v>8</v>
      </c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88"/>
      <c r="U89" s="3"/>
      <c r="V89" s="88"/>
      <c r="W89" s="3"/>
      <c r="X89" s="3"/>
      <c r="Y89" s="3"/>
      <c r="Z89" s="3"/>
      <c r="AA89" s="3"/>
      <c r="AB89" s="3"/>
      <c r="AC89" s="3"/>
      <c r="AD89" s="52"/>
      <c r="AE89" s="35"/>
      <c r="AF89" s="52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ht="15.75" thickBot="1" x14ac:dyDescent="0.3">
      <c r="A90" s="26" t="s">
        <v>9</v>
      </c>
      <c r="B90" s="27"/>
      <c r="C90" s="28" t="s">
        <v>10</v>
      </c>
      <c r="D90" s="28" t="s">
        <v>11</v>
      </c>
      <c r="E90" s="29">
        <f>(B91)</f>
        <v>100000</v>
      </c>
      <c r="F90" s="29">
        <f>(B92)</f>
        <v>400000</v>
      </c>
      <c r="G90" s="30">
        <f>(B93)</f>
        <v>500000</v>
      </c>
      <c r="H90" s="3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88"/>
      <c r="U90" s="3"/>
      <c r="V90" s="88"/>
      <c r="W90" s="3"/>
      <c r="X90" s="3"/>
      <c r="Y90" s="3"/>
      <c r="Z90" s="3"/>
      <c r="AA90" s="3"/>
      <c r="AB90" s="3"/>
      <c r="AC90" s="3"/>
      <c r="AD90" s="52"/>
      <c r="AE90" s="35"/>
      <c r="AF90" s="52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ht="15.75" thickTop="1" x14ac:dyDescent="0.25">
      <c r="A91" s="36" t="s">
        <v>12</v>
      </c>
      <c r="B91" s="37">
        <v>100000</v>
      </c>
      <c r="C91" s="38">
        <v>19</v>
      </c>
      <c r="D91" s="39">
        <v>754.7</v>
      </c>
      <c r="E91" s="40">
        <f>$D91</f>
        <v>754.7</v>
      </c>
      <c r="F91" s="41"/>
      <c r="G91" s="42"/>
      <c r="H91" s="42"/>
      <c r="I91" s="3"/>
      <c r="J91" s="89"/>
      <c r="K91" s="89"/>
      <c r="L91" s="3"/>
      <c r="M91" s="3"/>
      <c r="N91" s="3"/>
      <c r="O91" s="3"/>
      <c r="P91" s="3"/>
      <c r="Q91" s="3"/>
      <c r="R91" s="3"/>
      <c r="S91" s="3"/>
      <c r="T91" s="88"/>
      <c r="U91" s="3"/>
      <c r="V91" s="88"/>
      <c r="W91" s="3"/>
      <c r="X91" s="3"/>
      <c r="Y91" s="3"/>
      <c r="Z91" s="3"/>
      <c r="AA91" s="3"/>
      <c r="AB91" s="3"/>
      <c r="AC91" s="3"/>
      <c r="AD91" s="52"/>
      <c r="AE91" s="35"/>
      <c r="AF91" s="52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ht="15" x14ac:dyDescent="0.25">
      <c r="A92" s="36" t="s">
        <v>13</v>
      </c>
      <c r="B92" s="37">
        <v>400000</v>
      </c>
      <c r="C92" s="38">
        <v>5</v>
      </c>
      <c r="D92" s="39">
        <v>1997</v>
      </c>
      <c r="E92" s="40">
        <f>($C92*E90/1000)</f>
        <v>500</v>
      </c>
      <c r="F92" s="40">
        <f>($D92-E92)</f>
        <v>1497</v>
      </c>
      <c r="G92" s="42"/>
      <c r="H92" s="42"/>
      <c r="I92" s="3"/>
      <c r="J92" s="89"/>
      <c r="K92" s="89"/>
      <c r="L92" s="3"/>
      <c r="M92" s="3"/>
      <c r="N92" s="3"/>
      <c r="O92" s="3"/>
      <c r="P92" s="3"/>
      <c r="Q92" s="3"/>
      <c r="R92" s="3"/>
      <c r="S92" s="3"/>
      <c r="T92" s="88"/>
      <c r="U92" s="3"/>
      <c r="V92" s="88"/>
      <c r="W92" s="3"/>
      <c r="X92" s="3"/>
      <c r="Y92" s="3"/>
      <c r="Z92" s="3"/>
      <c r="AA92" s="3"/>
      <c r="AB92" s="3"/>
      <c r="AC92" s="3"/>
      <c r="AD92" s="52"/>
      <c r="AE92" s="35"/>
      <c r="AF92" s="52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ht="15.75" thickBot="1" x14ac:dyDescent="0.3">
      <c r="A93" s="53" t="s">
        <v>14</v>
      </c>
      <c r="B93" s="54">
        <v>500000</v>
      </c>
      <c r="C93" s="55">
        <v>76</v>
      </c>
      <c r="D93" s="56">
        <v>283123.3</v>
      </c>
      <c r="E93" s="57">
        <f>($C93*E90/1000)</f>
        <v>7600</v>
      </c>
      <c r="F93" s="57">
        <f>($C93*F90/1000)</f>
        <v>30400</v>
      </c>
      <c r="G93" s="58">
        <f>$D93-E93-F93</f>
        <v>245123.3</v>
      </c>
      <c r="H93" s="59"/>
      <c r="I93" s="3"/>
      <c r="J93" s="89"/>
      <c r="K93" s="89"/>
      <c r="L93" s="3"/>
      <c r="M93" s="3"/>
      <c r="N93" s="3"/>
      <c r="O93" s="3"/>
      <c r="P93" s="3"/>
      <c r="Q93" s="3"/>
      <c r="R93" s="3"/>
      <c r="S93" s="3"/>
      <c r="T93" s="88"/>
      <c r="U93" s="3"/>
      <c r="V93" s="88"/>
      <c r="W93" s="3"/>
      <c r="X93" s="3"/>
      <c r="Y93" s="3"/>
      <c r="Z93" s="3"/>
      <c r="AA93" s="3"/>
      <c r="AB93" s="3"/>
      <c r="AC93" s="3"/>
      <c r="AD93" s="52"/>
      <c r="AE93" s="35"/>
      <c r="AF93" s="52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ht="15.75" thickTop="1" x14ac:dyDescent="0.25">
      <c r="A94" s="61" t="s">
        <v>15</v>
      </c>
      <c r="B94" s="3"/>
      <c r="C94" s="37">
        <f>SUM(C91:C93)</f>
        <v>100</v>
      </c>
      <c r="D94" s="40">
        <f>SUM(D91:D93)</f>
        <v>285875</v>
      </c>
      <c r="E94" s="40">
        <f>SUM(E91:E93)</f>
        <v>8854.7000000000007</v>
      </c>
      <c r="F94" s="40">
        <f>SUM(F91:F93)</f>
        <v>31897</v>
      </c>
      <c r="G94" s="59">
        <f>SUM(G91:G93)</f>
        <v>245123.3</v>
      </c>
      <c r="H94" s="59"/>
      <c r="I94" s="3"/>
      <c r="J94" s="91"/>
      <c r="K94" s="3"/>
      <c r="L94" s="3"/>
      <c r="M94" s="3"/>
      <c r="N94" s="3"/>
      <c r="O94" s="3"/>
      <c r="P94" s="3"/>
      <c r="Q94" s="3"/>
      <c r="R94" s="3"/>
      <c r="S94" s="3"/>
      <c r="T94" s="88"/>
      <c r="U94" s="3"/>
      <c r="V94" s="88"/>
      <c r="W94" s="3"/>
      <c r="X94" s="3"/>
      <c r="Y94" s="3"/>
      <c r="Z94" s="3"/>
      <c r="AA94" s="3"/>
      <c r="AB94" s="3"/>
      <c r="AC94" s="3"/>
      <c r="AD94" s="52"/>
      <c r="AE94" s="35"/>
      <c r="AF94" s="52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ht="15" x14ac:dyDescent="0.25">
      <c r="A95" s="63" t="s">
        <v>16</v>
      </c>
      <c r="B95" s="64"/>
      <c r="C95" s="64"/>
      <c r="D95" s="64"/>
      <c r="E95" s="64"/>
      <c r="F95" s="64"/>
      <c r="G95" s="65"/>
      <c r="H95" s="6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88"/>
      <c r="U95" s="3"/>
      <c r="V95" s="88"/>
      <c r="W95" s="3"/>
      <c r="X95" s="3"/>
      <c r="Y95" s="3"/>
      <c r="Z95" s="3"/>
      <c r="AA95" s="3"/>
      <c r="AB95" s="3"/>
      <c r="AC95" s="3"/>
      <c r="AD95" s="52"/>
      <c r="AE95" s="35"/>
      <c r="AF95" s="52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ht="15.75" thickBot="1" x14ac:dyDescent="0.3">
      <c r="A96" s="132" t="s">
        <v>4</v>
      </c>
      <c r="B96" s="133"/>
      <c r="C96" s="134"/>
      <c r="D96" s="67" t="s">
        <v>17</v>
      </c>
      <c r="E96" s="67" t="s">
        <v>18</v>
      </c>
      <c r="F96" s="135" t="s">
        <v>19</v>
      </c>
      <c r="G96" s="136"/>
      <c r="H96" s="67" t="s">
        <v>20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88"/>
      <c r="U96" s="3"/>
      <c r="V96" s="88"/>
      <c r="W96" s="3"/>
      <c r="X96" s="3"/>
      <c r="Y96" s="3"/>
      <c r="Z96" s="3"/>
      <c r="AA96" s="3"/>
      <c r="AB96" s="3"/>
      <c r="AC96" s="3"/>
      <c r="AD96" s="52"/>
      <c r="AE96" s="35"/>
      <c r="AF96" s="52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ht="15.75" thickTop="1" x14ac:dyDescent="0.25">
      <c r="A97" s="36" t="s">
        <v>12</v>
      </c>
      <c r="B97" s="48">
        <f>B91</f>
        <v>100000</v>
      </c>
      <c r="C97" s="42" t="s">
        <v>21</v>
      </c>
      <c r="D97" s="68">
        <f>C94</f>
        <v>100</v>
      </c>
      <c r="E97" s="40">
        <f>E94</f>
        <v>8854.7000000000007</v>
      </c>
      <c r="F97" s="69">
        <v>525.20000000000005</v>
      </c>
      <c r="G97" s="70" t="s">
        <v>22</v>
      </c>
      <c r="H97" s="71">
        <f>+D97*F97</f>
        <v>52520.000000000007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88"/>
      <c r="U97" s="3"/>
      <c r="V97" s="88"/>
      <c r="W97" s="3"/>
      <c r="X97" s="3"/>
      <c r="Y97" s="3"/>
      <c r="Z97" s="3"/>
      <c r="AA97" s="3"/>
      <c r="AB97" s="3"/>
      <c r="AC97" s="3"/>
      <c r="AD97" s="52"/>
      <c r="AE97" s="35"/>
      <c r="AF97" s="52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ht="15" x14ac:dyDescent="0.25">
      <c r="A98" s="36" t="s">
        <v>13</v>
      </c>
      <c r="B98" s="48">
        <f>B92</f>
        <v>400000</v>
      </c>
      <c r="C98" s="42" t="s">
        <v>21</v>
      </c>
      <c r="D98" s="72"/>
      <c r="E98" s="73">
        <f>F94</f>
        <v>31897</v>
      </c>
      <c r="F98" s="74">
        <v>5.17</v>
      </c>
      <c r="G98" s="75" t="s">
        <v>23</v>
      </c>
      <c r="H98" s="68">
        <f>E98*F98</f>
        <v>164907.49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88"/>
      <c r="U98" s="3"/>
      <c r="V98" s="88"/>
      <c r="W98" s="3"/>
      <c r="X98" s="3"/>
      <c r="Y98" s="3"/>
      <c r="Z98" s="3"/>
      <c r="AA98" s="3"/>
      <c r="AB98" s="3"/>
      <c r="AC98" s="3"/>
      <c r="AD98" s="52"/>
      <c r="AE98" s="35"/>
      <c r="AF98" s="52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ht="15.75" thickBot="1" x14ac:dyDescent="0.3">
      <c r="A99" s="53" t="s">
        <v>14</v>
      </c>
      <c r="B99" s="76">
        <f>B93</f>
        <v>500000</v>
      </c>
      <c r="C99" s="77" t="s">
        <v>21</v>
      </c>
      <c r="D99" s="78"/>
      <c r="E99" s="79">
        <f>G94</f>
        <v>245123.3</v>
      </c>
      <c r="F99" s="80">
        <v>2.92</v>
      </c>
      <c r="G99" s="81" t="s">
        <v>23</v>
      </c>
      <c r="H99" s="82">
        <f>E99*F99</f>
        <v>715760.03599999996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88"/>
      <c r="U99" s="3"/>
      <c r="V99" s="88"/>
      <c r="W99" s="3"/>
      <c r="X99" s="3"/>
      <c r="Y99" s="3"/>
      <c r="Z99" s="3"/>
      <c r="AA99" s="3"/>
      <c r="AB99" s="3"/>
      <c r="AC99" s="3"/>
      <c r="AD99" s="52"/>
      <c r="AE99" s="35"/>
      <c r="AF99" s="52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ht="15.75" thickTop="1" x14ac:dyDescent="0.25">
      <c r="A100" s="83"/>
      <c r="B100" s="84"/>
      <c r="C100" s="84"/>
      <c r="D100" s="123" t="str">
        <f>A88</f>
        <v>6" CONNECTION</v>
      </c>
      <c r="E100" s="123"/>
      <c r="F100" s="85" t="s">
        <v>24</v>
      </c>
      <c r="G100" s="86"/>
      <c r="H100" s="87">
        <f>SUM(H97:H99)</f>
        <v>933187.52599999995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88"/>
      <c r="U100" s="3"/>
      <c r="V100" s="88"/>
      <c r="W100" s="3"/>
      <c r="X100" s="3"/>
      <c r="Y100" s="3"/>
      <c r="Z100" s="3"/>
      <c r="AA100" s="3"/>
      <c r="AB100" s="3"/>
      <c r="AC100" s="3"/>
      <c r="AD100" s="52"/>
      <c r="AE100" s="35"/>
      <c r="AF100" s="52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ht="15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88"/>
      <c r="U101" s="3"/>
      <c r="V101" s="88"/>
      <c r="W101" s="3"/>
      <c r="X101" s="3"/>
      <c r="Y101" s="3"/>
      <c r="Z101" s="3"/>
      <c r="AA101" s="3"/>
      <c r="AB101" s="3"/>
      <c r="AC101" s="3"/>
      <c r="AD101" s="52"/>
      <c r="AE101" s="35"/>
      <c r="AF101" s="52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ht="15" x14ac:dyDescent="0.25">
      <c r="A102" s="15" t="s">
        <v>31</v>
      </c>
      <c r="B102" s="16"/>
      <c r="C102" s="16"/>
      <c r="D102" s="16"/>
      <c r="E102" s="16"/>
      <c r="F102" s="16"/>
      <c r="G102" s="16"/>
      <c r="H102" s="1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88"/>
      <c r="U102" s="3"/>
      <c r="V102" s="88"/>
      <c r="W102" s="3"/>
      <c r="X102" s="3"/>
      <c r="Y102" s="3"/>
      <c r="Z102" s="3"/>
      <c r="AA102" s="3"/>
      <c r="AB102" s="3"/>
      <c r="AC102" s="3"/>
      <c r="AD102" s="52"/>
      <c r="AE102" s="35"/>
      <c r="AF102" s="52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ht="15" x14ac:dyDescent="0.25">
      <c r="A103" s="19" t="s">
        <v>4</v>
      </c>
      <c r="B103" s="20"/>
      <c r="C103" s="21" t="s">
        <v>5</v>
      </c>
      <c r="D103" s="22" t="s">
        <v>6</v>
      </c>
      <c r="E103" s="23" t="s">
        <v>7</v>
      </c>
      <c r="F103" s="23" t="s">
        <v>8</v>
      </c>
      <c r="G103" s="24" t="s">
        <v>8</v>
      </c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88"/>
      <c r="U103" s="3"/>
      <c r="V103" s="88"/>
      <c r="W103" s="3"/>
      <c r="X103" s="3"/>
      <c r="Y103" s="3"/>
      <c r="Z103" s="3"/>
      <c r="AA103" s="3"/>
      <c r="AB103" s="3"/>
      <c r="AC103" s="3"/>
      <c r="AD103" s="52"/>
      <c r="AE103" s="35"/>
      <c r="AF103" s="52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ht="15.75" thickBot="1" x14ac:dyDescent="0.3">
      <c r="A104" s="26" t="s">
        <v>9</v>
      </c>
      <c r="B104" s="27"/>
      <c r="C104" s="28" t="s">
        <v>10</v>
      </c>
      <c r="D104" s="28" t="s">
        <v>11</v>
      </c>
      <c r="E104" s="29">
        <f>(B105)</f>
        <v>150000</v>
      </c>
      <c r="F104" s="29">
        <f>(B106)</f>
        <v>350000</v>
      </c>
      <c r="G104" s="30">
        <f>(B107)</f>
        <v>500000</v>
      </c>
      <c r="H104" s="3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88"/>
      <c r="U104" s="3"/>
      <c r="V104" s="88"/>
      <c r="W104" s="3"/>
      <c r="X104" s="3"/>
      <c r="Y104" s="3"/>
      <c r="Z104" s="3"/>
      <c r="AA104" s="3"/>
      <c r="AB104" s="3"/>
      <c r="AC104" s="3"/>
      <c r="AD104" s="52"/>
      <c r="AE104" s="35"/>
      <c r="AF104" s="52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ht="15.75" thickTop="1" x14ac:dyDescent="0.25">
      <c r="A105" s="36" t="s">
        <v>12</v>
      </c>
      <c r="B105" s="37">
        <v>150000</v>
      </c>
      <c r="C105" s="38">
        <v>12</v>
      </c>
      <c r="D105" s="39">
        <v>993</v>
      </c>
      <c r="E105" s="40">
        <f>$D105</f>
        <v>993</v>
      </c>
      <c r="F105" s="41"/>
      <c r="G105" s="42"/>
      <c r="H105" s="42"/>
      <c r="I105" s="3"/>
      <c r="J105" s="89"/>
      <c r="K105" s="89"/>
      <c r="L105" s="3"/>
      <c r="M105" s="3"/>
      <c r="N105" s="3"/>
      <c r="O105" s="3"/>
      <c r="P105" s="3"/>
      <c r="Q105" s="3"/>
      <c r="R105" s="3"/>
      <c r="S105" s="3"/>
      <c r="T105" s="88"/>
      <c r="U105" s="3"/>
      <c r="V105" s="88"/>
      <c r="W105" s="3"/>
      <c r="X105" s="3"/>
      <c r="Y105" s="3"/>
      <c r="Z105" s="3"/>
      <c r="AA105" s="3"/>
      <c r="AB105" s="3"/>
      <c r="AC105" s="3"/>
      <c r="AD105" s="52"/>
      <c r="AE105" s="35"/>
      <c r="AF105" s="52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ht="15" x14ac:dyDescent="0.25">
      <c r="A106" s="36" t="s">
        <v>13</v>
      </c>
      <c r="B106" s="37">
        <v>350000</v>
      </c>
      <c r="C106" s="38"/>
      <c r="D106" s="39"/>
      <c r="E106" s="40">
        <f>($C106*E104/1000)</f>
        <v>0</v>
      </c>
      <c r="F106" s="40">
        <f>($D106-E106)</f>
        <v>0</v>
      </c>
      <c r="G106" s="42"/>
      <c r="H106" s="42"/>
      <c r="I106" s="3"/>
      <c r="J106" s="89"/>
      <c r="K106" s="89"/>
      <c r="L106" s="3"/>
      <c r="M106" s="3"/>
      <c r="N106" s="3"/>
      <c r="O106" s="3"/>
      <c r="P106" s="3"/>
      <c r="Q106" s="3"/>
      <c r="R106" s="3"/>
      <c r="S106" s="3"/>
      <c r="T106" s="88"/>
      <c r="U106" s="3"/>
      <c r="V106" s="88"/>
      <c r="W106" s="3"/>
      <c r="X106" s="3"/>
      <c r="Y106" s="3"/>
      <c r="Z106" s="3"/>
      <c r="AA106" s="3"/>
      <c r="AB106" s="3"/>
      <c r="AC106" s="3"/>
      <c r="AD106" s="52"/>
      <c r="AE106" s="35"/>
      <c r="AF106" s="52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ht="15.75" thickBot="1" x14ac:dyDescent="0.3">
      <c r="A107" s="53" t="s">
        <v>14</v>
      </c>
      <c r="B107" s="54">
        <v>500000</v>
      </c>
      <c r="C107" s="55"/>
      <c r="D107" s="56"/>
      <c r="E107" s="57">
        <f>($C107*E104/1000)</f>
        <v>0</v>
      </c>
      <c r="F107" s="57">
        <f>($C107*F104/1000)</f>
        <v>0</v>
      </c>
      <c r="G107" s="58">
        <f>$D107-E107-F107</f>
        <v>0</v>
      </c>
      <c r="H107" s="59"/>
      <c r="I107" s="3"/>
      <c r="J107" s="89"/>
      <c r="K107" s="89"/>
      <c r="L107" s="3"/>
      <c r="M107" s="3"/>
      <c r="N107" s="3"/>
      <c r="O107" s="3"/>
      <c r="P107" s="3"/>
      <c r="Q107" s="3"/>
      <c r="R107" s="3"/>
      <c r="S107" s="3"/>
      <c r="T107" s="88"/>
      <c r="U107" s="3"/>
      <c r="V107" s="88"/>
      <c r="W107" s="3"/>
      <c r="X107" s="3"/>
      <c r="Y107" s="3"/>
      <c r="Z107" s="3"/>
      <c r="AA107" s="3"/>
      <c r="AB107" s="3"/>
      <c r="AC107" s="3"/>
      <c r="AD107" s="52"/>
      <c r="AE107" s="35"/>
      <c r="AF107" s="52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ht="15.75" thickTop="1" x14ac:dyDescent="0.25">
      <c r="A108" s="61" t="s">
        <v>15</v>
      </c>
      <c r="B108" s="3"/>
      <c r="C108" s="37">
        <f>SUM(C105:C107)</f>
        <v>12</v>
      </c>
      <c r="D108" s="40">
        <f>SUM(D105:D107)</f>
        <v>993</v>
      </c>
      <c r="E108" s="40">
        <f>SUM(E105:E107)</f>
        <v>993</v>
      </c>
      <c r="F108" s="40">
        <f>SUM(F105:F107)</f>
        <v>0</v>
      </c>
      <c r="G108" s="59">
        <f>SUM(G105:G107)</f>
        <v>0</v>
      </c>
      <c r="H108" s="5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88"/>
      <c r="U108" s="3"/>
      <c r="V108" s="88"/>
      <c r="W108" s="3"/>
      <c r="X108" s="3"/>
      <c r="Y108" s="3"/>
      <c r="Z108" s="3"/>
      <c r="AA108" s="3"/>
      <c r="AB108" s="3"/>
      <c r="AC108" s="3"/>
      <c r="AD108" s="52"/>
      <c r="AE108" s="35"/>
      <c r="AF108" s="52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ht="15" x14ac:dyDescent="0.25">
      <c r="A109" s="63" t="s">
        <v>16</v>
      </c>
      <c r="B109" s="64"/>
      <c r="C109" s="64"/>
      <c r="D109" s="64"/>
      <c r="E109" s="64"/>
      <c r="F109" s="64"/>
      <c r="G109" s="65"/>
      <c r="H109" s="6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88"/>
      <c r="U109" s="3"/>
      <c r="V109" s="88"/>
      <c r="W109" s="3"/>
      <c r="X109" s="3"/>
      <c r="Y109" s="3"/>
      <c r="Z109" s="3"/>
      <c r="AA109" s="3"/>
      <c r="AB109" s="3"/>
      <c r="AC109" s="3"/>
      <c r="AD109" s="52"/>
      <c r="AE109" s="35"/>
      <c r="AF109" s="52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ht="15.75" thickBot="1" x14ac:dyDescent="0.3">
      <c r="A110" s="132" t="s">
        <v>4</v>
      </c>
      <c r="B110" s="133"/>
      <c r="C110" s="134"/>
      <c r="D110" s="67" t="s">
        <v>17</v>
      </c>
      <c r="E110" s="67" t="s">
        <v>18</v>
      </c>
      <c r="F110" s="135" t="s">
        <v>19</v>
      </c>
      <c r="G110" s="136"/>
      <c r="H110" s="67" t="s">
        <v>20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88"/>
      <c r="U110" s="3"/>
      <c r="V110" s="88"/>
      <c r="W110" s="3"/>
      <c r="X110" s="3"/>
      <c r="Y110" s="3"/>
      <c r="Z110" s="3"/>
      <c r="AA110" s="3"/>
      <c r="AB110" s="3"/>
      <c r="AC110" s="3"/>
      <c r="AD110" s="52"/>
      <c r="AE110" s="35"/>
      <c r="AF110" s="52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ht="15.75" thickTop="1" x14ac:dyDescent="0.25">
      <c r="A111" s="36" t="s">
        <v>12</v>
      </c>
      <c r="B111" s="48">
        <f>B105</f>
        <v>150000</v>
      </c>
      <c r="C111" s="42" t="s">
        <v>21</v>
      </c>
      <c r="D111" s="68">
        <f>C108</f>
        <v>12</v>
      </c>
      <c r="E111" s="40">
        <f>E108</f>
        <v>993</v>
      </c>
      <c r="F111" s="69">
        <v>783.7</v>
      </c>
      <c r="G111" s="70" t="s">
        <v>22</v>
      </c>
      <c r="H111" s="71">
        <f>+D111*F111</f>
        <v>9404.4000000000015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88"/>
      <c r="U111" s="3"/>
      <c r="V111" s="88"/>
      <c r="W111" s="3"/>
      <c r="X111" s="3"/>
      <c r="Y111" s="3"/>
      <c r="Z111" s="3"/>
      <c r="AA111" s="3"/>
      <c r="AB111" s="3"/>
      <c r="AC111" s="3"/>
      <c r="AD111" s="52"/>
      <c r="AE111" s="35"/>
      <c r="AF111" s="52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ht="15" x14ac:dyDescent="0.25">
      <c r="A112" s="36" t="s">
        <v>13</v>
      </c>
      <c r="B112" s="48">
        <f>B106</f>
        <v>350000</v>
      </c>
      <c r="C112" s="42" t="s">
        <v>21</v>
      </c>
      <c r="D112" s="72"/>
      <c r="E112" s="73">
        <f>F108</f>
        <v>0</v>
      </c>
      <c r="F112" s="74">
        <v>5.17</v>
      </c>
      <c r="G112" s="75" t="s">
        <v>23</v>
      </c>
      <c r="H112" s="68">
        <f>E112*F112</f>
        <v>0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88"/>
      <c r="U112" s="3"/>
      <c r="V112" s="88"/>
      <c r="W112" s="3"/>
      <c r="X112" s="3"/>
      <c r="Y112" s="3"/>
      <c r="Z112" s="3"/>
      <c r="AA112" s="3"/>
      <c r="AB112" s="3"/>
      <c r="AC112" s="3"/>
      <c r="AD112" s="52"/>
      <c r="AE112" s="35"/>
      <c r="AF112" s="52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ht="15.75" thickBot="1" x14ac:dyDescent="0.3">
      <c r="A113" s="53" t="s">
        <v>14</v>
      </c>
      <c r="B113" s="76">
        <f>B107</f>
        <v>500000</v>
      </c>
      <c r="C113" s="77" t="s">
        <v>21</v>
      </c>
      <c r="D113" s="78"/>
      <c r="E113" s="79">
        <f>G108</f>
        <v>0</v>
      </c>
      <c r="F113" s="80">
        <v>2.92</v>
      </c>
      <c r="G113" s="81" t="s">
        <v>23</v>
      </c>
      <c r="H113" s="82">
        <f>E113*F113</f>
        <v>0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88"/>
      <c r="U113" s="3"/>
      <c r="V113" s="88"/>
      <c r="W113" s="3"/>
      <c r="X113" s="3"/>
      <c r="Y113" s="3"/>
      <c r="Z113" s="3"/>
      <c r="AA113" s="3"/>
      <c r="AB113" s="3"/>
      <c r="AC113" s="3"/>
      <c r="AD113" s="52"/>
      <c r="AE113" s="35"/>
      <c r="AF113" s="52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ht="15.75" thickTop="1" x14ac:dyDescent="0.25">
      <c r="A114" s="83"/>
      <c r="B114" s="84"/>
      <c r="C114" s="84"/>
      <c r="D114" s="123" t="str">
        <f>A102</f>
        <v>8" CONNECTION</v>
      </c>
      <c r="E114" s="123"/>
      <c r="F114" s="85" t="s">
        <v>24</v>
      </c>
      <c r="G114" s="86"/>
      <c r="H114" s="87">
        <f>SUM(H111:H113)</f>
        <v>9404.4000000000015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88"/>
      <c r="U114" s="3"/>
      <c r="V114" s="88"/>
      <c r="W114" s="3"/>
      <c r="X114" s="3"/>
      <c r="Y114" s="3"/>
      <c r="Z114" s="3"/>
      <c r="AA114" s="3"/>
      <c r="AB114" s="3"/>
      <c r="AC114" s="3"/>
      <c r="AD114" s="52"/>
      <c r="AE114" s="35"/>
      <c r="AF114" s="52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ht="15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88"/>
      <c r="U115" s="3"/>
      <c r="V115" s="88"/>
      <c r="W115" s="3"/>
      <c r="X115" s="3"/>
      <c r="Y115" s="3"/>
      <c r="Z115" s="3"/>
      <c r="AA115" s="3"/>
      <c r="AB115" s="3"/>
      <c r="AC115" s="3"/>
      <c r="AD115" s="52"/>
      <c r="AE115" s="35"/>
      <c r="AF115" s="52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ht="15" x14ac:dyDescent="0.25">
      <c r="A116" s="15" t="s">
        <v>32</v>
      </c>
      <c r="B116" s="16"/>
      <c r="C116" s="16"/>
      <c r="D116" s="16"/>
      <c r="E116" s="16"/>
      <c r="F116" s="16"/>
      <c r="G116" s="16"/>
      <c r="H116" s="1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88"/>
      <c r="U116" s="3"/>
      <c r="V116" s="88"/>
      <c r="W116" s="3"/>
      <c r="X116" s="3"/>
      <c r="Y116" s="3"/>
      <c r="Z116" s="3"/>
      <c r="AA116" s="3"/>
      <c r="AB116" s="3"/>
      <c r="AC116" s="3"/>
      <c r="AD116" s="52"/>
      <c r="AE116" s="35"/>
      <c r="AF116" s="52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ht="15" x14ac:dyDescent="0.25">
      <c r="A117" s="19" t="s">
        <v>4</v>
      </c>
      <c r="B117" s="20"/>
      <c r="C117" s="21" t="s">
        <v>5</v>
      </c>
      <c r="D117" s="22" t="s">
        <v>6</v>
      </c>
      <c r="E117" s="23" t="s">
        <v>7</v>
      </c>
      <c r="F117" s="23" t="s">
        <v>8</v>
      </c>
      <c r="G117" s="24" t="s">
        <v>8</v>
      </c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88"/>
      <c r="U117" s="3"/>
      <c r="V117" s="88"/>
      <c r="W117" s="3"/>
      <c r="X117" s="3"/>
      <c r="Y117" s="3"/>
      <c r="Z117" s="3"/>
      <c r="AA117" s="3"/>
      <c r="AB117" s="3"/>
      <c r="AC117" s="3"/>
      <c r="AD117" s="52"/>
      <c r="AE117" s="35"/>
      <c r="AF117" s="52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ht="15.75" thickBot="1" x14ac:dyDescent="0.3">
      <c r="A118" s="26" t="s">
        <v>9</v>
      </c>
      <c r="B118" s="27"/>
      <c r="C118" s="28" t="s">
        <v>10</v>
      </c>
      <c r="D118" s="28" t="s">
        <v>11</v>
      </c>
      <c r="E118" s="29">
        <f>(B119)</f>
        <v>250000</v>
      </c>
      <c r="F118" s="29">
        <f>(B120)</f>
        <v>250000</v>
      </c>
      <c r="G118" s="30">
        <f>(B121)</f>
        <v>500000</v>
      </c>
      <c r="H118" s="3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88"/>
      <c r="U118" s="3"/>
      <c r="V118" s="88"/>
      <c r="W118" s="3"/>
      <c r="X118" s="3"/>
      <c r="Y118" s="3"/>
      <c r="Z118" s="3"/>
      <c r="AA118" s="3"/>
      <c r="AB118" s="3"/>
      <c r="AC118" s="3"/>
      <c r="AD118" s="52"/>
      <c r="AE118" s="35"/>
      <c r="AF118" s="52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ht="15.75" thickTop="1" x14ac:dyDescent="0.25">
      <c r="A119" s="36" t="s">
        <v>12</v>
      </c>
      <c r="B119" s="37">
        <v>250000</v>
      </c>
      <c r="C119" s="38"/>
      <c r="D119" s="39"/>
      <c r="E119" s="40">
        <f>$D119</f>
        <v>0</v>
      </c>
      <c r="F119" s="41"/>
      <c r="G119" s="42"/>
      <c r="H119" s="4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88"/>
      <c r="U119" s="3"/>
      <c r="V119" s="88"/>
      <c r="W119" s="3"/>
      <c r="X119" s="3"/>
      <c r="Y119" s="3"/>
      <c r="Z119" s="3"/>
      <c r="AA119" s="3"/>
      <c r="AB119" s="3"/>
      <c r="AC119" s="3"/>
      <c r="AD119" s="52"/>
      <c r="AE119" s="35"/>
      <c r="AF119" s="52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ht="15" x14ac:dyDescent="0.25">
      <c r="A120" s="36" t="s">
        <v>13</v>
      </c>
      <c r="B120" s="37">
        <v>250000</v>
      </c>
      <c r="C120" s="38"/>
      <c r="D120" s="39"/>
      <c r="E120" s="40">
        <f>($C120*E118/1000)</f>
        <v>0</v>
      </c>
      <c r="F120" s="40">
        <f>($D120-E120)</f>
        <v>0</v>
      </c>
      <c r="G120" s="42"/>
      <c r="H120" s="4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88"/>
      <c r="U120" s="3"/>
      <c r="V120" s="88"/>
      <c r="W120" s="3"/>
      <c r="X120" s="3"/>
      <c r="Y120" s="3"/>
      <c r="Z120" s="3"/>
      <c r="AA120" s="3"/>
      <c r="AB120" s="3"/>
      <c r="AC120" s="3"/>
      <c r="AD120" s="52"/>
      <c r="AE120" s="35"/>
      <c r="AF120" s="52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ht="15.75" thickBot="1" x14ac:dyDescent="0.3">
      <c r="A121" s="53" t="s">
        <v>14</v>
      </c>
      <c r="B121" s="54">
        <v>500000</v>
      </c>
      <c r="C121" s="55"/>
      <c r="D121" s="56"/>
      <c r="E121" s="57">
        <f>($C121*E118/1000)</f>
        <v>0</v>
      </c>
      <c r="F121" s="57">
        <f>($C121*F118/1000)</f>
        <v>0</v>
      </c>
      <c r="G121" s="58">
        <f>$D121-E121-F121</f>
        <v>0</v>
      </c>
      <c r="H121" s="5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88"/>
      <c r="U121" s="3"/>
      <c r="V121" s="88"/>
      <c r="W121" s="3"/>
      <c r="X121" s="3"/>
      <c r="Y121" s="3"/>
      <c r="Z121" s="3"/>
      <c r="AA121" s="3"/>
      <c r="AB121" s="3"/>
      <c r="AC121" s="3"/>
      <c r="AD121" s="52"/>
      <c r="AE121" s="35"/>
      <c r="AF121" s="52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ht="15.75" thickTop="1" x14ac:dyDescent="0.25">
      <c r="A122" s="61" t="s">
        <v>15</v>
      </c>
      <c r="B122" s="3"/>
      <c r="C122" s="37">
        <f>SUM(C119:C121)</f>
        <v>0</v>
      </c>
      <c r="D122" s="40">
        <f>SUM(D119:D121)</f>
        <v>0</v>
      </c>
      <c r="E122" s="40">
        <f>SUM(E119:E121)</f>
        <v>0</v>
      </c>
      <c r="F122" s="40">
        <f>SUM(F119:F121)</f>
        <v>0</v>
      </c>
      <c r="G122" s="59">
        <f>SUM(G119:G121)</f>
        <v>0</v>
      </c>
      <c r="H122" s="5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88"/>
      <c r="U122" s="3"/>
      <c r="V122" s="88"/>
      <c r="W122" s="3"/>
      <c r="X122" s="3"/>
      <c r="Y122" s="3"/>
      <c r="Z122" s="3"/>
      <c r="AA122" s="3"/>
      <c r="AB122" s="3"/>
      <c r="AC122" s="3"/>
      <c r="AD122" s="52"/>
      <c r="AE122" s="35"/>
      <c r="AF122" s="52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ht="15" x14ac:dyDescent="0.25">
      <c r="A123" s="63" t="s">
        <v>16</v>
      </c>
      <c r="B123" s="64"/>
      <c r="C123" s="64"/>
      <c r="D123" s="64"/>
      <c r="E123" s="64"/>
      <c r="F123" s="64"/>
      <c r="G123" s="65"/>
      <c r="H123" s="6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88"/>
      <c r="U123" s="3"/>
      <c r="V123" s="88"/>
      <c r="W123" s="3"/>
      <c r="X123" s="3"/>
      <c r="Y123" s="3"/>
      <c r="Z123" s="3"/>
      <c r="AA123" s="3"/>
      <c r="AB123" s="3"/>
      <c r="AC123" s="3"/>
      <c r="AD123" s="52"/>
      <c r="AE123" s="35"/>
      <c r="AF123" s="52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ht="15.75" thickBot="1" x14ac:dyDescent="0.3">
      <c r="A124" s="132" t="s">
        <v>4</v>
      </c>
      <c r="B124" s="133"/>
      <c r="C124" s="134"/>
      <c r="D124" s="67" t="s">
        <v>17</v>
      </c>
      <c r="E124" s="67" t="s">
        <v>18</v>
      </c>
      <c r="F124" s="135" t="s">
        <v>19</v>
      </c>
      <c r="G124" s="136"/>
      <c r="H124" s="67" t="s">
        <v>20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88"/>
      <c r="U124" s="3"/>
      <c r="V124" s="88"/>
      <c r="W124" s="3"/>
      <c r="X124" s="3"/>
      <c r="Y124" s="3"/>
      <c r="Z124" s="3"/>
      <c r="AA124" s="3"/>
      <c r="AB124" s="3"/>
      <c r="AC124" s="3"/>
      <c r="AD124" s="52"/>
      <c r="AE124" s="35"/>
      <c r="AF124" s="52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ht="15.75" thickTop="1" x14ac:dyDescent="0.25">
      <c r="A125" s="36" t="s">
        <v>12</v>
      </c>
      <c r="B125" s="48">
        <f>B119</f>
        <v>250000</v>
      </c>
      <c r="C125" s="42" t="s">
        <v>21</v>
      </c>
      <c r="D125" s="68">
        <f>C122</f>
        <v>0</v>
      </c>
      <c r="E125" s="40">
        <f>E122</f>
        <v>0</v>
      </c>
      <c r="F125" s="69">
        <v>1300.7</v>
      </c>
      <c r="G125" s="70" t="s">
        <v>22</v>
      </c>
      <c r="H125" s="71">
        <f>+D125*F125</f>
        <v>0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88"/>
      <c r="U125" s="3"/>
      <c r="V125" s="88"/>
      <c r="W125" s="3"/>
      <c r="X125" s="3"/>
      <c r="Y125" s="3"/>
      <c r="Z125" s="3"/>
      <c r="AA125" s="3"/>
      <c r="AB125" s="3"/>
      <c r="AC125" s="3"/>
      <c r="AD125" s="52"/>
      <c r="AE125" s="35"/>
      <c r="AF125" s="52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ht="15" x14ac:dyDescent="0.25">
      <c r="A126" s="36" t="s">
        <v>13</v>
      </c>
      <c r="B126" s="48">
        <f>B120</f>
        <v>250000</v>
      </c>
      <c r="C126" s="42" t="s">
        <v>21</v>
      </c>
      <c r="D126" s="72"/>
      <c r="E126" s="73">
        <f>F122</f>
        <v>0</v>
      </c>
      <c r="F126" s="74">
        <v>5.17</v>
      </c>
      <c r="G126" s="75" t="s">
        <v>23</v>
      </c>
      <c r="H126" s="68">
        <f>E126*F126</f>
        <v>0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88"/>
      <c r="U126" s="3"/>
      <c r="V126" s="88"/>
      <c r="W126" s="3"/>
      <c r="X126" s="3"/>
      <c r="Y126" s="3"/>
      <c r="Z126" s="3"/>
      <c r="AA126" s="3"/>
      <c r="AB126" s="3"/>
      <c r="AC126" s="3"/>
      <c r="AD126" s="52"/>
      <c r="AE126" s="35"/>
      <c r="AF126" s="52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ht="15.75" thickBot="1" x14ac:dyDescent="0.3">
      <c r="A127" s="53" t="s">
        <v>14</v>
      </c>
      <c r="B127" s="76">
        <f>B121</f>
        <v>500000</v>
      </c>
      <c r="C127" s="77" t="s">
        <v>21</v>
      </c>
      <c r="D127" s="78"/>
      <c r="E127" s="79">
        <f>G122</f>
        <v>0</v>
      </c>
      <c r="F127" s="80">
        <v>2.92</v>
      </c>
      <c r="G127" s="81" t="s">
        <v>23</v>
      </c>
      <c r="H127" s="82">
        <f>E127*F127</f>
        <v>0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88"/>
      <c r="U127" s="3"/>
      <c r="V127" s="88"/>
      <c r="W127" s="3"/>
      <c r="X127" s="3"/>
      <c r="Y127" s="3"/>
      <c r="Z127" s="3"/>
      <c r="AA127" s="3"/>
      <c r="AB127" s="3"/>
      <c r="AC127" s="3"/>
      <c r="AD127" s="52"/>
      <c r="AE127" s="35"/>
      <c r="AF127" s="52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ht="15.75" thickTop="1" x14ac:dyDescent="0.25">
      <c r="A128" s="83"/>
      <c r="B128" s="84"/>
      <c r="C128" s="84"/>
      <c r="D128" s="123" t="str">
        <f>A116</f>
        <v>10" CONNECTION</v>
      </c>
      <c r="E128" s="123"/>
      <c r="F128" s="85" t="s">
        <v>24</v>
      </c>
      <c r="G128" s="86"/>
      <c r="H128" s="87">
        <f>SUM(H125:H127)</f>
        <v>0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88"/>
      <c r="U128" s="3"/>
      <c r="V128" s="88"/>
      <c r="W128" s="3"/>
      <c r="X128" s="3"/>
      <c r="Y128" s="3"/>
      <c r="Z128" s="3"/>
      <c r="AA128" s="3"/>
      <c r="AB128" s="3"/>
      <c r="AC128" s="3"/>
      <c r="AD128" s="52"/>
      <c r="AE128" s="35"/>
      <c r="AF128" s="52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ht="1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88"/>
      <c r="U129" s="3"/>
      <c r="V129" s="88"/>
      <c r="W129" s="3"/>
      <c r="X129" s="3"/>
      <c r="Y129" s="3"/>
      <c r="Z129" s="3"/>
      <c r="AA129" s="3"/>
      <c r="AB129" s="3"/>
      <c r="AC129" s="3"/>
      <c r="AD129" s="52"/>
      <c r="AE129" s="35"/>
      <c r="AF129" s="52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ht="15" x14ac:dyDescent="0.25">
      <c r="A130" s="15" t="s">
        <v>33</v>
      </c>
      <c r="B130" s="16"/>
      <c r="C130" s="16"/>
      <c r="D130" s="16"/>
      <c r="E130" s="16"/>
      <c r="F130" s="16"/>
      <c r="G130" s="16"/>
      <c r="H130" s="1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88"/>
      <c r="U130" s="3"/>
      <c r="V130" s="88"/>
      <c r="W130" s="3"/>
      <c r="X130" s="3"/>
      <c r="Y130" s="3"/>
      <c r="Z130" s="3"/>
      <c r="AA130" s="3"/>
      <c r="AB130" s="3"/>
      <c r="AC130" s="3"/>
      <c r="AD130" s="52"/>
      <c r="AE130" s="35"/>
      <c r="AF130" s="52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ht="15" x14ac:dyDescent="0.25">
      <c r="A131" s="19" t="s">
        <v>4</v>
      </c>
      <c r="B131" s="20"/>
      <c r="C131" s="21" t="s">
        <v>5</v>
      </c>
      <c r="D131" s="22" t="s">
        <v>6</v>
      </c>
      <c r="E131" s="23" t="s">
        <v>7</v>
      </c>
      <c r="F131" s="23" t="s">
        <v>8</v>
      </c>
      <c r="G131" s="24" t="s">
        <v>8</v>
      </c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88"/>
      <c r="U131" s="3"/>
      <c r="V131" s="88"/>
      <c r="W131" s="3"/>
      <c r="X131" s="3"/>
      <c r="Y131" s="3"/>
      <c r="Z131" s="3"/>
      <c r="AA131" s="3"/>
      <c r="AB131" s="3"/>
      <c r="AC131" s="3"/>
      <c r="AD131" s="52"/>
      <c r="AE131" s="35"/>
      <c r="AF131" s="52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ht="15.75" thickBot="1" x14ac:dyDescent="0.3">
      <c r="A132" s="26" t="s">
        <v>9</v>
      </c>
      <c r="B132" s="27"/>
      <c r="C132" s="28" t="s">
        <v>10</v>
      </c>
      <c r="D132" s="28" t="s">
        <v>11</v>
      </c>
      <c r="E132" s="29">
        <f>(B133)</f>
        <v>400000</v>
      </c>
      <c r="F132" s="29">
        <f>(B134)</f>
        <v>100000</v>
      </c>
      <c r="G132" s="30">
        <f>(B135)</f>
        <v>500000</v>
      </c>
      <c r="H132" s="3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88"/>
      <c r="U132" s="3"/>
      <c r="V132" s="88"/>
      <c r="W132" s="3"/>
      <c r="X132" s="3"/>
      <c r="Y132" s="3"/>
      <c r="Z132" s="3"/>
      <c r="AA132" s="3"/>
      <c r="AB132" s="3"/>
      <c r="AC132" s="3"/>
      <c r="AD132" s="52"/>
      <c r="AE132" s="35"/>
      <c r="AF132" s="52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ht="15.75" thickTop="1" x14ac:dyDescent="0.25">
      <c r="A133" s="36" t="s">
        <v>12</v>
      </c>
      <c r="B133" s="37">
        <v>400000</v>
      </c>
      <c r="C133" s="38"/>
      <c r="D133" s="39"/>
      <c r="E133" s="40">
        <f>$D133</f>
        <v>0</v>
      </c>
      <c r="F133" s="41"/>
      <c r="G133" s="42"/>
      <c r="H133" s="4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88"/>
      <c r="U133" s="3"/>
      <c r="V133" s="88"/>
      <c r="W133" s="3"/>
      <c r="X133" s="3"/>
      <c r="Y133" s="3"/>
      <c r="Z133" s="3"/>
      <c r="AA133" s="3"/>
      <c r="AB133" s="3"/>
      <c r="AC133" s="3"/>
      <c r="AD133" s="52"/>
      <c r="AE133" s="35"/>
      <c r="AF133" s="52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ht="15" x14ac:dyDescent="0.25">
      <c r="A134" s="36" t="s">
        <v>13</v>
      </c>
      <c r="B134" s="37">
        <v>100000</v>
      </c>
      <c r="C134" s="38"/>
      <c r="D134" s="39"/>
      <c r="E134" s="40">
        <f>($C134*E132/1000)</f>
        <v>0</v>
      </c>
      <c r="F134" s="40">
        <f>($D134-E134)</f>
        <v>0</v>
      </c>
      <c r="G134" s="42"/>
      <c r="H134" s="4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88"/>
      <c r="U134" s="3"/>
      <c r="V134" s="88"/>
      <c r="W134" s="3"/>
      <c r="X134" s="3"/>
      <c r="Y134" s="3"/>
      <c r="Z134" s="3"/>
      <c r="AA134" s="3"/>
      <c r="AB134" s="3"/>
      <c r="AC134" s="3"/>
      <c r="AD134" s="52"/>
      <c r="AE134" s="35"/>
      <c r="AF134" s="52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ht="15.75" thickBot="1" x14ac:dyDescent="0.3">
      <c r="A135" s="53" t="s">
        <v>14</v>
      </c>
      <c r="B135" s="54">
        <v>500000</v>
      </c>
      <c r="C135" s="55"/>
      <c r="D135" s="56"/>
      <c r="E135" s="57">
        <f>($C135*E132/1000)</f>
        <v>0</v>
      </c>
      <c r="F135" s="57">
        <f>($C135*F132/1000)</f>
        <v>0</v>
      </c>
      <c r="G135" s="58">
        <f>$D135-E135-F135</f>
        <v>0</v>
      </c>
      <c r="H135" s="5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88"/>
      <c r="U135" s="3"/>
      <c r="V135" s="88"/>
      <c r="W135" s="3"/>
      <c r="X135" s="3"/>
      <c r="Y135" s="3"/>
      <c r="Z135" s="3"/>
      <c r="AA135" s="3"/>
      <c r="AB135" s="3"/>
      <c r="AC135" s="3"/>
      <c r="AD135" s="52"/>
      <c r="AE135" s="35"/>
      <c r="AF135" s="52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ht="15.75" thickTop="1" x14ac:dyDescent="0.25">
      <c r="A136" s="61" t="s">
        <v>15</v>
      </c>
      <c r="B136" s="3"/>
      <c r="C136" s="37">
        <f>SUM(C133:C135)</f>
        <v>0</v>
      </c>
      <c r="D136" s="40">
        <f>SUM(D133:D135)</f>
        <v>0</v>
      </c>
      <c r="E136" s="40">
        <f>SUM(E133:E135)</f>
        <v>0</v>
      </c>
      <c r="F136" s="40">
        <f>SUM(F133:F135)</f>
        <v>0</v>
      </c>
      <c r="G136" s="59">
        <f>SUM(G133:G135)</f>
        <v>0</v>
      </c>
      <c r="H136" s="5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88"/>
      <c r="U136" s="3"/>
      <c r="V136" s="88"/>
      <c r="W136" s="3"/>
      <c r="X136" s="3"/>
      <c r="Y136" s="3"/>
      <c r="Z136" s="3"/>
      <c r="AA136" s="3"/>
      <c r="AB136" s="3"/>
      <c r="AC136" s="3"/>
      <c r="AD136" s="52"/>
      <c r="AE136" s="35"/>
      <c r="AF136" s="52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ht="15" x14ac:dyDescent="0.25">
      <c r="A137" s="63" t="s">
        <v>16</v>
      </c>
      <c r="B137" s="64"/>
      <c r="C137" s="64"/>
      <c r="D137" s="64"/>
      <c r="E137" s="64"/>
      <c r="F137" s="64"/>
      <c r="G137" s="65"/>
      <c r="H137" s="6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88"/>
      <c r="U137" s="3"/>
      <c r="V137" s="88"/>
      <c r="W137" s="3"/>
      <c r="X137" s="3"/>
      <c r="Y137" s="3"/>
      <c r="Z137" s="3"/>
      <c r="AA137" s="3"/>
      <c r="AB137" s="3"/>
      <c r="AC137" s="3"/>
      <c r="AD137" s="52"/>
      <c r="AE137" s="35"/>
      <c r="AF137" s="52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ht="15.75" thickBot="1" x14ac:dyDescent="0.3">
      <c r="A138" s="132" t="s">
        <v>4</v>
      </c>
      <c r="B138" s="133"/>
      <c r="C138" s="134"/>
      <c r="D138" s="67" t="s">
        <v>17</v>
      </c>
      <c r="E138" s="67" t="s">
        <v>18</v>
      </c>
      <c r="F138" s="135" t="s">
        <v>19</v>
      </c>
      <c r="G138" s="136"/>
      <c r="H138" s="67" t="s">
        <v>20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88"/>
      <c r="U138" s="3"/>
      <c r="V138" s="88"/>
      <c r="W138" s="3"/>
      <c r="X138" s="3"/>
      <c r="Y138" s="3"/>
      <c r="Z138" s="3"/>
      <c r="AA138" s="3"/>
      <c r="AB138" s="3"/>
      <c r="AC138" s="3"/>
      <c r="AD138" s="52"/>
      <c r="AE138" s="35"/>
      <c r="AF138" s="52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ht="15.75" thickTop="1" x14ac:dyDescent="0.25">
      <c r="A139" s="36" t="s">
        <v>12</v>
      </c>
      <c r="B139" s="48">
        <f>B133</f>
        <v>400000</v>
      </c>
      <c r="C139" s="42" t="s">
        <v>21</v>
      </c>
      <c r="D139" s="68">
        <f>C136</f>
        <v>0</v>
      </c>
      <c r="E139" s="40">
        <f>E136</f>
        <v>0</v>
      </c>
      <c r="F139" s="69">
        <v>2076.1999999999998</v>
      </c>
      <c r="G139" s="70" t="s">
        <v>22</v>
      </c>
      <c r="H139" s="71">
        <f>+D139*F139</f>
        <v>0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88"/>
      <c r="U139" s="3"/>
      <c r="V139" s="88"/>
      <c r="W139" s="3"/>
      <c r="X139" s="3"/>
      <c r="Y139" s="3"/>
      <c r="Z139" s="3"/>
      <c r="AA139" s="3"/>
      <c r="AB139" s="3"/>
      <c r="AC139" s="3"/>
      <c r="AD139" s="52"/>
      <c r="AE139" s="35"/>
      <c r="AF139" s="52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ht="14.25" x14ac:dyDescent="0.2">
      <c r="A140" s="36" t="s">
        <v>13</v>
      </c>
      <c r="B140" s="48">
        <f>B134</f>
        <v>100000</v>
      </c>
      <c r="C140" s="42" t="s">
        <v>21</v>
      </c>
      <c r="D140" s="72"/>
      <c r="E140" s="73">
        <f>F136</f>
        <v>0</v>
      </c>
      <c r="F140" s="74">
        <v>5.17</v>
      </c>
      <c r="G140" s="75" t="s">
        <v>23</v>
      </c>
      <c r="H140" s="68">
        <f>E140*F140</f>
        <v>0</v>
      </c>
      <c r="I140" s="3"/>
      <c r="J140" s="3"/>
      <c r="K140" s="3"/>
      <c r="L140" s="3"/>
      <c r="M140" s="3"/>
      <c r="N140" s="3"/>
      <c r="O140" s="44"/>
      <c r="P140" s="44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ht="15" thickBot="1" x14ac:dyDescent="0.25">
      <c r="A141" s="53" t="s">
        <v>14</v>
      </c>
      <c r="B141" s="76">
        <f>B135</f>
        <v>500000</v>
      </c>
      <c r="C141" s="77" t="s">
        <v>21</v>
      </c>
      <c r="D141" s="78"/>
      <c r="E141" s="79">
        <f>G136</f>
        <v>0</v>
      </c>
      <c r="F141" s="80">
        <v>2.92</v>
      </c>
      <c r="G141" s="81" t="s">
        <v>23</v>
      </c>
      <c r="H141" s="82">
        <f>E141*F141</f>
        <v>0</v>
      </c>
      <c r="I141" s="3"/>
      <c r="J141" s="3"/>
      <c r="K141" s="3"/>
      <c r="L141" s="3"/>
      <c r="M141" s="3"/>
      <c r="N141" s="3"/>
      <c r="O141" s="44"/>
      <c r="P141" s="44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ht="15" thickTop="1" x14ac:dyDescent="0.2">
      <c r="A142" s="83"/>
      <c r="B142" s="84"/>
      <c r="C142" s="84"/>
      <c r="D142" s="123" t="str">
        <f>A130</f>
        <v>12" CONNECTION</v>
      </c>
      <c r="E142" s="123"/>
      <c r="F142" s="85" t="s">
        <v>24</v>
      </c>
      <c r="G142" s="86"/>
      <c r="H142" s="87">
        <f>SUM(H139:H141)</f>
        <v>0</v>
      </c>
      <c r="I142" s="3"/>
      <c r="J142" s="3"/>
      <c r="K142" s="3"/>
      <c r="L142" s="3"/>
      <c r="M142" s="3"/>
      <c r="N142" s="3"/>
      <c r="O142" s="44"/>
      <c r="P142" s="44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ht="14.25" x14ac:dyDescent="0.2">
      <c r="A143" s="3"/>
      <c r="B143" s="48"/>
      <c r="C143" s="3"/>
      <c r="D143" s="3"/>
      <c r="E143" s="49"/>
      <c r="F143" s="92"/>
      <c r="G143" s="93"/>
      <c r="H143" s="48"/>
      <c r="I143" s="3"/>
      <c r="J143" s="3"/>
      <c r="K143" s="3"/>
      <c r="L143" s="3"/>
      <c r="M143" s="3"/>
      <c r="N143" s="3"/>
      <c r="O143" s="44"/>
      <c r="P143" s="44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ht="14.25" x14ac:dyDescent="0.2">
      <c r="A144" s="15" t="s">
        <v>34</v>
      </c>
      <c r="B144" s="16"/>
      <c r="C144" s="16"/>
      <c r="D144" s="16"/>
      <c r="E144" s="16"/>
      <c r="F144" s="16"/>
      <c r="G144" s="16"/>
      <c r="H144" s="17"/>
      <c r="I144" s="3"/>
      <c r="J144" s="3"/>
      <c r="K144" s="3"/>
      <c r="L144" s="3"/>
      <c r="M144" s="48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ht="15" x14ac:dyDescent="0.25">
      <c r="A145" s="124" t="s">
        <v>35</v>
      </c>
      <c r="B145" s="125"/>
      <c r="C145" s="125"/>
      <c r="D145" s="125"/>
      <c r="E145" s="126"/>
      <c r="F145" s="94" t="s">
        <v>4</v>
      </c>
      <c r="G145" s="95" t="s">
        <v>36</v>
      </c>
      <c r="H145" s="130" t="s">
        <v>20</v>
      </c>
      <c r="I145" s="3"/>
      <c r="J145" s="45"/>
      <c r="K145" s="45"/>
      <c r="L145" s="45"/>
      <c r="M145" s="96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ht="15" thickBot="1" x14ac:dyDescent="0.25">
      <c r="A146" s="127"/>
      <c r="B146" s="128"/>
      <c r="C146" s="128"/>
      <c r="D146" s="128"/>
      <c r="E146" s="129"/>
      <c r="F146" s="97" t="s">
        <v>37</v>
      </c>
      <c r="G146" s="97" t="s">
        <v>38</v>
      </c>
      <c r="H146" s="131"/>
      <c r="J146" s="45"/>
      <c r="K146" s="45"/>
      <c r="L146" s="45"/>
      <c r="M146" s="96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ht="15" thickTop="1" x14ac:dyDescent="0.2">
      <c r="A147" s="36" t="s">
        <v>39</v>
      </c>
      <c r="B147" s="3"/>
      <c r="C147" s="3"/>
      <c r="D147" s="3"/>
      <c r="E147" s="98"/>
      <c r="F147" s="99">
        <v>430643</v>
      </c>
      <c r="G147" s="69">
        <v>2.2000000000000002</v>
      </c>
      <c r="H147" s="71">
        <f>F147*G147</f>
        <v>947414.60000000009</v>
      </c>
      <c r="J147" s="88"/>
      <c r="K147" s="88"/>
      <c r="L147" s="88"/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ht="14.25" x14ac:dyDescent="0.2">
      <c r="A148" s="36" t="s">
        <v>40</v>
      </c>
      <c r="B148" s="3"/>
      <c r="C148" s="3"/>
      <c r="D148" s="3"/>
      <c r="E148" s="42"/>
      <c r="F148" s="99">
        <v>0</v>
      </c>
      <c r="G148" s="74">
        <v>2.2000000000000002</v>
      </c>
      <c r="H148" s="68">
        <f t="shared" ref="H148:H149" si="0">F148*G148</f>
        <v>0</v>
      </c>
      <c r="J148" s="48"/>
      <c r="K148" s="48"/>
      <c r="L148" s="88"/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ht="15" thickBot="1" x14ac:dyDescent="0.25">
      <c r="A149" s="53"/>
      <c r="B149" s="101"/>
      <c r="C149" s="101"/>
      <c r="D149" s="101"/>
      <c r="E149" s="77"/>
      <c r="F149" s="79"/>
      <c r="G149" s="80"/>
      <c r="H149" s="82">
        <f t="shared" si="0"/>
        <v>0</v>
      </c>
      <c r="J149" s="48"/>
      <c r="K149" s="48"/>
      <c r="L149" s="88"/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ht="15" thickTop="1" x14ac:dyDescent="0.2">
      <c r="A150" s="83"/>
      <c r="B150" s="84"/>
      <c r="C150" s="84"/>
      <c r="D150" s="84" t="s">
        <v>41</v>
      </c>
      <c r="E150" s="84"/>
      <c r="F150" s="102">
        <f>SUM(F147:F149)</f>
        <v>430643</v>
      </c>
      <c r="G150" s="86"/>
      <c r="H150" s="87">
        <f>SUM(H147:H149)</f>
        <v>947414.60000000009</v>
      </c>
      <c r="J150" s="88"/>
      <c r="K150" s="88"/>
      <c r="L150" s="88"/>
      <c r="M150" s="100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ht="14.2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ht="14.2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ht="15" customHeight="1" x14ac:dyDescent="0.25">
      <c r="A153" s="3"/>
      <c r="B153" s="103" t="s">
        <v>42</v>
      </c>
      <c r="C153" s="13"/>
      <c r="D153" s="13"/>
      <c r="E153" s="103"/>
      <c r="F153" s="13"/>
      <c r="G153" s="103"/>
      <c r="H153" s="104">
        <f>H16+H30+H44+H58+H72+H86+H100+H114+H128+H142+H150</f>
        <v>14787687.693999998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ht="15" customHeight="1" x14ac:dyDescent="0.25">
      <c r="A154" s="3"/>
      <c r="B154" s="105" t="s">
        <v>43</v>
      </c>
      <c r="C154" s="106"/>
      <c r="D154" s="105"/>
      <c r="E154" s="106"/>
      <c r="F154" s="105"/>
      <c r="G154" s="106"/>
      <c r="H154" s="106">
        <v>14685398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ht="15" customHeight="1" x14ac:dyDescent="0.25">
      <c r="A155" s="3"/>
      <c r="B155" s="13"/>
      <c r="C155" s="104" t="s">
        <v>44</v>
      </c>
      <c r="D155" s="13"/>
      <c r="E155" s="104"/>
      <c r="F155" s="13"/>
      <c r="G155" s="104"/>
      <c r="H155" s="104">
        <f>H153-H154</f>
        <v>102289.69399999827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ht="15" customHeight="1" x14ac:dyDescent="0.25">
      <c r="A156" s="3"/>
      <c r="B156" s="13"/>
      <c r="C156" s="13" t="s">
        <v>45</v>
      </c>
      <c r="D156" s="13"/>
      <c r="E156" s="13"/>
      <c r="F156" s="13"/>
      <c r="G156" s="13"/>
      <c r="H156" s="107">
        <f>(H153-H154)/H154</f>
        <v>6.9654015505741327E-3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ht="1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ht="15" customHeight="1" x14ac:dyDescent="0.25">
      <c r="A158" s="108"/>
      <c r="B158" s="103" t="s">
        <v>46</v>
      </c>
      <c r="C158" s="10"/>
      <c r="D158" s="10"/>
      <c r="E158" s="109"/>
      <c r="F158" s="110"/>
      <c r="G158" s="109"/>
      <c r="H158" s="103">
        <f>D10+D24+D38+D52+D66+D80+D94+D122+D136+D108+F150</f>
        <v>2529798.2999999998</v>
      </c>
      <c r="I158" s="109"/>
      <c r="J158" s="110"/>
      <c r="K158" s="11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ht="15" customHeight="1" x14ac:dyDescent="0.25">
      <c r="A159" s="108"/>
      <c r="B159" s="111" t="s">
        <v>47</v>
      </c>
      <c r="C159" s="112"/>
      <c r="D159" s="112"/>
      <c r="E159" s="113"/>
      <c r="F159" s="114"/>
      <c r="G159" s="113"/>
      <c r="H159" s="111">
        <v>2530276</v>
      </c>
      <c r="I159" s="109"/>
      <c r="J159" s="110"/>
      <c r="K159" s="110"/>
      <c r="L159" s="3"/>
      <c r="M159" s="3"/>
      <c r="W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ht="15" customHeight="1" x14ac:dyDescent="0.25">
      <c r="A160" s="108"/>
      <c r="C160" s="104" t="s">
        <v>44</v>
      </c>
      <c r="D160" s="13"/>
      <c r="E160" s="104"/>
      <c r="F160" s="13"/>
      <c r="G160" s="104"/>
      <c r="H160" s="103">
        <f>H158-H159</f>
        <v>-477.70000000018626</v>
      </c>
      <c r="I160" s="109"/>
      <c r="J160" s="110"/>
      <c r="K160" s="110"/>
      <c r="L160" s="3"/>
      <c r="M160" s="3"/>
      <c r="R160" s="3"/>
      <c r="S160" s="3"/>
      <c r="T160" s="3"/>
      <c r="U160" s="3"/>
      <c r="V160" s="3"/>
      <c r="W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ht="15" customHeight="1" x14ac:dyDescent="0.25">
      <c r="A161" s="115"/>
      <c r="B161" s="110"/>
      <c r="C161" s="13" t="s">
        <v>45</v>
      </c>
      <c r="D161" s="13"/>
      <c r="E161" s="13"/>
      <c r="F161" s="13"/>
      <c r="G161" s="13"/>
      <c r="H161" s="107">
        <f>(H158-H159)/H159</f>
        <v>-1.8879363357996766E-4</v>
      </c>
      <c r="I161" s="109"/>
      <c r="J161" s="110"/>
      <c r="K161" s="110"/>
      <c r="L161" s="3"/>
      <c r="M161" s="3"/>
      <c r="N161" s="12"/>
      <c r="O161" s="12"/>
      <c r="P161" s="12"/>
      <c r="Q161" s="12"/>
      <c r="R161" s="12"/>
      <c r="S161" s="12"/>
      <c r="T161" s="12"/>
      <c r="U161" s="12"/>
      <c r="V161" s="12"/>
      <c r="W161" s="3"/>
      <c r="X161" s="13"/>
      <c r="Y161" s="13"/>
      <c r="Z161" s="13"/>
      <c r="AA161" s="13"/>
      <c r="AB161" s="13"/>
      <c r="AC161" s="13"/>
      <c r="AD161" s="14"/>
      <c r="AE161" s="14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ht="1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R162" s="3"/>
      <c r="S162" s="3"/>
      <c r="T162" s="3"/>
      <c r="U162" s="3"/>
      <c r="V162" s="3"/>
      <c r="W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ht="15" customHeight="1" x14ac:dyDescent="0.2">
      <c r="A163" s="116"/>
      <c r="B163" s="116"/>
      <c r="C163" s="45"/>
      <c r="D163" s="117"/>
      <c r="E163" s="25"/>
      <c r="F163" s="25"/>
      <c r="G163" s="25"/>
      <c r="H163" s="25"/>
      <c r="I163" s="25"/>
      <c r="J163" s="25"/>
      <c r="K163" s="25"/>
      <c r="L163" s="3"/>
      <c r="M163" s="3"/>
      <c r="R163" s="3"/>
      <c r="S163" s="3"/>
      <c r="T163" s="3"/>
      <c r="U163" s="3"/>
      <c r="V163" s="3"/>
      <c r="W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ht="14.25" x14ac:dyDescent="0.2">
      <c r="A164" s="116"/>
      <c r="B164" s="116"/>
      <c r="C164" s="45"/>
      <c r="D164" s="45"/>
      <c r="E164" s="32"/>
      <c r="F164" s="32"/>
      <c r="G164" s="32"/>
      <c r="H164" s="32"/>
      <c r="I164" s="32"/>
      <c r="J164" s="32"/>
      <c r="K164" s="32"/>
      <c r="L164" s="3"/>
      <c r="M164" s="3"/>
      <c r="R164" s="3"/>
      <c r="S164" s="3"/>
      <c r="T164" s="3"/>
      <c r="U164" s="3"/>
      <c r="V164" s="3"/>
      <c r="W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ht="14.25" x14ac:dyDescent="0.2">
      <c r="A165" s="3"/>
      <c r="B165" s="32"/>
      <c r="C165" s="32"/>
      <c r="D165" s="44"/>
      <c r="E165" s="44"/>
      <c r="F165" s="3"/>
      <c r="G165" s="3"/>
      <c r="H165" s="3"/>
      <c r="I165" s="3"/>
      <c r="J165" s="3"/>
      <c r="K165" s="3"/>
      <c r="L165" s="3"/>
      <c r="M165" s="3"/>
      <c r="R165" s="3"/>
      <c r="S165" s="3"/>
      <c r="T165" s="3"/>
      <c r="U165" s="3"/>
      <c r="V165" s="3"/>
      <c r="W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ht="14.25" x14ac:dyDescent="0.2">
      <c r="A166" s="3"/>
      <c r="B166" s="32"/>
      <c r="C166" s="32"/>
      <c r="D166" s="44"/>
      <c r="E166" s="44"/>
      <c r="F166" s="44"/>
      <c r="G166" s="3"/>
      <c r="H166" s="3"/>
      <c r="I166" s="3"/>
      <c r="J166" s="3"/>
      <c r="K166" s="3"/>
      <c r="L166" s="3"/>
      <c r="M166" s="3"/>
      <c r="R166" s="3"/>
      <c r="S166" s="3"/>
      <c r="T166" s="3"/>
      <c r="U166" s="3"/>
      <c r="V166" s="3"/>
      <c r="W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ht="14.25" x14ac:dyDescent="0.2">
      <c r="A167" s="3"/>
      <c r="B167" s="32"/>
      <c r="C167" s="32"/>
      <c r="D167" s="44"/>
      <c r="E167" s="44"/>
      <c r="F167" s="44"/>
      <c r="G167" s="44"/>
      <c r="H167" s="44"/>
      <c r="I167" s="44"/>
      <c r="J167" s="3"/>
      <c r="K167" s="3"/>
      <c r="L167" s="3"/>
      <c r="M167" s="3"/>
      <c r="R167" s="3"/>
      <c r="S167" s="3"/>
      <c r="T167" s="3"/>
      <c r="U167" s="3"/>
      <c r="V167" s="3"/>
      <c r="W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ht="14.25" x14ac:dyDescent="0.2">
      <c r="A168" s="3" t="s">
        <v>48</v>
      </c>
      <c r="B168" s="32"/>
      <c r="D168" s="32">
        <f>C10+C24+C38+C52+C66+C80+C94+C108+C122+C136</f>
        <v>354898</v>
      </c>
      <c r="E168" s="3" t="s">
        <v>49</v>
      </c>
      <c r="F168" s="44"/>
      <c r="G168" s="44"/>
      <c r="H168" s="44"/>
      <c r="I168" s="44"/>
      <c r="J168" s="3"/>
      <c r="K168" s="3"/>
      <c r="L168" s="3"/>
      <c r="M168" s="3"/>
      <c r="R168" s="3"/>
      <c r="S168" s="3"/>
      <c r="T168" s="3"/>
      <c r="U168" s="3"/>
      <c r="V168" s="3"/>
      <c r="W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ht="14.25" x14ac:dyDescent="0.2">
      <c r="A169" s="3" t="s">
        <v>48</v>
      </c>
      <c r="B169" s="32"/>
      <c r="D169" s="32">
        <f>D168/12</f>
        <v>29574.833333333332</v>
      </c>
      <c r="E169" s="3" t="s">
        <v>50</v>
      </c>
      <c r="F169" s="44"/>
      <c r="G169" s="44"/>
      <c r="H169" s="44"/>
      <c r="I169" s="44"/>
      <c r="J169" s="3"/>
      <c r="K169" s="3"/>
      <c r="L169" s="3"/>
      <c r="M169" s="3"/>
      <c r="R169" s="3"/>
      <c r="S169" s="3"/>
      <c r="T169" s="3"/>
      <c r="U169" s="3"/>
      <c r="V169" s="3"/>
      <c r="W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ht="14.25" x14ac:dyDescent="0.2">
      <c r="A170" s="3"/>
      <c r="B170" s="32"/>
      <c r="D170" s="32"/>
      <c r="E170" s="3"/>
      <c r="F170" s="44"/>
      <c r="G170" s="44"/>
      <c r="H170" s="44"/>
      <c r="I170" s="44"/>
      <c r="J170" s="3"/>
      <c r="K170" s="3"/>
      <c r="L170" s="3"/>
      <c r="M170" s="3"/>
      <c r="R170" s="3"/>
      <c r="S170" s="3"/>
      <c r="T170" s="3"/>
      <c r="U170" s="3"/>
      <c r="V170" s="3"/>
      <c r="W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ht="14.25" x14ac:dyDescent="0.2">
      <c r="A171" s="3" t="s">
        <v>51</v>
      </c>
      <c r="B171" s="32"/>
      <c r="C171" s="32"/>
      <c r="D171" s="32">
        <f>D10+D24+D38+D52+D66+D80+D94+D108+D122+D136</f>
        <v>2099155.2999999998</v>
      </c>
      <c r="E171" s="3" t="s">
        <v>49</v>
      </c>
      <c r="F171" s="44"/>
      <c r="G171" s="44"/>
      <c r="H171" s="44"/>
      <c r="I171" s="44"/>
      <c r="J171" s="3"/>
      <c r="K171" s="3"/>
      <c r="L171" s="3"/>
      <c r="M171" s="3"/>
      <c r="R171" s="3"/>
      <c r="S171" s="3"/>
      <c r="T171" s="3"/>
      <c r="U171" s="3"/>
      <c r="V171" s="3"/>
      <c r="W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ht="14.25" x14ac:dyDescent="0.2">
      <c r="A172" s="3" t="s">
        <v>51</v>
      </c>
      <c r="B172" s="32"/>
      <c r="C172" s="32"/>
      <c r="D172" s="32">
        <f>D171/12</f>
        <v>174929.60833333331</v>
      </c>
      <c r="E172" s="3" t="s">
        <v>50</v>
      </c>
      <c r="F172" s="3"/>
      <c r="G172" s="3"/>
      <c r="H172" s="3"/>
      <c r="I172" s="3"/>
      <c r="J172" s="3"/>
      <c r="K172" s="3"/>
      <c r="L172" s="3"/>
      <c r="M172" s="3"/>
      <c r="R172" s="3"/>
      <c r="S172" s="3"/>
      <c r="T172" s="3"/>
      <c r="U172" s="3"/>
      <c r="V172" s="3"/>
      <c r="W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ht="14.25" x14ac:dyDescent="0.2">
      <c r="A173" s="3"/>
      <c r="B173" s="32"/>
      <c r="C173" s="32"/>
      <c r="D173" s="44"/>
      <c r="E173" s="3"/>
      <c r="F173" s="3"/>
      <c r="G173" s="3"/>
      <c r="H173" s="3"/>
      <c r="I173" s="3"/>
      <c r="J173" s="3"/>
      <c r="K173" s="3"/>
      <c r="L173" s="3"/>
      <c r="M173" s="3"/>
      <c r="R173" s="3"/>
      <c r="S173" s="3"/>
      <c r="T173" s="3"/>
      <c r="U173" s="3"/>
      <c r="V173" s="3"/>
      <c r="W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ht="14.25" x14ac:dyDescent="0.2">
      <c r="A174" s="3" t="s">
        <v>52</v>
      </c>
      <c r="B174" s="32"/>
      <c r="C174" s="32"/>
      <c r="D174" s="44"/>
      <c r="E174" s="3"/>
      <c r="F174" s="3"/>
      <c r="G174" s="3"/>
      <c r="H174" s="3"/>
      <c r="I174" s="3"/>
      <c r="J174" s="3"/>
      <c r="K174" s="3"/>
      <c r="L174" s="3"/>
      <c r="M174" s="3"/>
      <c r="R174" s="3"/>
      <c r="S174" s="3"/>
      <c r="T174" s="3"/>
      <c r="U174" s="3"/>
      <c r="V174" s="3"/>
      <c r="W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ht="14.25" x14ac:dyDescent="0.2">
      <c r="B175" s="32"/>
      <c r="C175" s="32" t="s">
        <v>53</v>
      </c>
      <c r="D175" s="44" t="s">
        <v>54</v>
      </c>
      <c r="E175" s="44" t="s">
        <v>55</v>
      </c>
      <c r="F175" s="3"/>
      <c r="G175" s="3"/>
      <c r="H175" s="3"/>
      <c r="I175" s="3"/>
      <c r="J175" s="3"/>
      <c r="K175" s="3"/>
      <c r="L175" s="3"/>
      <c r="M175" s="3"/>
      <c r="R175" s="3"/>
      <c r="S175" s="3"/>
      <c r="T175" s="3"/>
      <c r="U175" s="3"/>
      <c r="V175" s="3"/>
      <c r="W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ht="14.25" x14ac:dyDescent="0.2">
      <c r="B176" s="32"/>
      <c r="C176" s="32" t="s">
        <v>56</v>
      </c>
      <c r="D176" s="44" t="s">
        <v>57</v>
      </c>
      <c r="E176" s="44" t="s">
        <v>58</v>
      </c>
      <c r="F176" s="3"/>
      <c r="G176" s="3"/>
      <c r="H176" s="3"/>
      <c r="I176" s="3"/>
      <c r="J176" s="3"/>
      <c r="K176" s="3"/>
      <c r="L176" s="3"/>
      <c r="M176" s="3"/>
      <c r="R176" s="3"/>
      <c r="S176" s="3"/>
      <c r="T176" s="3"/>
      <c r="U176" s="3"/>
      <c r="V176" s="3"/>
      <c r="W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ht="14.25" x14ac:dyDescent="0.2">
      <c r="A177" s="3" t="s">
        <v>59</v>
      </c>
      <c r="B177" s="32"/>
      <c r="C177" s="32">
        <v>1169907</v>
      </c>
      <c r="D177" s="32">
        <f>(26348+26657)/2</f>
        <v>26502.5</v>
      </c>
      <c r="E177" s="44">
        <f>(C177/D177)*1000/12</f>
        <v>3678.6057919064242</v>
      </c>
      <c r="F177" s="3"/>
      <c r="G177" s="3"/>
      <c r="H177" s="3"/>
      <c r="I177" s="3"/>
      <c r="J177" s="3"/>
      <c r="K177" s="3"/>
      <c r="L177" s="3"/>
      <c r="M177" s="3"/>
      <c r="R177" s="3"/>
      <c r="S177" s="3"/>
      <c r="T177" s="3"/>
      <c r="U177" s="3"/>
      <c r="V177" s="3"/>
      <c r="W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ht="14.25" x14ac:dyDescent="0.2">
      <c r="A178" s="3" t="s">
        <v>60</v>
      </c>
      <c r="B178" s="32"/>
      <c r="C178" s="32">
        <v>601847</v>
      </c>
      <c r="D178" s="32">
        <f>(2771+3066)/2</f>
        <v>2918.5</v>
      </c>
      <c r="E178" s="44">
        <f t="shared" ref="E178:E179" si="1">(C178/D178)*1000/12</f>
        <v>17184.826680372335</v>
      </c>
      <c r="F178" s="3"/>
      <c r="G178" s="3"/>
      <c r="H178" s="3"/>
      <c r="I178" s="3"/>
      <c r="J178" s="3"/>
      <c r="K178" s="3"/>
      <c r="L178" s="3"/>
      <c r="M178" s="3"/>
      <c r="R178" s="3"/>
      <c r="S178" s="3"/>
      <c r="T178" s="3"/>
      <c r="U178" s="3"/>
      <c r="V178" s="3"/>
      <c r="W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ht="14.25" x14ac:dyDescent="0.2">
      <c r="A179" s="3" t="s">
        <v>61</v>
      </c>
      <c r="B179" s="32"/>
      <c r="C179" s="32">
        <v>326965</v>
      </c>
      <c r="D179" s="32">
        <f>(174+167)/2</f>
        <v>170.5</v>
      </c>
      <c r="E179" s="44">
        <f t="shared" si="1"/>
        <v>159806.9403714565</v>
      </c>
      <c r="F179" s="3"/>
      <c r="G179" s="3"/>
      <c r="H179" s="3"/>
      <c r="I179" s="3"/>
      <c r="J179" s="3"/>
      <c r="K179" s="3"/>
      <c r="L179" s="3"/>
      <c r="M179" s="3"/>
      <c r="R179" s="3"/>
      <c r="S179" s="3"/>
      <c r="T179" s="3"/>
      <c r="U179" s="3"/>
      <c r="V179" s="3"/>
      <c r="W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ht="14.25" x14ac:dyDescent="0.2">
      <c r="A180" s="3"/>
      <c r="B180" s="32"/>
      <c r="C180" s="32"/>
      <c r="D180" s="44"/>
      <c r="E180" s="44"/>
      <c r="F180" s="3"/>
      <c r="G180" s="3"/>
      <c r="H180" s="3"/>
      <c r="I180" s="3"/>
      <c r="J180" s="3"/>
      <c r="K180" s="3"/>
      <c r="L180" s="3"/>
      <c r="M180" s="3"/>
      <c r="R180" s="3"/>
      <c r="S180" s="3"/>
      <c r="T180" s="3"/>
      <c r="U180" s="3"/>
      <c r="V180" s="3"/>
      <c r="W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ht="14.25" x14ac:dyDescent="0.2">
      <c r="A181" s="3"/>
      <c r="B181" s="32"/>
      <c r="C181" s="32"/>
      <c r="D181" s="44"/>
      <c r="E181" s="44"/>
      <c r="F181" s="3"/>
      <c r="G181" s="3"/>
      <c r="H181" s="3"/>
      <c r="I181" s="3"/>
      <c r="J181" s="3"/>
      <c r="K181" s="3"/>
      <c r="L181" s="3"/>
      <c r="M181" s="3"/>
      <c r="R181" s="3"/>
      <c r="S181" s="3"/>
      <c r="T181" s="3"/>
      <c r="U181" s="3"/>
      <c r="V181" s="3"/>
      <c r="W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ht="14.25" x14ac:dyDescent="0.2">
      <c r="A182" s="3"/>
      <c r="B182" s="32"/>
      <c r="C182" s="32"/>
      <c r="D182" s="44"/>
      <c r="E182" s="44"/>
      <c r="F182" s="3"/>
      <c r="G182" s="3"/>
      <c r="H182" s="3"/>
      <c r="I182" s="3"/>
      <c r="J182" s="3"/>
      <c r="K182" s="3"/>
      <c r="L182" s="3"/>
      <c r="M182" s="3"/>
      <c r="R182" s="3"/>
      <c r="S182" s="3"/>
      <c r="T182" s="3"/>
      <c r="U182" s="3"/>
      <c r="V182" s="3"/>
      <c r="W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ht="14.25" x14ac:dyDescent="0.2">
      <c r="A183" s="3"/>
      <c r="B183" s="32"/>
      <c r="C183" s="32"/>
      <c r="D183" s="44"/>
      <c r="E183" s="44"/>
      <c r="F183" s="3"/>
      <c r="G183" s="3"/>
      <c r="H183" s="3"/>
      <c r="I183" s="3"/>
      <c r="J183" s="3"/>
      <c r="K183" s="3"/>
      <c r="L183" s="3"/>
      <c r="M183" s="3"/>
      <c r="R183" s="3"/>
      <c r="S183" s="3"/>
      <c r="T183" s="3"/>
      <c r="U183" s="3"/>
      <c r="V183" s="3"/>
      <c r="W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ht="14.25" x14ac:dyDescent="0.2">
      <c r="A184" s="3"/>
      <c r="B184" s="32"/>
      <c r="C184" s="32"/>
      <c r="D184" s="44"/>
      <c r="E184" s="44"/>
      <c r="F184" s="3"/>
      <c r="G184" s="3"/>
      <c r="H184" s="3"/>
      <c r="I184" s="3"/>
      <c r="J184" s="3"/>
      <c r="K184" s="3"/>
      <c r="L184" s="3"/>
      <c r="M184" s="3"/>
      <c r="R184" s="3"/>
      <c r="S184" s="3"/>
      <c r="T184" s="3"/>
      <c r="U184" s="3"/>
      <c r="V184" s="3"/>
      <c r="W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ht="14.25" x14ac:dyDescent="0.2">
      <c r="A185" s="3"/>
      <c r="B185" s="32"/>
      <c r="C185" s="32"/>
      <c r="D185" s="44"/>
      <c r="E185" s="44"/>
      <c r="F185" s="3"/>
      <c r="G185" s="3"/>
      <c r="H185" s="3"/>
      <c r="I185" s="3"/>
      <c r="J185" s="3"/>
      <c r="K185" s="3"/>
      <c r="L185" s="3"/>
      <c r="M185" s="3"/>
      <c r="R185" s="3"/>
      <c r="S185" s="3"/>
      <c r="T185" s="3"/>
      <c r="U185" s="3"/>
      <c r="V185" s="3"/>
      <c r="W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ht="14.25" x14ac:dyDescent="0.2">
      <c r="A186" s="3"/>
      <c r="B186" s="32"/>
      <c r="C186" s="32"/>
      <c r="D186" s="44"/>
      <c r="E186" s="44"/>
      <c r="F186" s="3"/>
      <c r="G186" s="3"/>
      <c r="H186" s="3"/>
      <c r="I186" s="3"/>
      <c r="J186" s="3"/>
      <c r="K186" s="3"/>
      <c r="L186" s="3"/>
      <c r="M186" s="3"/>
      <c r="R186" s="3"/>
      <c r="S186" s="3"/>
      <c r="T186" s="3"/>
      <c r="U186" s="3"/>
      <c r="V186" s="3"/>
      <c r="W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ht="14.25" x14ac:dyDescent="0.2">
      <c r="A187" s="3"/>
      <c r="B187" s="32"/>
      <c r="C187" s="32"/>
      <c r="D187" s="44"/>
      <c r="E187" s="44"/>
      <c r="F187" s="3"/>
      <c r="G187" s="3"/>
      <c r="H187" s="3"/>
      <c r="I187" s="3"/>
      <c r="J187" s="3"/>
      <c r="K187" s="3"/>
      <c r="L187" s="3"/>
      <c r="M187" s="3"/>
      <c r="R187" s="3"/>
      <c r="S187" s="3"/>
      <c r="T187" s="3"/>
      <c r="U187" s="3"/>
      <c r="V187" s="3"/>
      <c r="W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ht="14.25" x14ac:dyDescent="0.2">
      <c r="A188" s="3"/>
      <c r="B188" s="32"/>
      <c r="C188" s="32"/>
      <c r="D188" s="44"/>
      <c r="E188" s="44"/>
      <c r="F188" s="3"/>
      <c r="G188" s="3"/>
      <c r="H188" s="3"/>
      <c r="I188" s="3"/>
      <c r="J188" s="3"/>
      <c r="K188" s="3"/>
      <c r="L188" s="3"/>
      <c r="M188" s="3"/>
      <c r="R188" s="3"/>
      <c r="S188" s="3"/>
      <c r="T188" s="3"/>
      <c r="U188" s="3"/>
      <c r="V188" s="3"/>
      <c r="W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ht="14.25" x14ac:dyDescent="0.2">
      <c r="A189" s="3"/>
      <c r="B189" s="32"/>
      <c r="C189" s="32"/>
      <c r="D189" s="44"/>
      <c r="E189" s="44"/>
      <c r="F189" s="3"/>
      <c r="G189" s="3"/>
      <c r="H189" s="3"/>
      <c r="I189" s="3"/>
      <c r="J189" s="3"/>
      <c r="K189" s="3"/>
      <c r="L189" s="3"/>
      <c r="M189" s="3"/>
      <c r="R189" s="3"/>
      <c r="S189" s="3"/>
      <c r="T189" s="3"/>
      <c r="U189" s="3"/>
      <c r="V189" s="3"/>
      <c r="W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ht="14.25" x14ac:dyDescent="0.2">
      <c r="A190" s="3"/>
      <c r="B190" s="32"/>
      <c r="C190" s="32"/>
      <c r="D190" s="44"/>
      <c r="E190" s="44"/>
      <c r="F190" s="3"/>
      <c r="G190" s="3"/>
      <c r="H190" s="3"/>
      <c r="I190" s="3"/>
      <c r="J190" s="3"/>
      <c r="K190" s="3"/>
      <c r="L190" s="3"/>
      <c r="M190" s="3"/>
      <c r="R190" s="3"/>
      <c r="S190" s="3"/>
      <c r="T190" s="3"/>
      <c r="U190" s="3"/>
      <c r="V190" s="3"/>
      <c r="W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ht="14.25" x14ac:dyDescent="0.2">
      <c r="A191" s="3"/>
      <c r="B191" s="32"/>
      <c r="C191" s="32"/>
      <c r="D191" s="44"/>
      <c r="E191" s="44"/>
      <c r="F191" s="3"/>
      <c r="G191" s="3"/>
      <c r="H191" s="3"/>
      <c r="I191" s="3"/>
      <c r="J191" s="3"/>
      <c r="K191" s="3"/>
      <c r="L191" s="3"/>
      <c r="M191" s="3"/>
      <c r="R191" s="3"/>
      <c r="S191" s="3"/>
      <c r="T191" s="3"/>
      <c r="U191" s="3"/>
      <c r="V191" s="3"/>
      <c r="W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ht="14.25" x14ac:dyDescent="0.2">
      <c r="A192" s="3"/>
      <c r="B192" s="32"/>
      <c r="C192" s="32"/>
      <c r="D192" s="44"/>
      <c r="E192" s="44"/>
      <c r="F192" s="3"/>
      <c r="G192" s="3"/>
      <c r="H192" s="3"/>
      <c r="I192" s="3"/>
      <c r="J192" s="3"/>
      <c r="K192" s="3"/>
      <c r="L192" s="3"/>
      <c r="M192" s="3"/>
      <c r="R192" s="3"/>
      <c r="S192" s="3"/>
      <c r="T192" s="3"/>
      <c r="U192" s="3"/>
      <c r="V192" s="3"/>
      <c r="W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ht="14.25" x14ac:dyDescent="0.2">
      <c r="A193" s="3"/>
      <c r="B193" s="32"/>
      <c r="C193" s="32"/>
      <c r="D193" s="44"/>
      <c r="E193" s="44"/>
      <c r="F193" s="3"/>
      <c r="G193" s="3"/>
      <c r="H193" s="3"/>
      <c r="I193" s="3"/>
      <c r="J193" s="3"/>
      <c r="K193" s="3"/>
      <c r="L193" s="3"/>
      <c r="M193" s="3"/>
      <c r="R193" s="3"/>
      <c r="S193" s="3"/>
      <c r="T193" s="3"/>
      <c r="U193" s="3"/>
      <c r="V193" s="3"/>
      <c r="W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ht="14.25" x14ac:dyDescent="0.2">
      <c r="A194" s="3"/>
      <c r="B194" s="32"/>
      <c r="C194" s="32"/>
      <c r="D194" s="44"/>
      <c r="E194" s="44"/>
      <c r="F194" s="3"/>
      <c r="G194" s="3"/>
      <c r="H194" s="3"/>
      <c r="I194" s="3"/>
      <c r="J194" s="3"/>
      <c r="K194" s="3"/>
      <c r="L194" s="3"/>
      <c r="M194" s="3"/>
      <c r="R194" s="3"/>
      <c r="S194" s="3"/>
      <c r="T194" s="3"/>
      <c r="U194" s="3"/>
      <c r="V194" s="3"/>
      <c r="W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ht="14.25" x14ac:dyDescent="0.2">
      <c r="A195" s="3"/>
      <c r="B195" s="32"/>
      <c r="C195" s="32"/>
      <c r="D195" s="44"/>
      <c r="E195" s="44"/>
      <c r="F195" s="3"/>
      <c r="G195" s="3"/>
      <c r="H195" s="3"/>
      <c r="I195" s="3"/>
      <c r="J195" s="3"/>
      <c r="K195" s="3"/>
      <c r="L195" s="3"/>
      <c r="M195" s="3"/>
      <c r="R195" s="3"/>
      <c r="S195" s="3"/>
      <c r="T195" s="3"/>
      <c r="U195" s="3"/>
      <c r="V195" s="3"/>
      <c r="W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ht="14.25" x14ac:dyDescent="0.2">
      <c r="A196" s="3"/>
      <c r="B196" s="32"/>
      <c r="C196" s="32"/>
      <c r="D196" s="44"/>
      <c r="E196" s="44"/>
      <c r="F196" s="3"/>
      <c r="G196" s="3"/>
      <c r="H196" s="3"/>
      <c r="I196" s="3"/>
      <c r="J196" s="3"/>
      <c r="K196" s="3"/>
      <c r="L196" s="3"/>
      <c r="M196" s="3"/>
      <c r="R196" s="3"/>
      <c r="S196" s="3"/>
      <c r="T196" s="3"/>
      <c r="U196" s="3"/>
      <c r="V196" s="3"/>
      <c r="W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ht="14.25" x14ac:dyDescent="0.2">
      <c r="A197" s="3"/>
      <c r="B197" s="32"/>
      <c r="C197" s="32"/>
      <c r="D197" s="44"/>
      <c r="E197" s="44"/>
      <c r="F197" s="3"/>
      <c r="G197" s="3"/>
      <c r="H197" s="3"/>
      <c r="I197" s="3"/>
      <c r="J197" s="3"/>
      <c r="K197" s="3"/>
      <c r="L197" s="3"/>
      <c r="M197" s="3"/>
      <c r="R197" s="3"/>
      <c r="S197" s="3"/>
      <c r="T197" s="3"/>
      <c r="U197" s="3"/>
      <c r="V197" s="3"/>
      <c r="W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ht="14.25" x14ac:dyDescent="0.2">
      <c r="A198" s="3"/>
      <c r="B198" s="32"/>
      <c r="C198" s="32"/>
      <c r="D198" s="44"/>
      <c r="E198" s="44"/>
      <c r="F198" s="3"/>
      <c r="G198" s="3"/>
      <c r="H198" s="3"/>
      <c r="I198" s="3"/>
      <c r="J198" s="3"/>
      <c r="K198" s="3"/>
      <c r="L198" s="3"/>
      <c r="M198" s="3"/>
      <c r="R198" s="3"/>
      <c r="S198" s="3"/>
      <c r="T198" s="3"/>
      <c r="U198" s="3"/>
      <c r="V198" s="3"/>
      <c r="W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ht="14.25" x14ac:dyDescent="0.2">
      <c r="A199" s="3"/>
      <c r="B199" s="32"/>
      <c r="C199" s="32"/>
      <c r="D199" s="44"/>
      <c r="E199" s="44"/>
      <c r="F199" s="3"/>
      <c r="G199" s="3"/>
      <c r="H199" s="3"/>
      <c r="I199" s="3"/>
      <c r="J199" s="3"/>
      <c r="K199" s="3"/>
      <c r="L199" s="3"/>
      <c r="M199" s="3"/>
      <c r="R199" s="3"/>
      <c r="S199" s="3"/>
      <c r="T199" s="3"/>
      <c r="U199" s="3"/>
      <c r="V199" s="3"/>
      <c r="W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ht="14.25" x14ac:dyDescent="0.2">
      <c r="A200" s="3"/>
      <c r="B200" s="32"/>
      <c r="C200" s="32"/>
      <c r="D200" s="44"/>
      <c r="E200" s="44"/>
      <c r="F200" s="3"/>
      <c r="G200" s="3"/>
      <c r="H200" s="3"/>
      <c r="I200" s="3"/>
      <c r="J200" s="3"/>
      <c r="K200" s="3"/>
      <c r="L200" s="3"/>
      <c r="M200" s="3"/>
      <c r="R200" s="3"/>
      <c r="S200" s="3"/>
      <c r="T200" s="3"/>
      <c r="U200" s="3"/>
      <c r="V200" s="3"/>
      <c r="W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ht="14.25" x14ac:dyDescent="0.2">
      <c r="A201" s="3"/>
      <c r="B201" s="32"/>
      <c r="C201" s="32"/>
      <c r="D201" s="44"/>
      <c r="E201" s="44"/>
      <c r="F201" s="3"/>
      <c r="G201" s="3"/>
      <c r="H201" s="3"/>
      <c r="I201" s="3"/>
      <c r="J201" s="3"/>
      <c r="K201" s="3"/>
      <c r="L201" s="3"/>
      <c r="M201" s="3"/>
      <c r="R201" s="3"/>
      <c r="S201" s="3"/>
      <c r="T201" s="3"/>
      <c r="U201" s="3"/>
      <c r="V201" s="3"/>
      <c r="W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ht="14.25" x14ac:dyDescent="0.2">
      <c r="A202" s="3"/>
      <c r="B202" s="32"/>
      <c r="C202" s="32"/>
      <c r="D202" s="44"/>
      <c r="E202" s="44"/>
      <c r="F202" s="3"/>
      <c r="G202" s="3"/>
      <c r="H202" s="3"/>
      <c r="I202" s="3"/>
      <c r="J202" s="3"/>
      <c r="K202" s="3"/>
      <c r="L202" s="3"/>
      <c r="M202" s="3"/>
      <c r="R202" s="3"/>
      <c r="S202" s="3"/>
      <c r="T202" s="3"/>
      <c r="U202" s="3"/>
      <c r="V202" s="3"/>
      <c r="W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ht="14.25" x14ac:dyDescent="0.2">
      <c r="A203" s="3"/>
      <c r="B203" s="32"/>
      <c r="C203" s="32"/>
      <c r="D203" s="44"/>
      <c r="E203" s="44"/>
      <c r="F203" s="3"/>
      <c r="G203" s="3"/>
      <c r="H203" s="3"/>
      <c r="I203" s="3"/>
      <c r="J203" s="3"/>
      <c r="K203" s="3"/>
      <c r="L203" s="3"/>
      <c r="M203" s="3"/>
      <c r="R203" s="3"/>
      <c r="S203" s="3"/>
      <c r="T203" s="3"/>
      <c r="U203" s="3"/>
      <c r="V203" s="3"/>
      <c r="W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ht="14.25" x14ac:dyDescent="0.2">
      <c r="A204" s="3"/>
      <c r="B204" s="32"/>
      <c r="C204" s="32"/>
      <c r="D204" s="44"/>
      <c r="E204" s="44"/>
      <c r="F204" s="3"/>
      <c r="G204" s="3"/>
      <c r="H204" s="3"/>
      <c r="I204" s="3"/>
      <c r="J204" s="3"/>
      <c r="K204" s="3"/>
      <c r="L204" s="3"/>
      <c r="M204" s="3"/>
      <c r="R204" s="3"/>
      <c r="S204" s="3"/>
      <c r="T204" s="3"/>
      <c r="U204" s="3"/>
      <c r="V204" s="3"/>
      <c r="W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ht="14.25" x14ac:dyDescent="0.2">
      <c r="A205" s="3"/>
      <c r="B205" s="32"/>
      <c r="C205" s="32"/>
      <c r="D205" s="44"/>
      <c r="E205" s="44"/>
      <c r="F205" s="3"/>
      <c r="G205" s="3"/>
      <c r="H205" s="3"/>
      <c r="I205" s="3"/>
      <c r="J205" s="3"/>
      <c r="K205" s="3"/>
      <c r="L205" s="3"/>
      <c r="M205" s="3"/>
      <c r="R205" s="3"/>
      <c r="S205" s="3"/>
      <c r="T205" s="3"/>
      <c r="U205" s="3"/>
      <c r="V205" s="3"/>
      <c r="W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ht="14.25" x14ac:dyDescent="0.2">
      <c r="A206" s="3"/>
      <c r="B206" s="32"/>
      <c r="C206" s="32"/>
      <c r="D206" s="44"/>
      <c r="E206" s="44"/>
      <c r="F206" s="3"/>
      <c r="G206" s="3"/>
      <c r="H206" s="3"/>
      <c r="I206" s="3"/>
      <c r="J206" s="3"/>
      <c r="K206" s="3"/>
      <c r="L206" s="3"/>
      <c r="M206" s="3"/>
      <c r="R206" s="3"/>
      <c r="S206" s="3"/>
      <c r="T206" s="3"/>
      <c r="U206" s="3"/>
      <c r="V206" s="3"/>
      <c r="W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ht="14.25" x14ac:dyDescent="0.2">
      <c r="A207" s="3"/>
      <c r="B207" s="32"/>
      <c r="C207" s="32"/>
      <c r="D207" s="44"/>
      <c r="E207" s="44"/>
      <c r="F207" s="3"/>
      <c r="G207" s="3"/>
      <c r="H207" s="3"/>
      <c r="I207" s="3"/>
      <c r="J207" s="3"/>
      <c r="K207" s="3"/>
      <c r="L207" s="3"/>
      <c r="M207" s="3"/>
      <c r="R207" s="3"/>
      <c r="S207" s="3"/>
      <c r="T207" s="3"/>
      <c r="U207" s="3"/>
      <c r="V207" s="3"/>
      <c r="W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ht="14.25" x14ac:dyDescent="0.2">
      <c r="A208" s="3"/>
      <c r="B208" s="32"/>
      <c r="C208" s="32"/>
      <c r="D208" s="44"/>
      <c r="E208" s="44"/>
      <c r="F208" s="3"/>
      <c r="G208" s="3"/>
      <c r="H208" s="3"/>
      <c r="I208" s="3"/>
      <c r="J208" s="3"/>
      <c r="K208" s="3"/>
      <c r="L208" s="3"/>
      <c r="M208" s="3"/>
      <c r="R208" s="3"/>
      <c r="S208" s="3"/>
      <c r="T208" s="3"/>
      <c r="U208" s="3"/>
      <c r="V208" s="3"/>
      <c r="W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ht="14.25" x14ac:dyDescent="0.2">
      <c r="A209" s="3"/>
      <c r="B209" s="32"/>
      <c r="C209" s="32"/>
      <c r="D209" s="44"/>
      <c r="E209" s="44"/>
      <c r="F209" s="3"/>
      <c r="G209" s="3"/>
      <c r="H209" s="3"/>
      <c r="I209" s="3"/>
      <c r="J209" s="3"/>
      <c r="K209" s="3"/>
      <c r="L209" s="3"/>
      <c r="M209" s="3"/>
      <c r="R209" s="3"/>
      <c r="S209" s="3"/>
      <c r="T209" s="3"/>
      <c r="U209" s="3"/>
      <c r="V209" s="3"/>
      <c r="W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ht="14.25" x14ac:dyDescent="0.2">
      <c r="A210" s="3"/>
      <c r="B210" s="32"/>
      <c r="C210" s="32"/>
      <c r="D210" s="44"/>
      <c r="E210" s="44"/>
      <c r="F210" s="3"/>
      <c r="G210" s="3"/>
      <c r="H210" s="3"/>
      <c r="I210" s="3"/>
      <c r="J210" s="3"/>
      <c r="K210" s="3"/>
      <c r="L210" s="3"/>
      <c r="M210" s="3"/>
      <c r="R210" s="3"/>
      <c r="S210" s="3"/>
      <c r="T210" s="3"/>
      <c r="U210" s="3"/>
      <c r="V210" s="3"/>
      <c r="W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ht="14.25" x14ac:dyDescent="0.2">
      <c r="A211" s="3"/>
      <c r="B211" s="32"/>
      <c r="C211" s="32"/>
      <c r="D211" s="44"/>
      <c r="E211" s="44"/>
      <c r="F211" s="3"/>
      <c r="G211" s="3"/>
      <c r="H211" s="3"/>
      <c r="I211" s="3"/>
      <c r="J211" s="3"/>
      <c r="K211" s="3"/>
      <c r="L211" s="3"/>
      <c r="M211" s="3"/>
      <c r="R211" s="3"/>
      <c r="S211" s="3"/>
      <c r="T211" s="3"/>
      <c r="U211" s="3"/>
      <c r="V211" s="3"/>
      <c r="W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ht="14.25" x14ac:dyDescent="0.2">
      <c r="A212" s="3"/>
      <c r="B212" s="32"/>
      <c r="C212" s="32"/>
      <c r="D212" s="44"/>
      <c r="E212" s="44"/>
      <c r="F212" s="3"/>
      <c r="G212" s="3"/>
      <c r="H212" s="3"/>
      <c r="I212" s="3"/>
      <c r="J212" s="3"/>
      <c r="K212" s="3"/>
      <c r="L212" s="3"/>
      <c r="M212" s="3"/>
      <c r="R212" s="3"/>
      <c r="S212" s="3"/>
      <c r="T212" s="3"/>
      <c r="U212" s="3"/>
      <c r="V212" s="3"/>
      <c r="W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ht="14.25" x14ac:dyDescent="0.2">
      <c r="A213" s="3"/>
      <c r="B213" s="32"/>
      <c r="C213" s="32"/>
      <c r="D213" s="44"/>
      <c r="E213" s="44"/>
      <c r="F213" s="3"/>
      <c r="G213" s="3"/>
      <c r="H213" s="3"/>
      <c r="I213" s="3"/>
      <c r="J213" s="3"/>
      <c r="K213" s="3"/>
      <c r="L213" s="3"/>
      <c r="M213" s="3"/>
      <c r="R213" s="3"/>
      <c r="S213" s="3"/>
      <c r="T213" s="3"/>
      <c r="U213" s="3"/>
      <c r="V213" s="3"/>
      <c r="W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ht="14.25" x14ac:dyDescent="0.2">
      <c r="A214" s="3"/>
      <c r="B214" s="32"/>
      <c r="C214" s="32"/>
      <c r="D214" s="44"/>
      <c r="E214" s="44"/>
      <c r="F214" s="3"/>
      <c r="G214" s="3"/>
      <c r="H214" s="3"/>
      <c r="I214" s="3"/>
      <c r="J214" s="3"/>
      <c r="K214" s="3"/>
      <c r="L214" s="3"/>
      <c r="M214" s="3"/>
      <c r="R214" s="3"/>
      <c r="S214" s="3"/>
      <c r="T214" s="3"/>
      <c r="U214" s="3"/>
      <c r="V214" s="3"/>
      <c r="W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ht="14.25" x14ac:dyDescent="0.2">
      <c r="A215" s="3"/>
      <c r="B215" s="32"/>
      <c r="C215" s="32"/>
      <c r="D215" s="44"/>
      <c r="E215" s="44"/>
      <c r="F215" s="3"/>
      <c r="G215" s="3"/>
      <c r="H215" s="3"/>
      <c r="I215" s="3"/>
      <c r="J215" s="3"/>
      <c r="K215" s="3"/>
      <c r="L215" s="3"/>
      <c r="M215" s="3"/>
      <c r="R215" s="3"/>
      <c r="S215" s="3"/>
      <c r="T215" s="3"/>
      <c r="U215" s="3"/>
      <c r="V215" s="3"/>
      <c r="W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ht="14.25" x14ac:dyDescent="0.2">
      <c r="A216" s="3"/>
      <c r="B216" s="32"/>
      <c r="C216" s="32"/>
      <c r="D216" s="44"/>
      <c r="E216" s="44"/>
      <c r="F216" s="3"/>
      <c r="G216" s="3"/>
      <c r="H216" s="3"/>
      <c r="I216" s="3"/>
      <c r="J216" s="3"/>
      <c r="K216" s="3"/>
      <c r="L216" s="3"/>
      <c r="M216" s="3"/>
      <c r="R216" s="3"/>
      <c r="S216" s="3"/>
      <c r="T216" s="3"/>
      <c r="U216" s="3"/>
      <c r="V216" s="3"/>
      <c r="W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ht="14.25" x14ac:dyDescent="0.2">
      <c r="A217" s="3"/>
      <c r="B217" s="32"/>
      <c r="C217" s="32"/>
      <c r="D217" s="44"/>
      <c r="E217" s="44"/>
      <c r="F217" s="3"/>
      <c r="G217" s="3"/>
      <c r="H217" s="3"/>
      <c r="I217" s="3"/>
      <c r="J217" s="3"/>
      <c r="K217" s="3"/>
      <c r="L217" s="3"/>
      <c r="M217" s="3"/>
      <c r="R217" s="3"/>
      <c r="S217" s="3"/>
      <c r="T217" s="3"/>
      <c r="U217" s="3"/>
      <c r="V217" s="3"/>
      <c r="W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ht="14.25" x14ac:dyDescent="0.2">
      <c r="A218" s="3"/>
      <c r="B218" s="32"/>
      <c r="C218" s="32"/>
      <c r="D218" s="44"/>
      <c r="E218" s="44"/>
      <c r="F218" s="3"/>
      <c r="G218" s="3"/>
      <c r="H218" s="3"/>
      <c r="I218" s="3"/>
      <c r="J218" s="3"/>
      <c r="K218" s="3"/>
      <c r="L218" s="3"/>
      <c r="M218" s="3"/>
      <c r="R218" s="3"/>
      <c r="S218" s="3"/>
      <c r="T218" s="3"/>
      <c r="U218" s="3"/>
      <c r="V218" s="3"/>
      <c r="W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ht="14.25" x14ac:dyDescent="0.2">
      <c r="A219" s="3"/>
      <c r="B219" s="32"/>
      <c r="C219" s="32"/>
      <c r="D219" s="44"/>
      <c r="E219" s="44"/>
      <c r="F219" s="3"/>
      <c r="G219" s="3"/>
      <c r="H219" s="3"/>
      <c r="I219" s="3"/>
      <c r="J219" s="3"/>
      <c r="K219" s="3"/>
      <c r="L219" s="3"/>
      <c r="M219" s="3"/>
      <c r="R219" s="3"/>
      <c r="S219" s="3"/>
      <c r="T219" s="3"/>
      <c r="U219" s="3"/>
      <c r="V219" s="3"/>
      <c r="W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ht="14.25" x14ac:dyDescent="0.2">
      <c r="A220" s="3"/>
      <c r="B220" s="32"/>
      <c r="C220" s="32"/>
      <c r="D220" s="44"/>
      <c r="E220" s="44"/>
      <c r="F220" s="3"/>
      <c r="G220" s="3"/>
      <c r="H220" s="3"/>
      <c r="I220" s="3"/>
      <c r="J220" s="3"/>
      <c r="K220" s="3"/>
      <c r="L220" s="3"/>
      <c r="M220" s="3"/>
      <c r="R220" s="3"/>
      <c r="S220" s="3"/>
      <c r="T220" s="3"/>
      <c r="U220" s="3"/>
      <c r="V220" s="3"/>
      <c r="W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ht="14.25" x14ac:dyDescent="0.2">
      <c r="A221" s="3"/>
      <c r="B221" s="32"/>
      <c r="C221" s="32"/>
      <c r="D221" s="44"/>
      <c r="E221" s="44"/>
      <c r="F221" s="3"/>
      <c r="G221" s="3"/>
      <c r="H221" s="3"/>
      <c r="I221" s="3"/>
      <c r="J221" s="3"/>
      <c r="K221" s="3"/>
      <c r="L221" s="3"/>
      <c r="M221" s="3"/>
      <c r="R221" s="3"/>
      <c r="S221" s="3"/>
      <c r="T221" s="3"/>
      <c r="U221" s="3"/>
      <c r="V221" s="3"/>
      <c r="W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ht="14.25" x14ac:dyDescent="0.2">
      <c r="A222" s="3"/>
      <c r="B222" s="32"/>
      <c r="C222" s="32"/>
      <c r="D222" s="44"/>
      <c r="E222" s="44"/>
      <c r="F222" s="3"/>
      <c r="G222" s="3"/>
      <c r="H222" s="3"/>
      <c r="I222" s="3"/>
      <c r="J222" s="3"/>
      <c r="K222" s="3"/>
      <c r="L222" s="3"/>
      <c r="M222" s="3"/>
      <c r="R222" s="3"/>
      <c r="S222" s="3"/>
      <c r="T222" s="3"/>
      <c r="U222" s="3"/>
      <c r="V222" s="3"/>
      <c r="W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ht="14.25" x14ac:dyDescent="0.2">
      <c r="A223" s="3"/>
      <c r="B223" s="32"/>
      <c r="C223" s="32"/>
      <c r="D223" s="44"/>
      <c r="E223" s="44"/>
      <c r="F223" s="3"/>
      <c r="G223" s="3"/>
      <c r="H223" s="3"/>
      <c r="I223" s="3"/>
      <c r="J223" s="3"/>
      <c r="K223" s="3"/>
      <c r="L223" s="3"/>
      <c r="M223" s="3"/>
      <c r="R223" s="3"/>
      <c r="S223" s="3"/>
      <c r="T223" s="3"/>
      <c r="U223" s="3"/>
      <c r="V223" s="3"/>
      <c r="W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ht="14.25" x14ac:dyDescent="0.2">
      <c r="A224" s="3"/>
      <c r="B224" s="32"/>
      <c r="C224" s="32"/>
      <c r="D224" s="44"/>
      <c r="E224" s="44"/>
      <c r="F224" s="3"/>
      <c r="G224" s="3"/>
      <c r="H224" s="3"/>
      <c r="I224" s="3"/>
      <c r="J224" s="3"/>
      <c r="K224" s="3"/>
      <c r="L224" s="3"/>
      <c r="M224" s="3"/>
      <c r="R224" s="3"/>
      <c r="S224" s="3"/>
      <c r="T224" s="3"/>
      <c r="U224" s="3"/>
      <c r="V224" s="3"/>
      <c r="W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ht="14.25" x14ac:dyDescent="0.2">
      <c r="A225" s="3"/>
      <c r="B225" s="32"/>
      <c r="C225" s="32"/>
      <c r="D225" s="44"/>
      <c r="E225" s="44"/>
      <c r="F225" s="3"/>
      <c r="G225" s="3"/>
      <c r="H225" s="3"/>
      <c r="I225" s="3"/>
      <c r="J225" s="3"/>
      <c r="K225" s="3"/>
      <c r="L225" s="3"/>
      <c r="M225" s="3"/>
      <c r="R225" s="3"/>
      <c r="S225" s="3"/>
      <c r="T225" s="3"/>
      <c r="U225" s="3"/>
      <c r="V225" s="3"/>
      <c r="W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ht="14.25" x14ac:dyDescent="0.2">
      <c r="A226" s="3"/>
      <c r="B226" s="32"/>
      <c r="C226" s="32"/>
      <c r="D226" s="44"/>
      <c r="E226" s="44"/>
      <c r="F226" s="3"/>
      <c r="G226" s="3"/>
      <c r="H226" s="3"/>
      <c r="I226" s="3"/>
      <c r="J226" s="3"/>
      <c r="K226" s="3"/>
      <c r="L226" s="3"/>
      <c r="M226" s="3"/>
      <c r="R226" s="3"/>
      <c r="S226" s="3"/>
      <c r="T226" s="3"/>
      <c r="U226" s="3"/>
      <c r="V226" s="3"/>
      <c r="W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ht="14.25" x14ac:dyDescent="0.2">
      <c r="A227" s="3"/>
      <c r="B227" s="32"/>
      <c r="C227" s="32"/>
      <c r="D227" s="44"/>
      <c r="E227" s="44"/>
      <c r="F227" s="3"/>
      <c r="G227" s="3"/>
      <c r="H227" s="3"/>
      <c r="I227" s="3"/>
      <c r="J227" s="3"/>
      <c r="K227" s="3"/>
      <c r="L227" s="3"/>
      <c r="M227" s="3"/>
      <c r="R227" s="3"/>
      <c r="S227" s="3"/>
      <c r="T227" s="3"/>
      <c r="U227" s="3"/>
      <c r="V227" s="3"/>
      <c r="W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ht="14.25" x14ac:dyDescent="0.2">
      <c r="A228" s="3"/>
      <c r="B228" s="32"/>
      <c r="C228" s="32"/>
      <c r="D228" s="44"/>
      <c r="E228" s="44"/>
      <c r="F228" s="3"/>
      <c r="G228" s="3"/>
      <c r="H228" s="3"/>
      <c r="I228" s="3"/>
      <c r="J228" s="3"/>
      <c r="K228" s="3"/>
      <c r="L228" s="3"/>
      <c r="M228" s="3"/>
      <c r="R228" s="3"/>
      <c r="S228" s="3"/>
      <c r="T228" s="3"/>
      <c r="U228" s="3"/>
      <c r="V228" s="3"/>
      <c r="W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ht="14.25" x14ac:dyDescent="0.2">
      <c r="A229" s="3"/>
      <c r="B229" s="32"/>
      <c r="C229" s="32"/>
      <c r="D229" s="44"/>
      <c r="E229" s="44"/>
      <c r="F229" s="3"/>
      <c r="G229" s="3"/>
      <c r="H229" s="3"/>
      <c r="I229" s="3"/>
      <c r="J229" s="3"/>
      <c r="K229" s="3"/>
      <c r="L229" s="3"/>
      <c r="M229" s="3"/>
      <c r="R229" s="3"/>
      <c r="S229" s="3"/>
      <c r="T229" s="3"/>
      <c r="U229" s="3"/>
      <c r="V229" s="3"/>
      <c r="W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ht="14.25" x14ac:dyDescent="0.2">
      <c r="A230" s="3"/>
      <c r="B230" s="32"/>
      <c r="C230" s="32"/>
      <c r="D230" s="44"/>
      <c r="E230" s="44"/>
      <c r="F230" s="3"/>
      <c r="G230" s="3"/>
      <c r="H230" s="3"/>
      <c r="I230" s="3"/>
      <c r="J230" s="3"/>
      <c r="K230" s="3"/>
      <c r="L230" s="3"/>
      <c r="M230" s="3"/>
      <c r="R230" s="3"/>
      <c r="S230" s="3"/>
      <c r="T230" s="3"/>
      <c r="U230" s="3"/>
      <c r="V230" s="3"/>
      <c r="W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ht="14.25" x14ac:dyDescent="0.2">
      <c r="A231" s="3"/>
      <c r="B231" s="32"/>
      <c r="C231" s="32"/>
      <c r="D231" s="44"/>
      <c r="E231" s="44"/>
      <c r="F231" s="3"/>
      <c r="G231" s="3"/>
      <c r="H231" s="3"/>
      <c r="I231" s="3"/>
      <c r="J231" s="3"/>
      <c r="K231" s="3"/>
      <c r="L231" s="3"/>
      <c r="M231" s="3"/>
      <c r="R231" s="3"/>
      <c r="S231" s="3"/>
      <c r="T231" s="3"/>
      <c r="U231" s="3"/>
      <c r="V231" s="3"/>
      <c r="W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ht="14.25" x14ac:dyDescent="0.2">
      <c r="A232" s="3"/>
      <c r="B232" s="32"/>
      <c r="C232" s="32"/>
      <c r="D232" s="44"/>
      <c r="E232" s="44"/>
      <c r="F232" s="3"/>
      <c r="G232" s="3"/>
      <c r="H232" s="3"/>
      <c r="I232" s="3"/>
      <c r="J232" s="3"/>
      <c r="K232" s="3"/>
      <c r="L232" s="3"/>
      <c r="M232" s="3"/>
      <c r="R232" s="3"/>
      <c r="S232" s="3"/>
      <c r="T232" s="3"/>
      <c r="U232" s="3"/>
      <c r="V232" s="3"/>
      <c r="W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ht="14.25" x14ac:dyDescent="0.2">
      <c r="A233" s="3"/>
      <c r="B233" s="32"/>
      <c r="C233" s="32"/>
      <c r="D233" s="44"/>
      <c r="E233" s="44"/>
      <c r="F233" s="3"/>
      <c r="G233" s="3"/>
      <c r="H233" s="3"/>
      <c r="I233" s="3"/>
      <c r="J233" s="3"/>
      <c r="K233" s="3"/>
      <c r="L233" s="3"/>
      <c r="M233" s="3"/>
      <c r="R233" s="3"/>
      <c r="S233" s="3"/>
      <c r="T233" s="3"/>
      <c r="U233" s="3"/>
      <c r="V233" s="3"/>
      <c r="W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ht="14.25" x14ac:dyDescent="0.2">
      <c r="A234" s="3"/>
      <c r="B234" s="32"/>
      <c r="C234" s="32"/>
      <c r="D234" s="44"/>
      <c r="E234" s="44"/>
      <c r="F234" s="3"/>
      <c r="G234" s="3"/>
      <c r="H234" s="3"/>
      <c r="I234" s="3"/>
      <c r="J234" s="3"/>
      <c r="K234" s="3"/>
      <c r="L234" s="3"/>
      <c r="M234" s="3"/>
      <c r="R234" s="3"/>
      <c r="S234" s="3"/>
      <c r="T234" s="3"/>
      <c r="U234" s="3"/>
      <c r="V234" s="3"/>
      <c r="W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ht="14.25" x14ac:dyDescent="0.2">
      <c r="A235" s="3"/>
      <c r="B235" s="32"/>
      <c r="C235" s="32"/>
      <c r="D235" s="44"/>
      <c r="E235" s="44"/>
      <c r="F235" s="3"/>
      <c r="G235" s="3"/>
      <c r="H235" s="3"/>
      <c r="I235" s="3"/>
      <c r="J235" s="3"/>
      <c r="K235" s="3"/>
      <c r="L235" s="3"/>
      <c r="M235" s="3"/>
      <c r="R235" s="3"/>
      <c r="S235" s="3"/>
      <c r="T235" s="3"/>
      <c r="U235" s="3"/>
      <c r="V235" s="3"/>
      <c r="W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ht="14.25" x14ac:dyDescent="0.2">
      <c r="A236" s="3"/>
      <c r="B236" s="32"/>
      <c r="C236" s="32"/>
      <c r="D236" s="44"/>
      <c r="E236" s="44"/>
      <c r="F236" s="3"/>
      <c r="G236" s="3"/>
      <c r="H236" s="3"/>
      <c r="I236" s="3"/>
      <c r="J236" s="3"/>
      <c r="K236" s="3"/>
      <c r="L236" s="3"/>
      <c r="M236" s="3"/>
      <c r="R236" s="3"/>
      <c r="S236" s="3"/>
      <c r="T236" s="3"/>
      <c r="U236" s="3"/>
      <c r="V236" s="3"/>
      <c r="W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ht="14.2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ht="14.2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ht="14.2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ht="14.2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ht="14.2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ht="14.2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ht="14.2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ht="14.2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ht="14.2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ht="14.2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ht="14.2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ht="14.2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ht="14.2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ht="14.2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ht="14.2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ht="14.2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ht="14.2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ht="14.2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  <row r="255" spans="1:80" ht="14.2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</row>
    <row r="256" spans="1:80" ht="14.2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</row>
    <row r="257" spans="1:80" ht="14.2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</row>
    <row r="258" spans="1:80" ht="14.2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</row>
    <row r="259" spans="1:80" ht="14.2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</row>
    <row r="260" spans="1:80" ht="14.2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</row>
    <row r="261" spans="1:80" ht="14.2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</row>
    <row r="262" spans="1:80" ht="14.2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</row>
    <row r="263" spans="1:80" ht="14.2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</row>
    <row r="264" spans="1:80" ht="14.2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</row>
    <row r="265" spans="1:80" ht="14.2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</row>
    <row r="266" spans="1:80" ht="14.2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</row>
    <row r="267" spans="1:80" ht="14.2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</row>
    <row r="268" spans="1:80" ht="14.2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</row>
    <row r="269" spans="1:80" ht="14.2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</row>
    <row r="270" spans="1:80" ht="14.2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</row>
    <row r="271" spans="1:80" ht="14.2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</row>
    <row r="272" spans="1:80" ht="14.2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</row>
    <row r="273" spans="1:80" ht="14.2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</row>
    <row r="274" spans="1:80" ht="14.2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</row>
    <row r="275" spans="1:80" ht="14.2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</row>
    <row r="276" spans="1:80" ht="14.2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</row>
    <row r="277" spans="1:80" ht="14.2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</row>
    <row r="278" spans="1:80" ht="14.2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</row>
    <row r="279" spans="1:80" ht="14.2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</row>
    <row r="280" spans="1:80" ht="14.2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</row>
    <row r="281" spans="1:80" ht="14.2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</row>
    <row r="282" spans="1:80" ht="14.2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</row>
    <row r="283" spans="1:80" ht="14.2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</row>
    <row r="284" spans="1:80" ht="14.2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</row>
    <row r="285" spans="1:80" ht="14.2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</row>
    <row r="286" spans="1:80" ht="14.2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</row>
    <row r="287" spans="1:80" ht="14.2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</row>
    <row r="288" spans="1:80" ht="14.2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</row>
    <row r="289" spans="1:80" ht="14.2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</row>
    <row r="290" spans="1:80" ht="14.2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</row>
    <row r="291" spans="1:80" ht="14.2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</row>
    <row r="292" spans="1:80" ht="14.2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</row>
    <row r="293" spans="1:80" ht="14.2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</row>
    <row r="294" spans="1:80" ht="14.2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</row>
    <row r="295" spans="1:80" ht="14.2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</row>
    <row r="296" spans="1:80" ht="14.2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</row>
    <row r="297" spans="1:80" ht="14.2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</row>
    <row r="298" spans="1:80" ht="14.2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</row>
    <row r="299" spans="1:80" ht="14.2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</row>
    <row r="300" spans="1:80" ht="14.2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</row>
    <row r="301" spans="1:80" ht="14.2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</row>
    <row r="302" spans="1:80" ht="14.2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</row>
    <row r="303" spans="1:80" ht="14.2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</row>
    <row r="304" spans="1:80" ht="14.2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</row>
    <row r="305" spans="1:80" ht="14.2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</row>
    <row r="306" spans="1:80" ht="14.2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</row>
    <row r="307" spans="1:80" ht="14.2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</row>
    <row r="308" spans="1:80" ht="14.2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</row>
    <row r="309" spans="1:80" ht="14.2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</row>
    <row r="310" spans="1:80" ht="14.2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</row>
    <row r="311" spans="1:80" ht="14.2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</row>
    <row r="312" spans="1:80" ht="14.2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</row>
    <row r="313" spans="1:80" ht="14.2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</row>
    <row r="314" spans="1:80" ht="14.2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</row>
    <row r="315" spans="1:80" ht="14.2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</row>
    <row r="316" spans="1:80" ht="14.2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</row>
    <row r="317" spans="1:80" ht="14.2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</row>
    <row r="318" spans="1:80" ht="14.2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</row>
    <row r="319" spans="1:80" ht="14.2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</row>
    <row r="320" spans="1:80" ht="14.2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</row>
    <row r="321" spans="1:80" ht="14.2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</row>
    <row r="322" spans="1:80" ht="14.2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</row>
    <row r="323" spans="1:80" ht="14.2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</row>
    <row r="324" spans="1:80" ht="14.2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</row>
    <row r="325" spans="1:80" ht="14.2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</row>
    <row r="326" spans="1:80" ht="14.2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</row>
    <row r="327" spans="1:80" ht="14.2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</row>
    <row r="328" spans="1:80" ht="14.2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</row>
    <row r="329" spans="1:80" ht="14.2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</row>
    <row r="330" spans="1:80" ht="14.2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</row>
    <row r="331" spans="1:80" ht="14.2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</row>
    <row r="332" spans="1:80" ht="14.2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</row>
    <row r="333" spans="1:80" ht="14.2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</row>
    <row r="334" spans="1:80" ht="14.2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</row>
    <row r="335" spans="1:80" ht="14.2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</row>
    <row r="336" spans="1:80" ht="14.2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</row>
    <row r="337" spans="1:80" ht="14.2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</row>
    <row r="338" spans="1:80" ht="14.2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</row>
    <row r="339" spans="1:80" ht="14.2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</row>
    <row r="340" spans="1:80" ht="14.2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</row>
    <row r="341" spans="1:80" ht="14.2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</row>
    <row r="342" spans="1:80" ht="14.2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</row>
    <row r="343" spans="1:80" ht="14.2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</row>
    <row r="344" spans="1:80" ht="14.2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</row>
    <row r="345" spans="1:80" ht="14.2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</row>
    <row r="346" spans="1:80" ht="14.2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</row>
    <row r="347" spans="1:80" ht="14.2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</row>
    <row r="348" spans="1:80" ht="14.2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</row>
    <row r="349" spans="1:80" ht="14.2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</row>
    <row r="350" spans="1:80" ht="14.2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</row>
    <row r="351" spans="1:80" ht="14.2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</row>
    <row r="352" spans="1:80" ht="14.2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</row>
    <row r="353" spans="1:80" ht="14.2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</row>
    <row r="354" spans="1:80" ht="14.2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</row>
    <row r="355" spans="1:80" ht="14.2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</row>
    <row r="356" spans="1:80" ht="14.2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</row>
    <row r="357" spans="1:80" ht="14.2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</row>
    <row r="358" spans="1:80" ht="14.2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</row>
    <row r="359" spans="1:80" ht="14.2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</row>
    <row r="360" spans="1:80" ht="14.2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</row>
    <row r="361" spans="1:80" ht="14.2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</row>
    <row r="362" spans="1:80" ht="14.2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</row>
    <row r="363" spans="1:80" ht="14.2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</row>
    <row r="364" spans="1:80" ht="14.2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</row>
    <row r="365" spans="1:80" ht="14.2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</row>
    <row r="366" spans="1:80" ht="14.2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</row>
    <row r="367" spans="1:80" ht="14.2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</row>
    <row r="368" spans="1:80" ht="14.2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</row>
    <row r="369" spans="1:80" ht="14.2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</row>
    <row r="370" spans="1:80" ht="14.2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</row>
    <row r="371" spans="1:80" ht="14.2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</row>
    <row r="372" spans="1:80" ht="14.2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</row>
    <row r="373" spans="1:80" ht="14.2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</row>
    <row r="374" spans="1:80" ht="14.2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</row>
    <row r="375" spans="1:80" ht="14.2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</row>
    <row r="376" spans="1:80" ht="14.2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</row>
    <row r="377" spans="1:80" ht="14.2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</row>
    <row r="378" spans="1:80" ht="14.2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</row>
    <row r="379" spans="1:80" ht="14.2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</row>
    <row r="380" spans="1:80" ht="14.2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</row>
    <row r="381" spans="1:80" ht="14.2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</row>
    <row r="382" spans="1:80" ht="14.2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</row>
    <row r="383" spans="1:80" ht="14.2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</row>
    <row r="384" spans="1:80" ht="14.2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</row>
    <row r="385" spans="1:80" ht="14.2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</row>
    <row r="386" spans="1:80" ht="14.2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</row>
    <row r="387" spans="1:80" ht="14.2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</row>
    <row r="388" spans="1:80" ht="14.2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</row>
    <row r="389" spans="1:80" ht="14.2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</row>
    <row r="390" spans="1:80" ht="14.2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</row>
    <row r="391" spans="1:80" ht="14.2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</row>
    <row r="392" spans="1:80" ht="14.2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</row>
    <row r="393" spans="1:80" ht="14.2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</row>
    <row r="394" spans="1:80" ht="14.2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</row>
    <row r="395" spans="1:80" ht="14.2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</row>
    <row r="396" spans="1:80" ht="14.2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</row>
    <row r="397" spans="1:80" ht="14.2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</row>
    <row r="398" spans="1:80" ht="14.2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</row>
    <row r="399" spans="1:80" ht="14.2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</row>
    <row r="400" spans="1:80" ht="14.2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</row>
    <row r="401" spans="1:80" ht="14.2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</row>
    <row r="402" spans="1:80" ht="14.2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</row>
    <row r="403" spans="1:80" ht="14.2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</row>
    <row r="404" spans="1:80" ht="14.2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</row>
    <row r="405" spans="1:80" ht="14.2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</row>
    <row r="406" spans="1:80" ht="14.2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</row>
    <row r="407" spans="1:80" ht="14.2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</row>
    <row r="408" spans="1:80" ht="14.2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</row>
    <row r="409" spans="1:80" ht="14.2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</row>
    <row r="410" spans="1:80" ht="14.2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</row>
    <row r="411" spans="1:80" ht="14.2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</row>
    <row r="412" spans="1:80" ht="14.2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</row>
    <row r="413" spans="1:80" ht="14.2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</row>
    <row r="414" spans="1:80" ht="14.2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</row>
    <row r="415" spans="1:80" ht="14.2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</row>
    <row r="416" spans="1:80" ht="14.2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</row>
    <row r="417" spans="1:80" ht="14.2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</row>
    <row r="418" spans="1:80" ht="14.2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</row>
    <row r="419" spans="1:80" ht="14.2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</row>
    <row r="420" spans="1:80" ht="14.2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</row>
    <row r="421" spans="1:80" ht="14.2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</row>
    <row r="422" spans="1:80" ht="14.2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</row>
    <row r="423" spans="1:80" ht="14.2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</row>
    <row r="424" spans="1:80" ht="14.2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</row>
    <row r="425" spans="1:80" ht="14.2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</row>
    <row r="426" spans="1:80" ht="14.2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</row>
    <row r="427" spans="1:80" ht="14.2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</row>
    <row r="428" spans="1:80" ht="14.2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</row>
    <row r="429" spans="1:80" ht="14.2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</row>
    <row r="430" spans="1:80" ht="14.2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</row>
    <row r="431" spans="1:80" ht="14.2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</row>
    <row r="432" spans="1:80" ht="14.2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</row>
    <row r="433" spans="1:80" ht="14.2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</row>
    <row r="434" spans="1:80" ht="14.2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</row>
    <row r="435" spans="1:80" ht="14.2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</row>
    <row r="436" spans="1:80" ht="14.2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</row>
    <row r="437" spans="1:80" ht="14.2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</row>
    <row r="438" spans="1:80" ht="14.2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</row>
    <row r="439" spans="1:80" ht="14.2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</row>
    <row r="440" spans="1:80" ht="14.2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</row>
    <row r="441" spans="1:80" ht="14.2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</row>
    <row r="442" spans="1:80" ht="14.2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</row>
    <row r="443" spans="1:80" ht="14.2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</row>
    <row r="444" spans="1:80" ht="14.2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</row>
    <row r="445" spans="1:80" ht="14.2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</row>
    <row r="446" spans="1:80" ht="14.2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</row>
    <row r="447" spans="1:80" ht="14.2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</row>
    <row r="448" spans="1:80" ht="14.2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</row>
    <row r="449" spans="1:80" ht="14.2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</row>
    <row r="450" spans="1:80" ht="14.2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</row>
    <row r="451" spans="1:80" ht="14.2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</row>
    <row r="452" spans="1:80" ht="14.2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</row>
    <row r="453" spans="1:80" ht="14.2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</row>
    <row r="454" spans="1:80" ht="14.2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</row>
    <row r="455" spans="1:80" ht="14.2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</row>
    <row r="456" spans="1:80" ht="14.2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</row>
    <row r="457" spans="1:80" ht="14.2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</row>
    <row r="458" spans="1:80" ht="14.2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</row>
    <row r="459" spans="1:80" ht="14.2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</row>
    <row r="460" spans="1:80" ht="14.2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</row>
    <row r="461" spans="1:80" ht="14.2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</row>
    <row r="462" spans="1:80" ht="14.2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</row>
    <row r="463" spans="1:80" ht="14.2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</row>
    <row r="464" spans="1:80" ht="14.2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</row>
    <row r="465" spans="1:80" ht="14.2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</row>
    <row r="466" spans="1:80" ht="14.2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</row>
    <row r="467" spans="1:80" ht="14.2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</row>
    <row r="468" spans="1:80" ht="14.2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</row>
    <row r="469" spans="1:80" ht="14.2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</row>
    <row r="470" spans="1:80" ht="14.2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</row>
    <row r="471" spans="1:80" ht="14.2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</row>
    <row r="472" spans="1:80" ht="14.2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</row>
    <row r="473" spans="1:80" ht="14.2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</row>
    <row r="474" spans="1:80" ht="14.2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</row>
    <row r="475" spans="1:80" ht="14.2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</row>
    <row r="476" spans="1:80" ht="14.2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</row>
    <row r="477" spans="1:80" ht="14.2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</row>
    <row r="478" spans="1:80" ht="14.2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</row>
    <row r="479" spans="1:80" ht="14.2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</row>
    <row r="480" spans="1:80" ht="14.2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</row>
    <row r="481" spans="1:80" ht="14.2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</row>
    <row r="482" spans="1:80" ht="14.2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</row>
    <row r="483" spans="1:80" ht="14.2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</row>
    <row r="484" spans="1:80" ht="14.2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</row>
    <row r="485" spans="1:80" ht="14.2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</row>
    <row r="486" spans="1:80" ht="14.2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</row>
    <row r="487" spans="1:80" ht="14.2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</row>
    <row r="488" spans="1:80" ht="14.2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</row>
    <row r="489" spans="1:80" ht="14.2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</row>
    <row r="490" spans="1:80" ht="14.2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</row>
    <row r="491" spans="1:80" ht="14.2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</row>
    <row r="492" spans="1:80" ht="14.2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</row>
    <row r="493" spans="1:80" ht="14.2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</row>
    <row r="494" spans="1:80" ht="14.2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</row>
    <row r="495" spans="1:80" ht="14.2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</row>
    <row r="496" spans="1:80" ht="14.2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</row>
    <row r="497" spans="1:80" ht="14.2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</row>
    <row r="498" spans="1:80" ht="14.2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</row>
    <row r="499" spans="1:80" ht="14.2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</row>
    <row r="500" spans="1:80" ht="14.2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</row>
    <row r="501" spans="1:80" ht="14.2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</row>
    <row r="502" spans="1:80" ht="14.2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</row>
    <row r="503" spans="1:80" ht="14.2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</row>
    <row r="504" spans="1:80" ht="14.2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</row>
    <row r="505" spans="1:80" ht="14.2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</row>
    <row r="506" spans="1:80" ht="14.2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</row>
    <row r="507" spans="1:80" ht="14.2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</row>
    <row r="508" spans="1:80" ht="14.2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</row>
    <row r="509" spans="1:80" ht="14.2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</row>
    <row r="510" spans="1:80" ht="14.2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ht="14.2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</row>
    <row r="512" spans="1:80" ht="14.2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ht="14.2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</row>
    <row r="514" spans="1:80" ht="14.2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ht="14.2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</row>
    <row r="516" spans="1:80" ht="14.2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</row>
    <row r="517" spans="1:80" ht="14.2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ht="14.2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</row>
    <row r="519" spans="1:80" ht="14.2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</row>
    <row r="520" spans="1:80" ht="14.2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</row>
    <row r="521" spans="1:80" ht="14.2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</row>
    <row r="522" spans="1:80" ht="14.2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</row>
    <row r="523" spans="1:80" ht="14.2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</row>
    <row r="524" spans="1:80" ht="14.2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</row>
    <row r="525" spans="1:80" ht="14.2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</row>
    <row r="526" spans="1:80" ht="14.2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</row>
    <row r="527" spans="1:80" ht="14.2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ht="14.2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</row>
    <row r="529" spans="1:80" ht="14.2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</row>
    <row r="530" spans="1:80" ht="14.2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</row>
    <row r="531" spans="1:80" ht="14.2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</row>
    <row r="532" spans="1:80" ht="14.2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</row>
    <row r="533" spans="1:80" ht="14.2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</row>
    <row r="534" spans="1:80" ht="14.2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</row>
    <row r="535" spans="1:80" ht="14.2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</row>
    <row r="536" spans="1:80" ht="14.2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</row>
    <row r="537" spans="1:80" ht="14.2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</row>
    <row r="538" spans="1:80" ht="14.2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</row>
    <row r="539" spans="1:80" ht="14.2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</row>
    <row r="540" spans="1:80" ht="14.2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</row>
    <row r="541" spans="1:80" ht="14.2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</row>
    <row r="542" spans="1:80" ht="14.2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</row>
    <row r="543" spans="1:80" ht="14.2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</row>
    <row r="544" spans="1:80" ht="14.2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</row>
    <row r="545" spans="1:80" ht="14.2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</row>
    <row r="546" spans="1:80" ht="14.2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</row>
    <row r="547" spans="1:80" ht="14.2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</row>
    <row r="548" spans="1:80" ht="14.2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</row>
    <row r="549" spans="1:80" ht="14.2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</row>
    <row r="550" spans="1:80" ht="14.2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</row>
    <row r="551" spans="1:80" ht="14.2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</row>
    <row r="552" spans="1:80" ht="14.2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</row>
    <row r="553" spans="1:80" ht="14.2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</row>
    <row r="554" spans="1:80" ht="14.2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</row>
    <row r="555" spans="1:80" ht="14.2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</row>
    <row r="556" spans="1:80" ht="14.2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</row>
    <row r="557" spans="1:80" ht="14.2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</row>
    <row r="558" spans="1:80" ht="14.2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</row>
    <row r="559" spans="1:80" ht="14.2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</row>
    <row r="560" spans="1:80" ht="14.2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</row>
    <row r="561" spans="1:80" ht="14.2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</row>
    <row r="562" spans="1:80" ht="14.2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</row>
    <row r="563" spans="1:80" ht="14.2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</row>
    <row r="564" spans="1:80" ht="14.2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</row>
    <row r="565" spans="1:80" ht="14.2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</row>
    <row r="566" spans="1:80" ht="14.2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</row>
    <row r="567" spans="1:80" ht="14.2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</row>
    <row r="568" spans="1:80" ht="14.2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</row>
    <row r="569" spans="1:80" ht="14.2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</row>
    <row r="570" spans="1:80" ht="14.2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</row>
    <row r="571" spans="1:80" ht="14.2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</row>
    <row r="572" spans="1:80" ht="14.2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</row>
    <row r="573" spans="1:80" ht="14.2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</row>
    <row r="574" spans="1:80" ht="14.2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</row>
    <row r="575" spans="1:80" ht="14.2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</row>
    <row r="576" spans="1:80" ht="14.2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</row>
    <row r="577" spans="1:80" ht="14.2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</row>
    <row r="578" spans="1:80" ht="14.2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</row>
    <row r="579" spans="1:80" ht="14.2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</row>
    <row r="580" spans="1:80" ht="14.2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</row>
    <row r="581" spans="1:80" ht="14.2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</row>
    <row r="582" spans="1:80" ht="14.2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</row>
    <row r="583" spans="1:80" ht="14.2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</row>
    <row r="584" spans="1:80" ht="14.2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</row>
    <row r="585" spans="1:80" ht="14.2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</row>
    <row r="586" spans="1:80" ht="14.2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</row>
    <row r="587" spans="1:80" ht="14.2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</row>
    <row r="588" spans="1:80" ht="14.2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</row>
    <row r="589" spans="1:80" ht="14.2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</row>
    <row r="590" spans="1:80" ht="14.2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</row>
    <row r="591" spans="1:80" ht="14.2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</row>
    <row r="592" spans="1:80" ht="14.2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</row>
    <row r="593" spans="1:80" ht="14.2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</row>
    <row r="594" spans="1:80" ht="14.2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</row>
    <row r="595" spans="1:80" ht="14.2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</row>
    <row r="596" spans="1:80" ht="14.2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</row>
    <row r="597" spans="1:80" ht="14.2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</row>
    <row r="598" spans="1:80" ht="14.2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</row>
    <row r="599" spans="1:80" ht="14.2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</row>
    <row r="600" spans="1:80" ht="14.2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</row>
    <row r="601" spans="1:80" ht="14.2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</row>
    <row r="602" spans="1:80" ht="14.2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</row>
    <row r="603" spans="1:80" ht="14.2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</row>
    <row r="604" spans="1:80" ht="14.2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</row>
    <row r="605" spans="1:80" ht="14.2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</row>
    <row r="606" spans="1:80" ht="14.2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</row>
    <row r="607" spans="1:80" ht="14.2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</row>
    <row r="608" spans="1:80" ht="14.2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</row>
    <row r="609" spans="1:80" ht="14.2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</row>
    <row r="610" spans="1:80" ht="14.2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</row>
    <row r="611" spans="1:80" ht="14.2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</row>
    <row r="612" spans="1:80" ht="14.2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</row>
    <row r="613" spans="1:80" ht="14.2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</row>
    <row r="614" spans="1:80" ht="14.2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</row>
    <row r="615" spans="1:80" ht="14.2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</row>
    <row r="616" spans="1:80" ht="14.2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</row>
    <row r="617" spans="1:80" ht="14.2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</row>
    <row r="618" spans="1:80" ht="14.2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</row>
    <row r="619" spans="1:80" ht="14.2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</row>
    <row r="620" spans="1:80" ht="14.2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</row>
    <row r="621" spans="1:80" ht="14.2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</row>
    <row r="622" spans="1:80" ht="14.2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</row>
    <row r="623" spans="1:80" ht="14.2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</row>
    <row r="624" spans="1:80" ht="14.2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</row>
    <row r="625" spans="1:80" ht="14.2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</row>
    <row r="626" spans="1:80" ht="14.2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</row>
    <row r="627" spans="1:80" ht="14.2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</row>
    <row r="628" spans="1:80" ht="14.2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</row>
    <row r="629" spans="1:80" ht="14.2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</row>
    <row r="630" spans="1:80" ht="14.2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</row>
    <row r="631" spans="1:80" ht="14.2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</row>
    <row r="632" spans="1:80" ht="14.2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</row>
    <row r="633" spans="1:80" ht="14.2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</row>
    <row r="634" spans="1:80" ht="14.2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</row>
    <row r="635" spans="1:80" ht="14.2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</row>
    <row r="636" spans="1:80" ht="14.2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</row>
    <row r="637" spans="1:80" ht="14.2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</row>
    <row r="638" spans="1:80" ht="14.2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</row>
    <row r="639" spans="1:80" ht="14.2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</row>
    <row r="640" spans="1:80" ht="14.2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</row>
    <row r="641" spans="1:80" ht="14.2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</row>
    <row r="642" spans="1:80" ht="14.2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</row>
    <row r="643" spans="1:80" ht="14.2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</row>
    <row r="644" spans="1:80" ht="14.2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</row>
    <row r="645" spans="1:80" ht="14.2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</row>
    <row r="646" spans="1:80" ht="14.2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</row>
    <row r="647" spans="1:80" ht="14.2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</row>
    <row r="648" spans="1:80" ht="14.2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</row>
    <row r="649" spans="1:80" ht="14.2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</row>
    <row r="650" spans="1:80" ht="14.2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</row>
    <row r="651" spans="1:80" ht="14.2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</row>
    <row r="652" spans="1:80" ht="14.2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</row>
    <row r="653" spans="1:80" ht="14.2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</row>
    <row r="654" spans="1:80" ht="14.2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</row>
    <row r="655" spans="1:80" ht="14.2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</row>
    <row r="656" spans="1:80" ht="14.2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</row>
    <row r="657" spans="1:80" ht="14.2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</row>
    <row r="658" spans="1:80" ht="14.2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</row>
    <row r="659" spans="1:80" ht="14.2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</row>
    <row r="660" spans="1:80" ht="14.2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</row>
    <row r="661" spans="1:80" ht="14.2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</row>
    <row r="662" spans="1:80" ht="14.2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</row>
    <row r="663" spans="1:80" ht="14.2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</row>
    <row r="664" spans="1:80" ht="14.2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</row>
    <row r="665" spans="1:80" ht="14.2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</row>
    <row r="666" spans="1:80" ht="14.2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</row>
    <row r="667" spans="1:80" ht="14.2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</row>
    <row r="668" spans="1:80" ht="14.2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</row>
    <row r="669" spans="1:80" ht="14.2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</row>
    <row r="670" spans="1:80" ht="14.2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</row>
    <row r="671" spans="1:80" ht="14.2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</row>
    <row r="672" spans="1:80" ht="14.2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</row>
    <row r="673" spans="1:80" ht="14.2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</row>
    <row r="674" spans="1:80" ht="14.2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</row>
    <row r="675" spans="1:80" ht="14.2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</row>
    <row r="676" spans="1:80" ht="14.2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</row>
    <row r="677" spans="1:80" ht="14.2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</row>
    <row r="678" spans="1:80" ht="14.2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</row>
    <row r="679" spans="1:80" ht="14.2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</row>
    <row r="680" spans="1:80" ht="14.2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</row>
    <row r="681" spans="1:80" ht="14.2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</row>
    <row r="682" spans="1:80" ht="14.2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</row>
    <row r="683" spans="1:80" ht="14.2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</row>
    <row r="684" spans="1:80" ht="14.2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</row>
    <row r="685" spans="1:80" ht="14.2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</row>
    <row r="686" spans="1:80" ht="14.2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</row>
    <row r="687" spans="1:80" ht="14.2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</row>
    <row r="688" spans="1:80" ht="14.2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</row>
    <row r="689" spans="1:80" ht="14.2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</row>
    <row r="690" spans="1:80" ht="14.2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</row>
    <row r="691" spans="1:80" ht="14.2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</row>
    <row r="692" spans="1:80" ht="14.2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</row>
    <row r="693" spans="1:80" ht="14.2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</row>
    <row r="694" spans="1:80" ht="14.2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</row>
    <row r="695" spans="1:80" ht="14.2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</row>
    <row r="696" spans="1:80" ht="14.2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</row>
    <row r="697" spans="1:80" ht="14.2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</row>
    <row r="698" spans="1:80" ht="14.2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</row>
    <row r="699" spans="1:80" ht="14.2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</row>
    <row r="700" spans="1:80" ht="14.2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</row>
    <row r="701" spans="1:80" ht="14.2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</row>
    <row r="702" spans="1:80" ht="14.2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</row>
    <row r="703" spans="1:80" ht="14.2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</row>
    <row r="704" spans="1:80" ht="14.2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</row>
    <row r="705" spans="1:80" ht="14.2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</row>
    <row r="706" spans="1:80" ht="14.2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</row>
    <row r="707" spans="1:80" ht="14.2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</row>
    <row r="708" spans="1:80" ht="14.2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</row>
    <row r="709" spans="1:80" ht="14.2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</row>
    <row r="710" spans="1:80" ht="14.2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</row>
    <row r="711" spans="1:80" ht="14.2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</row>
    <row r="712" spans="1:80" ht="14.2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</row>
    <row r="713" spans="1:80" ht="14.2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</row>
    <row r="714" spans="1:80" ht="14.2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</row>
    <row r="715" spans="1:80" ht="14.2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</row>
    <row r="716" spans="1:80" ht="14.2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</row>
    <row r="717" spans="1:80" ht="14.2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</row>
    <row r="718" spans="1:80" ht="14.2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</row>
    <row r="719" spans="1:80" ht="14.2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</row>
    <row r="720" spans="1:80" ht="14.2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</row>
    <row r="721" spans="1:80" ht="14.2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</row>
    <row r="722" spans="1:80" ht="14.2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</row>
    <row r="723" spans="1:80" ht="14.2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</row>
    <row r="724" spans="1:80" ht="14.2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</row>
    <row r="725" spans="1:80" ht="14.2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</row>
    <row r="726" spans="1:80" ht="14.2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</row>
    <row r="727" spans="1:80" ht="14.2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</row>
    <row r="728" spans="1:80" ht="14.2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</row>
    <row r="729" spans="1:80" ht="14.2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</row>
    <row r="730" spans="1:80" ht="14.2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</row>
    <row r="731" spans="1:80" ht="14.2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</row>
    <row r="732" spans="1:80" ht="14.2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</row>
    <row r="733" spans="1:80" ht="14.2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</row>
    <row r="734" spans="1:80" ht="14.2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</row>
    <row r="735" spans="1:80" ht="14.2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</row>
    <row r="736" spans="1:80" ht="14.2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</row>
    <row r="737" spans="1:80" ht="14.2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</row>
    <row r="738" spans="1:80" ht="14.2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</row>
    <row r="739" spans="1:80" ht="14.2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</row>
    <row r="740" spans="1:80" ht="14.2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</row>
    <row r="741" spans="1:80" ht="14.2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</row>
    <row r="742" spans="1:80" ht="14.2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</row>
    <row r="743" spans="1:80" ht="14.2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</row>
    <row r="744" spans="1:80" ht="14.2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</row>
    <row r="745" spans="1:80" ht="14.2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</row>
    <row r="746" spans="1:80" ht="14.2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</row>
    <row r="747" spans="1:80" ht="14.2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</row>
    <row r="748" spans="1:80" ht="14.2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</row>
    <row r="749" spans="1:80" ht="14.2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</row>
    <row r="750" spans="1:80" ht="14.2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</row>
    <row r="751" spans="1:80" ht="14.2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</row>
    <row r="752" spans="1:80" ht="14.2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</row>
    <row r="753" spans="1:80" ht="14.2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</row>
    <row r="754" spans="1:80" ht="14.2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</row>
    <row r="755" spans="1:80" ht="14.2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</row>
    <row r="756" spans="1:80" ht="14.2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</row>
    <row r="757" spans="1:80" ht="14.2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</row>
    <row r="758" spans="1:80" ht="14.2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</row>
    <row r="759" spans="1:80" ht="14.2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</row>
    <row r="760" spans="1:80" ht="14.2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</row>
    <row r="761" spans="1:80" ht="14.2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</row>
    <row r="762" spans="1:80" ht="14.2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</row>
    <row r="763" spans="1:80" ht="14.2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</row>
    <row r="764" spans="1:80" ht="14.2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</row>
    <row r="765" spans="1:80" ht="14.2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</row>
    <row r="766" spans="1:80" ht="14.2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</row>
    <row r="767" spans="1:80" ht="14.2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</row>
    <row r="768" spans="1:80" ht="14.2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</row>
    <row r="769" spans="1:80" ht="14.2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</row>
    <row r="770" spans="1:80" ht="14.2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</row>
    <row r="771" spans="1:80" ht="14.2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</row>
    <row r="772" spans="1:80" ht="14.2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</row>
    <row r="773" spans="1:80" ht="14.2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</row>
    <row r="774" spans="1:80" ht="14.2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</row>
    <row r="775" spans="1:80" ht="14.2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</row>
    <row r="776" spans="1:80" ht="14.2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</row>
    <row r="777" spans="1:80" ht="14.2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</row>
    <row r="778" spans="1:80" ht="14.2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</row>
    <row r="779" spans="1:80" ht="14.2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</row>
    <row r="780" spans="1:80" ht="14.2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</row>
    <row r="781" spans="1:80" ht="14.2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</row>
    <row r="782" spans="1:80" ht="14.2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</row>
    <row r="783" spans="1:80" ht="14.2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</row>
    <row r="784" spans="1:80" ht="14.2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</row>
    <row r="785" spans="1:80" ht="14.2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</row>
    <row r="786" spans="1:80" ht="14.2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</row>
    <row r="787" spans="1:80" ht="14.2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</row>
    <row r="788" spans="1:80" ht="14.2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</row>
    <row r="789" spans="1:80" ht="14.2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</row>
    <row r="790" spans="1:80" ht="14.2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</row>
    <row r="791" spans="1:80" ht="14.2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</row>
    <row r="792" spans="1:80" ht="14.2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</row>
    <row r="793" spans="1:80" ht="14.2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</row>
    <row r="794" spans="1:80" ht="14.2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</row>
    <row r="795" spans="1:80" ht="14.2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</row>
    <row r="796" spans="1:80" ht="14.2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</row>
    <row r="797" spans="1:80" ht="14.2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</row>
    <row r="798" spans="1:80" ht="14.2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</row>
    <row r="799" spans="1:80" ht="14.2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</row>
    <row r="800" spans="1:80" ht="14.2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</row>
    <row r="801" spans="1:80" ht="14.2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</row>
    <row r="802" spans="1:80" ht="14.2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</row>
    <row r="803" spans="1:80" ht="14.2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</row>
    <row r="804" spans="1:80" ht="14.2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</row>
    <row r="805" spans="1:80" ht="14.2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</row>
    <row r="806" spans="1:80" ht="14.2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</row>
    <row r="807" spans="1:80" ht="14.2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</row>
    <row r="808" spans="1:80" ht="14.2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</row>
    <row r="809" spans="1:80" ht="14.2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</row>
    <row r="810" spans="1:80" ht="14.2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</row>
    <row r="811" spans="1:80" ht="14.2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</row>
    <row r="812" spans="1:80" ht="14.2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</row>
    <row r="813" spans="1:80" ht="14.2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</row>
    <row r="814" spans="1:80" ht="14.2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</row>
    <row r="815" spans="1:80" ht="14.2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</row>
    <row r="816" spans="1:80" ht="14.2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</row>
    <row r="817" spans="1:80" ht="14.2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</row>
    <row r="818" spans="1:80" ht="14.2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</row>
    <row r="819" spans="1:80" ht="14.2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</row>
    <row r="820" spans="1:80" ht="14.2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</row>
    <row r="821" spans="1:80" ht="14.2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</row>
    <row r="822" spans="1:80" ht="14.2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</row>
    <row r="823" spans="1:80" ht="14.2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</row>
    <row r="824" spans="1:80" ht="14.2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</row>
    <row r="825" spans="1:80" ht="14.2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</row>
    <row r="826" spans="1:80" ht="14.2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</row>
    <row r="827" spans="1:80" ht="14.2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</row>
    <row r="828" spans="1:80" ht="14.2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</row>
    <row r="829" spans="1:80" ht="14.2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</row>
    <row r="830" spans="1:80" ht="14.2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</row>
    <row r="831" spans="1:80" ht="14.2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</row>
    <row r="832" spans="1:80" ht="14.2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</row>
    <row r="833" spans="1:80" ht="14.2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</row>
    <row r="834" spans="1:80" ht="14.2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</row>
    <row r="835" spans="1:80" ht="14.2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</row>
    <row r="836" spans="1:80" ht="14.2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</row>
    <row r="837" spans="1:80" ht="14.2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</row>
    <row r="838" spans="1:80" ht="14.2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</row>
    <row r="839" spans="1:80" ht="14.2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</row>
    <row r="840" spans="1:80" ht="14.2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</row>
    <row r="841" spans="1:80" ht="14.2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</row>
    <row r="842" spans="1:80" ht="14.2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</row>
    <row r="843" spans="1:80" ht="14.2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</row>
    <row r="844" spans="1:80" ht="14.2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</row>
    <row r="845" spans="1:80" ht="14.2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</row>
    <row r="846" spans="1:80" ht="14.2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</row>
    <row r="847" spans="1:80" ht="14.2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</row>
    <row r="848" spans="1:80" ht="14.2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</row>
    <row r="849" spans="1:80" ht="14.2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</row>
    <row r="850" spans="1:80" ht="14.2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</row>
    <row r="851" spans="1:80" ht="14.2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</row>
    <row r="852" spans="1:80" ht="14.2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</row>
    <row r="853" spans="1:80" ht="14.2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</row>
    <row r="854" spans="1:80" ht="14.2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</row>
    <row r="855" spans="1:80" ht="14.2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</row>
    <row r="856" spans="1:80" ht="14.2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</row>
    <row r="857" spans="1:80" ht="14.2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</row>
    <row r="858" spans="1:80" ht="14.2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</row>
    <row r="859" spans="1:80" ht="14.2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</row>
    <row r="860" spans="1:80" ht="14.2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</row>
    <row r="861" spans="1:80" ht="14.2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</row>
    <row r="862" spans="1:80" ht="14.2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</row>
    <row r="863" spans="1:80" ht="14.2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</row>
    <row r="864" spans="1:80" ht="14.2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</row>
    <row r="865" spans="1:80" ht="14.2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</row>
    <row r="866" spans="1:80" ht="14.2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</row>
    <row r="867" spans="1:80" ht="14.2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</row>
    <row r="868" spans="1:80" ht="14.2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</row>
    <row r="869" spans="1:80" ht="14.2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</row>
    <row r="870" spans="1:80" ht="14.2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</row>
    <row r="871" spans="1:80" ht="14.2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</row>
    <row r="872" spans="1:80" ht="14.2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</row>
    <row r="873" spans="1:80" ht="14.2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</row>
    <row r="874" spans="1:80" ht="14.2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</row>
    <row r="875" spans="1:80" ht="14.2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</row>
    <row r="876" spans="1:80" ht="14.2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</row>
    <row r="877" spans="1:80" ht="14.2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</row>
    <row r="878" spans="1:80" ht="14.2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</row>
    <row r="879" spans="1:80" ht="14.2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</row>
    <row r="880" spans="1:80" ht="14.2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</row>
    <row r="881" spans="1:80" ht="14.2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</row>
    <row r="882" spans="1:80" ht="14.2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</row>
    <row r="883" spans="1:80" ht="14.2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</row>
    <row r="884" spans="1:80" ht="14.2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</row>
    <row r="885" spans="1:80" ht="14.2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</row>
    <row r="886" spans="1:80" ht="14.2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</row>
    <row r="887" spans="1:80" ht="14.2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</row>
    <row r="888" spans="1:80" ht="14.2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</row>
    <row r="889" spans="1:80" ht="14.2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</row>
    <row r="890" spans="1:80" ht="14.2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</row>
    <row r="891" spans="1:80" ht="14.2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</row>
    <row r="892" spans="1:80" ht="14.2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</row>
    <row r="893" spans="1:80" ht="14.2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</row>
    <row r="894" spans="1:80" ht="14.2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</row>
    <row r="895" spans="1:80" ht="14.2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</row>
    <row r="896" spans="1:80" ht="14.2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</row>
    <row r="897" spans="1:80" ht="14.2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</row>
    <row r="898" spans="1:80" ht="14.2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</row>
    <row r="899" spans="1:80" ht="14.2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</row>
    <row r="900" spans="1:80" ht="14.2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</row>
    <row r="901" spans="1:80" ht="14.2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</row>
    <row r="902" spans="1:80" ht="14.2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</row>
    <row r="903" spans="1:80" ht="14.2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</row>
    <row r="904" spans="1:80" ht="14.2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</row>
    <row r="905" spans="1:80" ht="14.2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</row>
    <row r="906" spans="1:80" ht="14.2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</row>
    <row r="907" spans="1:80" ht="14.2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</row>
    <row r="908" spans="1:80" ht="14.2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</row>
    <row r="909" spans="1:80" ht="14.2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</row>
    <row r="910" spans="1:80" ht="14.2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</row>
    <row r="911" spans="1:80" ht="14.2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</row>
    <row r="912" spans="1:80" ht="14.2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</row>
    <row r="913" spans="1:80" ht="14.2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</row>
    <row r="914" spans="1:80" ht="14.2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</row>
    <row r="915" spans="1:80" ht="14.2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</row>
    <row r="916" spans="1:80" ht="14.2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</row>
    <row r="917" spans="1:80" ht="14.2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</row>
    <row r="918" spans="1:80" ht="14.2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</row>
    <row r="919" spans="1:80" ht="14.2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</row>
    <row r="920" spans="1:80" ht="14.2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</row>
    <row r="921" spans="1:80" ht="14.2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</row>
    <row r="922" spans="1:80" ht="14.2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</row>
    <row r="923" spans="1:80" ht="14.2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</row>
    <row r="924" spans="1:80" ht="14.2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</row>
    <row r="925" spans="1:80" ht="14.2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</row>
    <row r="926" spans="1:80" ht="14.2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</row>
    <row r="927" spans="1:80" ht="14.2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</row>
    <row r="928" spans="1:80" ht="14.2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</row>
    <row r="929" spans="1:80" ht="14.2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</row>
    <row r="930" spans="1:80" ht="14.2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</row>
    <row r="931" spans="1:80" ht="14.2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</row>
    <row r="932" spans="1:80" ht="14.2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</row>
    <row r="933" spans="1:80" ht="14.2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</row>
    <row r="934" spans="1:80" ht="14.2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</row>
    <row r="935" spans="1:80" ht="14.2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</row>
    <row r="936" spans="1:80" ht="14.2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</row>
    <row r="937" spans="1:80" ht="14.2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</row>
    <row r="938" spans="1:80" ht="14.2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</row>
    <row r="939" spans="1:80" ht="14.2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</row>
    <row r="940" spans="1:80" ht="14.2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</row>
    <row r="941" spans="1:80" ht="14.2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</row>
    <row r="942" spans="1:80" ht="14.2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</row>
    <row r="943" spans="1:80" ht="14.2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</row>
    <row r="944" spans="1:80" ht="14.2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</row>
    <row r="945" spans="1:80" ht="14.2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</row>
    <row r="946" spans="1:80" ht="14.2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</row>
    <row r="947" spans="1:80" ht="14.2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</row>
    <row r="948" spans="1:80" ht="14.2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</row>
    <row r="949" spans="1:80" ht="14.2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</row>
    <row r="950" spans="1:80" ht="14.2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</row>
    <row r="951" spans="1:80" ht="14.2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</row>
    <row r="952" spans="1:80" ht="14.2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</row>
    <row r="953" spans="1:80" ht="14.25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</row>
    <row r="954" spans="1:80" ht="14.25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</row>
    <row r="955" spans="1:80" ht="14.25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</row>
    <row r="956" spans="1:80" ht="14.25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</row>
    <row r="957" spans="1:80" ht="14.25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</row>
    <row r="958" spans="1:80" ht="14.25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</row>
    <row r="959" spans="1:80" ht="14.25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</row>
    <row r="960" spans="1:80" ht="14.25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</row>
    <row r="961" spans="1:80" ht="14.25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</row>
    <row r="962" spans="1:80" ht="14.25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</row>
    <row r="963" spans="1:80" ht="14.25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</row>
    <row r="964" spans="1:80" ht="14.25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</row>
    <row r="965" spans="1:80" ht="14.25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</row>
    <row r="966" spans="1:80" ht="14.25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</row>
    <row r="967" spans="1:80" ht="14.25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</row>
    <row r="968" spans="1:80" ht="14.25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</row>
    <row r="969" spans="1:80" ht="14.25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</row>
    <row r="970" spans="1:80" ht="14.25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</row>
    <row r="971" spans="1:80" ht="14.25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</row>
    <row r="972" spans="1:80" ht="14.25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</row>
    <row r="973" spans="1:80" ht="14.25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</row>
    <row r="974" spans="1:80" ht="14.25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</row>
    <row r="975" spans="1:80" ht="14.25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</row>
    <row r="976" spans="1:80" ht="14.25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</row>
    <row r="977" spans="1:80" ht="14.25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</row>
    <row r="978" spans="1:80" ht="14.25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</row>
    <row r="979" spans="1:80" ht="14.25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</row>
    <row r="980" spans="1:80" ht="14.25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</row>
    <row r="981" spans="1:80" ht="14.25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</row>
    <row r="982" spans="1:80" ht="14.25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</row>
    <row r="983" spans="1:80" ht="14.25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</row>
    <row r="984" spans="1:80" ht="14.25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</row>
    <row r="985" spans="1:80" ht="14.25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</row>
    <row r="986" spans="1:80" ht="14.25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</row>
    <row r="987" spans="1:80" ht="14.25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</row>
    <row r="988" spans="1:80" ht="14.25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</row>
    <row r="989" spans="1:80" ht="14.25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</row>
    <row r="990" spans="1:80" ht="14.25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</row>
    <row r="991" spans="1:80" ht="14.25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</row>
    <row r="992" spans="1:80" ht="14.25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</row>
    <row r="993" spans="1:80" ht="14.25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</row>
    <row r="994" spans="1:80" ht="14.25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</row>
    <row r="995" spans="1:80" ht="14.25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</row>
    <row r="996" spans="1:80" ht="14.25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</row>
    <row r="997" spans="1:80" ht="14.25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</row>
    <row r="998" spans="1:80" ht="14.25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</row>
    <row r="999" spans="1:80" ht="14.25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</row>
    <row r="1000" spans="1:80" ht="14.25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</row>
    <row r="1001" spans="1:80" ht="14.25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</row>
    <row r="1002" spans="1:80" ht="14.25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</row>
    <row r="1003" spans="1:80" ht="14.25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</row>
    <row r="1004" spans="1:80" ht="14.25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</row>
    <row r="1005" spans="1:80" ht="14.25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</row>
    <row r="1006" spans="1:80" ht="14.25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</row>
    <row r="1007" spans="1:80" ht="14.25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</row>
    <row r="1008" spans="1:80" ht="14.25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</row>
    <row r="1009" spans="1:80" ht="14.25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</row>
    <row r="1010" spans="1:80" ht="14.25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</row>
    <row r="1011" spans="1:80" ht="14.25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</row>
    <row r="1012" spans="1:80" ht="14.25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</row>
    <row r="1013" spans="1:80" ht="14.25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</row>
    <row r="1014" spans="1:80" ht="14.25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</row>
    <row r="1015" spans="1:80" ht="14.25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</row>
    <row r="1016" spans="1:80" ht="14.25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</row>
    <row r="1017" spans="1:80" ht="14.25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</row>
    <row r="1018" spans="1:80" ht="14.25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</row>
    <row r="1019" spans="1:80" ht="14.25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</row>
    <row r="1020" spans="1:80" ht="14.25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</row>
    <row r="1021" spans="1:80" ht="14.25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</row>
    <row r="1022" spans="1:80" ht="14.25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</row>
    <row r="1023" spans="1:80" ht="14.25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</row>
    <row r="1024" spans="1:80" ht="14.25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</row>
    <row r="1025" spans="1:80" ht="14.25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</row>
    <row r="1026" spans="1:80" ht="14.25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</row>
    <row r="1027" spans="1:80" ht="14.25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</row>
    <row r="1028" spans="1:80" ht="14.25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</row>
    <row r="1029" spans="1:80" ht="14.25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</row>
    <row r="1030" spans="1:80" ht="14.25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</row>
    <row r="1031" spans="1:80" ht="14.25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</row>
    <row r="1032" spans="1:80" ht="14.25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</row>
    <row r="1033" spans="1:80" ht="14.25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</row>
    <row r="1034" spans="1:80" ht="14.25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</row>
    <row r="1035" spans="1:80" ht="14.25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</row>
    <row r="1036" spans="1:80" ht="14.25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</row>
    <row r="1037" spans="1:80" ht="14.25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</row>
    <row r="1038" spans="1:80" ht="14.25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</row>
    <row r="1039" spans="1:80" ht="14.25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</row>
    <row r="1040" spans="1:80" ht="14.25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</row>
    <row r="1041" spans="1:80" ht="14.25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</row>
    <row r="1042" spans="1:80" ht="14.25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</row>
    <row r="1043" spans="1:80" ht="14.25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</row>
    <row r="1044" spans="1:80" ht="14.25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</row>
    <row r="1045" spans="1:80" ht="14.25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</row>
    <row r="1046" spans="1:80" ht="14.25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</row>
    <row r="1047" spans="1:80" ht="14.25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</row>
    <row r="1048" spans="1:80" ht="14.25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</row>
    <row r="1049" spans="1:80" ht="14.25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</row>
    <row r="1050" spans="1:80" ht="14.25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</row>
    <row r="1051" spans="1:80" ht="14.25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</row>
    <row r="1052" spans="1:80" ht="14.25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</row>
    <row r="1053" spans="1:80" ht="14.25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</row>
    <row r="1054" spans="1:80" ht="14.25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</row>
    <row r="1055" spans="1:80" ht="14.25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</row>
    <row r="1056" spans="1:80" ht="14.25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</row>
    <row r="1057" spans="1:80" ht="14.25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</row>
    <row r="1058" spans="1:80" ht="14.25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</row>
    <row r="1059" spans="1:80" ht="14.25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</row>
    <row r="1060" spans="1:80" ht="14.25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</row>
    <row r="1061" spans="1:80" ht="14.25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</row>
    <row r="1062" spans="1:80" ht="14.25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</row>
    <row r="1063" spans="1:80" ht="14.25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</row>
    <row r="1064" spans="1:80" ht="14.25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</row>
    <row r="1065" spans="1:80" ht="14.25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</row>
    <row r="1066" spans="1:80" ht="14.25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</row>
    <row r="1067" spans="1:80" ht="14.25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</row>
    <row r="1068" spans="1:80" ht="14.25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</row>
    <row r="1069" spans="1:80" ht="14.25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</row>
    <row r="1070" spans="1:80" ht="14.25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</row>
    <row r="1071" spans="1:80" ht="14.25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</row>
    <row r="1072" spans="1:80" ht="14.25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</row>
    <row r="1073" spans="1:80" ht="14.25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</row>
    <row r="1074" spans="1:80" ht="14.25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</row>
    <row r="1075" spans="1:80" ht="14.25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</row>
    <row r="1076" spans="1:80" ht="14.25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</row>
    <row r="1077" spans="1:80" ht="14.25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</row>
    <row r="1078" spans="1:80" ht="14.25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</row>
    <row r="1079" spans="1:80" ht="14.25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</row>
    <row r="1080" spans="1:80" ht="14.25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</row>
    <row r="1081" spans="1:80" ht="14.25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</row>
    <row r="1082" spans="1:80" ht="14.25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</row>
    <row r="1083" spans="1:80" ht="14.25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</row>
    <row r="1084" spans="1:80" ht="14.25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</row>
    <row r="1085" spans="1:80" ht="14.25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</row>
    <row r="1086" spans="1:80" ht="14.25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</row>
    <row r="1087" spans="1:80" ht="14.25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</row>
    <row r="1088" spans="1:80" ht="14.25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</row>
    <row r="1089" spans="1:80" ht="14.25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</row>
    <row r="1090" spans="1:80" ht="14.25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</row>
    <row r="1091" spans="1:80" ht="14.25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</row>
    <row r="1092" spans="1:80" ht="14.25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</row>
    <row r="1093" spans="1:80" ht="14.25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</row>
    <row r="1094" spans="1:80" ht="14.25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</row>
    <row r="1095" spans="1:80" ht="14.25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</row>
    <row r="1096" spans="1:80" ht="14.25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</row>
    <row r="1097" spans="1:80" ht="14.25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</row>
    <row r="1098" spans="1:80" ht="14.25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</row>
    <row r="1099" spans="1:80" ht="14.25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</row>
    <row r="1100" spans="1:80" ht="14.25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</row>
    <row r="1101" spans="1:80" ht="14.25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</row>
    <row r="1102" spans="1:80" ht="14.25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</row>
    <row r="1103" spans="1:80" ht="14.25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</row>
    <row r="1104" spans="1:80" ht="14.25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</row>
    <row r="1105" spans="1:80" ht="14.25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</row>
    <row r="1106" spans="1:80" ht="14.25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</row>
    <row r="1107" spans="1:80" ht="14.25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</row>
    <row r="1108" spans="1:80" ht="14.25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</row>
    <row r="1109" spans="1:80" ht="14.25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</row>
    <row r="1110" spans="1:80" ht="14.25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</row>
    <row r="1111" spans="1:80" ht="14.25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</row>
    <row r="1112" spans="1:80" ht="14.25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</row>
    <row r="1113" spans="1:80" ht="14.25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</row>
    <row r="1114" spans="1:80" ht="14.25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</row>
    <row r="1115" spans="1:80" ht="14.25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</row>
    <row r="1116" spans="1:80" ht="14.25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</row>
    <row r="1117" spans="1:80" ht="14.25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</row>
    <row r="1118" spans="1:80" ht="14.25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</row>
    <row r="1119" spans="1:80" ht="14.25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</row>
    <row r="1120" spans="1:80" ht="14.25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</row>
    <row r="1121" spans="1:80" ht="14.25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</row>
    <row r="1122" spans="1:80" ht="14.25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</row>
    <row r="1123" spans="1:80" ht="14.25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</row>
    <row r="1124" spans="1:80" ht="14.25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</row>
    <row r="1125" spans="1:80" ht="14.25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</row>
    <row r="1126" spans="1:80" ht="14.25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</row>
    <row r="1127" spans="1:80" ht="14.25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</row>
    <row r="1128" spans="1:80" ht="14.25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</row>
    <row r="1129" spans="1:80" ht="14.25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</row>
    <row r="1130" spans="1:80" ht="14.25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</row>
    <row r="1131" spans="1:80" ht="14.25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</row>
    <row r="1132" spans="1:80" ht="14.25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</row>
    <row r="1133" spans="1:80" ht="14.25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</row>
    <row r="1134" spans="1:80" ht="14.25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</row>
    <row r="1135" spans="1:80" ht="14.25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</row>
    <row r="1136" spans="1:80" ht="14.25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</row>
    <row r="1137" spans="1:80" ht="14.25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</row>
    <row r="1138" spans="1:80" ht="14.25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</row>
    <row r="1139" spans="1:80" ht="14.25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</row>
    <row r="1140" spans="1:80" ht="14.25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</row>
    <row r="1141" spans="1:80" ht="14.25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</row>
    <row r="1142" spans="1:80" ht="14.25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</row>
    <row r="1143" spans="1:80" ht="14.25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</row>
    <row r="1144" spans="1:80" ht="14.25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</row>
    <row r="1145" spans="1:80" ht="14.25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</row>
    <row r="1146" spans="1:80" ht="14.25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</row>
    <row r="1147" spans="1:80" ht="14.25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</row>
    <row r="1148" spans="1:80" ht="14.25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</row>
    <row r="1149" spans="1:80" ht="14.25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</row>
    <row r="1150" spans="1:80" ht="14.25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</row>
    <row r="1151" spans="1:80" ht="14.25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</row>
    <row r="1152" spans="1:80" ht="14.25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</row>
    <row r="1153" spans="1:80" ht="14.25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</row>
    <row r="1154" spans="1:80" ht="14.25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</row>
    <row r="1155" spans="1:80" ht="14.25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</row>
    <row r="1156" spans="1:80" ht="14.25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</row>
    <row r="1157" spans="1:80" ht="14.25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</row>
    <row r="1158" spans="1:80" ht="14.25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</row>
    <row r="1159" spans="1:80" ht="14.25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</row>
    <row r="1160" spans="1:80" ht="14.25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</row>
    <row r="1161" spans="1:80" ht="14.25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</row>
    <row r="1162" spans="1:80" ht="14.25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</row>
    <row r="1163" spans="1:80" ht="14.25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</row>
    <row r="1164" spans="1:80" ht="14.25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</row>
    <row r="1165" spans="1:80" ht="14.25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</row>
    <row r="1166" spans="1:80" ht="14.25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</row>
    <row r="1167" spans="1:80" ht="14.25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</row>
    <row r="1168" spans="1:80" ht="14.25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</row>
    <row r="1169" spans="1:80" ht="14.25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</row>
    <row r="1170" spans="1:80" ht="14.25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</row>
    <row r="1171" spans="1:80" ht="14.25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</row>
    <row r="1172" spans="1:80" ht="14.25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</row>
    <row r="1173" spans="1:80" ht="14.25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</row>
    <row r="1174" spans="1:80" ht="14.25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</row>
    <row r="1175" spans="1:80" ht="14.25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</row>
    <row r="1176" spans="1:80" ht="14.25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</row>
    <row r="1177" spans="1:80" ht="14.25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</row>
    <row r="1178" spans="1:80" ht="14.25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</row>
    <row r="1179" spans="1:80" ht="14.25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</row>
    <row r="1180" spans="1:80" ht="14.25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</row>
    <row r="1181" spans="1:80" ht="14.25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</row>
    <row r="1182" spans="1:80" ht="14.25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</row>
    <row r="1183" spans="1:80" ht="14.25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</row>
    <row r="1184" spans="1:80" ht="14.25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</row>
    <row r="1185" spans="1:80" ht="14.25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</row>
    <row r="1186" spans="1:80" ht="14.25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</row>
    <row r="1187" spans="1:80" ht="14.25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</row>
    <row r="1188" spans="1:80" ht="14.25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</row>
    <row r="1189" spans="1:80" ht="14.25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</row>
    <row r="1190" spans="1:80" ht="14.25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</row>
    <row r="1191" spans="1:80" ht="14.25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</row>
    <row r="1192" spans="1:80" ht="14.25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</row>
    <row r="1193" spans="1:80" ht="14.25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</row>
    <row r="1194" spans="1:80" ht="14.25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</row>
    <row r="1195" spans="1:80" ht="14.25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</row>
    <row r="1196" spans="1:80" ht="14.25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</row>
    <row r="1197" spans="1:80" ht="14.25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</row>
    <row r="1198" spans="1:80" ht="14.25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</row>
    <row r="1199" spans="1:80" ht="14.25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</row>
    <row r="1200" spans="1:80" ht="14.25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</row>
    <row r="1201" spans="1:80" ht="14.25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</row>
    <row r="1202" spans="1:80" ht="14.25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</row>
    <row r="1203" spans="1:80" ht="14.25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</row>
    <row r="1204" spans="1:80" ht="14.25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</row>
    <row r="1205" spans="1:80" ht="14.25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</row>
    <row r="1206" spans="1:80" ht="14.25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</row>
    <row r="1207" spans="1:80" ht="14.25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</row>
    <row r="1208" spans="1:80" ht="14.25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</row>
    <row r="1209" spans="1:80" ht="14.25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</row>
    <row r="1210" spans="1:80" ht="14.25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</row>
    <row r="1211" spans="1:80" ht="14.25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</row>
    <row r="1212" spans="1:80" ht="14.25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</row>
    <row r="1213" spans="1:80" ht="14.25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</row>
    <row r="1214" spans="1:80" ht="14.25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</row>
    <row r="1215" spans="1:80" ht="14.25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</row>
    <row r="1216" spans="1:80" ht="14.25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</row>
    <row r="1217" spans="1:80" ht="14.25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</row>
    <row r="1218" spans="1:80" ht="14.25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</row>
    <row r="1219" spans="1:80" ht="14.25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</row>
    <row r="1220" spans="1:80" ht="14.25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</row>
    <row r="1221" spans="1:80" ht="14.25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</row>
    <row r="1222" spans="1:80" ht="14.25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</row>
    <row r="1223" spans="1:80" ht="14.25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</row>
    <row r="1224" spans="1:80" ht="14.25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</row>
    <row r="1225" spans="1:80" ht="14.25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</row>
    <row r="1226" spans="1:80" ht="14.25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</row>
    <row r="1227" spans="1:80" ht="14.25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</row>
    <row r="1228" spans="1:80" ht="14.25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</row>
    <row r="1229" spans="1:80" ht="14.25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</row>
    <row r="1230" spans="1:80" ht="14.25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</row>
    <row r="1231" spans="1:80" ht="14.25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</row>
    <row r="1232" spans="1:80" ht="14.25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</row>
    <row r="1233" spans="1:80" ht="14.25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</row>
    <row r="1234" spans="1:80" ht="14.25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</row>
    <row r="1235" spans="1:80" ht="14.25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</row>
    <row r="1236" spans="1:80" ht="14.25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</row>
    <row r="1237" spans="1:80" ht="14.25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</row>
    <row r="1238" spans="1:80" ht="14.25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</row>
    <row r="1239" spans="1:80" ht="14.25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</row>
    <row r="1240" spans="1:80" ht="14.25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</row>
    <row r="1241" spans="1:80" ht="14.25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</row>
    <row r="1242" spans="1:80" ht="14.25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</row>
    <row r="1243" spans="1:80" ht="14.25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</row>
    <row r="1244" spans="1:80" ht="14.25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</row>
    <row r="1245" spans="1:80" ht="14.25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</row>
    <row r="1246" spans="1:80" ht="14.25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</row>
    <row r="1247" spans="1:80" ht="14.25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</row>
    <row r="1248" spans="1:80" ht="14.25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</row>
    <row r="1249" spans="1:80" ht="14.25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</row>
    <row r="1250" spans="1:80" ht="14.25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</row>
    <row r="1251" spans="1:80" ht="14.25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</row>
    <row r="1252" spans="1:80" ht="14.25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</row>
    <row r="1253" spans="1:80" ht="14.25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</row>
    <row r="1254" spans="1:80" ht="14.25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</row>
    <row r="1255" spans="1:80" ht="14.25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</row>
    <row r="1256" spans="1:80" ht="14.25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</row>
    <row r="1257" spans="1:80" ht="14.25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</row>
    <row r="1258" spans="1:80" ht="14.25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</row>
    <row r="1259" spans="1:80" ht="14.25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</row>
    <row r="1260" spans="1:80" ht="14.25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</row>
    <row r="1261" spans="1:80" ht="14.25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</row>
    <row r="1262" spans="1:80" ht="14.25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</row>
    <row r="1263" spans="1:80" ht="14.25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</row>
    <row r="1264" spans="1:80" ht="14.25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</row>
    <row r="1265" spans="1:80" ht="14.25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</row>
    <row r="1266" spans="1:80" ht="14.25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</row>
    <row r="1267" spans="1:80" ht="14.25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</row>
    <row r="1268" spans="1:80" ht="14.25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</row>
    <row r="1269" spans="1:80" ht="14.25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</row>
    <row r="1270" spans="1:80" ht="14.25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</row>
    <row r="1271" spans="1:80" ht="14.25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</row>
    <row r="1272" spans="1:80" ht="14.25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</row>
    <row r="1273" spans="1:80" ht="14.25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</row>
    <row r="1274" spans="1:80" ht="14.25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</row>
    <row r="1275" spans="1:80" ht="14.25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</row>
    <row r="1276" spans="1:80" ht="14.25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</row>
    <row r="1277" spans="1:80" ht="14.25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</row>
    <row r="1278" spans="1:80" ht="14.25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</row>
    <row r="1279" spans="1:80" ht="14.25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</row>
    <row r="1280" spans="1:80" ht="14.25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</row>
    <row r="1281" spans="1:80" ht="14.25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</row>
    <row r="1282" spans="1:80" ht="14.25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</row>
    <row r="1283" spans="1:80" ht="14.25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</row>
    <row r="1284" spans="1:80" ht="14.25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</row>
    <row r="1285" spans="1:80" ht="14.25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</row>
    <row r="1286" spans="1:80" ht="14.25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</row>
    <row r="1287" spans="1:80" ht="14.25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</row>
    <row r="1288" spans="1:80" ht="14.25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</row>
    <row r="1289" spans="1:80" ht="14.25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</row>
    <row r="1290" spans="1:80" ht="14.25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</row>
    <row r="1291" spans="1:80" ht="14.25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</row>
    <row r="1292" spans="1:80" ht="14.25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</row>
    <row r="1293" spans="1:80" ht="14.25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</row>
    <row r="1294" spans="1:80" ht="14.25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</row>
    <row r="1295" spans="1:80" ht="14.25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</row>
    <row r="1296" spans="1:80" ht="14.25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</row>
    <row r="1297" spans="1:80" ht="14.25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</row>
    <row r="1298" spans="1:80" ht="14.25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</row>
    <row r="1299" spans="1:80" ht="14.25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</row>
    <row r="1300" spans="1:80" ht="14.25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</row>
    <row r="1301" spans="1:80" ht="14.25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</row>
    <row r="1302" spans="1:80" ht="14.25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</row>
    <row r="1303" spans="1:80" ht="14.25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</row>
    <row r="1304" spans="1:80" ht="14.25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</row>
    <row r="1305" spans="1:80" ht="14.25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</row>
    <row r="1306" spans="1:80" ht="14.25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</row>
    <row r="1307" spans="1:80" ht="14.25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</row>
    <row r="1308" spans="1:80" ht="14.25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</row>
    <row r="1309" spans="1:80" ht="14.25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</row>
    <row r="1310" spans="1:80" ht="14.25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</row>
    <row r="1311" spans="1:80" ht="14.25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</row>
    <row r="1312" spans="1:80" ht="14.25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</row>
    <row r="1313" spans="1:80" ht="14.25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</row>
    <row r="1314" spans="1:80" ht="14.25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</row>
    <row r="1315" spans="1:80" ht="14.25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</row>
    <row r="1316" spans="1:80" ht="14.25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</row>
    <row r="1317" spans="1:80" ht="14.25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</row>
    <row r="1318" spans="1:80" ht="14.25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</row>
    <row r="1319" spans="1:80" ht="14.25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</row>
    <row r="1320" spans="1:80" ht="14.25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</row>
    <row r="1321" spans="1:80" ht="14.25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</row>
    <row r="1322" spans="1:80" ht="14.25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</row>
    <row r="1323" spans="1:80" ht="14.25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</row>
    <row r="1324" spans="1:80" ht="14.25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</row>
    <row r="1325" spans="1:80" ht="14.25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</row>
    <row r="1326" spans="1:80" ht="14.25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</row>
    <row r="1327" spans="1:80" ht="14.25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</row>
    <row r="1328" spans="1:80" ht="14.25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</row>
    <row r="1329" spans="1:80" ht="14.25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</row>
    <row r="1330" spans="1:80" ht="14.25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</row>
    <row r="1331" spans="1:80" ht="14.25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</row>
    <row r="1332" spans="1:80" ht="14.25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</row>
    <row r="1333" spans="1:80" ht="14.25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</row>
    <row r="1334" spans="1:80" ht="14.25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</row>
    <row r="1335" spans="1:80" ht="14.25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</row>
    <row r="1336" spans="1:80" ht="14.25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</row>
    <row r="1337" spans="1:80" ht="14.25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</row>
    <row r="1338" spans="1:80" ht="14.25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</row>
    <row r="1339" spans="1:80" ht="14.25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</row>
    <row r="1340" spans="1:80" ht="14.25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</row>
    <row r="1341" spans="1:80" ht="14.25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</row>
    <row r="1342" spans="1:80" ht="14.25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</row>
    <row r="1343" spans="1:80" ht="14.25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</row>
    <row r="1344" spans="1:80" ht="14.25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</row>
    <row r="1345" spans="1:80" ht="14.25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</row>
    <row r="1346" spans="1:80" ht="14.25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</row>
    <row r="1347" spans="1:80" ht="14.25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</row>
    <row r="1348" spans="1:80" ht="14.25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</row>
    <row r="1349" spans="1:80" ht="14.25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</row>
    <row r="1350" spans="1:80" ht="14.25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</row>
    <row r="1351" spans="1:80" ht="14.25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</row>
    <row r="1352" spans="1:80" ht="14.25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</row>
    <row r="1353" spans="1:80" ht="14.25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</row>
    <row r="1354" spans="1:80" ht="14.25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</row>
    <row r="1355" spans="1:80" ht="14.25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</row>
    <row r="1356" spans="1:80" ht="14.25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</row>
    <row r="1357" spans="1:80" ht="14.25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</row>
    <row r="1358" spans="1:80" ht="14.25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</row>
    <row r="1359" spans="1:80" ht="14.25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</row>
    <row r="1360" spans="1:80" ht="14.25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</row>
    <row r="1361" spans="1:80" ht="14.25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</row>
    <row r="1362" spans="1:80" ht="14.25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</row>
    <row r="1363" spans="1:80" ht="14.25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</row>
    <row r="1364" spans="1:80" ht="14.25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</row>
    <row r="1365" spans="1:80" ht="14.25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</row>
    <row r="1366" spans="1:80" ht="14.25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</row>
    <row r="1367" spans="1:80" ht="14.25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</row>
    <row r="1368" spans="1:80" ht="14.25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</row>
    <row r="1369" spans="1:80" ht="14.25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</row>
    <row r="1370" spans="1:80" ht="14.25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</row>
    <row r="1371" spans="1:80" ht="14.25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</row>
    <row r="1372" spans="1:80" ht="14.25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</row>
    <row r="1373" spans="1:80" ht="14.25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</row>
    <row r="1374" spans="1:80" ht="14.25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</row>
    <row r="1375" spans="1:80" ht="14.25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</row>
    <row r="1376" spans="1:80" ht="14.25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</row>
    <row r="1377" spans="1:80" ht="14.25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</row>
    <row r="1378" spans="1:80" ht="14.25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</row>
    <row r="1379" spans="1:80" ht="14.25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</row>
    <row r="1380" spans="1:80" ht="14.25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</row>
    <row r="1381" spans="1:80" ht="14.25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</row>
    <row r="1382" spans="1:80" ht="14.25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</row>
    <row r="1383" spans="1:80" ht="14.25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</row>
    <row r="1384" spans="1:80" ht="14.25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</row>
    <row r="1385" spans="1:80" ht="14.25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</row>
    <row r="1386" spans="1:80" ht="14.25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</row>
    <row r="1387" spans="1:80" ht="14.25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</row>
    <row r="1388" spans="1:80" ht="14.25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</row>
    <row r="1389" spans="1:80" ht="14.25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</row>
    <row r="1390" spans="1:80" ht="14.25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</row>
    <row r="1391" spans="1:80" ht="14.25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</row>
    <row r="1392" spans="1:80" ht="14.25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</row>
    <row r="1393" spans="1:80" ht="14.25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</row>
    <row r="1394" spans="1:80" ht="14.25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</row>
    <row r="1395" spans="1:80" ht="14.25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</row>
    <row r="1396" spans="1:80" ht="14.25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</row>
    <row r="1397" spans="1:80" ht="14.25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</row>
    <row r="1398" spans="1:80" ht="14.25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</row>
    <row r="1399" spans="1:80" ht="14.25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</row>
    <row r="1400" spans="1:80" ht="14.25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</row>
    <row r="1401" spans="1:80" ht="14.25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</row>
    <row r="1402" spans="1:80" ht="14.25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</row>
    <row r="1403" spans="1:80" ht="14.25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</row>
    <row r="1404" spans="1:80" ht="14.25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</row>
    <row r="1405" spans="1:80" ht="14.25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</row>
    <row r="1406" spans="1:80" ht="14.25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</row>
    <row r="1407" spans="1:80" ht="14.25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</row>
    <row r="1408" spans="1:80" ht="14.25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</row>
    <row r="1409" spans="1:80" ht="14.25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</row>
    <row r="1410" spans="1:80" ht="14.25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</row>
    <row r="1411" spans="1:80" ht="14.25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</row>
    <row r="1412" spans="1:80" ht="14.25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</row>
    <row r="1413" spans="1:80" ht="14.25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</row>
    <row r="1414" spans="1:80" ht="14.25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</row>
    <row r="1415" spans="1:80" ht="14.25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</row>
    <row r="1416" spans="1:80" ht="14.25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</row>
    <row r="1417" spans="1:80" ht="14.25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</row>
    <row r="1418" spans="1:80" ht="14.25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</row>
    <row r="1419" spans="1:80" ht="14.25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</row>
    <row r="1420" spans="1:80" ht="14.25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</row>
    <row r="1421" spans="1:80" ht="14.25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</row>
    <row r="1422" spans="1:80" ht="14.25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</row>
    <row r="1423" spans="1:80" ht="14.25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</row>
    <row r="1424" spans="1:80" ht="14.25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</row>
    <row r="1425" spans="1:80" ht="14.25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</row>
    <row r="1426" spans="1:80" ht="14.25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</row>
    <row r="1427" spans="1:80" ht="14.25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</row>
    <row r="1428" spans="1:80" ht="14.25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</row>
    <row r="1429" spans="1:80" ht="14.25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</row>
    <row r="1430" spans="1:80" ht="14.25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</row>
    <row r="1431" spans="1:80" ht="14.25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</row>
    <row r="1432" spans="1:80" ht="14.25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</row>
    <row r="1433" spans="1:80" ht="14.25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</row>
    <row r="1434" spans="1:80" ht="14.25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</row>
    <row r="1435" spans="1:80" ht="14.25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</row>
    <row r="1436" spans="1:80" ht="14.25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</row>
    <row r="1437" spans="1:80" ht="14.25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</row>
    <row r="1438" spans="1:80" ht="14.25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</row>
    <row r="1439" spans="1:80" ht="14.25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</row>
    <row r="1440" spans="1:80" ht="14.25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</row>
    <row r="1441" spans="1:80" ht="14.25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</row>
    <row r="1442" spans="1:80" ht="14.25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</row>
    <row r="1443" spans="1:80" ht="14.25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</row>
    <row r="1444" spans="1:80" ht="14.25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</row>
    <row r="1445" spans="1:80" ht="14.25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</row>
    <row r="1446" spans="1:80" ht="14.25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</row>
    <row r="1447" spans="1:80" ht="14.25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</row>
    <row r="1448" spans="1:80" ht="14.25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</row>
    <row r="1449" spans="1:80" ht="14.25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</row>
    <row r="1450" spans="1:80" ht="14.25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</row>
    <row r="1451" spans="1:80" ht="14.25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</row>
    <row r="1452" spans="1:80" ht="14.25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</row>
    <row r="1453" spans="1:80" ht="14.25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</row>
    <row r="1454" spans="1:80" ht="14.25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</row>
    <row r="1455" spans="1:80" ht="14.25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</row>
    <row r="1456" spans="1:80" ht="14.25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</row>
    <row r="1457" spans="1:80" ht="14.25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</row>
    <row r="1458" spans="1:80" ht="14.25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</row>
    <row r="1459" spans="1:80" ht="14.25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</row>
    <row r="1460" spans="1:80" ht="14.25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</row>
    <row r="1461" spans="1:80" ht="14.25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</row>
    <row r="1462" spans="1:80" ht="14.25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</row>
    <row r="1463" spans="1:80" ht="14.25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</row>
    <row r="1464" spans="1:80" ht="14.25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</row>
    <row r="1465" spans="1:80" ht="14.25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</row>
    <row r="1466" spans="1:80" ht="14.25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</row>
    <row r="1467" spans="1:80" ht="14.25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</row>
    <row r="1468" spans="1:80" ht="14.25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</row>
    <row r="1469" spans="1:80" ht="14.25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</row>
    <row r="1470" spans="1:80" ht="14.25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</row>
    <row r="1471" spans="1:80" ht="14.25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</row>
    <row r="1472" spans="1:80" ht="14.25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</row>
    <row r="1473" spans="1:80" ht="14.25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</row>
    <row r="1474" spans="1:80" ht="14.25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</row>
    <row r="1475" spans="1:80" ht="14.25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</row>
    <row r="1476" spans="1:80" ht="14.25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</row>
    <row r="1477" spans="1:80" ht="14.25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</row>
    <row r="1478" spans="1:80" ht="14.25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</row>
    <row r="1479" spans="1:80" ht="14.25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</row>
    <row r="1480" spans="1:80" ht="14.25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</row>
    <row r="1481" spans="1:80" ht="14.25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</row>
    <row r="1482" spans="1:80" ht="14.25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</row>
    <row r="1483" spans="1:80" ht="14.25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</row>
    <row r="1484" spans="1:80" ht="14.25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</row>
    <row r="1485" spans="1:80" ht="14.25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</row>
    <row r="1486" spans="1:80" ht="14.25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</row>
    <row r="1487" spans="1:80" ht="14.25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</row>
    <row r="1488" spans="1:80" ht="14.25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</row>
    <row r="1489" spans="1:80" ht="14.25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</row>
    <row r="1490" spans="1:80" ht="14.25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</row>
    <row r="1491" spans="1:80" ht="14.25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</row>
    <row r="1492" spans="1:80" ht="14.25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</row>
    <row r="1493" spans="1:80" ht="14.25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</row>
    <row r="1494" spans="1:80" ht="14.25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</row>
    <row r="1495" spans="1:80" ht="14.25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</row>
    <row r="1496" spans="1:80" ht="14.25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</row>
    <row r="1497" spans="1:80" ht="14.25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</row>
    <row r="1498" spans="1:80" ht="14.25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</row>
    <row r="1499" spans="1:80" ht="14.25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</row>
    <row r="1500" spans="1:80" ht="14.25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</row>
    <row r="1501" spans="1:80" ht="14.25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</row>
    <row r="1502" spans="1:80" ht="14.25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</row>
    <row r="1503" spans="1:80" ht="14.25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</row>
    <row r="1504" spans="1:80" ht="14.25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</row>
    <row r="1505" spans="1:80" ht="14.25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</row>
    <row r="1506" spans="1:80" ht="14.25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</row>
    <row r="1507" spans="1:80" ht="14.25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</row>
    <row r="1508" spans="1:80" ht="14.25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</row>
    <row r="1509" spans="1:80" ht="14.25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</row>
    <row r="1510" spans="1:80" ht="14.25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</row>
    <row r="1511" spans="1:80" ht="14.25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</row>
    <row r="1512" spans="1:80" ht="14.25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</row>
    <row r="1513" spans="1:80" ht="14.25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</row>
    <row r="1514" spans="1:80" ht="14.25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</row>
    <row r="1515" spans="1:80" ht="14.25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</row>
    <row r="1516" spans="1:80" ht="14.25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</row>
    <row r="1517" spans="1:80" ht="14.25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</row>
    <row r="1518" spans="1:80" ht="14.25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</row>
    <row r="1519" spans="1:80" ht="14.25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</row>
    <row r="1520" spans="1:80" ht="14.25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</row>
    <row r="1521" spans="1:80" ht="14.25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</row>
    <row r="1522" spans="1:80" ht="14.25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</row>
    <row r="1523" spans="1:80" ht="14.25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</row>
    <row r="1524" spans="1:80" ht="14.25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</row>
    <row r="1525" spans="1:80" ht="14.25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</row>
    <row r="1526" spans="1:80" ht="14.25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</row>
    <row r="1527" spans="1:80" ht="14.25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</row>
    <row r="1528" spans="1:80" ht="14.25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</row>
    <row r="1529" spans="1:80" ht="14.25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</row>
    <row r="1530" spans="1:80" ht="14.25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</row>
    <row r="1531" spans="1:80" ht="14.25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</row>
    <row r="1532" spans="1:80" ht="14.25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</row>
    <row r="1533" spans="1:80" ht="14.25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</row>
    <row r="1534" spans="1:80" ht="14.25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</row>
    <row r="1535" spans="1:80" ht="14.25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</row>
    <row r="1536" spans="1:80" ht="14.25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</row>
    <row r="1537" spans="1:80" ht="14.25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</row>
    <row r="1538" spans="1:80" ht="14.25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</row>
    <row r="1539" spans="1:80" ht="14.25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</row>
    <row r="1540" spans="1:80" ht="14.25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</row>
    <row r="1541" spans="1:80" ht="14.25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</row>
    <row r="1542" spans="1:80" ht="14.25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</row>
    <row r="1543" spans="1:80" ht="14.25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</row>
    <row r="1544" spans="1:80" ht="14.25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</row>
    <row r="1545" spans="1:80" ht="14.25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</row>
    <row r="1546" spans="1:80" ht="14.25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</row>
    <row r="1547" spans="1:80" ht="14.25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</row>
    <row r="1548" spans="1:80" ht="14.25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</row>
    <row r="1549" spans="1:80" ht="14.25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</row>
    <row r="1550" spans="1:80" ht="14.25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</row>
    <row r="1551" spans="1:80" ht="14.25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</row>
    <row r="1552" spans="1:80" ht="14.25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</row>
    <row r="1553" spans="1:80" ht="14.25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</row>
    <row r="1554" spans="1:80" ht="14.25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</row>
    <row r="1555" spans="1:80" ht="14.25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</row>
    <row r="1556" spans="1:80" ht="14.25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</row>
    <row r="1557" spans="1:80" ht="14.25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</row>
    <row r="1558" spans="1:80" ht="14.25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</row>
    <row r="1559" spans="1:80" ht="14.25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</row>
    <row r="1560" spans="1:80" ht="14.25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</row>
    <row r="1561" spans="1:80" ht="14.25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</row>
    <row r="1562" spans="1:80" ht="14.25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</row>
    <row r="1563" spans="1:80" ht="14.25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</row>
    <row r="1564" spans="1:80" ht="14.25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</row>
    <row r="1565" spans="1:80" ht="14.25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</row>
    <row r="1566" spans="1:80" ht="14.25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</row>
    <row r="1567" spans="1:80" ht="14.25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</row>
    <row r="1568" spans="1:80" ht="14.25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</row>
    <row r="1569" spans="1:80" ht="14.25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</row>
    <row r="1570" spans="1:80" ht="14.25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</row>
    <row r="1571" spans="1:80" ht="14.25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</row>
    <row r="1572" spans="1:80" ht="14.25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</row>
    <row r="1573" spans="1:80" ht="14.25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</row>
    <row r="1574" spans="1:80" ht="14.25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</row>
    <row r="1575" spans="1:80" ht="14.25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</row>
    <row r="1576" spans="1:80" ht="14.25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</row>
    <row r="1577" spans="1:80" ht="14.25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</row>
    <row r="1578" spans="1:80" ht="14.25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</row>
    <row r="1579" spans="1:80" ht="14.25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</row>
    <row r="1580" spans="1:80" ht="14.25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</row>
    <row r="1581" spans="1:80" ht="14.25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</row>
    <row r="1582" spans="1:80" ht="14.25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</row>
    <row r="1583" spans="1:80" ht="14.25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</row>
    <row r="1584" spans="1:80" ht="14.25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</row>
    <row r="1585" spans="1:80" ht="14.25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</row>
    <row r="1586" spans="1:80" ht="14.25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</row>
    <row r="1587" spans="1:80" ht="14.25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</row>
    <row r="1588" spans="1:80" ht="14.25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</row>
    <row r="1589" spans="1:80" ht="14.25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</row>
    <row r="1590" spans="1:80" ht="14.25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</row>
    <row r="1591" spans="1:80" ht="14.25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</row>
    <row r="1592" spans="1:80" ht="14.25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</row>
    <row r="1593" spans="1:80" ht="14.25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</row>
    <row r="1594" spans="1:80" ht="14.25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</row>
    <row r="1595" spans="1:80" ht="14.25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</row>
    <row r="1596" spans="1:80" ht="14.25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</row>
    <row r="1597" spans="1:80" ht="14.25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</row>
    <row r="1598" spans="1:80" ht="14.25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</row>
    <row r="1599" spans="1:80" ht="14.25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</row>
    <row r="1600" spans="1:80" ht="14.25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</row>
    <row r="1601" spans="1:80" ht="14.25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</row>
    <row r="1602" spans="1:80" ht="14.25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</row>
    <row r="1603" spans="1:80" ht="14.25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</row>
    <row r="1604" spans="1:80" ht="14.25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</row>
    <row r="1605" spans="1:80" ht="14.25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</row>
    <row r="1606" spans="1:80" ht="14.25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</row>
    <row r="1607" spans="1:80" ht="14.25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</row>
    <row r="1608" spans="1:80" ht="14.25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</row>
    <row r="1609" spans="1:80" ht="14.25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</row>
    <row r="1610" spans="1:80" ht="14.25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</row>
    <row r="1611" spans="1:80" ht="14.25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</row>
    <row r="1612" spans="1:80" ht="14.25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</row>
    <row r="1613" spans="1:80" ht="14.25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</row>
    <row r="1614" spans="1:80" ht="14.25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</row>
    <row r="1615" spans="1:80" ht="14.25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</row>
    <row r="1616" spans="1:80" ht="14.25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</row>
    <row r="1617" spans="1:80" ht="14.25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</row>
    <row r="1618" spans="1:80" ht="14.25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</row>
    <row r="1619" spans="1:80" ht="14.25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</row>
    <row r="1620" spans="1:80" ht="14.25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</row>
    <row r="1621" spans="1:80" ht="14.25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</row>
    <row r="1622" spans="1:80" ht="14.25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</row>
    <row r="1623" spans="1:80" ht="14.25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</row>
    <row r="1624" spans="1:80" ht="14.25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</row>
    <row r="1625" spans="1:80" ht="14.25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</row>
    <row r="1626" spans="1:80" ht="14.25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</row>
    <row r="1627" spans="1:80" ht="14.25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</row>
    <row r="1628" spans="1:80" ht="14.25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</row>
    <row r="1629" spans="1:80" ht="14.25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</row>
    <row r="1630" spans="1:80" ht="14.25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</row>
    <row r="1631" spans="1:80" ht="14.25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</row>
    <row r="1632" spans="1:80" ht="14.25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</row>
    <row r="1633" spans="1:80" ht="14.25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</row>
    <row r="1634" spans="1:80" ht="14.25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</row>
    <row r="1635" spans="1:80" ht="14.25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</row>
    <row r="1636" spans="1:80" ht="14.25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</row>
    <row r="1637" spans="1:80" ht="14.25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</row>
    <row r="1638" spans="1:80" ht="14.25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</row>
    <row r="1639" spans="1:80" ht="14.25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</row>
    <row r="1640" spans="1:80" ht="14.25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</row>
    <row r="1641" spans="1:80" ht="14.25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</row>
    <row r="1642" spans="1:80" ht="14.25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</row>
    <row r="1643" spans="1:80" ht="14.25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</row>
    <row r="1644" spans="1:80" ht="14.25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</row>
    <row r="1645" spans="1:80" ht="14.25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</row>
    <row r="1646" spans="1:80" ht="14.25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</row>
    <row r="1647" spans="1:80" ht="14.25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</row>
    <row r="1648" spans="1:80" ht="14.25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</row>
    <row r="1649" spans="1:80" ht="14.25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</row>
    <row r="1650" spans="1:80" ht="14.25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</row>
    <row r="1651" spans="1:80" ht="14.25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</row>
    <row r="1652" spans="1:80" ht="14.25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</row>
    <row r="1653" spans="1:80" ht="14.25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</row>
    <row r="1654" spans="1:80" ht="14.25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</row>
    <row r="1655" spans="1:80" ht="14.25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</row>
    <row r="1656" spans="1:80" ht="14.25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</row>
    <row r="1657" spans="1:80" ht="14.25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</row>
    <row r="1658" spans="1:80" ht="14.25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</row>
    <row r="1659" spans="1:80" ht="14.25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</row>
    <row r="1660" spans="1:80" ht="14.25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</row>
    <row r="1661" spans="1:80" ht="14.25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</row>
    <row r="1662" spans="1:80" ht="14.25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</row>
    <row r="1663" spans="1:80" ht="14.25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</row>
    <row r="1664" spans="1:80" ht="14.25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</row>
    <row r="1665" spans="1:80" ht="14.25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</row>
    <row r="1666" spans="1:80" ht="14.25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</row>
    <row r="1667" spans="1:80" ht="14.25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</row>
    <row r="1668" spans="1:80" ht="14.25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</row>
    <row r="1669" spans="1:80" ht="14.25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</row>
    <row r="1670" spans="1:80" ht="14.25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</row>
    <row r="1671" spans="1:80" ht="14.25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</row>
    <row r="1672" spans="1:80" ht="14.25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</row>
    <row r="1673" spans="1:80" ht="14.25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</row>
    <row r="1674" spans="1:80" ht="14.25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</row>
    <row r="1675" spans="1:80" ht="14.25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</row>
    <row r="1676" spans="1:80" ht="14.25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</row>
    <row r="1677" spans="1:80" ht="14.25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</row>
    <row r="1678" spans="1:80" ht="14.25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</row>
    <row r="1679" spans="1:80" ht="14.25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</row>
    <row r="1680" spans="1:80" ht="14.25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</row>
    <row r="1681" spans="1:80" ht="14.25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</row>
    <row r="1682" spans="1:80" ht="14.25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</row>
    <row r="1683" spans="1:80" ht="14.25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</row>
    <row r="1684" spans="1:80" ht="14.25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</row>
    <row r="1685" spans="1:80" ht="14.25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</row>
    <row r="1686" spans="1:80" ht="14.25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</row>
    <row r="1687" spans="1:80" ht="14.25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</row>
    <row r="1688" spans="1:80" ht="14.25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</row>
    <row r="1689" spans="1:80" ht="14.25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</row>
    <row r="1690" spans="1:80" ht="14.25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</row>
    <row r="1691" spans="1:80" ht="14.25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</row>
    <row r="1692" spans="1:80" ht="14.25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</row>
    <row r="1693" spans="1:80" ht="14.25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</row>
    <row r="1694" spans="1:80" ht="14.25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</row>
    <row r="1695" spans="1:80" ht="14.25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</row>
    <row r="1696" spans="1:80" ht="14.25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</row>
    <row r="1697" spans="1:80" ht="14.25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</row>
    <row r="1698" spans="1:80" ht="14.25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</row>
    <row r="1699" spans="1:80" ht="14.25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</row>
    <row r="1700" spans="1:80" ht="14.25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</row>
    <row r="1701" spans="1:80" ht="14.25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</row>
    <row r="1702" spans="1:80" ht="14.25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</row>
    <row r="1703" spans="1:80" ht="14.25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</row>
    <row r="1704" spans="1:80" ht="14.25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</row>
    <row r="1705" spans="1:80" ht="14.25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</row>
    <row r="1706" spans="1:80" ht="14.25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</row>
    <row r="1707" spans="1:80" ht="14.25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</row>
    <row r="1708" spans="1:80" ht="14.25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</row>
    <row r="1709" spans="1:80" ht="14.25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</row>
    <row r="1710" spans="1:80" ht="14.25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</row>
    <row r="1711" spans="1:80" ht="14.25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</row>
    <row r="1712" spans="1:80" ht="14.25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</row>
    <row r="1713" spans="1:80" ht="14.25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</row>
    <row r="1714" spans="1:80" ht="14.25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</row>
    <row r="1715" spans="1:80" ht="14.25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</row>
    <row r="1716" spans="1:80" ht="14.25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</row>
    <row r="1717" spans="1:80" ht="14.25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</row>
    <row r="1718" spans="1:80" ht="14.25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</row>
    <row r="1719" spans="1:80" ht="14.25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</row>
    <row r="1720" spans="1:80" ht="14.25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</row>
    <row r="1721" spans="1:80" ht="14.25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</row>
    <row r="1722" spans="1:80" ht="14.25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</row>
    <row r="1723" spans="1:80" ht="14.25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</row>
    <row r="1724" spans="1:80" ht="14.25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</row>
    <row r="1725" spans="1:80" ht="14.25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</row>
    <row r="1726" spans="1:80" ht="14.25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</row>
    <row r="1727" spans="1:80" ht="14.25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</row>
    <row r="1728" spans="1:80" ht="14.25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</row>
    <row r="1729" spans="1:80" ht="14.25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</row>
    <row r="1730" spans="1:80" ht="14.25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</row>
    <row r="1731" spans="1:80" ht="14.25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</row>
    <row r="1732" spans="1:80" ht="14.25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</row>
    <row r="1733" spans="1:80" ht="14.25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</row>
    <row r="1734" spans="1:80" ht="14.25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</row>
    <row r="1735" spans="1:80" ht="14.25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</row>
    <row r="1736" spans="1:80" ht="14.25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</row>
    <row r="1737" spans="1:80" ht="14.25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</row>
    <row r="1738" spans="1:80" ht="14.25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</row>
    <row r="1739" spans="1:80" ht="14.25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</row>
    <row r="1740" spans="1:80" ht="14.25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</row>
    <row r="1741" spans="1:80" ht="14.25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</row>
    <row r="1742" spans="1:80" ht="14.25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</row>
    <row r="1743" spans="1:80" ht="14.25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</row>
    <row r="1744" spans="1:80" ht="14.25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</row>
    <row r="1745" spans="1:80" ht="14.25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</row>
    <row r="1746" spans="1:80" ht="14.25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</row>
    <row r="1747" spans="1:80" ht="14.25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</row>
    <row r="1748" spans="1:80" ht="14.25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</row>
    <row r="1749" spans="1:80" ht="14.25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</row>
    <row r="1750" spans="1:80" ht="14.25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</row>
    <row r="1751" spans="1:80" ht="14.25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</row>
    <row r="1752" spans="1:80" ht="14.25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</row>
    <row r="1753" spans="1:80" ht="14.25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</row>
    <row r="1754" spans="1:80" ht="14.25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</row>
    <row r="1755" spans="1:80" ht="14.25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</row>
    <row r="1756" spans="1:80" ht="14.25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</row>
    <row r="1757" spans="1:80" ht="14.25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</row>
    <row r="1758" spans="1:80" ht="14.25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</row>
    <row r="1759" spans="1:80" ht="14.25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</row>
    <row r="1760" spans="1:80" ht="14.25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</row>
    <row r="1761" spans="1:80" ht="14.25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</row>
    <row r="1762" spans="1:80" ht="14.25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</row>
    <row r="1763" spans="1:80" ht="14.25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</row>
    <row r="1764" spans="1:80" ht="14.25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</row>
    <row r="1765" spans="1:80" ht="14.25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</row>
    <row r="1766" spans="1:80" ht="14.25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</row>
    <row r="1767" spans="1:80" ht="14.25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</row>
    <row r="1768" spans="1:80" ht="14.25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</row>
    <row r="1769" spans="1:80" ht="14.25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</row>
    <row r="1770" spans="1:80" ht="14.25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</row>
    <row r="1771" spans="1:80" ht="14.25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</row>
    <row r="1772" spans="1:80" ht="14.25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</row>
    <row r="1773" spans="1:80" ht="14.25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</row>
    <row r="1774" spans="1:80" ht="14.25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</row>
    <row r="1775" spans="1:80" ht="14.25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</row>
    <row r="1776" spans="1:80" ht="14.25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</row>
    <row r="1777" spans="1:80" ht="14.25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</row>
    <row r="1778" spans="1:80" ht="14.25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</row>
    <row r="1779" spans="1:80" ht="14.25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</row>
    <row r="1780" spans="1:80" ht="14.25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</row>
    <row r="1781" spans="1:80" ht="14.25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</row>
    <row r="1782" spans="1:80" ht="14.25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</row>
    <row r="1783" spans="1:80" ht="14.25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</row>
    <row r="1784" spans="1:80" ht="14.25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</row>
    <row r="1785" spans="1:80" ht="14.25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</row>
    <row r="1786" spans="1:80" ht="14.25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</row>
    <row r="1787" spans="1:80" ht="14.25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</row>
    <row r="1788" spans="1:80" ht="14.25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</row>
    <row r="1789" spans="1:80" ht="14.25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</row>
    <row r="1790" spans="1:80" ht="14.25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</row>
    <row r="1791" spans="1:80" ht="14.25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</row>
    <row r="1792" spans="1:80" ht="14.25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</row>
    <row r="1793" spans="1:80" ht="14.25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</row>
    <row r="1794" spans="1:80" ht="14.25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</row>
    <row r="1795" spans="1:80" ht="14.25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</row>
    <row r="1796" spans="1:80" ht="14.25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</row>
    <row r="1797" spans="1:80" ht="14.25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</row>
    <row r="1798" spans="1:80" ht="14.25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</row>
    <row r="1799" spans="1:80" ht="14.25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</row>
    <row r="1800" spans="1:80" ht="14.25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</row>
    <row r="1801" spans="1:80" ht="14.25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</row>
    <row r="1802" spans="1:80" ht="14.25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</row>
    <row r="1803" spans="1:80" ht="14.25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</row>
    <row r="1804" spans="1:80" ht="14.25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</row>
    <row r="1805" spans="1:80" ht="14.25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</row>
    <row r="1806" spans="1:80" ht="14.25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</row>
    <row r="1807" spans="1:80" ht="14.25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</row>
    <row r="1808" spans="1:80" ht="14.25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</row>
    <row r="1809" spans="1:80" ht="14.25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</row>
    <row r="1810" spans="1:80" ht="14.25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</row>
    <row r="1811" spans="1:80" ht="14.25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</row>
    <row r="1812" spans="1:80" ht="14.25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</row>
    <row r="1813" spans="1:80" ht="14.25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</row>
    <row r="1814" spans="1:80" ht="14.25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</row>
    <row r="1815" spans="1:80" ht="14.25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</row>
    <row r="1816" spans="1:80" ht="14.25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</row>
    <row r="1817" spans="1:80" ht="14.25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</row>
    <row r="1818" spans="1:80" ht="14.25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</row>
    <row r="1819" spans="1:80" ht="14.25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</row>
    <row r="1820" spans="1:80" ht="14.25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</row>
    <row r="1821" spans="1:80" ht="14.25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</row>
    <row r="1822" spans="1:80" ht="14.25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</row>
    <row r="1823" spans="1:80" ht="14.25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</row>
    <row r="1824" spans="1:80" ht="14.25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</row>
    <row r="1825" spans="1:80" ht="14.25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</row>
    <row r="1826" spans="1:80" ht="14.25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</row>
    <row r="1827" spans="1:80" ht="14.25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</row>
    <row r="1828" spans="1:80" ht="14.25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</row>
    <row r="1829" spans="1:80" ht="14.25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</row>
    <row r="1830" spans="1:80" ht="14.25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</row>
    <row r="1831" spans="1:80" ht="14.25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</row>
    <row r="1832" spans="1:80" ht="14.25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</row>
    <row r="1833" spans="1:80" ht="14.25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</row>
    <row r="1834" spans="1:80" ht="14.25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</row>
    <row r="1835" spans="1:80" ht="14.25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</row>
    <row r="1836" spans="1:80" ht="14.25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</row>
    <row r="1837" spans="1:80" ht="14.25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</row>
    <row r="1838" spans="1:80" ht="14.25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</row>
    <row r="1839" spans="1:80" ht="14.25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</row>
    <row r="1840" spans="1:80" ht="14.25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</row>
    <row r="1841" spans="1:80" ht="14.25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</row>
    <row r="1842" spans="1:80" ht="14.25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</row>
    <row r="1843" spans="1:80" ht="14.25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</row>
    <row r="1844" spans="1:80" ht="14.25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</row>
    <row r="1845" spans="1:80" ht="14.25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</row>
    <row r="1846" spans="1:80" ht="14.25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</row>
    <row r="1847" spans="1:80" ht="14.25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</row>
    <row r="1848" spans="1:80" ht="14.25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</row>
    <row r="1849" spans="1:80" ht="14.25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</row>
    <row r="1850" spans="1:80" ht="14.25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</row>
    <row r="1851" spans="1:80" ht="14.25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</row>
    <row r="1852" spans="1:80" ht="14.25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</row>
    <row r="1853" spans="1:80" ht="14.25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</row>
    <row r="1854" spans="1:80" ht="14.25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</row>
    <row r="1855" spans="1:80" ht="14.25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</row>
    <row r="1856" spans="1:80" ht="14.25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</row>
    <row r="1857" spans="1:80" ht="14.25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</row>
    <row r="1858" spans="1:80" ht="14.25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</row>
    <row r="1859" spans="1:80" ht="14.25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</row>
    <row r="1860" spans="1:80" ht="14.25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</row>
    <row r="1861" spans="1:80" ht="14.25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</row>
    <row r="1862" spans="1:80" ht="14.25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</row>
    <row r="1863" spans="1:80" ht="14.25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</row>
    <row r="1864" spans="1:80" ht="14.25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</row>
    <row r="1865" spans="1:80" ht="14.25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</row>
    <row r="1866" spans="1:80" ht="14.25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</row>
    <row r="1867" spans="1:80" ht="14.25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</row>
    <row r="1868" spans="1:80" ht="14.25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</row>
    <row r="1869" spans="1:80" ht="14.25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</row>
    <row r="1870" spans="1:80" ht="14.25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</row>
    <row r="1871" spans="1:80" ht="14.25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</row>
    <row r="1872" spans="1:80" ht="14.25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</row>
    <row r="1873" spans="1:80" ht="14.25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</row>
    <row r="1874" spans="1:80" ht="14.25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</row>
    <row r="1875" spans="1:80" ht="14.25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</row>
    <row r="1876" spans="1:80" ht="14.25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</row>
    <row r="1877" spans="1:80" ht="14.25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</row>
    <row r="1878" spans="1:80" ht="14.25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</row>
    <row r="1879" spans="1:80" ht="14.25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</row>
    <row r="1880" spans="1:80" ht="14.25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</row>
    <row r="1881" spans="1:80" ht="14.25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</row>
    <row r="1882" spans="1:80" ht="14.25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</row>
    <row r="1883" spans="1:80" ht="14.25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</row>
    <row r="1884" spans="1:80" ht="14.25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</row>
    <row r="1885" spans="1:80" ht="14.25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</row>
    <row r="1886" spans="1:80" ht="14.25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</row>
    <row r="1887" spans="1:80" ht="14.25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</row>
    <row r="1888" spans="1:80" ht="14.25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</row>
    <row r="1889" spans="1:80" ht="14.25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</row>
    <row r="1890" spans="1:80" ht="14.25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</row>
    <row r="1891" spans="1:80" ht="14.25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</row>
    <row r="1892" spans="1:80" ht="14.25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</row>
    <row r="1893" spans="1:80" ht="14.25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</row>
    <row r="1894" spans="1:80" ht="14.25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</row>
    <row r="1895" spans="1:80" ht="14.25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</row>
    <row r="1896" spans="1:80" ht="14.25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</row>
    <row r="1897" spans="1:80" ht="14.25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</row>
    <row r="1898" spans="1:80" ht="14.25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</row>
    <row r="1899" spans="1:80" ht="14.25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</row>
    <row r="1900" spans="1:80" ht="14.25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</row>
    <row r="1901" spans="1:80" ht="14.25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</row>
    <row r="1902" spans="1:80" ht="14.25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</row>
    <row r="1903" spans="1:80" ht="14.25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</row>
    <row r="1904" spans="1:80" ht="14.25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</row>
    <row r="1905" spans="1:80" ht="14.25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</row>
    <row r="1906" spans="1:80" ht="14.25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</row>
    <row r="1907" spans="1:80" ht="14.25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</row>
    <row r="1908" spans="1:80" ht="14.25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</row>
    <row r="1909" spans="1:80" ht="14.25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</row>
    <row r="1910" spans="1:80" ht="14.25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</row>
    <row r="1911" spans="1:80" ht="14.25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</row>
    <row r="1912" spans="1:80" ht="14.25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</row>
    <row r="1913" spans="1:80" ht="14.25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</row>
    <row r="1914" spans="1:80" ht="14.25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</row>
    <row r="1915" spans="1:80" ht="14.25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</row>
    <row r="1916" spans="1:80" ht="14.25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</row>
    <row r="1917" spans="1:80" ht="14.25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</row>
    <row r="1918" spans="1:80" ht="14.25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</row>
    <row r="1919" spans="1:80" ht="14.25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</row>
    <row r="1920" spans="1:80" ht="14.25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</row>
    <row r="1921" spans="1:80" ht="14.25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</row>
    <row r="1922" spans="1:80" ht="14.25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</row>
    <row r="1923" spans="1:80" ht="14.25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</row>
    <row r="1924" spans="1:80" ht="14.25" x14ac:dyDescent="0.2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</row>
    <row r="1925" spans="1:80" ht="14.25" x14ac:dyDescent="0.2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</row>
    <row r="1926" spans="1:80" ht="14.25" x14ac:dyDescent="0.2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</row>
    <row r="1927" spans="1:80" ht="14.25" x14ac:dyDescent="0.2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</row>
    <row r="1928" spans="1:80" ht="14.25" x14ac:dyDescent="0.2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</row>
    <row r="1929" spans="1:80" ht="14.25" x14ac:dyDescent="0.2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</row>
    <row r="1930" spans="1:80" ht="14.25" x14ac:dyDescent="0.2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</row>
    <row r="1931" spans="1:80" ht="14.25" x14ac:dyDescent="0.2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</row>
    <row r="1932" spans="1:80" ht="14.25" x14ac:dyDescent="0.2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</row>
    <row r="1933" spans="1:80" ht="14.25" x14ac:dyDescent="0.2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</row>
    <row r="1934" spans="1:80" ht="14.25" x14ac:dyDescent="0.2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</row>
    <row r="1935" spans="1:80" ht="14.25" x14ac:dyDescent="0.2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</row>
    <row r="1936" spans="1:80" ht="14.25" x14ac:dyDescent="0.2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</row>
    <row r="1937" spans="1:80" ht="14.25" x14ac:dyDescent="0.2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</row>
    <row r="1938" spans="1:80" ht="14.25" x14ac:dyDescent="0.2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</row>
    <row r="1939" spans="1:80" ht="14.25" x14ac:dyDescent="0.2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</row>
    <row r="1940" spans="1:80" ht="14.25" x14ac:dyDescent="0.2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</row>
    <row r="1941" spans="1:80" ht="14.25" x14ac:dyDescent="0.2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</row>
    <row r="1942" spans="1:80" ht="14.25" x14ac:dyDescent="0.2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</row>
    <row r="1943" spans="1:80" ht="14.25" x14ac:dyDescent="0.2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</row>
    <row r="1944" spans="1:80" ht="14.25" x14ac:dyDescent="0.2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</row>
    <row r="1945" spans="1:80" ht="14.25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</row>
    <row r="1946" spans="1:80" ht="14.25" x14ac:dyDescent="0.2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</row>
    <row r="1947" spans="1:80" ht="14.25" x14ac:dyDescent="0.2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</row>
    <row r="1948" spans="1:80" ht="14.25" x14ac:dyDescent="0.2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</row>
    <row r="1949" spans="1:80" ht="14.25" x14ac:dyDescent="0.2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</row>
    <row r="1950" spans="1:80" ht="14.25" x14ac:dyDescent="0.2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</row>
    <row r="1951" spans="1:80" ht="14.25" x14ac:dyDescent="0.2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</row>
    <row r="1952" spans="1:80" ht="14.25" x14ac:dyDescent="0.2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</row>
    <row r="1953" spans="1:80" ht="14.25" x14ac:dyDescent="0.2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</row>
    <row r="1954" spans="1:80" ht="14.25" x14ac:dyDescent="0.2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</row>
    <row r="1955" spans="1:80" ht="14.25" x14ac:dyDescent="0.2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</row>
    <row r="1956" spans="1:80" ht="14.25" x14ac:dyDescent="0.2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</row>
    <row r="1957" spans="1:80" ht="14.25" x14ac:dyDescent="0.2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</row>
    <row r="1958" spans="1:80" ht="14.25" x14ac:dyDescent="0.2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</row>
    <row r="1959" spans="1:80" ht="14.25" x14ac:dyDescent="0.2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</row>
    <row r="1960" spans="1:80" ht="14.25" x14ac:dyDescent="0.2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</row>
    <row r="1961" spans="1:80" ht="14.25" x14ac:dyDescent="0.2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</row>
    <row r="1962" spans="1:80" ht="14.25" x14ac:dyDescent="0.2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</row>
    <row r="1963" spans="1:80" ht="14.25" x14ac:dyDescent="0.2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</row>
    <row r="1964" spans="1:80" ht="14.25" x14ac:dyDescent="0.2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</row>
    <row r="1965" spans="1:80" ht="14.25" x14ac:dyDescent="0.2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</row>
    <row r="1966" spans="1:80" ht="14.25" x14ac:dyDescent="0.2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</row>
    <row r="1967" spans="1:80" ht="14.25" x14ac:dyDescent="0.2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</row>
    <row r="1968" spans="1:80" ht="14.25" x14ac:dyDescent="0.2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</row>
    <row r="1969" spans="1:80" ht="14.25" x14ac:dyDescent="0.2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</row>
    <row r="1970" spans="1:80" ht="14.25" x14ac:dyDescent="0.2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</row>
    <row r="1971" spans="1:80" ht="14.25" x14ac:dyDescent="0.2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</row>
    <row r="1972" spans="1:80" ht="14.25" x14ac:dyDescent="0.2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</row>
    <row r="1973" spans="1:80" ht="14.25" x14ac:dyDescent="0.2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</row>
    <row r="1974" spans="1:80" ht="14.25" x14ac:dyDescent="0.2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</row>
    <row r="1975" spans="1:80" ht="14.25" x14ac:dyDescent="0.2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</row>
    <row r="1976" spans="1:80" ht="14.25" x14ac:dyDescent="0.2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</row>
    <row r="1977" spans="1:80" ht="14.25" x14ac:dyDescent="0.2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</row>
    <row r="1978" spans="1:80" ht="14.25" x14ac:dyDescent="0.2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</row>
    <row r="1979" spans="1:80" ht="14.25" x14ac:dyDescent="0.2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</row>
    <row r="1980" spans="1:80" ht="14.25" x14ac:dyDescent="0.2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</row>
    <row r="1981" spans="1:80" ht="14.25" x14ac:dyDescent="0.2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</row>
    <row r="1982" spans="1:80" ht="14.25" x14ac:dyDescent="0.2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</row>
    <row r="1983" spans="1:80" ht="14.25" x14ac:dyDescent="0.2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</row>
    <row r="1984" spans="1:80" ht="14.25" x14ac:dyDescent="0.2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</row>
    <row r="1985" spans="1:80" ht="14.25" x14ac:dyDescent="0.2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</row>
    <row r="1986" spans="1:80" ht="14.25" x14ac:dyDescent="0.2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</row>
    <row r="1987" spans="1:80" ht="14.25" x14ac:dyDescent="0.2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</row>
    <row r="1988" spans="1:80" ht="14.25" x14ac:dyDescent="0.2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</row>
    <row r="1989" spans="1:80" ht="14.25" x14ac:dyDescent="0.2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</row>
    <row r="1990" spans="1:80" ht="14.25" x14ac:dyDescent="0.2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</row>
    <row r="1991" spans="1:80" ht="14.25" x14ac:dyDescent="0.2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</row>
    <row r="1992" spans="1:80" ht="14.25" x14ac:dyDescent="0.2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</row>
    <row r="1993" spans="1:80" ht="14.25" x14ac:dyDescent="0.2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</row>
    <row r="1994" spans="1:80" ht="14.25" x14ac:dyDescent="0.2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</row>
    <row r="1995" spans="1:80" ht="14.25" x14ac:dyDescent="0.2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</row>
    <row r="1996" spans="1:80" ht="14.25" x14ac:dyDescent="0.2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</row>
    <row r="1997" spans="1:80" ht="14.25" x14ac:dyDescent="0.2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</row>
    <row r="1998" spans="1:80" ht="14.25" x14ac:dyDescent="0.2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</row>
    <row r="1999" spans="1:80" ht="14.25" x14ac:dyDescent="0.2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</row>
    <row r="2000" spans="1:80" ht="14.25" x14ac:dyDescent="0.2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</row>
    <row r="2001" spans="1:80" ht="14.25" x14ac:dyDescent="0.2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</row>
    <row r="2002" spans="1:80" ht="14.25" x14ac:dyDescent="0.2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</row>
    <row r="2003" spans="1:80" ht="14.25" x14ac:dyDescent="0.2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</row>
    <row r="2004" spans="1:80" ht="14.25" x14ac:dyDescent="0.2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</row>
    <row r="2005" spans="1:80" ht="14.25" x14ac:dyDescent="0.2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</row>
    <row r="2006" spans="1:80" ht="14.25" x14ac:dyDescent="0.2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</row>
    <row r="2007" spans="1:80" ht="14.25" x14ac:dyDescent="0.2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</row>
    <row r="2008" spans="1:80" ht="14.25" x14ac:dyDescent="0.2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</row>
    <row r="2009" spans="1:80" ht="14.25" x14ac:dyDescent="0.2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</row>
    <row r="2010" spans="1:80" ht="14.25" x14ac:dyDescent="0.2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</row>
    <row r="2011" spans="1:80" ht="14.25" x14ac:dyDescent="0.2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</row>
    <row r="2012" spans="1:80" ht="14.25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</row>
    <row r="2013" spans="1:80" ht="14.25" x14ac:dyDescent="0.2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</row>
    <row r="2014" spans="1:80" ht="14.25" x14ac:dyDescent="0.2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</row>
    <row r="2015" spans="1:80" ht="14.25" x14ac:dyDescent="0.2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</row>
    <row r="2016" spans="1:80" ht="14.25" x14ac:dyDescent="0.2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</row>
    <row r="2017" spans="1:80" ht="14.25" x14ac:dyDescent="0.2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</row>
    <row r="2018" spans="1:80" ht="14.25" x14ac:dyDescent="0.2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</row>
    <row r="2019" spans="1:80" ht="14.25" x14ac:dyDescent="0.2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</row>
    <row r="2020" spans="1:80" ht="14.25" x14ac:dyDescent="0.2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</row>
    <row r="2021" spans="1:80" ht="14.25" x14ac:dyDescent="0.2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</row>
    <row r="2022" spans="1:80" ht="14.25" x14ac:dyDescent="0.2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</row>
    <row r="2023" spans="1:80" ht="14.25" x14ac:dyDescent="0.2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</row>
    <row r="2024" spans="1:80" ht="14.25" x14ac:dyDescent="0.2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</row>
    <row r="2025" spans="1:80" ht="14.25" x14ac:dyDescent="0.2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</row>
    <row r="2026" spans="1:80" ht="14.25" x14ac:dyDescent="0.2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</row>
    <row r="2027" spans="1:80" ht="14.25" x14ac:dyDescent="0.2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</row>
    <row r="2028" spans="1:80" ht="14.25" x14ac:dyDescent="0.2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</row>
    <row r="2029" spans="1:80" ht="14.25" x14ac:dyDescent="0.2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</row>
    <row r="2030" spans="1:80" ht="14.25" x14ac:dyDescent="0.2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</row>
    <row r="2031" spans="1:80" ht="14.25" x14ac:dyDescent="0.2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</row>
    <row r="2032" spans="1:80" ht="14.25" x14ac:dyDescent="0.2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</row>
    <row r="2033" spans="1:80" ht="14.25" x14ac:dyDescent="0.2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</row>
    <row r="2034" spans="1:80" ht="14.25" x14ac:dyDescent="0.2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</row>
    <row r="2035" spans="1:80" ht="14.25" x14ac:dyDescent="0.2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</row>
    <row r="2036" spans="1:80" ht="14.25" x14ac:dyDescent="0.2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</row>
    <row r="2037" spans="1:80" ht="14.25" x14ac:dyDescent="0.2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</row>
    <row r="2038" spans="1:80" ht="14.25" x14ac:dyDescent="0.2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</row>
    <row r="2039" spans="1:80" ht="14.25" x14ac:dyDescent="0.2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</row>
    <row r="2040" spans="1:80" ht="14.25" x14ac:dyDescent="0.2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</row>
    <row r="2041" spans="1:80" ht="14.25" x14ac:dyDescent="0.2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</row>
    <row r="2042" spans="1:80" ht="14.25" x14ac:dyDescent="0.2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</row>
    <row r="2043" spans="1:80" ht="14.25" x14ac:dyDescent="0.2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</row>
    <row r="2044" spans="1:80" ht="14.25" x14ac:dyDescent="0.2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</row>
    <row r="2045" spans="1:80" ht="14.25" x14ac:dyDescent="0.2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</row>
    <row r="2046" spans="1:80" ht="14.25" x14ac:dyDescent="0.2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</row>
    <row r="2047" spans="1:80" ht="14.25" x14ac:dyDescent="0.2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</row>
    <row r="2048" spans="1:80" ht="14.25" x14ac:dyDescent="0.2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</row>
    <row r="2049" spans="1:80" ht="14.25" x14ac:dyDescent="0.2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</row>
    <row r="2050" spans="1:80" ht="14.25" x14ac:dyDescent="0.2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</row>
    <row r="2051" spans="1:80" ht="14.25" x14ac:dyDescent="0.2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</row>
    <row r="2052" spans="1:80" ht="14.25" x14ac:dyDescent="0.2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</row>
    <row r="2053" spans="1:80" ht="14.25" x14ac:dyDescent="0.2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</row>
    <row r="2054" spans="1:80" ht="14.25" x14ac:dyDescent="0.2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</row>
    <row r="2055" spans="1:80" ht="14.25" x14ac:dyDescent="0.2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</row>
    <row r="2056" spans="1:80" ht="14.25" x14ac:dyDescent="0.2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</row>
    <row r="2057" spans="1:80" ht="14.25" x14ac:dyDescent="0.2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</row>
    <row r="2058" spans="1:80" ht="14.25" x14ac:dyDescent="0.2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</row>
    <row r="2059" spans="1:80" ht="14.25" x14ac:dyDescent="0.2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</row>
    <row r="2060" spans="1:80" ht="14.25" x14ac:dyDescent="0.2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</row>
    <row r="2061" spans="1:80" ht="14.25" x14ac:dyDescent="0.2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</row>
    <row r="2062" spans="1:80" ht="14.25" x14ac:dyDescent="0.2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</row>
    <row r="2063" spans="1:80" ht="14.25" x14ac:dyDescent="0.2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</row>
    <row r="2064" spans="1:80" ht="14.25" x14ac:dyDescent="0.2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</row>
    <row r="2065" spans="1:80" ht="14.25" x14ac:dyDescent="0.2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</row>
    <row r="2066" spans="1:80" ht="14.25" x14ac:dyDescent="0.2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</row>
    <row r="2067" spans="1:80" ht="14.25" x14ac:dyDescent="0.2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</row>
    <row r="2068" spans="1:80" ht="14.25" x14ac:dyDescent="0.2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</row>
    <row r="2069" spans="1:80" ht="14.25" x14ac:dyDescent="0.2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</row>
    <row r="2070" spans="1:80" ht="14.25" x14ac:dyDescent="0.2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</row>
    <row r="2071" spans="1:80" ht="14.25" x14ac:dyDescent="0.2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</row>
    <row r="2072" spans="1:80" ht="14.25" x14ac:dyDescent="0.2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</row>
    <row r="2073" spans="1:80" ht="14.25" x14ac:dyDescent="0.2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</row>
    <row r="2074" spans="1:80" ht="14.25" x14ac:dyDescent="0.2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</row>
    <row r="2075" spans="1:80" ht="14.25" x14ac:dyDescent="0.2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</row>
    <row r="2076" spans="1:80" ht="14.25" x14ac:dyDescent="0.2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</row>
    <row r="2077" spans="1:80" ht="14.25" x14ac:dyDescent="0.2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</row>
    <row r="2078" spans="1:80" ht="14.25" x14ac:dyDescent="0.2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</row>
    <row r="2079" spans="1:80" ht="14.25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</row>
    <row r="2080" spans="1:80" ht="14.25" x14ac:dyDescent="0.2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</row>
    <row r="2081" spans="1:80" ht="14.25" x14ac:dyDescent="0.2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</row>
    <row r="2082" spans="1:80" ht="14.25" x14ac:dyDescent="0.2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</row>
    <row r="2083" spans="1:80" ht="14.25" x14ac:dyDescent="0.2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</row>
    <row r="2084" spans="1:80" ht="14.25" x14ac:dyDescent="0.2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</row>
    <row r="2085" spans="1:80" ht="14.25" x14ac:dyDescent="0.2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</row>
    <row r="2086" spans="1:80" ht="14.25" x14ac:dyDescent="0.2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</row>
    <row r="2087" spans="1:80" ht="14.25" x14ac:dyDescent="0.2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</row>
    <row r="2088" spans="1:80" ht="14.25" x14ac:dyDescent="0.2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</row>
    <row r="2089" spans="1:80" ht="14.25" x14ac:dyDescent="0.2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</row>
    <row r="2090" spans="1:80" ht="14.25" x14ac:dyDescent="0.2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</row>
    <row r="2091" spans="1:80" ht="14.25" x14ac:dyDescent="0.2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</row>
    <row r="2092" spans="1:80" ht="14.25" x14ac:dyDescent="0.2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</row>
    <row r="2093" spans="1:80" ht="14.25" x14ac:dyDescent="0.2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</row>
    <row r="2094" spans="1:80" ht="14.25" x14ac:dyDescent="0.2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</row>
    <row r="2095" spans="1:80" ht="14.25" x14ac:dyDescent="0.2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</row>
    <row r="2096" spans="1:80" ht="14.25" x14ac:dyDescent="0.2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</row>
    <row r="2097" spans="1:80" ht="14.25" x14ac:dyDescent="0.2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</row>
    <row r="2098" spans="1:80" ht="14.25" x14ac:dyDescent="0.2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</row>
    <row r="2099" spans="1:80" ht="14.25" x14ac:dyDescent="0.2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</row>
    <row r="2100" spans="1:80" ht="14.25" x14ac:dyDescent="0.2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</row>
    <row r="2101" spans="1:80" ht="14.25" x14ac:dyDescent="0.2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</row>
    <row r="2102" spans="1:80" ht="14.25" x14ac:dyDescent="0.2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</row>
    <row r="2103" spans="1:80" ht="14.25" x14ac:dyDescent="0.2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</row>
    <row r="2104" spans="1:80" ht="14.25" x14ac:dyDescent="0.2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</row>
    <row r="2105" spans="1:80" ht="14.25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</row>
    <row r="2106" spans="1:80" ht="14.25" x14ac:dyDescent="0.2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</row>
    <row r="2107" spans="1:80" ht="14.25" x14ac:dyDescent="0.2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</row>
    <row r="2108" spans="1:80" ht="14.25" x14ac:dyDescent="0.2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</row>
    <row r="2109" spans="1:80" ht="14.25" x14ac:dyDescent="0.2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</row>
    <row r="2110" spans="1:80" ht="14.25" x14ac:dyDescent="0.2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</row>
    <row r="2111" spans="1:80" ht="14.25" x14ac:dyDescent="0.2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</row>
    <row r="2112" spans="1:80" ht="14.25" x14ac:dyDescent="0.2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</row>
    <row r="2113" spans="1:80" ht="14.25" x14ac:dyDescent="0.2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</row>
    <row r="2114" spans="1:80" ht="14.25" x14ac:dyDescent="0.2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</row>
    <row r="2115" spans="1:80" ht="14.25" x14ac:dyDescent="0.2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</row>
    <row r="2116" spans="1:80" ht="14.25" x14ac:dyDescent="0.2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</row>
    <row r="2117" spans="1:80" ht="14.25" x14ac:dyDescent="0.2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</row>
    <row r="2118" spans="1:80" ht="14.25" x14ac:dyDescent="0.2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</row>
    <row r="2119" spans="1:80" ht="14.25" x14ac:dyDescent="0.2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</row>
    <row r="2120" spans="1:80" ht="14.25" x14ac:dyDescent="0.2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</row>
    <row r="2121" spans="1:80" ht="14.25" x14ac:dyDescent="0.2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</row>
    <row r="2122" spans="1:80" ht="14.25" x14ac:dyDescent="0.2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</row>
    <row r="2123" spans="1:80" ht="14.25" x14ac:dyDescent="0.2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</row>
    <row r="2124" spans="1:80" ht="14.25" x14ac:dyDescent="0.2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</row>
    <row r="2125" spans="1:80" ht="14.25" x14ac:dyDescent="0.2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</row>
    <row r="2126" spans="1:80" ht="14.25" x14ac:dyDescent="0.2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</row>
    <row r="2127" spans="1:80" ht="14.25" x14ac:dyDescent="0.2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</row>
    <row r="2128" spans="1:80" ht="14.25" x14ac:dyDescent="0.2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</row>
    <row r="2129" spans="1:80" ht="14.25" x14ac:dyDescent="0.2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</row>
    <row r="2130" spans="1:80" ht="14.25" x14ac:dyDescent="0.2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</row>
    <row r="2131" spans="1:80" ht="14.25" x14ac:dyDescent="0.2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</row>
    <row r="2132" spans="1:80" ht="14.25" x14ac:dyDescent="0.2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</row>
    <row r="2133" spans="1:80" ht="14.25" x14ac:dyDescent="0.2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</row>
    <row r="2134" spans="1:80" ht="14.25" x14ac:dyDescent="0.2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</row>
    <row r="2135" spans="1:80" ht="14.25" x14ac:dyDescent="0.2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</row>
    <row r="2136" spans="1:80" ht="14.25" x14ac:dyDescent="0.2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</row>
    <row r="2137" spans="1:80" ht="14.25" x14ac:dyDescent="0.2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</row>
    <row r="2138" spans="1:80" ht="14.25" x14ac:dyDescent="0.2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</row>
    <row r="2139" spans="1:80" ht="14.25" x14ac:dyDescent="0.2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</row>
    <row r="2140" spans="1:80" ht="14.25" x14ac:dyDescent="0.2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</row>
    <row r="2141" spans="1:80" ht="14.25" x14ac:dyDescent="0.2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</row>
    <row r="2142" spans="1:80" ht="14.25" x14ac:dyDescent="0.2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</row>
    <row r="2143" spans="1:80" ht="14.25" x14ac:dyDescent="0.2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</row>
    <row r="2144" spans="1:80" ht="14.25" x14ac:dyDescent="0.2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</row>
    <row r="2145" spans="1:80" ht="14.25" x14ac:dyDescent="0.2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</row>
    <row r="2146" spans="1:80" ht="14.25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</row>
    <row r="2147" spans="1:80" ht="14.25" x14ac:dyDescent="0.2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</row>
    <row r="2148" spans="1:80" ht="14.25" x14ac:dyDescent="0.2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</row>
    <row r="2149" spans="1:80" ht="14.25" x14ac:dyDescent="0.2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</row>
    <row r="2150" spans="1:80" ht="14.25" x14ac:dyDescent="0.2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</row>
    <row r="2151" spans="1:80" ht="14.25" x14ac:dyDescent="0.2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</row>
    <row r="2152" spans="1:80" ht="14.25" x14ac:dyDescent="0.2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</row>
    <row r="2153" spans="1:80" ht="14.25" x14ac:dyDescent="0.2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</row>
    <row r="2154" spans="1:80" ht="14.25" x14ac:dyDescent="0.2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</row>
    <row r="2155" spans="1:80" ht="14.25" x14ac:dyDescent="0.2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</row>
    <row r="2156" spans="1:80" ht="14.25" x14ac:dyDescent="0.2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</row>
    <row r="2157" spans="1:80" ht="14.25" x14ac:dyDescent="0.2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</row>
    <row r="2158" spans="1:80" ht="14.25" x14ac:dyDescent="0.2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</row>
    <row r="2159" spans="1:80" ht="14.25" x14ac:dyDescent="0.2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</row>
    <row r="2160" spans="1:80" ht="14.25" x14ac:dyDescent="0.2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</row>
    <row r="2161" spans="1:80" ht="14.25" x14ac:dyDescent="0.2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</row>
    <row r="2162" spans="1:80" ht="14.25" x14ac:dyDescent="0.2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</row>
    <row r="2163" spans="1:80" ht="14.25" x14ac:dyDescent="0.2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</row>
    <row r="2164" spans="1:80" ht="14.25" x14ac:dyDescent="0.2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</row>
    <row r="2165" spans="1:80" ht="14.25" x14ac:dyDescent="0.2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</row>
    <row r="2166" spans="1:80" ht="14.25" x14ac:dyDescent="0.2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</row>
    <row r="2167" spans="1:80" ht="14.25" x14ac:dyDescent="0.2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</row>
    <row r="2168" spans="1:80" ht="14.25" x14ac:dyDescent="0.2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</row>
    <row r="2169" spans="1:80" ht="14.25" x14ac:dyDescent="0.2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</row>
    <row r="2170" spans="1:80" ht="14.25" x14ac:dyDescent="0.2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</row>
    <row r="2171" spans="1:80" ht="14.25" x14ac:dyDescent="0.2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</row>
    <row r="2172" spans="1:80" ht="14.25" x14ac:dyDescent="0.2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</row>
    <row r="2173" spans="1:80" ht="14.25" x14ac:dyDescent="0.2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</row>
    <row r="2174" spans="1:80" ht="14.25" x14ac:dyDescent="0.2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</row>
    <row r="2175" spans="1:80" ht="14.25" x14ac:dyDescent="0.2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</row>
    <row r="2176" spans="1:80" ht="14.25" x14ac:dyDescent="0.2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</row>
    <row r="2177" spans="1:80" ht="14.25" x14ac:dyDescent="0.2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</row>
    <row r="2178" spans="1:80" ht="14.25" x14ac:dyDescent="0.2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</row>
    <row r="2179" spans="1:80" ht="14.25" x14ac:dyDescent="0.2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</row>
    <row r="2180" spans="1:80" ht="14.25" x14ac:dyDescent="0.2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</row>
    <row r="2181" spans="1:80" ht="14.25" x14ac:dyDescent="0.2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</row>
    <row r="2182" spans="1:80" ht="14.25" x14ac:dyDescent="0.2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</row>
    <row r="2183" spans="1:80" ht="14.25" x14ac:dyDescent="0.2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</row>
    <row r="2184" spans="1:80" ht="14.25" x14ac:dyDescent="0.2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</row>
    <row r="2185" spans="1:80" ht="14.25" x14ac:dyDescent="0.2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</row>
    <row r="2186" spans="1:80" ht="14.25" x14ac:dyDescent="0.2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</row>
    <row r="2187" spans="1:80" ht="14.25" x14ac:dyDescent="0.2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</row>
    <row r="2188" spans="1:80" ht="14.25" x14ac:dyDescent="0.2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</row>
    <row r="2189" spans="1:80" ht="14.25" x14ac:dyDescent="0.2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</row>
    <row r="2190" spans="1:80" ht="14.25" x14ac:dyDescent="0.2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</row>
    <row r="2191" spans="1:80" ht="14.25" x14ac:dyDescent="0.2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</row>
    <row r="2192" spans="1:80" ht="14.25" x14ac:dyDescent="0.2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</row>
    <row r="2193" spans="1:80" ht="14.25" x14ac:dyDescent="0.2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</row>
    <row r="2194" spans="1:80" ht="14.25" x14ac:dyDescent="0.2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</row>
    <row r="2195" spans="1:80" ht="14.25" x14ac:dyDescent="0.2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</row>
    <row r="2196" spans="1:80" ht="14.25" x14ac:dyDescent="0.2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</row>
    <row r="2197" spans="1:80" ht="14.25" x14ac:dyDescent="0.2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</row>
    <row r="2198" spans="1:80" ht="14.25" x14ac:dyDescent="0.2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</row>
    <row r="2199" spans="1:80" ht="14.25" x14ac:dyDescent="0.2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</row>
    <row r="2200" spans="1:80" ht="14.25" x14ac:dyDescent="0.2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</row>
    <row r="2201" spans="1:80" ht="14.25" x14ac:dyDescent="0.2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</row>
    <row r="2202" spans="1:80" ht="14.25" x14ac:dyDescent="0.2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</row>
    <row r="2203" spans="1:80" ht="14.25" x14ac:dyDescent="0.2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</row>
    <row r="2204" spans="1:80" ht="14.25" x14ac:dyDescent="0.2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</row>
    <row r="2205" spans="1:80" ht="14.25" x14ac:dyDescent="0.2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</row>
    <row r="2206" spans="1:80" ht="14.25" x14ac:dyDescent="0.2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</row>
    <row r="2207" spans="1:80" ht="14.25" x14ac:dyDescent="0.2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</row>
    <row r="2208" spans="1:80" ht="14.25" x14ac:dyDescent="0.2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</row>
    <row r="2209" spans="1:80" ht="14.25" x14ac:dyDescent="0.2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</row>
    <row r="2210" spans="1:80" ht="14.25" x14ac:dyDescent="0.2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</row>
    <row r="2211" spans="1:80" ht="14.25" x14ac:dyDescent="0.2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</row>
    <row r="2212" spans="1:80" ht="14.25" x14ac:dyDescent="0.2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</row>
    <row r="2213" spans="1:80" ht="14.25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</row>
    <row r="2214" spans="1:80" ht="14.25" x14ac:dyDescent="0.2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</row>
    <row r="2215" spans="1:80" ht="14.25" x14ac:dyDescent="0.2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</row>
    <row r="2216" spans="1:80" ht="14.25" x14ac:dyDescent="0.2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</row>
    <row r="2217" spans="1:80" ht="14.25" x14ac:dyDescent="0.2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</row>
    <row r="2218" spans="1:80" ht="14.25" x14ac:dyDescent="0.2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</row>
    <row r="2219" spans="1:80" ht="14.25" x14ac:dyDescent="0.2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</row>
    <row r="2220" spans="1:80" ht="14.25" x14ac:dyDescent="0.2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</row>
    <row r="2221" spans="1:80" ht="14.25" x14ac:dyDescent="0.2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</row>
    <row r="2222" spans="1:80" ht="14.25" x14ac:dyDescent="0.2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</row>
    <row r="2223" spans="1:80" ht="14.25" x14ac:dyDescent="0.2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</row>
    <row r="2224" spans="1:80" ht="14.25" x14ac:dyDescent="0.2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</row>
    <row r="2225" spans="1:80" ht="14.25" x14ac:dyDescent="0.2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</row>
    <row r="2226" spans="1:80" ht="14.25" x14ac:dyDescent="0.2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</row>
    <row r="2227" spans="1:80" ht="14.25" x14ac:dyDescent="0.2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</row>
    <row r="2228" spans="1:80" ht="14.25" x14ac:dyDescent="0.2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</row>
    <row r="2229" spans="1:80" ht="14.25" x14ac:dyDescent="0.2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</row>
    <row r="2230" spans="1:80" ht="14.25" x14ac:dyDescent="0.2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</row>
    <row r="2231" spans="1:80" ht="14.25" x14ac:dyDescent="0.2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</row>
    <row r="2232" spans="1:80" ht="14.25" x14ac:dyDescent="0.2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</row>
    <row r="2233" spans="1:80" ht="14.25" x14ac:dyDescent="0.2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</row>
    <row r="2234" spans="1:80" ht="14.25" x14ac:dyDescent="0.2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</row>
    <row r="2235" spans="1:80" ht="14.25" x14ac:dyDescent="0.2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</row>
    <row r="2236" spans="1:80" ht="14.25" x14ac:dyDescent="0.2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</row>
    <row r="2237" spans="1:80" ht="14.25" x14ac:dyDescent="0.2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</row>
    <row r="2238" spans="1:80" ht="14.25" x14ac:dyDescent="0.2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</row>
    <row r="2239" spans="1:80" ht="14.25" x14ac:dyDescent="0.2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</row>
    <row r="2240" spans="1:80" ht="14.25" x14ac:dyDescent="0.2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</row>
    <row r="2241" spans="1:80" ht="14.25" x14ac:dyDescent="0.2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</row>
    <row r="2242" spans="1:80" ht="14.25" x14ac:dyDescent="0.2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</row>
    <row r="2243" spans="1:80" ht="14.25" x14ac:dyDescent="0.2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</row>
    <row r="2244" spans="1:80" ht="14.25" x14ac:dyDescent="0.2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</row>
    <row r="2245" spans="1:80" ht="14.25" x14ac:dyDescent="0.2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</row>
    <row r="2246" spans="1:80" ht="14.25" x14ac:dyDescent="0.2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</row>
    <row r="2247" spans="1:80" ht="14.25" x14ac:dyDescent="0.2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</row>
    <row r="2248" spans="1:80" ht="14.25" x14ac:dyDescent="0.2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</row>
    <row r="2249" spans="1:80" ht="14.25" x14ac:dyDescent="0.2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</row>
    <row r="2250" spans="1:80" ht="14.25" x14ac:dyDescent="0.2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</row>
    <row r="2251" spans="1:80" ht="14.25" x14ac:dyDescent="0.2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</row>
    <row r="2252" spans="1:80" ht="14.25" x14ac:dyDescent="0.2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</row>
    <row r="2253" spans="1:80" ht="14.25" x14ac:dyDescent="0.2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</row>
    <row r="2254" spans="1:80" ht="14.25" x14ac:dyDescent="0.2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</row>
    <row r="2255" spans="1:80" ht="14.25" x14ac:dyDescent="0.2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</row>
    <row r="2256" spans="1:80" ht="14.25" x14ac:dyDescent="0.2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</row>
    <row r="2257" spans="1:80" ht="14.25" x14ac:dyDescent="0.2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</row>
    <row r="2258" spans="1:80" ht="14.25" x14ac:dyDescent="0.2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</row>
    <row r="2259" spans="1:80" ht="14.25" x14ac:dyDescent="0.2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</row>
    <row r="2260" spans="1:80" ht="14.25" x14ac:dyDescent="0.2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</row>
    <row r="2261" spans="1:80" ht="14.25" x14ac:dyDescent="0.2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</row>
    <row r="2262" spans="1:80" ht="14.25" x14ac:dyDescent="0.2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</row>
    <row r="2263" spans="1:80" ht="14.25" x14ac:dyDescent="0.2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</row>
    <row r="2264" spans="1:80" ht="14.25" x14ac:dyDescent="0.2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</row>
    <row r="2265" spans="1:80" ht="14.25" x14ac:dyDescent="0.2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</row>
    <row r="2266" spans="1:80" ht="14.25" x14ac:dyDescent="0.2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</row>
    <row r="2267" spans="1:80" ht="14.25" x14ac:dyDescent="0.2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</row>
    <row r="2268" spans="1:80" ht="14.25" x14ac:dyDescent="0.2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</row>
    <row r="2269" spans="1:80" ht="14.25" x14ac:dyDescent="0.2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</row>
    <row r="2270" spans="1:80" ht="14.25" x14ac:dyDescent="0.2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</row>
    <row r="2271" spans="1:80" ht="14.25" x14ac:dyDescent="0.2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</row>
    <row r="2272" spans="1:80" ht="14.25" x14ac:dyDescent="0.2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</row>
    <row r="2273" spans="1:80" ht="14.25" x14ac:dyDescent="0.2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</row>
    <row r="2274" spans="1:80" ht="14.25" x14ac:dyDescent="0.2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</row>
    <row r="2275" spans="1:80" ht="14.25" x14ac:dyDescent="0.2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</row>
    <row r="2276" spans="1:80" ht="14.25" x14ac:dyDescent="0.2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</row>
    <row r="2277" spans="1:80" ht="14.25" x14ac:dyDescent="0.2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</row>
    <row r="2278" spans="1:80" ht="14.25" x14ac:dyDescent="0.2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</row>
    <row r="2279" spans="1:80" ht="14.25" x14ac:dyDescent="0.2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</row>
    <row r="2280" spans="1:80" ht="14.25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</row>
    <row r="2281" spans="1:80" ht="14.25" x14ac:dyDescent="0.2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</row>
    <row r="2282" spans="1:80" ht="14.25" x14ac:dyDescent="0.2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</row>
    <row r="2283" spans="1:80" ht="14.25" x14ac:dyDescent="0.2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</row>
    <row r="2284" spans="1:80" ht="14.25" x14ac:dyDescent="0.2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</row>
    <row r="2285" spans="1:80" ht="14.25" x14ac:dyDescent="0.2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</row>
    <row r="2286" spans="1:80" ht="14.25" x14ac:dyDescent="0.2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</row>
    <row r="2287" spans="1:80" ht="14.25" x14ac:dyDescent="0.2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</row>
    <row r="2288" spans="1:80" ht="14.25" x14ac:dyDescent="0.2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</row>
    <row r="2289" spans="1:80" ht="14.25" x14ac:dyDescent="0.2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</row>
    <row r="2290" spans="1:80" ht="14.25" x14ac:dyDescent="0.2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</row>
    <row r="2291" spans="1:80" ht="14.25" x14ac:dyDescent="0.2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</row>
    <row r="2292" spans="1:80" ht="14.25" x14ac:dyDescent="0.2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</row>
    <row r="2293" spans="1:80" ht="14.25" x14ac:dyDescent="0.2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</row>
    <row r="2294" spans="1:80" ht="14.25" x14ac:dyDescent="0.2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</row>
    <row r="2295" spans="1:80" ht="14.25" x14ac:dyDescent="0.2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</row>
    <row r="2296" spans="1:80" ht="14.25" x14ac:dyDescent="0.2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</row>
    <row r="2297" spans="1:80" ht="14.25" x14ac:dyDescent="0.2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</row>
    <row r="2298" spans="1:80" ht="14.25" x14ac:dyDescent="0.2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</row>
    <row r="2299" spans="1:80" ht="14.25" x14ac:dyDescent="0.2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</row>
    <row r="2300" spans="1:80" ht="14.25" x14ac:dyDescent="0.2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</row>
    <row r="2301" spans="1:80" ht="14.25" x14ac:dyDescent="0.2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</row>
    <row r="2302" spans="1:80" ht="14.25" x14ac:dyDescent="0.2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</row>
    <row r="2303" spans="1:80" ht="14.25" x14ac:dyDescent="0.2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</row>
    <row r="2304" spans="1:80" ht="14.25" x14ac:dyDescent="0.2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</row>
    <row r="2305" spans="1:80" ht="14.25" x14ac:dyDescent="0.2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</row>
    <row r="2306" spans="1:80" ht="14.25" x14ac:dyDescent="0.2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</row>
    <row r="2307" spans="1:80" ht="14.25" x14ac:dyDescent="0.2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</row>
    <row r="2308" spans="1:80" ht="14.25" x14ac:dyDescent="0.2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</row>
    <row r="2309" spans="1:80" ht="14.25" x14ac:dyDescent="0.2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</row>
    <row r="2310" spans="1:80" ht="14.25" x14ac:dyDescent="0.2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</row>
    <row r="2311" spans="1:80" ht="14.25" x14ac:dyDescent="0.2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</row>
    <row r="2312" spans="1:80" ht="14.25" x14ac:dyDescent="0.2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</row>
    <row r="2313" spans="1:80" ht="14.25" x14ac:dyDescent="0.2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</row>
    <row r="2314" spans="1:80" ht="14.25" x14ac:dyDescent="0.2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</row>
    <row r="2315" spans="1:80" ht="14.25" x14ac:dyDescent="0.2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</row>
    <row r="2316" spans="1:80" ht="14.25" x14ac:dyDescent="0.2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</row>
    <row r="2317" spans="1:80" ht="14.25" x14ac:dyDescent="0.2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</row>
    <row r="2318" spans="1:80" ht="14.25" x14ac:dyDescent="0.2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</row>
    <row r="2319" spans="1:80" ht="14.25" x14ac:dyDescent="0.2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</row>
    <row r="2320" spans="1:80" ht="14.25" x14ac:dyDescent="0.2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</row>
    <row r="2321" spans="1:80" ht="14.25" x14ac:dyDescent="0.2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</row>
    <row r="2322" spans="1:80" ht="14.25" x14ac:dyDescent="0.2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</row>
    <row r="2323" spans="1:80" ht="14.25" x14ac:dyDescent="0.2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</row>
    <row r="2324" spans="1:80" ht="14.25" x14ac:dyDescent="0.2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</row>
    <row r="2325" spans="1:80" ht="14.25" x14ac:dyDescent="0.2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</row>
    <row r="2326" spans="1:80" ht="14.25" x14ac:dyDescent="0.2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</row>
    <row r="2327" spans="1:80" ht="14.25" x14ac:dyDescent="0.2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</row>
    <row r="2328" spans="1:80" ht="14.25" x14ac:dyDescent="0.2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</row>
    <row r="2329" spans="1:80" ht="14.25" x14ac:dyDescent="0.2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</row>
    <row r="2330" spans="1:80" ht="14.25" x14ac:dyDescent="0.2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</row>
    <row r="2331" spans="1:80" ht="14.25" x14ac:dyDescent="0.2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</row>
    <row r="2332" spans="1:80" ht="14.25" x14ac:dyDescent="0.2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</row>
    <row r="2333" spans="1:80" ht="14.25" x14ac:dyDescent="0.2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</row>
    <row r="2334" spans="1:80" ht="14.25" x14ac:dyDescent="0.2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</row>
    <row r="2335" spans="1:80" ht="14.25" x14ac:dyDescent="0.2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</row>
    <row r="2336" spans="1:80" ht="14.25" x14ac:dyDescent="0.2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</row>
    <row r="2337" spans="1:80" ht="14.25" x14ac:dyDescent="0.2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</row>
    <row r="2338" spans="1:80" ht="14.25" x14ac:dyDescent="0.2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</row>
    <row r="2339" spans="1:80" ht="14.25" x14ac:dyDescent="0.2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</row>
    <row r="2340" spans="1:80" ht="14.25" x14ac:dyDescent="0.2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</row>
    <row r="2341" spans="1:80" ht="14.25" x14ac:dyDescent="0.2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</row>
    <row r="2342" spans="1:80" ht="14.25" x14ac:dyDescent="0.2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</row>
    <row r="2343" spans="1:80" ht="14.25" x14ac:dyDescent="0.2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</row>
    <row r="2344" spans="1:80" ht="14.25" x14ac:dyDescent="0.2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</row>
    <row r="2345" spans="1:80" ht="14.25" x14ac:dyDescent="0.2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</row>
    <row r="2346" spans="1:80" ht="14.25" x14ac:dyDescent="0.2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</row>
    <row r="2347" spans="1:80" ht="14.25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</row>
    <row r="2348" spans="1:80" ht="14.25" x14ac:dyDescent="0.2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</row>
    <row r="2349" spans="1:80" ht="14.25" x14ac:dyDescent="0.2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</row>
    <row r="2350" spans="1:80" ht="14.25" x14ac:dyDescent="0.2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</row>
    <row r="2351" spans="1:80" ht="14.25" x14ac:dyDescent="0.2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</row>
    <row r="2352" spans="1:80" ht="14.25" x14ac:dyDescent="0.2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</row>
    <row r="2353" spans="1:80" ht="14.25" x14ac:dyDescent="0.2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</row>
    <row r="2354" spans="1:80" ht="14.25" x14ac:dyDescent="0.2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</row>
    <row r="2355" spans="1:80" ht="14.25" x14ac:dyDescent="0.2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</row>
    <row r="2356" spans="1:80" ht="14.25" x14ac:dyDescent="0.2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</row>
    <row r="2357" spans="1:80" ht="14.25" x14ac:dyDescent="0.2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</row>
    <row r="2358" spans="1:80" ht="14.25" x14ac:dyDescent="0.2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</row>
    <row r="2359" spans="1:80" ht="14.25" x14ac:dyDescent="0.2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</row>
    <row r="2360" spans="1:80" ht="14.25" x14ac:dyDescent="0.2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</row>
    <row r="2361" spans="1:80" ht="14.25" x14ac:dyDescent="0.2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</row>
    <row r="2362" spans="1:80" ht="14.25" x14ac:dyDescent="0.2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</row>
    <row r="2363" spans="1:80" ht="14.25" x14ac:dyDescent="0.2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</row>
    <row r="2364" spans="1:80" ht="14.25" x14ac:dyDescent="0.2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</row>
    <row r="2365" spans="1:80" ht="14.25" x14ac:dyDescent="0.2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</row>
    <row r="2366" spans="1:80" ht="14.25" x14ac:dyDescent="0.2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</row>
    <row r="2367" spans="1:80" ht="14.25" x14ac:dyDescent="0.2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</row>
    <row r="2368" spans="1:80" ht="14.25" x14ac:dyDescent="0.2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</row>
    <row r="2369" spans="1:80" ht="14.25" x14ac:dyDescent="0.2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</row>
    <row r="2370" spans="1:80" ht="14.25" x14ac:dyDescent="0.2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</row>
    <row r="2371" spans="1:80" ht="14.25" x14ac:dyDescent="0.2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</row>
    <row r="2372" spans="1:80" ht="14.25" x14ac:dyDescent="0.2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</row>
    <row r="2373" spans="1:80" ht="14.25" x14ac:dyDescent="0.2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</row>
    <row r="2374" spans="1:80" ht="14.25" x14ac:dyDescent="0.2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</row>
    <row r="2375" spans="1:80" ht="14.25" x14ac:dyDescent="0.2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</row>
    <row r="2376" spans="1:80" ht="14.25" x14ac:dyDescent="0.2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</row>
    <row r="2377" spans="1:80" ht="14.25" x14ac:dyDescent="0.2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</row>
    <row r="2378" spans="1:80" ht="14.25" x14ac:dyDescent="0.2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</row>
    <row r="2379" spans="1:80" ht="14.25" x14ac:dyDescent="0.2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</row>
    <row r="2380" spans="1:80" ht="14.25" x14ac:dyDescent="0.2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</row>
    <row r="2381" spans="1:80" ht="14.25" x14ac:dyDescent="0.2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</row>
    <row r="2382" spans="1:80" ht="14.25" x14ac:dyDescent="0.2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</row>
    <row r="2383" spans="1:80" ht="14.25" x14ac:dyDescent="0.2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</row>
    <row r="2384" spans="1:80" ht="14.25" x14ac:dyDescent="0.2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</row>
    <row r="2385" spans="1:80" ht="14.25" x14ac:dyDescent="0.2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</row>
    <row r="2386" spans="1:80" ht="14.25" x14ac:dyDescent="0.2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</row>
    <row r="2387" spans="1:80" ht="14.25" x14ac:dyDescent="0.2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</row>
    <row r="2388" spans="1:80" ht="14.25" x14ac:dyDescent="0.2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</row>
    <row r="2389" spans="1:80" ht="14.25" x14ac:dyDescent="0.2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</row>
    <row r="2390" spans="1:80" ht="14.25" x14ac:dyDescent="0.2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</row>
    <row r="2391" spans="1:80" ht="14.25" x14ac:dyDescent="0.2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</row>
    <row r="2392" spans="1:80" ht="14.25" x14ac:dyDescent="0.2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</row>
    <row r="2393" spans="1:80" ht="14.25" x14ac:dyDescent="0.2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</row>
    <row r="2394" spans="1:80" ht="14.25" x14ac:dyDescent="0.2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</row>
    <row r="2395" spans="1:80" ht="14.25" x14ac:dyDescent="0.2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</row>
    <row r="2396" spans="1:80" ht="14.25" x14ac:dyDescent="0.2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</row>
    <row r="2397" spans="1:80" ht="14.25" x14ac:dyDescent="0.2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</row>
    <row r="2398" spans="1:80" ht="14.25" x14ac:dyDescent="0.2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</row>
    <row r="2399" spans="1:80" ht="14.25" x14ac:dyDescent="0.2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</row>
    <row r="2400" spans="1:80" ht="14.25" x14ac:dyDescent="0.2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</row>
    <row r="2401" spans="1:80" ht="14.25" x14ac:dyDescent="0.2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</row>
    <row r="2402" spans="1:80" ht="14.25" x14ac:dyDescent="0.2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</row>
    <row r="2403" spans="1:80" ht="14.25" x14ac:dyDescent="0.2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</row>
    <row r="2404" spans="1:80" ht="14.25" x14ac:dyDescent="0.2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</row>
    <row r="2405" spans="1:80" ht="14.25" x14ac:dyDescent="0.2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</row>
    <row r="2406" spans="1:80" ht="14.25" x14ac:dyDescent="0.2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</row>
    <row r="2407" spans="1:80" ht="14.25" x14ac:dyDescent="0.2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</row>
    <row r="2408" spans="1:80" ht="14.25" x14ac:dyDescent="0.2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</row>
    <row r="2409" spans="1:80" ht="14.25" x14ac:dyDescent="0.2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</row>
    <row r="2410" spans="1:80" ht="14.25" x14ac:dyDescent="0.2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</row>
    <row r="2411" spans="1:80" ht="14.25" x14ac:dyDescent="0.2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</row>
    <row r="2412" spans="1:80" ht="14.25" x14ac:dyDescent="0.2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</row>
    <row r="2413" spans="1:80" ht="14.25" x14ac:dyDescent="0.2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</row>
    <row r="2414" spans="1:80" ht="14.25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</row>
    <row r="2415" spans="1:80" ht="14.25" x14ac:dyDescent="0.2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</row>
    <row r="2416" spans="1:80" ht="14.25" x14ac:dyDescent="0.2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</row>
    <row r="2417" spans="1:80" ht="14.25" x14ac:dyDescent="0.2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</row>
    <row r="2418" spans="1:80" ht="14.25" x14ac:dyDescent="0.2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</row>
    <row r="2419" spans="1:80" ht="14.25" x14ac:dyDescent="0.2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</row>
    <row r="2420" spans="1:80" ht="14.25" x14ac:dyDescent="0.2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</row>
    <row r="2421" spans="1:80" ht="14.25" x14ac:dyDescent="0.2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</row>
    <row r="2422" spans="1:80" ht="14.25" x14ac:dyDescent="0.2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</row>
    <row r="2423" spans="1:80" ht="14.25" x14ac:dyDescent="0.2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</row>
    <row r="2424" spans="1:80" ht="14.25" x14ac:dyDescent="0.2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</row>
    <row r="2425" spans="1:80" ht="14.25" x14ac:dyDescent="0.2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</row>
    <row r="2426" spans="1:80" ht="14.25" x14ac:dyDescent="0.2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</row>
    <row r="2427" spans="1:80" ht="14.25" x14ac:dyDescent="0.2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</row>
    <row r="2428" spans="1:80" ht="14.25" x14ac:dyDescent="0.2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</row>
    <row r="2429" spans="1:80" ht="14.25" x14ac:dyDescent="0.2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</row>
    <row r="2430" spans="1:80" ht="14.25" x14ac:dyDescent="0.2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</row>
    <row r="2431" spans="1:80" ht="14.25" x14ac:dyDescent="0.2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</row>
    <row r="2432" spans="1:80" ht="14.25" x14ac:dyDescent="0.2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</row>
    <row r="2433" spans="1:80" ht="14.25" x14ac:dyDescent="0.2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</row>
    <row r="2434" spans="1:80" ht="14.25" x14ac:dyDescent="0.2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</row>
    <row r="2435" spans="1:80" ht="14.25" x14ac:dyDescent="0.2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</row>
    <row r="2436" spans="1:80" ht="14.25" x14ac:dyDescent="0.2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</row>
    <row r="2437" spans="1:80" ht="14.25" x14ac:dyDescent="0.2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</row>
    <row r="2438" spans="1:80" ht="14.25" x14ac:dyDescent="0.2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</row>
    <row r="2439" spans="1:80" ht="14.25" x14ac:dyDescent="0.2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</row>
    <row r="2440" spans="1:80" ht="14.25" x14ac:dyDescent="0.2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</row>
    <row r="2441" spans="1:80" ht="14.25" x14ac:dyDescent="0.2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</row>
    <row r="2442" spans="1:80" ht="14.25" x14ac:dyDescent="0.2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</row>
    <row r="2443" spans="1:80" ht="14.25" x14ac:dyDescent="0.2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</row>
    <row r="2444" spans="1:80" ht="14.25" x14ac:dyDescent="0.2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</row>
    <row r="2445" spans="1:80" ht="14.25" x14ac:dyDescent="0.2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</row>
    <row r="2446" spans="1:80" ht="14.25" x14ac:dyDescent="0.2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</row>
    <row r="2447" spans="1:80" ht="14.25" x14ac:dyDescent="0.2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</row>
    <row r="2448" spans="1:80" ht="14.25" x14ac:dyDescent="0.2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</row>
    <row r="2449" spans="1:80" ht="14.25" x14ac:dyDescent="0.2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</row>
    <row r="2450" spans="1:80" ht="14.25" x14ac:dyDescent="0.2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</row>
    <row r="2451" spans="1:80" ht="14.25" x14ac:dyDescent="0.2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</row>
    <row r="2452" spans="1:80" ht="14.25" x14ac:dyDescent="0.2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</row>
    <row r="2453" spans="1:80" ht="14.25" x14ac:dyDescent="0.2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</row>
    <row r="2454" spans="1:80" ht="14.25" x14ac:dyDescent="0.2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</row>
    <row r="2455" spans="1:80" ht="14.25" x14ac:dyDescent="0.2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</row>
    <row r="2456" spans="1:80" ht="14.25" x14ac:dyDescent="0.2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</row>
    <row r="2457" spans="1:80" ht="14.25" x14ac:dyDescent="0.2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</row>
    <row r="2458" spans="1:80" ht="14.25" x14ac:dyDescent="0.2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</row>
    <row r="2459" spans="1:80" ht="14.25" x14ac:dyDescent="0.2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</row>
    <row r="2460" spans="1:80" ht="14.25" x14ac:dyDescent="0.2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</row>
    <row r="2461" spans="1:80" ht="14.25" x14ac:dyDescent="0.2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</row>
    <row r="2462" spans="1:80" ht="14.25" x14ac:dyDescent="0.2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</row>
    <row r="2463" spans="1:80" ht="14.25" x14ac:dyDescent="0.2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</row>
    <row r="2464" spans="1:80" ht="14.25" x14ac:dyDescent="0.2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</row>
    <row r="2465" spans="1:80" ht="14.25" x14ac:dyDescent="0.2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</row>
    <row r="2466" spans="1:80" ht="14.25" x14ac:dyDescent="0.2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</row>
    <row r="2467" spans="1:80" ht="14.25" x14ac:dyDescent="0.2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</row>
    <row r="2468" spans="1:80" ht="14.25" x14ac:dyDescent="0.2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</row>
    <row r="2469" spans="1:80" ht="14.25" x14ac:dyDescent="0.2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</row>
    <row r="2470" spans="1:80" ht="14.25" x14ac:dyDescent="0.2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</row>
    <row r="2471" spans="1:80" ht="14.25" x14ac:dyDescent="0.2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</row>
    <row r="2472" spans="1:80" ht="14.25" x14ac:dyDescent="0.2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</row>
  </sheetData>
  <mergeCells count="33">
    <mergeCell ref="G2:H2"/>
    <mergeCell ref="A12:C12"/>
    <mergeCell ref="F12:G12"/>
    <mergeCell ref="D16:E16"/>
    <mergeCell ref="A26:C26"/>
    <mergeCell ref="F26:G26"/>
    <mergeCell ref="D30:E30"/>
    <mergeCell ref="A40:C40"/>
    <mergeCell ref="F40:G40"/>
    <mergeCell ref="D44:E44"/>
    <mergeCell ref="A54:C54"/>
    <mergeCell ref="F54:G54"/>
    <mergeCell ref="D58:E58"/>
    <mergeCell ref="A68:C68"/>
    <mergeCell ref="F68:G68"/>
    <mergeCell ref="D72:E72"/>
    <mergeCell ref="A82:C82"/>
    <mergeCell ref="F82:G82"/>
    <mergeCell ref="D86:E86"/>
    <mergeCell ref="A96:C96"/>
    <mergeCell ref="F96:G96"/>
    <mergeCell ref="D100:E100"/>
    <mergeCell ref="A110:C110"/>
    <mergeCell ref="F110:G110"/>
    <mergeCell ref="D142:E142"/>
    <mergeCell ref="A145:E146"/>
    <mergeCell ref="H145:H146"/>
    <mergeCell ref="D114:E114"/>
    <mergeCell ref="A124:C124"/>
    <mergeCell ref="F124:G124"/>
    <mergeCell ref="D128:E128"/>
    <mergeCell ref="A138:C138"/>
    <mergeCell ref="F138:G138"/>
  </mergeCells>
  <pageMargins left="0.75" right="0.5" top="1" bottom="0.75" header="0.3" footer="0.5"/>
  <pageSetup scale="99" fitToHeight="3" orientation="portrait" r:id="rId1"/>
  <headerFooter alignWithMargins="0"/>
  <rowBreaks count="3" manualBreakCount="3">
    <brk id="45" max="7" man="1"/>
    <brk id="87" max="7" man="1"/>
    <brk id="12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D782B-0345-4CA5-9D28-CE634234F4E6}">
  <dimension ref="A1:CB2469"/>
  <sheetViews>
    <sheetView tabSelected="1" zoomScaleNormal="100" workbookViewId="0">
      <selection activeCell="J4" sqref="J4"/>
    </sheetView>
  </sheetViews>
  <sheetFormatPr defaultColWidth="10.28515625" defaultRowHeight="12.75" x14ac:dyDescent="0.2"/>
  <cols>
    <col min="1" max="1" width="6.7109375" style="7" customWidth="1"/>
    <col min="2" max="7" width="12.140625" style="7" customWidth="1"/>
    <col min="8" max="8" width="13.7109375" style="7" customWidth="1"/>
    <col min="9" max="9" width="11.7109375" style="7" customWidth="1"/>
    <col min="10" max="10" width="14.85546875" style="7" bestFit="1" customWidth="1"/>
    <col min="11" max="11" width="14.85546875" style="7" customWidth="1"/>
    <col min="12" max="12" width="16.140625" style="7" bestFit="1" customWidth="1"/>
    <col min="13" max="13" width="6.7109375" style="7" customWidth="1"/>
    <col min="14" max="22" width="11.7109375" style="7" customWidth="1"/>
    <col min="23" max="23" width="10.28515625" style="7"/>
    <col min="24" max="24" width="10.85546875" style="7" customWidth="1"/>
    <col min="25" max="26" width="8.7109375" style="7" customWidth="1"/>
    <col min="27" max="27" width="10.85546875" style="7" customWidth="1"/>
    <col min="28" max="28" width="10.85546875" style="7" bestFit="1" customWidth="1"/>
    <col min="29" max="29" width="10.85546875" style="7" customWidth="1"/>
    <col min="30" max="30" width="10.140625" style="7" customWidth="1"/>
    <col min="31" max="32" width="12.7109375" style="7" customWidth="1"/>
    <col min="33" max="16384" width="10.28515625" style="7"/>
  </cols>
  <sheetData>
    <row r="1" spans="1:80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 t="s">
        <v>62</v>
      </c>
      <c r="K1" s="2"/>
      <c r="L1" s="2"/>
      <c r="M1" s="3"/>
      <c r="N1" s="4"/>
      <c r="O1" s="4"/>
      <c r="P1" s="4"/>
      <c r="Q1" s="4"/>
      <c r="R1" s="4"/>
      <c r="S1" s="4"/>
      <c r="T1" s="4"/>
      <c r="U1" s="4"/>
      <c r="V1" s="4"/>
      <c r="W1" s="3"/>
      <c r="X1" s="5"/>
      <c r="Y1" s="5"/>
      <c r="Z1" s="5"/>
      <c r="AA1" s="5"/>
      <c r="AB1" s="5"/>
      <c r="AC1" s="5"/>
      <c r="AD1" s="6"/>
      <c r="AE1" s="6"/>
      <c r="AF1" s="6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5.75" x14ac:dyDescent="0.25">
      <c r="A2" s="1" t="s">
        <v>63</v>
      </c>
      <c r="B2" s="2"/>
      <c r="C2" s="2"/>
      <c r="D2" s="2"/>
      <c r="E2" s="2"/>
      <c r="F2" s="2"/>
      <c r="G2" s="118"/>
      <c r="H2" s="118"/>
      <c r="I2" s="2"/>
      <c r="J2" s="2"/>
      <c r="K2" s="2"/>
      <c r="L2" s="2"/>
      <c r="M2" s="3"/>
      <c r="N2" s="4"/>
      <c r="O2" s="4"/>
      <c r="P2" s="4"/>
      <c r="Q2" s="4"/>
      <c r="R2" s="4"/>
      <c r="S2" s="4"/>
      <c r="T2" s="4"/>
      <c r="U2" s="4"/>
      <c r="V2" s="4"/>
      <c r="W2" s="3"/>
      <c r="X2" s="5"/>
      <c r="Y2" s="5"/>
      <c r="Z2" s="5"/>
      <c r="AA2" s="5"/>
      <c r="AB2" s="5"/>
      <c r="AC2" s="5"/>
      <c r="AD2" s="6"/>
      <c r="AE2" s="6"/>
      <c r="AF2" s="6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5" x14ac:dyDescent="0.25">
      <c r="A3" s="8"/>
      <c r="B3" s="9"/>
      <c r="C3" s="10"/>
      <c r="D3" s="10"/>
      <c r="E3" s="11"/>
      <c r="F3" s="9"/>
      <c r="G3" s="11"/>
      <c r="H3" s="11"/>
      <c r="I3" s="11"/>
      <c r="J3" s="9"/>
      <c r="K3" s="9"/>
      <c r="L3" s="3"/>
      <c r="M3" s="3"/>
      <c r="N3" s="12"/>
      <c r="O3" s="12"/>
      <c r="P3" s="12"/>
      <c r="Q3" s="12"/>
      <c r="R3" s="12"/>
      <c r="S3" s="12"/>
      <c r="T3" s="12"/>
      <c r="U3" s="12"/>
      <c r="V3" s="12"/>
      <c r="W3" s="3"/>
      <c r="X3" s="13"/>
      <c r="Y3" s="13"/>
      <c r="Z3" s="13"/>
      <c r="AA3" s="13"/>
      <c r="AB3" s="13"/>
      <c r="AC3" s="13"/>
      <c r="AD3" s="14"/>
      <c r="AE3" s="1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5" x14ac:dyDescent="0.25">
      <c r="A4" s="15" t="s">
        <v>3</v>
      </c>
      <c r="B4" s="16"/>
      <c r="C4" s="16"/>
      <c r="D4" s="16"/>
      <c r="E4" s="16"/>
      <c r="F4" s="16"/>
      <c r="G4" s="16"/>
      <c r="H4" s="17"/>
      <c r="I4" s="3"/>
      <c r="J4" s="3"/>
      <c r="K4" s="3"/>
      <c r="L4" s="3"/>
      <c r="W4" s="3"/>
      <c r="X4" s="12"/>
      <c r="Y4" s="12"/>
      <c r="Z4" s="12"/>
      <c r="AA4" s="12"/>
      <c r="AB4" s="12"/>
      <c r="AC4" s="12"/>
      <c r="AD4" s="18"/>
      <c r="AE4" s="18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4.25" x14ac:dyDescent="0.2">
      <c r="A5" s="19" t="s">
        <v>4</v>
      </c>
      <c r="B5" s="20"/>
      <c r="C5" s="21" t="s">
        <v>5</v>
      </c>
      <c r="D5" s="22" t="s">
        <v>6</v>
      </c>
      <c r="E5" s="23" t="s">
        <v>7</v>
      </c>
      <c r="F5" s="23" t="s">
        <v>8</v>
      </c>
      <c r="G5" s="24" t="s">
        <v>8</v>
      </c>
      <c r="H5" s="24"/>
      <c r="I5" s="25"/>
      <c r="J5" s="25"/>
      <c r="K5" s="25"/>
      <c r="L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.75" thickBot="1" x14ac:dyDescent="0.3">
      <c r="A6" s="26" t="s">
        <v>9</v>
      </c>
      <c r="B6" s="27"/>
      <c r="C6" s="28" t="s">
        <v>10</v>
      </c>
      <c r="D6" s="28" t="s">
        <v>11</v>
      </c>
      <c r="E6" s="29">
        <f>(B7)</f>
        <v>2000</v>
      </c>
      <c r="F6" s="29">
        <f>(B8)</f>
        <v>498000</v>
      </c>
      <c r="G6" s="30">
        <f>(B9)</f>
        <v>500000</v>
      </c>
      <c r="H6" s="31"/>
      <c r="I6" s="32"/>
      <c r="J6" s="32"/>
      <c r="K6" s="32"/>
      <c r="L6" s="3"/>
      <c r="W6" s="3"/>
      <c r="X6" s="8"/>
      <c r="Y6" s="9"/>
      <c r="Z6" s="10"/>
      <c r="AA6" s="10"/>
      <c r="AB6" s="11"/>
      <c r="AC6" s="9"/>
      <c r="AD6" s="33"/>
      <c r="AE6" s="34"/>
      <c r="AF6" s="35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15.75" thickTop="1" x14ac:dyDescent="0.25">
      <c r="A7" s="36" t="s">
        <v>12</v>
      </c>
      <c r="B7" s="37">
        <v>2000</v>
      </c>
      <c r="C7" s="38">
        <v>123975</v>
      </c>
      <c r="D7" s="39">
        <v>128156.8</v>
      </c>
      <c r="E7" s="40">
        <f>$D7</f>
        <v>128156.8</v>
      </c>
      <c r="F7" s="41"/>
      <c r="G7" s="42"/>
      <c r="H7" s="42"/>
      <c r="I7" s="3"/>
      <c r="J7" s="43"/>
      <c r="K7" s="43"/>
      <c r="L7" s="3"/>
      <c r="W7" s="3"/>
      <c r="X7" s="44"/>
      <c r="Y7" s="3"/>
      <c r="Z7" s="3"/>
      <c r="AA7" s="45"/>
      <c r="AB7" s="45"/>
      <c r="AC7" s="45"/>
      <c r="AD7" s="46"/>
      <c r="AE7" s="46"/>
      <c r="AF7" s="35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15" x14ac:dyDescent="0.25">
      <c r="A8" s="36" t="s">
        <v>13</v>
      </c>
      <c r="B8" s="37">
        <v>498000</v>
      </c>
      <c r="C8" s="38">
        <v>218277</v>
      </c>
      <c r="D8" s="47">
        <v>1105346.3</v>
      </c>
      <c r="E8" s="40">
        <f>($C8*E$6/1000)</f>
        <v>436554</v>
      </c>
      <c r="F8" s="40">
        <f>($D8-E8)</f>
        <v>668792.30000000005</v>
      </c>
      <c r="G8" s="42"/>
      <c r="H8" s="42"/>
      <c r="I8" s="3"/>
      <c r="J8" s="3"/>
      <c r="K8" s="3"/>
      <c r="L8" s="3"/>
      <c r="W8" s="3"/>
      <c r="X8" s="44"/>
      <c r="Y8" s="48"/>
      <c r="Z8" s="3"/>
      <c r="AA8" s="48"/>
      <c r="AB8" s="49"/>
      <c r="AC8" s="50"/>
      <c r="AD8" s="51"/>
      <c r="AE8" s="52"/>
      <c r="AF8" s="35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15.75" thickBot="1" x14ac:dyDescent="0.3">
      <c r="A9" s="53" t="s">
        <v>14</v>
      </c>
      <c r="B9" s="54">
        <v>500000</v>
      </c>
      <c r="C9" s="55"/>
      <c r="D9" s="56"/>
      <c r="E9" s="57">
        <f>($C9*E$6/1000)</f>
        <v>0</v>
      </c>
      <c r="F9" s="57">
        <f>($C9*F$6/1000)</f>
        <v>0</v>
      </c>
      <c r="G9" s="58">
        <f>$D9-E9-F9</f>
        <v>0</v>
      </c>
      <c r="H9" s="59"/>
      <c r="I9" s="44"/>
      <c r="J9" s="3"/>
      <c r="K9" s="3"/>
      <c r="L9" s="3"/>
      <c r="W9" s="3"/>
      <c r="X9" s="44"/>
      <c r="Y9" s="48"/>
      <c r="Z9" s="3"/>
      <c r="AA9" s="3"/>
      <c r="AB9" s="49"/>
      <c r="AC9" s="60"/>
      <c r="AD9" s="52"/>
      <c r="AE9" s="51"/>
      <c r="AF9" s="35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ht="15.75" thickTop="1" x14ac:dyDescent="0.25">
      <c r="A10" s="61" t="s">
        <v>15</v>
      </c>
      <c r="B10" s="3"/>
      <c r="C10" s="37">
        <f>SUM(C7:C9)</f>
        <v>342252</v>
      </c>
      <c r="D10" s="62">
        <f>SUM(D7:D9)</f>
        <v>1233503.1000000001</v>
      </c>
      <c r="E10" s="40">
        <f>SUM(E7:E9)</f>
        <v>564710.80000000005</v>
      </c>
      <c r="F10" s="40">
        <f>SUM(F7:F9)</f>
        <v>668792.30000000005</v>
      </c>
      <c r="G10" s="59">
        <f>SUM(G7:G9)</f>
        <v>0</v>
      </c>
      <c r="H10" s="59"/>
      <c r="I10" s="44"/>
      <c r="J10" s="44"/>
      <c r="K10" s="44"/>
      <c r="L10" s="3"/>
      <c r="W10" s="3"/>
      <c r="X10" s="3"/>
      <c r="Y10" s="48"/>
      <c r="Z10" s="3"/>
      <c r="AA10" s="3"/>
      <c r="AB10" s="49"/>
      <c r="AC10" s="60"/>
      <c r="AD10" s="52"/>
      <c r="AE10" s="51"/>
      <c r="AF10" s="35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</row>
    <row r="11" spans="1:80" ht="15" x14ac:dyDescent="0.25">
      <c r="A11" s="63" t="s">
        <v>16</v>
      </c>
      <c r="B11" s="64"/>
      <c r="C11" s="64"/>
      <c r="D11" s="64"/>
      <c r="E11" s="64"/>
      <c r="F11" s="64"/>
      <c r="G11" s="65"/>
      <c r="H11" s="66"/>
      <c r="I11" s="3"/>
      <c r="J11" s="3"/>
      <c r="K11" s="3"/>
      <c r="L11" s="3"/>
      <c r="W11" s="3"/>
      <c r="X11" s="3"/>
      <c r="Y11" s="3"/>
      <c r="Z11" s="3"/>
      <c r="AA11" s="3"/>
      <c r="AB11" s="3"/>
      <c r="AC11" s="3"/>
      <c r="AD11" s="52"/>
      <c r="AE11" s="35"/>
      <c r="AF11" s="52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</row>
    <row r="12" spans="1:80" ht="15.75" thickBot="1" x14ac:dyDescent="0.3">
      <c r="A12" s="132" t="s">
        <v>4</v>
      </c>
      <c r="B12" s="133"/>
      <c r="C12" s="134"/>
      <c r="D12" s="67" t="s">
        <v>17</v>
      </c>
      <c r="E12" s="67" t="s">
        <v>18</v>
      </c>
      <c r="F12" s="135" t="s">
        <v>64</v>
      </c>
      <c r="G12" s="136"/>
      <c r="H12" s="67" t="s">
        <v>20</v>
      </c>
      <c r="I12" s="3"/>
      <c r="J12" s="3"/>
      <c r="K12" s="3"/>
      <c r="L12" s="3"/>
      <c r="W12" s="3"/>
      <c r="X12" s="3"/>
      <c r="Y12" s="3"/>
      <c r="Z12" s="3"/>
      <c r="AA12" s="3"/>
      <c r="AB12" s="3"/>
      <c r="AC12" s="3"/>
      <c r="AD12" s="52"/>
      <c r="AE12" s="35"/>
      <c r="AF12" s="52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15.75" thickTop="1" x14ac:dyDescent="0.25">
      <c r="A13" s="36" t="s">
        <v>12</v>
      </c>
      <c r="B13" s="48">
        <f>B7</f>
        <v>2000</v>
      </c>
      <c r="C13" s="42" t="s">
        <v>21</v>
      </c>
      <c r="D13" s="68">
        <f>C10</f>
        <v>342252</v>
      </c>
      <c r="E13" s="40">
        <f>E10</f>
        <v>564710.80000000005</v>
      </c>
      <c r="F13" s="69">
        <f>'[1]Rate Tbl'!N8</f>
        <v>22.058850317705218</v>
      </c>
      <c r="G13" s="70" t="s">
        <v>22</v>
      </c>
      <c r="H13" s="71">
        <f>+D13*F13</f>
        <v>7549685.6389352465</v>
      </c>
      <c r="I13" s="3"/>
      <c r="J13" s="3"/>
      <c r="K13" s="3"/>
      <c r="L13" s="3"/>
      <c r="W13" s="3"/>
      <c r="X13" s="3"/>
      <c r="Y13" s="3"/>
      <c r="Z13" s="3"/>
      <c r="AA13" s="3"/>
      <c r="AB13" s="3"/>
      <c r="AC13" s="3"/>
      <c r="AD13" s="52"/>
      <c r="AE13" s="35"/>
      <c r="AF13" s="52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5" x14ac:dyDescent="0.25">
      <c r="A14" s="36" t="s">
        <v>13</v>
      </c>
      <c r="B14" s="48">
        <f>B8</f>
        <v>498000</v>
      </c>
      <c r="C14" s="42" t="s">
        <v>21</v>
      </c>
      <c r="D14" s="72"/>
      <c r="E14" s="73">
        <f>F10</f>
        <v>668792.30000000005</v>
      </c>
      <c r="F14" s="69">
        <f>'[1]Rate Tbl'!N9</f>
        <v>6.13</v>
      </c>
      <c r="G14" s="75" t="s">
        <v>23</v>
      </c>
      <c r="H14" s="68">
        <f>E14*F14</f>
        <v>4099696.7990000001</v>
      </c>
      <c r="I14" s="3"/>
      <c r="J14" s="3"/>
      <c r="K14" s="3"/>
      <c r="L14" s="3"/>
      <c r="W14" s="3"/>
      <c r="X14" s="3"/>
      <c r="Y14" s="3"/>
      <c r="Z14" s="3"/>
      <c r="AA14" s="3"/>
      <c r="AB14" s="3"/>
      <c r="AC14" s="3"/>
      <c r="AD14" s="52"/>
      <c r="AE14" s="35"/>
      <c r="AF14" s="52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15.75" thickBot="1" x14ac:dyDescent="0.3">
      <c r="A15" s="53" t="s">
        <v>14</v>
      </c>
      <c r="B15" s="76">
        <f>B9</f>
        <v>500000</v>
      </c>
      <c r="C15" s="77" t="s">
        <v>21</v>
      </c>
      <c r="D15" s="78"/>
      <c r="E15" s="79">
        <f>G10</f>
        <v>0</v>
      </c>
      <c r="F15" s="69">
        <f>'[1]Rate Tbl'!N10</f>
        <v>3.44</v>
      </c>
      <c r="G15" s="81" t="s">
        <v>23</v>
      </c>
      <c r="H15" s="82">
        <f>E15*F15</f>
        <v>0</v>
      </c>
      <c r="I15" s="3"/>
      <c r="J15" s="3"/>
      <c r="K15" s="3"/>
      <c r="L15" s="3"/>
      <c r="W15" s="3"/>
      <c r="X15" s="3"/>
      <c r="Y15" s="3"/>
      <c r="Z15" s="3"/>
      <c r="AA15" s="3"/>
      <c r="AB15" s="3"/>
      <c r="AC15" s="3"/>
      <c r="AD15" s="52"/>
      <c r="AE15" s="35"/>
      <c r="AF15" s="52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5.75" thickTop="1" x14ac:dyDescent="0.25">
      <c r="A16" s="83"/>
      <c r="B16" s="84"/>
      <c r="C16" s="84"/>
      <c r="D16" s="123" t="str">
        <f>A4</f>
        <v>5/8" x 3/4" CONNECTION</v>
      </c>
      <c r="E16" s="123"/>
      <c r="F16" s="85" t="s">
        <v>24</v>
      </c>
      <c r="G16" s="86"/>
      <c r="H16" s="87">
        <f>SUM(H13:H15)</f>
        <v>11649382.437935246</v>
      </c>
      <c r="I16" s="3"/>
      <c r="J16" s="3"/>
      <c r="K16" s="3"/>
      <c r="L16" s="3"/>
      <c r="W16" s="3"/>
      <c r="X16" s="3"/>
      <c r="Y16" s="3"/>
      <c r="Z16" s="3"/>
      <c r="AA16" s="3"/>
      <c r="AB16" s="3"/>
      <c r="AC16" s="3"/>
      <c r="AD16" s="52"/>
      <c r="AE16" s="35"/>
      <c r="AF16" s="52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15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88"/>
      <c r="U17" s="3"/>
      <c r="V17" s="88"/>
      <c r="W17" s="3"/>
      <c r="X17" s="3"/>
      <c r="Y17" s="3"/>
      <c r="Z17" s="3"/>
      <c r="AA17" s="3"/>
      <c r="AB17" s="3"/>
      <c r="AC17" s="3"/>
      <c r="AD17" s="52"/>
      <c r="AE17" s="35"/>
      <c r="AF17" s="52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5" x14ac:dyDescent="0.25">
      <c r="A18" s="15" t="s">
        <v>25</v>
      </c>
      <c r="B18" s="16"/>
      <c r="C18" s="16"/>
      <c r="D18" s="16"/>
      <c r="E18" s="16"/>
      <c r="F18" s="16"/>
      <c r="G18" s="16"/>
      <c r="H18" s="1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88"/>
      <c r="U18" s="3"/>
      <c r="V18" s="88"/>
      <c r="W18" s="3"/>
      <c r="X18" s="3"/>
      <c r="Y18" s="3"/>
      <c r="Z18" s="3"/>
      <c r="AA18" s="3"/>
      <c r="AB18" s="3"/>
      <c r="AC18" s="3"/>
      <c r="AD18" s="52"/>
      <c r="AE18" s="35"/>
      <c r="AF18" s="52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15" x14ac:dyDescent="0.25">
      <c r="A19" s="19" t="s">
        <v>4</v>
      </c>
      <c r="B19" s="20"/>
      <c r="C19" s="21" t="s">
        <v>5</v>
      </c>
      <c r="D19" s="22" t="s">
        <v>6</v>
      </c>
      <c r="E19" s="23" t="s">
        <v>7</v>
      </c>
      <c r="F19" s="23" t="s">
        <v>8</v>
      </c>
      <c r="G19" s="24" t="s">
        <v>8</v>
      </c>
      <c r="H19" s="24"/>
      <c r="I19" s="3"/>
      <c r="J19" s="89"/>
      <c r="K19" s="89"/>
      <c r="L19" s="89"/>
      <c r="M19" s="3"/>
      <c r="N19" s="3"/>
      <c r="O19" s="3"/>
      <c r="P19" s="3"/>
      <c r="Q19" s="3"/>
      <c r="R19" s="3"/>
      <c r="S19" s="3"/>
      <c r="T19" s="88"/>
      <c r="U19" s="3"/>
      <c r="V19" s="88"/>
      <c r="W19" s="3"/>
      <c r="X19" s="3"/>
      <c r="Y19" s="3"/>
      <c r="Z19" s="3"/>
      <c r="AA19" s="3"/>
      <c r="AB19" s="3"/>
      <c r="AC19" s="3"/>
      <c r="AD19" s="52"/>
      <c r="AE19" s="35"/>
      <c r="AF19" s="52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5.75" thickBot="1" x14ac:dyDescent="0.3">
      <c r="A20" s="26" t="s">
        <v>9</v>
      </c>
      <c r="B20" s="27"/>
      <c r="C20" s="28" t="s">
        <v>10</v>
      </c>
      <c r="D20" s="28" t="s">
        <v>11</v>
      </c>
      <c r="E20" s="29">
        <f>(B21)</f>
        <v>5000</v>
      </c>
      <c r="F20" s="29">
        <f>(B22)</f>
        <v>495000</v>
      </c>
      <c r="G20" s="30">
        <f>(B23)</f>
        <v>500000</v>
      </c>
      <c r="H20" s="31"/>
      <c r="I20" s="3"/>
      <c r="J20" s="89"/>
      <c r="K20" s="89"/>
      <c r="L20" s="89"/>
      <c r="M20" s="3"/>
      <c r="N20" s="3"/>
      <c r="O20" s="3"/>
      <c r="P20" s="3"/>
      <c r="Q20" s="3"/>
      <c r="R20" s="3"/>
      <c r="S20" s="3"/>
      <c r="T20" s="88"/>
      <c r="U20" s="3"/>
      <c r="V20" s="88"/>
      <c r="W20" s="3"/>
      <c r="X20" s="3"/>
      <c r="Y20" s="3"/>
      <c r="Z20" s="3"/>
      <c r="AA20" s="3"/>
      <c r="AB20" s="3"/>
      <c r="AC20" s="3"/>
      <c r="AD20" s="52"/>
      <c r="AE20" s="35"/>
      <c r="AF20" s="52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15.75" thickTop="1" x14ac:dyDescent="0.25">
      <c r="A21" s="36" t="s">
        <v>12</v>
      </c>
      <c r="B21" s="37">
        <v>5000</v>
      </c>
      <c r="C21" s="38">
        <v>3752</v>
      </c>
      <c r="D21" s="39">
        <v>6182.9</v>
      </c>
      <c r="E21" s="40">
        <f>$D21</f>
        <v>6182.9</v>
      </c>
      <c r="F21" s="41"/>
      <c r="G21" s="42"/>
      <c r="H21" s="42"/>
      <c r="I21" s="3"/>
      <c r="J21" s="89"/>
      <c r="K21" s="89"/>
      <c r="L21" s="89"/>
      <c r="M21" s="3"/>
      <c r="N21" s="3"/>
      <c r="O21" s="3"/>
      <c r="P21" s="3"/>
      <c r="Q21" s="3"/>
      <c r="R21" s="3"/>
      <c r="S21" s="3"/>
      <c r="T21" s="88"/>
      <c r="U21" s="3"/>
      <c r="V21" s="88"/>
      <c r="W21" s="3"/>
      <c r="X21" s="3"/>
      <c r="Y21" s="3"/>
      <c r="Z21" s="3"/>
      <c r="AA21" s="3"/>
      <c r="AB21" s="3"/>
      <c r="AC21" s="3"/>
      <c r="AD21" s="52"/>
      <c r="AE21" s="35"/>
      <c r="AF21" s="5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5" x14ac:dyDescent="0.25">
      <c r="A22" s="36" t="s">
        <v>13</v>
      </c>
      <c r="B22" s="37">
        <v>495000</v>
      </c>
      <c r="C22" s="38">
        <v>2769</v>
      </c>
      <c r="D22" s="39">
        <v>60691.199999999997</v>
      </c>
      <c r="E22" s="40">
        <f>($C22*E20/1000)</f>
        <v>13845</v>
      </c>
      <c r="F22" s="40">
        <f>($D22-E22)</f>
        <v>46846.2</v>
      </c>
      <c r="G22" s="42"/>
      <c r="H22" s="42"/>
      <c r="I22" s="3"/>
      <c r="J22" s="89"/>
      <c r="K22" s="89"/>
      <c r="L22" s="89"/>
      <c r="M22" s="3"/>
      <c r="N22" s="3"/>
      <c r="O22" s="3"/>
      <c r="P22" s="3"/>
      <c r="Q22" s="3"/>
      <c r="R22" s="3"/>
      <c r="S22" s="3"/>
      <c r="T22" s="88"/>
      <c r="U22" s="3"/>
      <c r="V22" s="88"/>
      <c r="W22" s="3"/>
      <c r="X22" s="3"/>
      <c r="Y22" s="3"/>
      <c r="Z22" s="3"/>
      <c r="AA22" s="3"/>
      <c r="AB22" s="3"/>
      <c r="AC22" s="3"/>
      <c r="AD22" s="52"/>
      <c r="AE22" s="35"/>
      <c r="AF22" s="52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15.75" thickBot="1" x14ac:dyDescent="0.3">
      <c r="A23" s="53" t="s">
        <v>14</v>
      </c>
      <c r="B23" s="54">
        <v>500000</v>
      </c>
      <c r="C23" s="55">
        <v>0</v>
      </c>
      <c r="D23" s="56">
        <v>0</v>
      </c>
      <c r="E23" s="57">
        <f>($C23*E20/1000)</f>
        <v>0</v>
      </c>
      <c r="F23" s="57">
        <f>($C23*F20/1000)</f>
        <v>0</v>
      </c>
      <c r="G23" s="58">
        <f>$D23-E23-F23</f>
        <v>0</v>
      </c>
      <c r="H23" s="59"/>
      <c r="I23" s="3"/>
      <c r="J23" s="89"/>
      <c r="K23" s="89"/>
      <c r="L23" s="89"/>
      <c r="M23" s="3"/>
      <c r="N23" s="3"/>
      <c r="O23" s="3"/>
      <c r="P23" s="3"/>
      <c r="Q23" s="3"/>
      <c r="R23" s="3"/>
      <c r="S23" s="3"/>
      <c r="T23" s="88"/>
      <c r="U23" s="3"/>
      <c r="V23" s="88"/>
      <c r="W23" s="3"/>
      <c r="X23" s="3"/>
      <c r="Y23" s="3"/>
      <c r="Z23" s="3"/>
      <c r="AA23" s="3"/>
      <c r="AB23" s="3"/>
      <c r="AC23" s="3"/>
      <c r="AD23" s="52"/>
      <c r="AE23" s="35"/>
      <c r="AF23" s="5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ht="15.75" thickTop="1" x14ac:dyDescent="0.25">
      <c r="A24" s="61" t="s">
        <v>15</v>
      </c>
      <c r="B24" s="3"/>
      <c r="C24" s="37">
        <f>SUM(C21:C23)</f>
        <v>6521</v>
      </c>
      <c r="D24" s="40">
        <f>SUM(D21:D23)</f>
        <v>66874.099999999991</v>
      </c>
      <c r="E24" s="40">
        <f>SUM(E21:E23)</f>
        <v>20027.900000000001</v>
      </c>
      <c r="F24" s="40">
        <f>SUM(F21:F23)</f>
        <v>46846.2</v>
      </c>
      <c r="G24" s="59">
        <f>SUM(G21:G23)</f>
        <v>0</v>
      </c>
      <c r="H24" s="59"/>
      <c r="I24" s="3"/>
      <c r="J24" s="89"/>
      <c r="K24" s="89"/>
      <c r="L24" s="89"/>
      <c r="M24" s="3"/>
      <c r="N24" s="3"/>
      <c r="O24" s="3"/>
      <c r="P24" s="3"/>
      <c r="Q24" s="3"/>
      <c r="R24" s="3"/>
      <c r="S24" s="3"/>
      <c r="T24" s="88"/>
      <c r="U24" s="3"/>
      <c r="V24" s="88"/>
      <c r="W24" s="3"/>
      <c r="X24" s="3"/>
      <c r="Y24" s="3"/>
      <c r="Z24" s="3"/>
      <c r="AA24" s="3"/>
      <c r="AB24" s="3"/>
      <c r="AC24" s="3"/>
      <c r="AD24" s="52"/>
      <c r="AE24" s="35"/>
      <c r="AF24" s="5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ht="15" x14ac:dyDescent="0.25">
      <c r="A25" s="63" t="s">
        <v>16</v>
      </c>
      <c r="B25" s="64"/>
      <c r="C25" s="64"/>
      <c r="D25" s="64"/>
      <c r="E25" s="64"/>
      <c r="F25" s="64"/>
      <c r="G25" s="65"/>
      <c r="H25" s="66"/>
      <c r="I25" s="3"/>
      <c r="J25" s="89"/>
      <c r="K25" s="89"/>
      <c r="L25" s="89"/>
      <c r="M25" s="3"/>
      <c r="N25" s="3"/>
      <c r="O25" s="3"/>
      <c r="P25" s="3"/>
      <c r="Q25" s="3"/>
      <c r="R25" s="3"/>
      <c r="S25" s="3"/>
      <c r="T25" s="88"/>
      <c r="U25" s="3"/>
      <c r="V25" s="88"/>
      <c r="W25" s="3"/>
      <c r="X25" s="3"/>
      <c r="Y25" s="3"/>
      <c r="Z25" s="3"/>
      <c r="AA25" s="3"/>
      <c r="AB25" s="3"/>
      <c r="AC25" s="3"/>
      <c r="AD25" s="52"/>
      <c r="AE25" s="35"/>
      <c r="AF25" s="5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132" t="s">
        <v>4</v>
      </c>
      <c r="B26" s="133"/>
      <c r="C26" s="134"/>
      <c r="D26" s="67" t="s">
        <v>17</v>
      </c>
      <c r="E26" s="67" t="s">
        <v>18</v>
      </c>
      <c r="F26" s="135" t="str">
        <f>F12</f>
        <v>Proposed Rates</v>
      </c>
      <c r="G26" s="136"/>
      <c r="H26" s="67" t="s">
        <v>20</v>
      </c>
      <c r="I26" s="3"/>
      <c r="J26" s="89"/>
      <c r="K26" s="89"/>
      <c r="L26" s="89"/>
      <c r="M26" s="3"/>
      <c r="N26" s="3"/>
      <c r="O26" s="3"/>
      <c r="P26" s="3"/>
      <c r="Q26" s="3"/>
      <c r="R26" s="3"/>
      <c r="S26" s="3"/>
      <c r="T26" s="88"/>
      <c r="U26" s="3"/>
      <c r="V26" s="88"/>
      <c r="W26" s="3"/>
      <c r="X26" s="3"/>
      <c r="Y26" s="3"/>
      <c r="Z26" s="3"/>
      <c r="AA26" s="3"/>
      <c r="AB26" s="3"/>
      <c r="AC26" s="3"/>
      <c r="AD26" s="52"/>
      <c r="AE26" s="35"/>
      <c r="AF26" s="5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ht="15.75" thickTop="1" x14ac:dyDescent="0.25">
      <c r="A27" s="36" t="s">
        <v>12</v>
      </c>
      <c r="B27" s="48">
        <f>B21</f>
        <v>5000</v>
      </c>
      <c r="C27" s="42" t="s">
        <v>21</v>
      </c>
      <c r="D27" s="68">
        <f>C24</f>
        <v>6521</v>
      </c>
      <c r="E27" s="40">
        <f>E24</f>
        <v>20027.900000000001</v>
      </c>
      <c r="F27" s="69">
        <f>'[1]Rate Tbl'!N13</f>
        <v>43.38885031770522</v>
      </c>
      <c r="G27" s="70" t="s">
        <v>22</v>
      </c>
      <c r="H27" s="71">
        <f>+D27*F27</f>
        <v>282938.69292175572</v>
      </c>
      <c r="I27" s="3"/>
      <c r="J27" s="89"/>
      <c r="K27" s="89"/>
      <c r="L27" s="89"/>
      <c r="M27" s="3"/>
      <c r="N27" s="3"/>
      <c r="O27" s="3"/>
      <c r="P27" s="3"/>
      <c r="Q27" s="3"/>
      <c r="R27" s="3"/>
      <c r="S27" s="3"/>
      <c r="T27" s="88"/>
      <c r="U27" s="3"/>
      <c r="V27" s="88"/>
      <c r="W27" s="3"/>
      <c r="X27" s="3"/>
      <c r="Y27" s="3"/>
      <c r="Z27" s="3"/>
      <c r="AA27" s="3"/>
      <c r="AB27" s="3"/>
      <c r="AC27" s="3"/>
      <c r="AD27" s="52"/>
      <c r="AE27" s="35"/>
      <c r="AF27" s="52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ht="15" x14ac:dyDescent="0.25">
      <c r="A28" s="36" t="s">
        <v>13</v>
      </c>
      <c r="B28" s="48">
        <f>B22</f>
        <v>495000</v>
      </c>
      <c r="C28" s="42" t="s">
        <v>21</v>
      </c>
      <c r="D28" s="72"/>
      <c r="E28" s="73">
        <f>F24</f>
        <v>46846.2</v>
      </c>
      <c r="F28" s="74">
        <f>'[1]Rate Tbl'!N14</f>
        <v>6.13</v>
      </c>
      <c r="G28" s="75" t="s">
        <v>23</v>
      </c>
      <c r="H28" s="68">
        <f>E28*F28</f>
        <v>287167.20600000001</v>
      </c>
      <c r="I28" s="3"/>
      <c r="J28" s="89"/>
      <c r="K28" s="89"/>
      <c r="L28" s="89"/>
      <c r="M28" s="3"/>
      <c r="N28" s="3"/>
      <c r="O28" s="3"/>
      <c r="P28" s="3"/>
      <c r="Q28" s="3"/>
      <c r="R28" s="3"/>
      <c r="S28" s="3"/>
      <c r="T28" s="88"/>
      <c r="U28" s="3"/>
      <c r="V28" s="88"/>
      <c r="W28" s="3"/>
      <c r="X28" s="3"/>
      <c r="Y28" s="3"/>
      <c r="Z28" s="3"/>
      <c r="AA28" s="3"/>
      <c r="AB28" s="3"/>
      <c r="AC28" s="3"/>
      <c r="AD28" s="52"/>
      <c r="AE28" s="35"/>
      <c r="AF28" s="52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.75" thickBot="1" x14ac:dyDescent="0.3">
      <c r="A29" s="53" t="s">
        <v>14</v>
      </c>
      <c r="B29" s="76">
        <f>B23</f>
        <v>500000</v>
      </c>
      <c r="C29" s="77" t="s">
        <v>21</v>
      </c>
      <c r="D29" s="78"/>
      <c r="E29" s="79">
        <f>G24</f>
        <v>0</v>
      </c>
      <c r="F29" s="80">
        <f>'[1]Rate Tbl'!N15</f>
        <v>3.44</v>
      </c>
      <c r="G29" s="81" t="s">
        <v>23</v>
      </c>
      <c r="H29" s="82">
        <f>E29*F29</f>
        <v>0</v>
      </c>
      <c r="I29" s="3"/>
      <c r="J29" s="89"/>
      <c r="K29" s="89"/>
      <c r="L29" s="89"/>
      <c r="M29" s="3"/>
      <c r="N29" s="3"/>
      <c r="O29" s="3"/>
      <c r="P29" s="3"/>
      <c r="Q29" s="3"/>
      <c r="R29" s="3"/>
      <c r="S29" s="3"/>
      <c r="T29" s="88"/>
      <c r="U29" s="3"/>
      <c r="V29" s="88"/>
      <c r="W29" s="3"/>
      <c r="X29" s="3"/>
      <c r="Y29" s="3"/>
      <c r="Z29" s="3"/>
      <c r="AA29" s="3"/>
      <c r="AB29" s="3"/>
      <c r="AC29" s="3"/>
      <c r="AD29" s="52"/>
      <c r="AE29" s="35"/>
      <c r="AF29" s="52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.75" thickTop="1" x14ac:dyDescent="0.25">
      <c r="A30" s="83"/>
      <c r="B30" s="84"/>
      <c r="C30" s="84"/>
      <c r="D30" s="123" t="str">
        <f>A18</f>
        <v>1" CONNECTION</v>
      </c>
      <c r="E30" s="123"/>
      <c r="F30" s="85" t="s">
        <v>24</v>
      </c>
      <c r="G30" s="86"/>
      <c r="H30" s="87">
        <f>SUM(H27:H29)</f>
        <v>570105.89892175572</v>
      </c>
      <c r="I30" s="3"/>
      <c r="J30" s="89"/>
      <c r="K30" s="89"/>
      <c r="L30" s="89"/>
      <c r="M30" s="3"/>
      <c r="N30" s="3"/>
      <c r="O30" s="3"/>
      <c r="P30" s="3"/>
      <c r="Q30" s="3"/>
      <c r="R30" s="3"/>
      <c r="S30" s="3"/>
      <c r="T30" s="88"/>
      <c r="U30" s="3"/>
      <c r="V30" s="88"/>
      <c r="W30" s="3"/>
      <c r="X30" s="3"/>
      <c r="Y30" s="3"/>
      <c r="Z30" s="3"/>
      <c r="AA30" s="3"/>
      <c r="AB30" s="3"/>
      <c r="AC30" s="3"/>
      <c r="AD30" s="52"/>
      <c r="AE30" s="35"/>
      <c r="AF30" s="5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15" x14ac:dyDescent="0.25">
      <c r="A31" s="3"/>
      <c r="B31" s="3"/>
      <c r="C31" s="3"/>
      <c r="D31" s="3"/>
      <c r="E31" s="3"/>
      <c r="F31" s="3"/>
      <c r="G31" s="3"/>
      <c r="H31" s="3"/>
      <c r="I31" s="3"/>
      <c r="J31" s="90"/>
      <c r="K31" s="3"/>
      <c r="L31" s="90"/>
      <c r="M31" s="3"/>
      <c r="N31" s="3"/>
      <c r="O31" s="3"/>
      <c r="P31" s="3"/>
      <c r="Q31" s="3"/>
      <c r="R31" s="3"/>
      <c r="S31" s="3"/>
      <c r="T31" s="88"/>
      <c r="U31" s="3"/>
      <c r="V31" s="88"/>
      <c r="W31" s="3"/>
      <c r="X31" s="3"/>
      <c r="Y31" s="3"/>
      <c r="Z31" s="3"/>
      <c r="AA31" s="3"/>
      <c r="AB31" s="3"/>
      <c r="AC31" s="3"/>
      <c r="AD31" s="52"/>
      <c r="AE31" s="35"/>
      <c r="AF31" s="52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15" x14ac:dyDescent="0.25">
      <c r="A32" s="15" t="s">
        <v>26</v>
      </c>
      <c r="B32" s="16"/>
      <c r="C32" s="16"/>
      <c r="D32" s="16"/>
      <c r="E32" s="16"/>
      <c r="F32" s="16"/>
      <c r="G32" s="16"/>
      <c r="H32" s="1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88"/>
      <c r="U32" s="3"/>
      <c r="V32" s="88"/>
      <c r="W32" s="3"/>
      <c r="X32" s="3"/>
      <c r="Y32" s="3"/>
      <c r="Z32" s="3"/>
      <c r="AA32" s="3"/>
      <c r="AB32" s="3"/>
      <c r="AC32" s="3"/>
      <c r="AD32" s="52"/>
      <c r="AE32" s="35"/>
      <c r="AF32" s="52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x14ac:dyDescent="0.25">
      <c r="A33" s="19" t="s">
        <v>4</v>
      </c>
      <c r="B33" s="20"/>
      <c r="C33" s="21" t="s">
        <v>5</v>
      </c>
      <c r="D33" s="22" t="s">
        <v>6</v>
      </c>
      <c r="E33" s="23" t="s">
        <v>7</v>
      </c>
      <c r="F33" s="23" t="s">
        <v>8</v>
      </c>
      <c r="G33" s="24" t="s">
        <v>8</v>
      </c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88"/>
      <c r="U33" s="3"/>
      <c r="V33" s="88"/>
      <c r="W33" s="3"/>
      <c r="X33" s="3"/>
      <c r="Y33" s="3"/>
      <c r="Z33" s="3"/>
      <c r="AA33" s="3"/>
      <c r="AB33" s="3"/>
      <c r="AC33" s="3"/>
      <c r="AD33" s="52"/>
      <c r="AE33" s="35"/>
      <c r="AF33" s="5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.75" thickBot="1" x14ac:dyDescent="0.3">
      <c r="A34" s="26" t="s">
        <v>9</v>
      </c>
      <c r="B34" s="27"/>
      <c r="C34" s="28" t="s">
        <v>10</v>
      </c>
      <c r="D34" s="28" t="s">
        <v>11</v>
      </c>
      <c r="E34" s="29">
        <f>(B35)</f>
        <v>10000</v>
      </c>
      <c r="F34" s="29">
        <f>(B36)</f>
        <v>490000</v>
      </c>
      <c r="G34" s="30">
        <f>(B37)</f>
        <v>500000</v>
      </c>
      <c r="H34" s="3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88"/>
      <c r="U34" s="3"/>
      <c r="V34" s="88"/>
      <c r="W34" s="3"/>
      <c r="X34" s="3"/>
      <c r="Y34" s="3"/>
      <c r="Z34" s="3"/>
      <c r="AA34" s="3"/>
      <c r="AB34" s="3"/>
      <c r="AC34" s="3"/>
      <c r="AD34" s="52"/>
      <c r="AE34" s="35"/>
      <c r="AF34" s="5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15.75" thickTop="1" x14ac:dyDescent="0.25">
      <c r="A35" s="36" t="s">
        <v>12</v>
      </c>
      <c r="B35" s="37">
        <v>10000</v>
      </c>
      <c r="C35" s="38">
        <v>873</v>
      </c>
      <c r="D35" s="39">
        <v>2867.8</v>
      </c>
      <c r="E35" s="40">
        <f>$D35</f>
        <v>2867.8</v>
      </c>
      <c r="F35" s="41"/>
      <c r="G35" s="42"/>
      <c r="H35" s="42"/>
      <c r="I35" s="3"/>
      <c r="J35" s="89"/>
      <c r="K35" s="89"/>
      <c r="L35" s="3"/>
      <c r="M35" s="3"/>
      <c r="N35" s="3"/>
      <c r="O35" s="3"/>
      <c r="P35" s="3"/>
      <c r="Q35" s="3"/>
      <c r="R35" s="3"/>
      <c r="S35" s="3"/>
      <c r="T35" s="88"/>
      <c r="U35" s="3"/>
      <c r="V35" s="88"/>
      <c r="W35" s="3"/>
      <c r="X35" s="3"/>
      <c r="Y35" s="3"/>
      <c r="Z35" s="3"/>
      <c r="AA35" s="3"/>
      <c r="AB35" s="3"/>
      <c r="AC35" s="3"/>
      <c r="AD35" s="52"/>
      <c r="AE35" s="35"/>
      <c r="AF35" s="52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15" x14ac:dyDescent="0.25">
      <c r="A36" s="36" t="s">
        <v>13</v>
      </c>
      <c r="B36" s="37">
        <v>490000</v>
      </c>
      <c r="C36" s="38">
        <v>904</v>
      </c>
      <c r="D36" s="39">
        <v>44848.1</v>
      </c>
      <c r="E36" s="40">
        <f>($C36*E34/1000)</f>
        <v>9040</v>
      </c>
      <c r="F36" s="40">
        <f>($D36-E36)</f>
        <v>35808.1</v>
      </c>
      <c r="G36" s="42"/>
      <c r="H36" s="42"/>
      <c r="I36" s="3"/>
      <c r="J36" s="89"/>
      <c r="K36" s="89"/>
      <c r="L36" s="3"/>
      <c r="M36" s="3"/>
      <c r="N36" s="3"/>
      <c r="O36" s="3"/>
      <c r="P36" s="3"/>
      <c r="Q36" s="3"/>
      <c r="R36" s="3"/>
      <c r="S36" s="3"/>
      <c r="T36" s="88"/>
      <c r="U36" s="3"/>
      <c r="V36" s="88"/>
      <c r="W36" s="3"/>
      <c r="X36" s="3"/>
      <c r="Y36" s="3"/>
      <c r="Z36" s="3"/>
      <c r="AA36" s="3"/>
      <c r="AB36" s="3"/>
      <c r="AC36" s="3"/>
      <c r="AD36" s="52"/>
      <c r="AE36" s="35"/>
      <c r="AF36" s="52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.75" thickBot="1" x14ac:dyDescent="0.3">
      <c r="A37" s="53" t="s">
        <v>14</v>
      </c>
      <c r="B37" s="54">
        <v>500000</v>
      </c>
      <c r="C37" s="55">
        <v>5</v>
      </c>
      <c r="D37" s="56">
        <v>3038.5</v>
      </c>
      <c r="E37" s="57">
        <f>($C37*E34/1000)</f>
        <v>50</v>
      </c>
      <c r="F37" s="57">
        <f>($C37*F34/1000)</f>
        <v>2450</v>
      </c>
      <c r="G37" s="58">
        <f>$D37-E37-F37</f>
        <v>538.5</v>
      </c>
      <c r="H37" s="59"/>
      <c r="I37" s="3"/>
      <c r="J37" s="89"/>
      <c r="K37" s="89"/>
      <c r="L37" s="3"/>
      <c r="M37" s="3"/>
      <c r="N37" s="3"/>
      <c r="O37" s="3"/>
      <c r="P37" s="3"/>
      <c r="Q37" s="3"/>
      <c r="R37" s="3"/>
      <c r="S37" s="3"/>
      <c r="T37" s="88"/>
      <c r="U37" s="3"/>
      <c r="V37" s="88"/>
      <c r="W37" s="3"/>
      <c r="X37" s="3"/>
      <c r="Y37" s="3"/>
      <c r="Z37" s="3"/>
      <c r="AA37" s="3"/>
      <c r="AB37" s="3"/>
      <c r="AC37" s="3"/>
      <c r="AD37" s="52"/>
      <c r="AE37" s="35"/>
      <c r="AF37" s="52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.75" thickTop="1" x14ac:dyDescent="0.25">
      <c r="A38" s="61" t="s">
        <v>15</v>
      </c>
      <c r="B38" s="3"/>
      <c r="C38" s="37">
        <f>SUM(C35:C37)</f>
        <v>1782</v>
      </c>
      <c r="D38" s="40">
        <f>SUM(D35:D37)</f>
        <v>50754.400000000001</v>
      </c>
      <c r="E38" s="40">
        <f>SUM(E35:E37)</f>
        <v>11957.8</v>
      </c>
      <c r="F38" s="40">
        <f>SUM(F35:F37)</f>
        <v>38258.1</v>
      </c>
      <c r="G38" s="59">
        <f>SUM(G35:G37)</f>
        <v>538.5</v>
      </c>
      <c r="H38" s="5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88"/>
      <c r="U38" s="3"/>
      <c r="V38" s="88"/>
      <c r="W38" s="3"/>
      <c r="X38" s="3"/>
      <c r="Y38" s="3"/>
      <c r="Z38" s="3"/>
      <c r="AA38" s="3"/>
      <c r="AB38" s="3"/>
      <c r="AC38" s="3"/>
      <c r="AD38" s="52"/>
      <c r="AE38" s="35"/>
      <c r="AF38" s="52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15" x14ac:dyDescent="0.25">
      <c r="A39" s="63" t="s">
        <v>16</v>
      </c>
      <c r="B39" s="64"/>
      <c r="C39" s="64"/>
      <c r="D39" s="64"/>
      <c r="E39" s="64"/>
      <c r="F39" s="64"/>
      <c r="G39" s="65"/>
      <c r="H39" s="6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88"/>
      <c r="U39" s="3"/>
      <c r="V39" s="88"/>
      <c r="W39" s="3"/>
      <c r="X39" s="3"/>
      <c r="Y39" s="3"/>
      <c r="Z39" s="3"/>
      <c r="AA39" s="3"/>
      <c r="AB39" s="3"/>
      <c r="AC39" s="3"/>
      <c r="AD39" s="52"/>
      <c r="AE39" s="35"/>
      <c r="AF39" s="52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15.75" thickBot="1" x14ac:dyDescent="0.3">
      <c r="A40" s="132" t="s">
        <v>4</v>
      </c>
      <c r="B40" s="133"/>
      <c r="C40" s="134"/>
      <c r="D40" s="67" t="s">
        <v>17</v>
      </c>
      <c r="E40" s="67" t="s">
        <v>18</v>
      </c>
      <c r="F40" s="135" t="str">
        <f>F12</f>
        <v>Proposed Rates</v>
      </c>
      <c r="G40" s="136"/>
      <c r="H40" s="67" t="s">
        <v>20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88"/>
      <c r="U40" s="3"/>
      <c r="V40" s="88"/>
      <c r="W40" s="3"/>
      <c r="X40" s="3"/>
      <c r="Y40" s="3"/>
      <c r="Z40" s="3"/>
      <c r="AA40" s="3"/>
      <c r="AB40" s="3"/>
      <c r="AC40" s="3"/>
      <c r="AD40" s="52"/>
      <c r="AE40" s="35"/>
      <c r="AF40" s="52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.75" thickTop="1" x14ac:dyDescent="0.25">
      <c r="A41" s="36" t="s">
        <v>12</v>
      </c>
      <c r="B41" s="48">
        <f>B35</f>
        <v>10000</v>
      </c>
      <c r="C41" s="42" t="s">
        <v>21</v>
      </c>
      <c r="D41" s="68">
        <f>C38</f>
        <v>1782</v>
      </c>
      <c r="E41" s="40">
        <f>E38</f>
        <v>11957.8</v>
      </c>
      <c r="F41" s="69">
        <f>'[1]Rate Tbl'!N18</f>
        <v>78.938850317705231</v>
      </c>
      <c r="G41" s="70" t="s">
        <v>22</v>
      </c>
      <c r="H41" s="71">
        <f>+D41*F41</f>
        <v>140669.03126615073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88"/>
      <c r="U41" s="3"/>
      <c r="V41" s="88"/>
      <c r="W41" s="3"/>
      <c r="X41" s="3"/>
      <c r="Y41" s="3"/>
      <c r="Z41" s="3"/>
      <c r="AA41" s="3"/>
      <c r="AB41" s="3"/>
      <c r="AC41" s="3"/>
      <c r="AD41" s="52"/>
      <c r="AE41" s="35"/>
      <c r="AF41" s="52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x14ac:dyDescent="0.25">
      <c r="A42" s="36" t="s">
        <v>13</v>
      </c>
      <c r="B42" s="48">
        <f>B36</f>
        <v>490000</v>
      </c>
      <c r="C42" s="42" t="s">
        <v>21</v>
      </c>
      <c r="D42" s="72"/>
      <c r="E42" s="73">
        <f>F38</f>
        <v>38258.1</v>
      </c>
      <c r="F42" s="74">
        <f>'[1]Rate Tbl'!N19</f>
        <v>6.13</v>
      </c>
      <c r="G42" s="75" t="s">
        <v>23</v>
      </c>
      <c r="H42" s="68">
        <f>E42*F42</f>
        <v>234522.15299999999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88"/>
      <c r="U42" s="3"/>
      <c r="V42" s="88"/>
      <c r="W42" s="3"/>
      <c r="X42" s="3"/>
      <c r="Y42" s="3"/>
      <c r="Z42" s="3"/>
      <c r="AA42" s="3"/>
      <c r="AB42" s="3"/>
      <c r="AC42" s="3"/>
      <c r="AD42" s="52"/>
      <c r="AE42" s="35"/>
      <c r="AF42" s="52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ht="15.75" thickBot="1" x14ac:dyDescent="0.3">
      <c r="A43" s="53" t="s">
        <v>14</v>
      </c>
      <c r="B43" s="76">
        <f>B37</f>
        <v>500000</v>
      </c>
      <c r="C43" s="77" t="s">
        <v>21</v>
      </c>
      <c r="D43" s="78"/>
      <c r="E43" s="79">
        <f>G38</f>
        <v>538.5</v>
      </c>
      <c r="F43" s="80">
        <f>'[1]Rate Tbl'!N20</f>
        <v>3.44</v>
      </c>
      <c r="G43" s="81" t="s">
        <v>23</v>
      </c>
      <c r="H43" s="82">
        <f>E43*F43</f>
        <v>1852.44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88"/>
      <c r="U43" s="3"/>
      <c r="V43" s="88"/>
      <c r="W43" s="3"/>
      <c r="X43" s="3"/>
      <c r="Y43" s="3"/>
      <c r="Z43" s="3"/>
      <c r="AA43" s="3"/>
      <c r="AB43" s="3"/>
      <c r="AC43" s="3"/>
      <c r="AD43" s="52"/>
      <c r="AE43" s="35"/>
      <c r="AF43" s="52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ht="15.75" thickTop="1" x14ac:dyDescent="0.25">
      <c r="A44" s="83"/>
      <c r="B44" s="84"/>
      <c r="C44" s="84"/>
      <c r="D44" s="123" t="str">
        <f>A32</f>
        <v>1-1/2" CONNECTION</v>
      </c>
      <c r="E44" s="123"/>
      <c r="F44" s="85" t="s">
        <v>24</v>
      </c>
      <c r="G44" s="86"/>
      <c r="H44" s="87">
        <f>SUM(H41:H43)</f>
        <v>377043.6242661507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88"/>
      <c r="U44" s="3"/>
      <c r="V44" s="88"/>
      <c r="W44" s="3"/>
      <c r="X44" s="3"/>
      <c r="Y44" s="3"/>
      <c r="Z44" s="3"/>
      <c r="AA44" s="3"/>
      <c r="AB44" s="3"/>
      <c r="AC44" s="3"/>
      <c r="AD44" s="52"/>
      <c r="AE44" s="35"/>
      <c r="AF44" s="52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ht="15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88"/>
      <c r="U45" s="3"/>
      <c r="V45" s="88"/>
      <c r="W45" s="3"/>
      <c r="X45" s="3"/>
      <c r="Y45" s="3"/>
      <c r="Z45" s="3"/>
      <c r="AA45" s="3"/>
      <c r="AB45" s="3"/>
      <c r="AC45" s="3"/>
      <c r="AD45" s="52"/>
      <c r="AE45" s="35"/>
      <c r="AF45" s="52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ht="15" x14ac:dyDescent="0.25">
      <c r="A46" s="15" t="s">
        <v>27</v>
      </c>
      <c r="B46" s="16"/>
      <c r="C46" s="16"/>
      <c r="D46" s="16"/>
      <c r="E46" s="16"/>
      <c r="F46" s="16"/>
      <c r="G46" s="16"/>
      <c r="H46" s="1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88"/>
      <c r="U46" s="3"/>
      <c r="V46" s="88"/>
      <c r="W46" s="3"/>
      <c r="X46" s="3"/>
      <c r="Y46" s="3"/>
      <c r="Z46" s="3"/>
      <c r="AA46" s="3"/>
      <c r="AB46" s="3"/>
      <c r="AC46" s="3"/>
      <c r="AD46" s="52"/>
      <c r="AE46" s="35"/>
      <c r="AF46" s="52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ht="15" x14ac:dyDescent="0.25">
      <c r="A47" s="19" t="s">
        <v>4</v>
      </c>
      <c r="B47" s="20"/>
      <c r="C47" s="21" t="s">
        <v>5</v>
      </c>
      <c r="D47" s="22" t="s">
        <v>6</v>
      </c>
      <c r="E47" s="23" t="s">
        <v>7</v>
      </c>
      <c r="F47" s="23" t="s">
        <v>8</v>
      </c>
      <c r="G47" s="24" t="s">
        <v>8</v>
      </c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88"/>
      <c r="U47" s="3"/>
      <c r="V47" s="88"/>
      <c r="W47" s="3"/>
      <c r="X47" s="3"/>
      <c r="Y47" s="3"/>
      <c r="Z47" s="3"/>
      <c r="AA47" s="3"/>
      <c r="AB47" s="3"/>
      <c r="AC47" s="3"/>
      <c r="AD47" s="52"/>
      <c r="AE47" s="35"/>
      <c r="AF47" s="52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ht="15.75" thickBot="1" x14ac:dyDescent="0.3">
      <c r="A48" s="26" t="s">
        <v>9</v>
      </c>
      <c r="B48" s="27"/>
      <c r="C48" s="28" t="s">
        <v>10</v>
      </c>
      <c r="D48" s="28" t="s">
        <v>11</v>
      </c>
      <c r="E48" s="29">
        <f>(B49)</f>
        <v>20000</v>
      </c>
      <c r="F48" s="29">
        <f>(B50)</f>
        <v>480000</v>
      </c>
      <c r="G48" s="30">
        <f>(B51)</f>
        <v>500000</v>
      </c>
      <c r="H48" s="3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88"/>
      <c r="U48" s="3"/>
      <c r="V48" s="88"/>
      <c r="W48" s="3"/>
      <c r="X48" s="3"/>
      <c r="Y48" s="3"/>
      <c r="Z48" s="3"/>
      <c r="AA48" s="3"/>
      <c r="AB48" s="3"/>
      <c r="AC48" s="3"/>
      <c r="AD48" s="52"/>
      <c r="AE48" s="35"/>
      <c r="AF48" s="5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ht="15.75" thickTop="1" x14ac:dyDescent="0.25">
      <c r="A49" s="36" t="s">
        <v>12</v>
      </c>
      <c r="B49" s="37">
        <v>20000</v>
      </c>
      <c r="C49" s="38">
        <v>1417</v>
      </c>
      <c r="D49" s="39">
        <v>8712.2000000000007</v>
      </c>
      <c r="E49" s="40">
        <f>$D49</f>
        <v>8712.2000000000007</v>
      </c>
      <c r="F49" s="41"/>
      <c r="G49" s="42"/>
      <c r="H49" s="42"/>
      <c r="I49" s="3"/>
      <c r="J49" s="89"/>
      <c r="K49" s="89"/>
      <c r="L49" s="3"/>
      <c r="M49" s="3"/>
      <c r="N49" s="3"/>
      <c r="O49" s="3"/>
      <c r="P49" s="3"/>
      <c r="Q49" s="3"/>
      <c r="R49" s="3"/>
      <c r="S49" s="3"/>
      <c r="T49" s="88"/>
      <c r="U49" s="3"/>
      <c r="V49" s="88"/>
      <c r="W49" s="3"/>
      <c r="X49" s="3"/>
      <c r="Y49" s="3"/>
      <c r="Z49" s="3"/>
      <c r="AA49" s="3"/>
      <c r="AB49" s="3"/>
      <c r="AC49" s="3"/>
      <c r="AD49" s="52"/>
      <c r="AE49" s="35"/>
      <c r="AF49" s="52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ht="15" x14ac:dyDescent="0.25">
      <c r="A50" s="36" t="s">
        <v>13</v>
      </c>
      <c r="B50" s="37">
        <v>480000</v>
      </c>
      <c r="C50" s="38">
        <v>1831</v>
      </c>
      <c r="D50" s="39">
        <v>180112</v>
      </c>
      <c r="E50" s="40">
        <f>($C50*E48/1000)</f>
        <v>36620</v>
      </c>
      <c r="F50" s="40">
        <f>($D50-E50)</f>
        <v>143492</v>
      </c>
      <c r="G50" s="42"/>
      <c r="H50" s="42"/>
      <c r="I50" s="3"/>
      <c r="J50" s="89"/>
      <c r="K50" s="89"/>
      <c r="L50" s="3"/>
      <c r="M50" s="3"/>
      <c r="N50" s="3"/>
      <c r="O50" s="3"/>
      <c r="P50" s="3"/>
      <c r="Q50" s="3"/>
      <c r="R50" s="3"/>
      <c r="S50" s="3"/>
      <c r="T50" s="88"/>
      <c r="U50" s="3"/>
      <c r="V50" s="88"/>
      <c r="W50" s="3"/>
      <c r="X50" s="3"/>
      <c r="Y50" s="3"/>
      <c r="Z50" s="3"/>
      <c r="AA50" s="3"/>
      <c r="AB50" s="3"/>
      <c r="AC50" s="3"/>
      <c r="AD50" s="52"/>
      <c r="AE50" s="35"/>
      <c r="AF50" s="52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ht="15.75" thickBot="1" x14ac:dyDescent="0.3">
      <c r="A51" s="53" t="s">
        <v>14</v>
      </c>
      <c r="B51" s="54">
        <v>500000</v>
      </c>
      <c r="C51" s="55">
        <v>49</v>
      </c>
      <c r="D51" s="56">
        <v>41443</v>
      </c>
      <c r="E51" s="57">
        <f>($C51*E48/1000)</f>
        <v>980</v>
      </c>
      <c r="F51" s="57">
        <f>($C51*F48/1000)</f>
        <v>23520</v>
      </c>
      <c r="G51" s="58">
        <f>$D51-E51-F51</f>
        <v>16943</v>
      </c>
      <c r="H51" s="59"/>
      <c r="I51" s="3"/>
      <c r="J51" s="89"/>
      <c r="K51" s="89"/>
      <c r="L51" s="3"/>
      <c r="M51" s="3"/>
      <c r="N51" s="3"/>
      <c r="O51" s="3"/>
      <c r="P51" s="3"/>
      <c r="Q51" s="3"/>
      <c r="R51" s="3"/>
      <c r="S51" s="3"/>
      <c r="T51" s="88"/>
      <c r="U51" s="3"/>
      <c r="V51" s="88"/>
      <c r="W51" s="3"/>
      <c r="X51" s="3"/>
      <c r="Y51" s="3"/>
      <c r="Z51" s="3"/>
      <c r="AA51" s="3"/>
      <c r="AB51" s="3"/>
      <c r="AC51" s="3"/>
      <c r="AD51" s="52"/>
      <c r="AE51" s="35"/>
      <c r="AF51" s="52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ht="15.75" thickTop="1" x14ac:dyDescent="0.25">
      <c r="A52" s="61" t="s">
        <v>15</v>
      </c>
      <c r="B52" s="3"/>
      <c r="C52" s="37">
        <f>SUM(C49:C51)</f>
        <v>3297</v>
      </c>
      <c r="D52" s="40">
        <f>SUM(D49:D51)</f>
        <v>230267.2</v>
      </c>
      <c r="E52" s="40">
        <f>SUM(E49:E51)</f>
        <v>46312.2</v>
      </c>
      <c r="F52" s="40">
        <f>SUM(F49:F51)</f>
        <v>167012</v>
      </c>
      <c r="G52" s="59">
        <f>SUM(G49:G51)</f>
        <v>16943</v>
      </c>
      <c r="H52" s="5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88"/>
      <c r="U52" s="3"/>
      <c r="V52" s="88"/>
      <c r="W52" s="3"/>
      <c r="X52" s="3"/>
      <c r="Y52" s="3"/>
      <c r="Z52" s="3"/>
      <c r="AA52" s="3"/>
      <c r="AB52" s="3"/>
      <c r="AC52" s="3"/>
      <c r="AD52" s="52"/>
      <c r="AE52" s="35"/>
      <c r="AF52" s="52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ht="15" x14ac:dyDescent="0.25">
      <c r="A53" s="63" t="s">
        <v>16</v>
      </c>
      <c r="B53" s="64"/>
      <c r="C53" s="64"/>
      <c r="D53" s="64"/>
      <c r="E53" s="64"/>
      <c r="F53" s="64"/>
      <c r="G53" s="65"/>
      <c r="H53" s="6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88"/>
      <c r="U53" s="3"/>
      <c r="V53" s="88"/>
      <c r="W53" s="3"/>
      <c r="X53" s="3"/>
      <c r="Y53" s="3"/>
      <c r="Z53" s="3"/>
      <c r="AA53" s="3"/>
      <c r="AB53" s="3"/>
      <c r="AC53" s="3"/>
      <c r="AD53" s="52"/>
      <c r="AE53" s="35"/>
      <c r="AF53" s="52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132" t="s">
        <v>4</v>
      </c>
      <c r="B54" s="133"/>
      <c r="C54" s="134"/>
      <c r="D54" s="67" t="s">
        <v>17</v>
      </c>
      <c r="E54" s="67" t="s">
        <v>18</v>
      </c>
      <c r="F54" s="135" t="str">
        <f>F12</f>
        <v>Proposed Rates</v>
      </c>
      <c r="G54" s="136"/>
      <c r="H54" s="67" t="s">
        <v>20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88"/>
      <c r="U54" s="3"/>
      <c r="V54" s="88"/>
      <c r="W54" s="3"/>
      <c r="X54" s="3"/>
      <c r="Y54" s="3"/>
      <c r="Z54" s="3"/>
      <c r="AA54" s="3"/>
      <c r="AB54" s="3"/>
      <c r="AC54" s="3"/>
      <c r="AD54" s="52"/>
      <c r="AE54" s="35"/>
      <c r="AF54" s="52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15.75" thickTop="1" x14ac:dyDescent="0.25">
      <c r="A55" s="36" t="s">
        <v>12</v>
      </c>
      <c r="B55" s="48">
        <f>B49</f>
        <v>20000</v>
      </c>
      <c r="C55" s="42" t="s">
        <v>21</v>
      </c>
      <c r="D55" s="68">
        <f>C52</f>
        <v>3297</v>
      </c>
      <c r="E55" s="40">
        <f>E52</f>
        <v>46312.2</v>
      </c>
      <c r="F55" s="69">
        <f>'[1]Rate Tbl'!N23</f>
        <v>150.03885031770523</v>
      </c>
      <c r="G55" s="70" t="s">
        <v>22</v>
      </c>
      <c r="H55" s="71">
        <f>+D55*F55</f>
        <v>494678.08949747414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88"/>
      <c r="U55" s="3"/>
      <c r="V55" s="88"/>
      <c r="W55" s="3"/>
      <c r="X55" s="3"/>
      <c r="Y55" s="3"/>
      <c r="Z55" s="3"/>
      <c r="AA55" s="3"/>
      <c r="AB55" s="3"/>
      <c r="AC55" s="3"/>
      <c r="AD55" s="52"/>
      <c r="AE55" s="35"/>
      <c r="AF55" s="52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x14ac:dyDescent="0.25">
      <c r="A56" s="36" t="s">
        <v>13</v>
      </c>
      <c r="B56" s="48">
        <f>B50</f>
        <v>480000</v>
      </c>
      <c r="C56" s="42" t="s">
        <v>21</v>
      </c>
      <c r="D56" s="72"/>
      <c r="E56" s="73">
        <f>F52</f>
        <v>167012</v>
      </c>
      <c r="F56" s="74">
        <f>'[1]Rate Tbl'!N24</f>
        <v>6.13</v>
      </c>
      <c r="G56" s="75" t="s">
        <v>23</v>
      </c>
      <c r="H56" s="68">
        <f>E56*F56</f>
        <v>1023783.5599999999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88"/>
      <c r="U56" s="3"/>
      <c r="V56" s="88"/>
      <c r="W56" s="3"/>
      <c r="X56" s="3"/>
      <c r="Y56" s="3"/>
      <c r="Z56" s="3"/>
      <c r="AA56" s="3"/>
      <c r="AB56" s="3"/>
      <c r="AC56" s="3"/>
      <c r="AD56" s="52"/>
      <c r="AE56" s="35"/>
      <c r="AF56" s="52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.75" thickBot="1" x14ac:dyDescent="0.3">
      <c r="A57" s="53" t="s">
        <v>14</v>
      </c>
      <c r="B57" s="76">
        <f>B51</f>
        <v>500000</v>
      </c>
      <c r="C57" s="77" t="s">
        <v>21</v>
      </c>
      <c r="D57" s="78"/>
      <c r="E57" s="79">
        <f>G52</f>
        <v>16943</v>
      </c>
      <c r="F57" s="80">
        <f>'[1]Rate Tbl'!N25</f>
        <v>3.44</v>
      </c>
      <c r="G57" s="81" t="s">
        <v>23</v>
      </c>
      <c r="H57" s="82">
        <f>E57*F57</f>
        <v>58283.92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88"/>
      <c r="U57" s="3"/>
      <c r="V57" s="88"/>
      <c r="W57" s="3"/>
      <c r="X57" s="3"/>
      <c r="Y57" s="3"/>
      <c r="Z57" s="3"/>
      <c r="AA57" s="3"/>
      <c r="AB57" s="3"/>
      <c r="AC57" s="3"/>
      <c r="AD57" s="52"/>
      <c r="AE57" s="35"/>
      <c r="AF57" s="52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.75" thickTop="1" x14ac:dyDescent="0.25">
      <c r="A58" s="83"/>
      <c r="B58" s="84"/>
      <c r="C58" s="84"/>
      <c r="D58" s="123" t="str">
        <f>A46</f>
        <v>2" CONNECTION</v>
      </c>
      <c r="E58" s="123"/>
      <c r="F58" s="85" t="s">
        <v>24</v>
      </c>
      <c r="G58" s="86"/>
      <c r="H58" s="87">
        <f>SUM(H55:H57)</f>
        <v>1576745.569497474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88"/>
      <c r="U58" s="3"/>
      <c r="V58" s="88"/>
      <c r="W58" s="3"/>
      <c r="X58" s="3"/>
      <c r="Y58" s="3"/>
      <c r="Z58" s="3"/>
      <c r="AA58" s="3"/>
      <c r="AB58" s="3"/>
      <c r="AC58" s="3"/>
      <c r="AD58" s="52"/>
      <c r="AE58" s="35"/>
      <c r="AF58" s="52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88"/>
      <c r="U59" s="3"/>
      <c r="V59" s="88"/>
      <c r="W59" s="3"/>
      <c r="X59" s="3"/>
      <c r="Y59" s="3"/>
      <c r="Z59" s="3"/>
      <c r="AA59" s="3"/>
      <c r="AB59" s="3"/>
      <c r="AC59" s="3"/>
      <c r="AD59" s="52"/>
      <c r="AE59" s="35"/>
      <c r="AF59" s="52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x14ac:dyDescent="0.25">
      <c r="A60" s="15" t="s">
        <v>28</v>
      </c>
      <c r="B60" s="16"/>
      <c r="C60" s="16"/>
      <c r="D60" s="16"/>
      <c r="E60" s="16"/>
      <c r="F60" s="16"/>
      <c r="G60" s="16"/>
      <c r="H60" s="1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88"/>
      <c r="U60" s="3"/>
      <c r="V60" s="88"/>
      <c r="W60" s="3"/>
      <c r="X60" s="3"/>
      <c r="Y60" s="3"/>
      <c r="Z60" s="3"/>
      <c r="AA60" s="3"/>
      <c r="AB60" s="3"/>
      <c r="AC60" s="3"/>
      <c r="AD60" s="52"/>
      <c r="AE60" s="35"/>
      <c r="AF60" s="52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ht="15" x14ac:dyDescent="0.25">
      <c r="A61" s="19" t="s">
        <v>4</v>
      </c>
      <c r="B61" s="20"/>
      <c r="C61" s="21" t="s">
        <v>5</v>
      </c>
      <c r="D61" s="22" t="s">
        <v>6</v>
      </c>
      <c r="E61" s="23" t="s">
        <v>7</v>
      </c>
      <c r="F61" s="23" t="s">
        <v>8</v>
      </c>
      <c r="G61" s="24" t="s">
        <v>8</v>
      </c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88"/>
      <c r="U61" s="3"/>
      <c r="V61" s="88"/>
      <c r="W61" s="3"/>
      <c r="X61" s="3"/>
      <c r="Y61" s="3"/>
      <c r="Z61" s="3"/>
      <c r="AA61" s="3"/>
      <c r="AB61" s="3"/>
      <c r="AC61" s="3"/>
      <c r="AD61" s="52"/>
      <c r="AE61" s="35"/>
      <c r="AF61" s="52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ht="15.75" thickBot="1" x14ac:dyDescent="0.3">
      <c r="A62" s="26" t="s">
        <v>9</v>
      </c>
      <c r="B62" s="27"/>
      <c r="C62" s="28" t="s">
        <v>10</v>
      </c>
      <c r="D62" s="28" t="s">
        <v>11</v>
      </c>
      <c r="E62" s="29">
        <f>(B63)</f>
        <v>30000</v>
      </c>
      <c r="F62" s="29">
        <f>(B64)</f>
        <v>470000</v>
      </c>
      <c r="G62" s="30">
        <f>(B65)</f>
        <v>500000</v>
      </c>
      <c r="H62" s="3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88"/>
      <c r="U62" s="3"/>
      <c r="V62" s="88"/>
      <c r="W62" s="3"/>
      <c r="X62" s="3"/>
      <c r="Y62" s="3"/>
      <c r="Z62" s="3"/>
      <c r="AA62" s="3"/>
      <c r="AB62" s="3"/>
      <c r="AC62" s="3"/>
      <c r="AD62" s="52"/>
      <c r="AE62" s="35"/>
      <c r="AF62" s="52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ht="15.75" thickTop="1" x14ac:dyDescent="0.25">
      <c r="A63" s="36" t="s">
        <v>12</v>
      </c>
      <c r="B63" s="37">
        <v>30000</v>
      </c>
      <c r="C63" s="38">
        <v>208</v>
      </c>
      <c r="D63" s="39">
        <v>2324.1999999999998</v>
      </c>
      <c r="E63" s="40">
        <f>$D63</f>
        <v>2324.1999999999998</v>
      </c>
      <c r="F63" s="41"/>
      <c r="G63" s="42"/>
      <c r="H63" s="42"/>
      <c r="I63" s="3"/>
      <c r="J63" s="89"/>
      <c r="K63" s="89"/>
      <c r="L63" s="3"/>
      <c r="M63" s="3"/>
      <c r="N63" s="3"/>
      <c r="O63" s="3"/>
      <c r="P63" s="3"/>
      <c r="Q63" s="3"/>
      <c r="R63" s="3"/>
      <c r="S63" s="3"/>
      <c r="T63" s="88"/>
      <c r="U63" s="3"/>
      <c r="V63" s="88"/>
      <c r="W63" s="3"/>
      <c r="X63" s="3"/>
      <c r="Y63" s="3"/>
      <c r="Z63" s="3"/>
      <c r="AA63" s="3"/>
      <c r="AB63" s="3"/>
      <c r="AC63" s="3"/>
      <c r="AD63" s="52"/>
      <c r="AE63" s="35"/>
      <c r="AF63" s="52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ht="15" x14ac:dyDescent="0.25">
      <c r="A64" s="36" t="s">
        <v>13</v>
      </c>
      <c r="B64" s="37">
        <v>470000</v>
      </c>
      <c r="C64" s="38">
        <v>455</v>
      </c>
      <c r="D64" s="39">
        <v>67523.199999999997</v>
      </c>
      <c r="E64" s="40">
        <f>($C64*E62/1000)</f>
        <v>13650</v>
      </c>
      <c r="F64" s="40">
        <f>($D64-E64)</f>
        <v>53873.2</v>
      </c>
      <c r="G64" s="42"/>
      <c r="H64" s="42"/>
      <c r="I64" s="3"/>
      <c r="J64" s="89"/>
      <c r="K64" s="89"/>
      <c r="L64" s="3"/>
      <c r="M64" s="3"/>
      <c r="N64" s="3"/>
      <c r="O64" s="3"/>
      <c r="P64" s="3"/>
      <c r="Q64" s="3"/>
      <c r="R64" s="3"/>
      <c r="S64" s="3"/>
      <c r="T64" s="88"/>
      <c r="U64" s="3"/>
      <c r="V64" s="88"/>
      <c r="W64" s="3"/>
      <c r="X64" s="3"/>
      <c r="Y64" s="3"/>
      <c r="Z64" s="3"/>
      <c r="AA64" s="3"/>
      <c r="AB64" s="3"/>
      <c r="AC64" s="3"/>
      <c r="AD64" s="52"/>
      <c r="AE64" s="35"/>
      <c r="AF64" s="52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ht="15.75" thickBot="1" x14ac:dyDescent="0.3">
      <c r="A65" s="53" t="s">
        <v>14</v>
      </c>
      <c r="B65" s="54">
        <v>500000</v>
      </c>
      <c r="C65" s="55">
        <v>50</v>
      </c>
      <c r="D65" s="56">
        <v>58713.4</v>
      </c>
      <c r="E65" s="57">
        <f>($C65*E62/1000)</f>
        <v>1500</v>
      </c>
      <c r="F65" s="57">
        <f>($C65*F62/1000)</f>
        <v>23500</v>
      </c>
      <c r="G65" s="58">
        <f>$D65-E65-F65</f>
        <v>33713.4</v>
      </c>
      <c r="H65" s="59"/>
      <c r="I65" s="3"/>
      <c r="J65" s="89"/>
      <c r="K65" s="89"/>
      <c r="L65" s="3"/>
      <c r="M65" s="3"/>
      <c r="N65" s="3"/>
      <c r="O65" s="3"/>
      <c r="P65" s="3"/>
      <c r="Q65" s="3"/>
      <c r="R65" s="3"/>
      <c r="S65" s="3"/>
      <c r="T65" s="88"/>
      <c r="U65" s="3"/>
      <c r="V65" s="88"/>
      <c r="W65" s="3"/>
      <c r="X65" s="3"/>
      <c r="Y65" s="3"/>
      <c r="Z65" s="3"/>
      <c r="AA65" s="3"/>
      <c r="AB65" s="3"/>
      <c r="AC65" s="3"/>
      <c r="AD65" s="52"/>
      <c r="AE65" s="35"/>
      <c r="AF65" s="52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ht="15.75" thickTop="1" x14ac:dyDescent="0.25">
      <c r="A66" s="61" t="s">
        <v>15</v>
      </c>
      <c r="B66" s="3"/>
      <c r="C66" s="37">
        <f>SUM(C63:C65)</f>
        <v>713</v>
      </c>
      <c r="D66" s="40">
        <f>SUM(D63:D65)</f>
        <v>128560.79999999999</v>
      </c>
      <c r="E66" s="40">
        <f>SUM(E63:E65)</f>
        <v>17474.2</v>
      </c>
      <c r="F66" s="40">
        <f>SUM(F63:F65)</f>
        <v>77373.2</v>
      </c>
      <c r="G66" s="59">
        <f>SUM(G63:G65)</f>
        <v>33713.4</v>
      </c>
      <c r="H66" s="5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88"/>
      <c r="U66" s="3"/>
      <c r="V66" s="88"/>
      <c r="W66" s="3"/>
      <c r="X66" s="3"/>
      <c r="Y66" s="3"/>
      <c r="Z66" s="3"/>
      <c r="AA66" s="3"/>
      <c r="AB66" s="3"/>
      <c r="AC66" s="3"/>
      <c r="AD66" s="52"/>
      <c r="AE66" s="35"/>
      <c r="AF66" s="52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ht="15" x14ac:dyDescent="0.25">
      <c r="A67" s="63" t="s">
        <v>16</v>
      </c>
      <c r="B67" s="64"/>
      <c r="C67" s="64"/>
      <c r="D67" s="64"/>
      <c r="E67" s="64"/>
      <c r="F67" s="64"/>
      <c r="G67" s="65"/>
      <c r="H67" s="6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88"/>
      <c r="U67" s="3"/>
      <c r="V67" s="88"/>
      <c r="W67" s="3"/>
      <c r="X67" s="3"/>
      <c r="Y67" s="3"/>
      <c r="Z67" s="3"/>
      <c r="AA67" s="3"/>
      <c r="AB67" s="3"/>
      <c r="AC67" s="3"/>
      <c r="AD67" s="52"/>
      <c r="AE67" s="35"/>
      <c r="AF67" s="52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ht="15.75" thickBot="1" x14ac:dyDescent="0.3">
      <c r="A68" s="132" t="s">
        <v>4</v>
      </c>
      <c r="B68" s="133"/>
      <c r="C68" s="134"/>
      <c r="D68" s="67" t="s">
        <v>17</v>
      </c>
      <c r="E68" s="67" t="s">
        <v>18</v>
      </c>
      <c r="F68" s="135" t="str">
        <f>F12</f>
        <v>Proposed Rates</v>
      </c>
      <c r="G68" s="136"/>
      <c r="H68" s="67" t="s">
        <v>20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88"/>
      <c r="U68" s="3"/>
      <c r="V68" s="88"/>
      <c r="W68" s="3"/>
      <c r="X68" s="3"/>
      <c r="Y68" s="3"/>
      <c r="Z68" s="3"/>
      <c r="AA68" s="3"/>
      <c r="AB68" s="3"/>
      <c r="AC68" s="3"/>
      <c r="AD68" s="52"/>
      <c r="AE68" s="35"/>
      <c r="AF68" s="52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ht="15.75" thickTop="1" x14ac:dyDescent="0.25">
      <c r="A69" s="36" t="s">
        <v>12</v>
      </c>
      <c r="B69" s="48">
        <f>B63</f>
        <v>30000</v>
      </c>
      <c r="C69" s="42" t="s">
        <v>21</v>
      </c>
      <c r="D69" s="68">
        <f>C66</f>
        <v>713</v>
      </c>
      <c r="E69" s="40">
        <f>E66</f>
        <v>17474.2</v>
      </c>
      <c r="F69" s="69">
        <f>'[1]Rate Tbl'!N28</f>
        <v>221.13885031770522</v>
      </c>
      <c r="G69" s="70" t="s">
        <v>22</v>
      </c>
      <c r="H69" s="71">
        <f>+D69*F69</f>
        <v>157672.00027652382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88"/>
      <c r="U69" s="3"/>
      <c r="V69" s="88"/>
      <c r="W69" s="3"/>
      <c r="X69" s="3"/>
      <c r="Y69" s="3"/>
      <c r="Z69" s="3"/>
      <c r="AA69" s="3"/>
      <c r="AB69" s="3"/>
      <c r="AC69" s="3"/>
      <c r="AD69" s="52"/>
      <c r="AE69" s="35"/>
      <c r="AF69" s="52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ht="15" x14ac:dyDescent="0.25">
      <c r="A70" s="36" t="s">
        <v>13</v>
      </c>
      <c r="B70" s="48">
        <f>B64</f>
        <v>470000</v>
      </c>
      <c r="C70" s="42" t="s">
        <v>21</v>
      </c>
      <c r="D70" s="72"/>
      <c r="E70" s="73">
        <f>F66</f>
        <v>77373.2</v>
      </c>
      <c r="F70" s="74">
        <f>'[1]Rate Tbl'!N29</f>
        <v>6.13</v>
      </c>
      <c r="G70" s="75" t="s">
        <v>23</v>
      </c>
      <c r="H70" s="68">
        <f>E70*F70</f>
        <v>474297.71599999996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88"/>
      <c r="U70" s="3"/>
      <c r="V70" s="88"/>
      <c r="W70" s="3"/>
      <c r="X70" s="3"/>
      <c r="Y70" s="3"/>
      <c r="Z70" s="3"/>
      <c r="AA70" s="3"/>
      <c r="AB70" s="3"/>
      <c r="AC70" s="3"/>
      <c r="AD70" s="52"/>
      <c r="AE70" s="35"/>
      <c r="AF70" s="52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ht="15.75" thickBot="1" x14ac:dyDescent="0.3">
      <c r="A71" s="53" t="s">
        <v>14</v>
      </c>
      <c r="B71" s="76">
        <f>B65</f>
        <v>500000</v>
      </c>
      <c r="C71" s="77" t="s">
        <v>21</v>
      </c>
      <c r="D71" s="78"/>
      <c r="E71" s="79">
        <f>G66</f>
        <v>33713.4</v>
      </c>
      <c r="F71" s="80">
        <f>'[1]Rate Tbl'!N30</f>
        <v>3.44</v>
      </c>
      <c r="G71" s="81" t="s">
        <v>23</v>
      </c>
      <c r="H71" s="82">
        <f>E71*F71</f>
        <v>115974.09600000001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88"/>
      <c r="U71" s="3"/>
      <c r="V71" s="88"/>
      <c r="W71" s="3"/>
      <c r="X71" s="3"/>
      <c r="Y71" s="3"/>
      <c r="Z71" s="3"/>
      <c r="AA71" s="3"/>
      <c r="AB71" s="3"/>
      <c r="AC71" s="3"/>
      <c r="AD71" s="52"/>
      <c r="AE71" s="35"/>
      <c r="AF71" s="52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ht="15.75" thickTop="1" x14ac:dyDescent="0.25">
      <c r="A72" s="83"/>
      <c r="B72" s="84"/>
      <c r="C72" s="84"/>
      <c r="D72" s="123" t="str">
        <f>A60</f>
        <v>3" CONNECTION</v>
      </c>
      <c r="E72" s="123"/>
      <c r="F72" s="85" t="s">
        <v>24</v>
      </c>
      <c r="G72" s="86"/>
      <c r="H72" s="87">
        <f>SUM(H69:H71)</f>
        <v>747943.81227652379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88"/>
      <c r="U72" s="3"/>
      <c r="V72" s="88"/>
      <c r="W72" s="3"/>
      <c r="X72" s="3"/>
      <c r="Y72" s="3"/>
      <c r="Z72" s="3"/>
      <c r="AA72" s="3"/>
      <c r="AB72" s="3"/>
      <c r="AC72" s="3"/>
      <c r="AD72" s="52"/>
      <c r="AE72" s="35"/>
      <c r="AF72" s="52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ht="15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88"/>
      <c r="U73" s="3"/>
      <c r="V73" s="88"/>
      <c r="W73" s="3"/>
      <c r="X73" s="3"/>
      <c r="Y73" s="3"/>
      <c r="Z73" s="3"/>
      <c r="AA73" s="3"/>
      <c r="AB73" s="3"/>
      <c r="AC73" s="3"/>
      <c r="AD73" s="52"/>
      <c r="AE73" s="35"/>
      <c r="AF73" s="52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ht="15" x14ac:dyDescent="0.25">
      <c r="A74" s="15" t="s">
        <v>29</v>
      </c>
      <c r="B74" s="16"/>
      <c r="C74" s="16"/>
      <c r="D74" s="16"/>
      <c r="E74" s="16"/>
      <c r="F74" s="16"/>
      <c r="G74" s="16"/>
      <c r="H74" s="1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88"/>
      <c r="U74" s="3"/>
      <c r="V74" s="88"/>
      <c r="W74" s="3"/>
      <c r="X74" s="3"/>
      <c r="Y74" s="3"/>
      <c r="Z74" s="3"/>
      <c r="AA74" s="3"/>
      <c r="AB74" s="3"/>
      <c r="AC74" s="3"/>
      <c r="AD74" s="52"/>
      <c r="AE74" s="35"/>
      <c r="AF74" s="52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ht="15" x14ac:dyDescent="0.25">
      <c r="A75" s="19" t="s">
        <v>4</v>
      </c>
      <c r="B75" s="20"/>
      <c r="C75" s="21" t="s">
        <v>5</v>
      </c>
      <c r="D75" s="22" t="s">
        <v>6</v>
      </c>
      <c r="E75" s="23" t="s">
        <v>7</v>
      </c>
      <c r="F75" s="23" t="s">
        <v>8</v>
      </c>
      <c r="G75" s="24" t="s">
        <v>8</v>
      </c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88"/>
      <c r="U75" s="3"/>
      <c r="V75" s="88"/>
      <c r="W75" s="3"/>
      <c r="X75" s="3"/>
      <c r="Y75" s="3"/>
      <c r="Z75" s="3"/>
      <c r="AA75" s="3"/>
      <c r="AB75" s="3"/>
      <c r="AC75" s="3"/>
      <c r="AD75" s="52"/>
      <c r="AE75" s="35"/>
      <c r="AF75" s="52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ht="15.75" thickBot="1" x14ac:dyDescent="0.3">
      <c r="A76" s="26" t="s">
        <v>9</v>
      </c>
      <c r="B76" s="27"/>
      <c r="C76" s="28" t="s">
        <v>10</v>
      </c>
      <c r="D76" s="28" t="s">
        <v>11</v>
      </c>
      <c r="E76" s="29">
        <f>(B77)</f>
        <v>50000</v>
      </c>
      <c r="F76" s="29">
        <f>(B78)</f>
        <v>450000</v>
      </c>
      <c r="G76" s="30">
        <f>(B79)</f>
        <v>500000</v>
      </c>
      <c r="H76" s="3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88"/>
      <c r="U76" s="3"/>
      <c r="V76" s="88"/>
      <c r="W76" s="3"/>
      <c r="X76" s="3"/>
      <c r="Y76" s="3"/>
      <c r="Z76" s="3"/>
      <c r="AA76" s="3"/>
      <c r="AB76" s="3"/>
      <c r="AC76" s="3"/>
      <c r="AD76" s="52"/>
      <c r="AE76" s="35"/>
      <c r="AF76" s="52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ht="15.75" thickTop="1" x14ac:dyDescent="0.25">
      <c r="A77" s="36" t="s">
        <v>12</v>
      </c>
      <c r="B77" s="37">
        <v>50000</v>
      </c>
      <c r="C77" s="38">
        <v>68</v>
      </c>
      <c r="D77" s="39">
        <v>1110.5</v>
      </c>
      <c r="E77" s="40">
        <f>$D77</f>
        <v>1110.5</v>
      </c>
      <c r="F77" s="41"/>
      <c r="G77" s="42"/>
      <c r="H77" s="42"/>
      <c r="I77" s="3"/>
      <c r="J77" s="89"/>
      <c r="K77" s="89"/>
      <c r="L77" s="3"/>
      <c r="M77" s="3"/>
      <c r="N77" s="3"/>
      <c r="O77" s="3"/>
      <c r="P77" s="3"/>
      <c r="Q77" s="3"/>
      <c r="R77" s="3"/>
      <c r="S77" s="3"/>
      <c r="T77" s="88"/>
      <c r="U77" s="3"/>
      <c r="V77" s="88"/>
      <c r="W77" s="3"/>
      <c r="X77" s="3"/>
      <c r="Y77" s="3"/>
      <c r="Z77" s="3"/>
      <c r="AA77" s="3"/>
      <c r="AB77" s="3"/>
      <c r="AC77" s="3"/>
      <c r="AD77" s="52"/>
      <c r="AE77" s="35"/>
      <c r="AF77" s="52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ht="15" x14ac:dyDescent="0.25">
      <c r="A78" s="36" t="s">
        <v>13</v>
      </c>
      <c r="B78" s="37">
        <v>450000</v>
      </c>
      <c r="C78" s="38">
        <v>95</v>
      </c>
      <c r="D78" s="39">
        <v>21497.200000000001</v>
      </c>
      <c r="E78" s="40">
        <f>($C78*E76/1000)</f>
        <v>4750</v>
      </c>
      <c r="F78" s="40">
        <f>($D78-E78)</f>
        <v>16747.2</v>
      </c>
      <c r="G78" s="42"/>
      <c r="H78" s="42"/>
      <c r="I78" s="3"/>
      <c r="J78" s="89"/>
      <c r="K78" s="89"/>
      <c r="L78" s="3"/>
      <c r="M78" s="3"/>
      <c r="N78" s="3"/>
      <c r="O78" s="3"/>
      <c r="P78" s="3"/>
      <c r="Q78" s="3"/>
      <c r="R78" s="3"/>
      <c r="S78" s="3"/>
      <c r="T78" s="88"/>
      <c r="U78" s="3"/>
      <c r="V78" s="88"/>
      <c r="W78" s="3"/>
      <c r="X78" s="3"/>
      <c r="Y78" s="3"/>
      <c r="Z78" s="3"/>
      <c r="AA78" s="3"/>
      <c r="AB78" s="3"/>
      <c r="AC78" s="3"/>
      <c r="AD78" s="52"/>
      <c r="AE78" s="35"/>
      <c r="AF78" s="52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ht="15.75" thickBot="1" x14ac:dyDescent="0.3">
      <c r="A79" s="53" t="s">
        <v>14</v>
      </c>
      <c r="B79" s="54">
        <v>500000</v>
      </c>
      <c r="C79" s="55">
        <v>58</v>
      </c>
      <c r="D79" s="56">
        <v>79720</v>
      </c>
      <c r="E79" s="57">
        <f>($C79*E76/1000)</f>
        <v>2900</v>
      </c>
      <c r="F79" s="57">
        <f>($C79*F76/1000)</f>
        <v>26100</v>
      </c>
      <c r="G79" s="58">
        <f>$D79-E79-F79</f>
        <v>50720</v>
      </c>
      <c r="H79" s="59"/>
      <c r="I79" s="3"/>
      <c r="J79" s="89"/>
      <c r="K79" s="89"/>
      <c r="L79" s="3"/>
      <c r="M79" s="3"/>
      <c r="N79" s="3"/>
      <c r="O79" s="3"/>
      <c r="P79" s="3"/>
      <c r="Q79" s="3"/>
      <c r="R79" s="3"/>
      <c r="S79" s="3"/>
      <c r="T79" s="88"/>
      <c r="U79" s="3"/>
      <c r="V79" s="88"/>
      <c r="W79" s="3"/>
      <c r="X79" s="3"/>
      <c r="Y79" s="3"/>
      <c r="Z79" s="3"/>
      <c r="AA79" s="3"/>
      <c r="AB79" s="3"/>
      <c r="AC79" s="3"/>
      <c r="AD79" s="52"/>
      <c r="AE79" s="35"/>
      <c r="AF79" s="52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ht="15.75" thickTop="1" x14ac:dyDescent="0.25">
      <c r="A80" s="61" t="s">
        <v>15</v>
      </c>
      <c r="B80" s="3"/>
      <c r="C80" s="37">
        <f>SUM(C77:C79)</f>
        <v>221</v>
      </c>
      <c r="D80" s="40">
        <f>SUM(D77:D79)</f>
        <v>102327.7</v>
      </c>
      <c r="E80" s="40">
        <f>SUM(E77:E79)</f>
        <v>8760.5</v>
      </c>
      <c r="F80" s="40">
        <f>SUM(F77:F79)</f>
        <v>42847.199999999997</v>
      </c>
      <c r="G80" s="59">
        <f>SUM(G77:G79)</f>
        <v>50720</v>
      </c>
      <c r="H80" s="5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88"/>
      <c r="U80" s="3"/>
      <c r="V80" s="88"/>
      <c r="W80" s="3"/>
      <c r="X80" s="3"/>
      <c r="Y80" s="3"/>
      <c r="Z80" s="3"/>
      <c r="AA80" s="3"/>
      <c r="AB80" s="3"/>
      <c r="AC80" s="3"/>
      <c r="AD80" s="52"/>
      <c r="AE80" s="35"/>
      <c r="AF80" s="52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ht="15" x14ac:dyDescent="0.25">
      <c r="A81" s="63" t="s">
        <v>16</v>
      </c>
      <c r="B81" s="64"/>
      <c r="C81" s="64"/>
      <c r="D81" s="64"/>
      <c r="E81" s="64"/>
      <c r="F81" s="64"/>
      <c r="G81" s="65"/>
      <c r="H81" s="6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88"/>
      <c r="U81" s="3"/>
      <c r="V81" s="88"/>
      <c r="W81" s="3"/>
      <c r="X81" s="3"/>
      <c r="Y81" s="3"/>
      <c r="Z81" s="3"/>
      <c r="AA81" s="3"/>
      <c r="AB81" s="3"/>
      <c r="AC81" s="3"/>
      <c r="AD81" s="52"/>
      <c r="AE81" s="35"/>
      <c r="AF81" s="52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ht="15.75" thickBot="1" x14ac:dyDescent="0.3">
      <c r="A82" s="132" t="s">
        <v>4</v>
      </c>
      <c r="B82" s="133"/>
      <c r="C82" s="134"/>
      <c r="D82" s="67" t="s">
        <v>17</v>
      </c>
      <c r="E82" s="67" t="s">
        <v>18</v>
      </c>
      <c r="F82" s="135" t="str">
        <f>F12</f>
        <v>Proposed Rates</v>
      </c>
      <c r="G82" s="136"/>
      <c r="H82" s="67" t="s">
        <v>20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88"/>
      <c r="U82" s="3"/>
      <c r="V82" s="88"/>
      <c r="W82" s="3"/>
      <c r="X82" s="3"/>
      <c r="Y82" s="3"/>
      <c r="Z82" s="3"/>
      <c r="AA82" s="3"/>
      <c r="AB82" s="3"/>
      <c r="AC82" s="3"/>
      <c r="AD82" s="52"/>
      <c r="AE82" s="35"/>
      <c r="AF82" s="52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ht="15.75" thickTop="1" x14ac:dyDescent="0.25">
      <c r="A83" s="36" t="s">
        <v>12</v>
      </c>
      <c r="B83" s="48">
        <f>B77</f>
        <v>50000</v>
      </c>
      <c r="C83" s="42" t="s">
        <v>21</v>
      </c>
      <c r="D83" s="68">
        <f>C80</f>
        <v>221</v>
      </c>
      <c r="E83" s="40">
        <f>E80</f>
        <v>8760.5</v>
      </c>
      <c r="F83" s="69">
        <f>'[1]Rate Tbl'!N33</f>
        <v>363.33885031770524</v>
      </c>
      <c r="G83" s="70" t="s">
        <v>22</v>
      </c>
      <c r="H83" s="71">
        <f>+D83*F83</f>
        <v>80297.885920212851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88"/>
      <c r="U83" s="3"/>
      <c r="V83" s="88"/>
      <c r="W83" s="3"/>
      <c r="X83" s="3"/>
      <c r="Y83" s="3"/>
      <c r="Z83" s="3"/>
      <c r="AA83" s="3"/>
      <c r="AB83" s="3"/>
      <c r="AC83" s="3"/>
      <c r="AD83" s="52"/>
      <c r="AE83" s="35"/>
      <c r="AF83" s="52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ht="15" x14ac:dyDescent="0.25">
      <c r="A84" s="36" t="s">
        <v>13</v>
      </c>
      <c r="B84" s="48">
        <f>B78</f>
        <v>450000</v>
      </c>
      <c r="C84" s="42" t="s">
        <v>21</v>
      </c>
      <c r="D84" s="72"/>
      <c r="E84" s="73">
        <f>F80</f>
        <v>42847.199999999997</v>
      </c>
      <c r="F84" s="74">
        <f>'[1]Rate Tbl'!N34</f>
        <v>6.13</v>
      </c>
      <c r="G84" s="75" t="s">
        <v>23</v>
      </c>
      <c r="H84" s="68">
        <f>E84*F84</f>
        <v>262653.33599999995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88"/>
      <c r="U84" s="3"/>
      <c r="V84" s="88"/>
      <c r="W84" s="3"/>
      <c r="X84" s="3"/>
      <c r="Y84" s="3"/>
      <c r="Z84" s="3"/>
      <c r="AA84" s="3"/>
      <c r="AB84" s="3"/>
      <c r="AC84" s="3"/>
      <c r="AD84" s="52"/>
      <c r="AE84" s="35"/>
      <c r="AF84" s="52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ht="15.75" thickBot="1" x14ac:dyDescent="0.3">
      <c r="A85" s="53" t="s">
        <v>14</v>
      </c>
      <c r="B85" s="76">
        <f>B79</f>
        <v>500000</v>
      </c>
      <c r="C85" s="77" t="s">
        <v>21</v>
      </c>
      <c r="D85" s="78"/>
      <c r="E85" s="79">
        <f>G80</f>
        <v>50720</v>
      </c>
      <c r="F85" s="80">
        <f>'[1]Rate Tbl'!N35</f>
        <v>3.44</v>
      </c>
      <c r="G85" s="81" t="s">
        <v>23</v>
      </c>
      <c r="H85" s="82">
        <f>E85*F85</f>
        <v>174476.79999999999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88"/>
      <c r="U85" s="3"/>
      <c r="V85" s="88"/>
      <c r="W85" s="3"/>
      <c r="X85" s="3"/>
      <c r="Y85" s="3"/>
      <c r="Z85" s="3"/>
      <c r="AA85" s="3"/>
      <c r="AB85" s="3"/>
      <c r="AC85" s="3"/>
      <c r="AD85" s="52"/>
      <c r="AE85" s="35"/>
      <c r="AF85" s="52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ht="15.75" thickTop="1" x14ac:dyDescent="0.25">
      <c r="A86" s="83"/>
      <c r="B86" s="84"/>
      <c r="C86" s="84"/>
      <c r="D86" s="123" t="str">
        <f>A74</f>
        <v>4" CONNECTION</v>
      </c>
      <c r="E86" s="123"/>
      <c r="F86" s="85" t="s">
        <v>24</v>
      </c>
      <c r="G86" s="86"/>
      <c r="H86" s="87">
        <f>SUM(H83:H85)</f>
        <v>517428.02192021278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88"/>
      <c r="U86" s="3"/>
      <c r="V86" s="88"/>
      <c r="W86" s="3"/>
      <c r="X86" s="3"/>
      <c r="Y86" s="3"/>
      <c r="Z86" s="3"/>
      <c r="AA86" s="3"/>
      <c r="AB86" s="3"/>
      <c r="AC86" s="3"/>
      <c r="AD86" s="52"/>
      <c r="AE86" s="35"/>
      <c r="AF86" s="52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ht="15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88"/>
      <c r="U87" s="3"/>
      <c r="V87" s="88"/>
      <c r="W87" s="3"/>
      <c r="X87" s="3"/>
      <c r="Y87" s="3"/>
      <c r="Z87" s="3"/>
      <c r="AA87" s="3"/>
      <c r="AB87" s="3"/>
      <c r="AC87" s="3"/>
      <c r="AD87" s="52"/>
      <c r="AE87" s="35"/>
      <c r="AF87" s="52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ht="15" x14ac:dyDescent="0.25">
      <c r="A88" s="15" t="s">
        <v>30</v>
      </c>
      <c r="B88" s="16"/>
      <c r="C88" s="16"/>
      <c r="D88" s="16"/>
      <c r="E88" s="16"/>
      <c r="F88" s="16"/>
      <c r="G88" s="16"/>
      <c r="H88" s="1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88"/>
      <c r="U88" s="3"/>
      <c r="V88" s="88"/>
      <c r="W88" s="3"/>
      <c r="X88" s="3"/>
      <c r="Y88" s="3"/>
      <c r="Z88" s="3"/>
      <c r="AA88" s="3"/>
      <c r="AB88" s="3"/>
      <c r="AC88" s="3"/>
      <c r="AD88" s="52"/>
      <c r="AE88" s="35"/>
      <c r="AF88" s="52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ht="15" x14ac:dyDescent="0.25">
      <c r="A89" s="19" t="s">
        <v>4</v>
      </c>
      <c r="B89" s="20"/>
      <c r="C89" s="21" t="s">
        <v>5</v>
      </c>
      <c r="D89" s="22" t="s">
        <v>6</v>
      </c>
      <c r="E89" s="23" t="s">
        <v>7</v>
      </c>
      <c r="F89" s="23" t="s">
        <v>8</v>
      </c>
      <c r="G89" s="24" t="s">
        <v>8</v>
      </c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88"/>
      <c r="U89" s="3"/>
      <c r="V89" s="88"/>
      <c r="W89" s="3"/>
      <c r="X89" s="3"/>
      <c r="Y89" s="3"/>
      <c r="Z89" s="3"/>
      <c r="AA89" s="3"/>
      <c r="AB89" s="3"/>
      <c r="AC89" s="3"/>
      <c r="AD89" s="52"/>
      <c r="AE89" s="35"/>
      <c r="AF89" s="52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ht="15.75" thickBot="1" x14ac:dyDescent="0.3">
      <c r="A90" s="26" t="s">
        <v>9</v>
      </c>
      <c r="B90" s="27"/>
      <c r="C90" s="28" t="s">
        <v>10</v>
      </c>
      <c r="D90" s="28" t="s">
        <v>11</v>
      </c>
      <c r="E90" s="29">
        <f>(B91)</f>
        <v>100000</v>
      </c>
      <c r="F90" s="29">
        <f>(B92)</f>
        <v>400000</v>
      </c>
      <c r="G90" s="30">
        <f>(B93)</f>
        <v>500000</v>
      </c>
      <c r="H90" s="3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88"/>
      <c r="U90" s="3"/>
      <c r="V90" s="88"/>
      <c r="W90" s="3"/>
      <c r="X90" s="3"/>
      <c r="Y90" s="3"/>
      <c r="Z90" s="3"/>
      <c r="AA90" s="3"/>
      <c r="AB90" s="3"/>
      <c r="AC90" s="3"/>
      <c r="AD90" s="52"/>
      <c r="AE90" s="35"/>
      <c r="AF90" s="52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ht="15.75" thickTop="1" x14ac:dyDescent="0.25">
      <c r="A91" s="36" t="s">
        <v>12</v>
      </c>
      <c r="B91" s="37">
        <v>100000</v>
      </c>
      <c r="C91" s="38">
        <v>19</v>
      </c>
      <c r="D91" s="39">
        <v>754.7</v>
      </c>
      <c r="E91" s="40">
        <f>$D91</f>
        <v>754.7</v>
      </c>
      <c r="F91" s="41"/>
      <c r="G91" s="42"/>
      <c r="H91" s="42"/>
      <c r="I91" s="3"/>
      <c r="J91" s="89"/>
      <c r="K91" s="89"/>
      <c r="L91" s="3"/>
      <c r="M91" s="3"/>
      <c r="N91" s="3"/>
      <c r="O91" s="3"/>
      <c r="P91" s="3"/>
      <c r="Q91" s="3"/>
      <c r="R91" s="3"/>
      <c r="S91" s="3"/>
      <c r="T91" s="88"/>
      <c r="U91" s="3"/>
      <c r="V91" s="88"/>
      <c r="W91" s="3"/>
      <c r="X91" s="3"/>
      <c r="Y91" s="3"/>
      <c r="Z91" s="3"/>
      <c r="AA91" s="3"/>
      <c r="AB91" s="3"/>
      <c r="AC91" s="3"/>
      <c r="AD91" s="52"/>
      <c r="AE91" s="35"/>
      <c r="AF91" s="52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ht="15" x14ac:dyDescent="0.25">
      <c r="A92" s="36" t="s">
        <v>13</v>
      </c>
      <c r="B92" s="37">
        <v>400000</v>
      </c>
      <c r="C92" s="38">
        <v>5</v>
      </c>
      <c r="D92" s="39">
        <v>1997</v>
      </c>
      <c r="E92" s="40">
        <f>($C92*E90/1000)</f>
        <v>500</v>
      </c>
      <c r="F92" s="40">
        <f>($D92-E92)</f>
        <v>1497</v>
      </c>
      <c r="G92" s="42"/>
      <c r="H92" s="42"/>
      <c r="I92" s="3"/>
      <c r="J92" s="89"/>
      <c r="K92" s="89"/>
      <c r="L92" s="3"/>
      <c r="M92" s="3"/>
      <c r="N92" s="3"/>
      <c r="O92" s="3"/>
      <c r="P92" s="3"/>
      <c r="Q92" s="3"/>
      <c r="R92" s="3"/>
      <c r="S92" s="3"/>
      <c r="T92" s="88"/>
      <c r="U92" s="3"/>
      <c r="V92" s="88"/>
      <c r="W92" s="3"/>
      <c r="X92" s="3"/>
      <c r="Y92" s="3"/>
      <c r="Z92" s="3"/>
      <c r="AA92" s="3"/>
      <c r="AB92" s="3"/>
      <c r="AC92" s="3"/>
      <c r="AD92" s="52"/>
      <c r="AE92" s="35"/>
      <c r="AF92" s="52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ht="15.75" thickBot="1" x14ac:dyDescent="0.3">
      <c r="A93" s="53" t="s">
        <v>14</v>
      </c>
      <c r="B93" s="54">
        <v>500000</v>
      </c>
      <c r="C93" s="55">
        <v>76</v>
      </c>
      <c r="D93" s="56">
        <v>283123.3</v>
      </c>
      <c r="E93" s="57">
        <f>($C93*E90/1000)</f>
        <v>7600</v>
      </c>
      <c r="F93" s="57">
        <f>($C93*F90/1000)</f>
        <v>30400</v>
      </c>
      <c r="G93" s="58">
        <f>$D93-E93-F93</f>
        <v>245123.3</v>
      </c>
      <c r="H93" s="59"/>
      <c r="I93" s="3"/>
      <c r="J93" s="89"/>
      <c r="K93" s="89"/>
      <c r="L93" s="3"/>
      <c r="M93" s="3"/>
      <c r="N93" s="3"/>
      <c r="O93" s="3"/>
      <c r="P93" s="3"/>
      <c r="Q93" s="3"/>
      <c r="R93" s="3"/>
      <c r="S93" s="3"/>
      <c r="T93" s="88"/>
      <c r="U93" s="3"/>
      <c r="V93" s="88"/>
      <c r="W93" s="3"/>
      <c r="X93" s="3"/>
      <c r="Y93" s="3"/>
      <c r="Z93" s="3"/>
      <c r="AA93" s="3"/>
      <c r="AB93" s="3"/>
      <c r="AC93" s="3"/>
      <c r="AD93" s="52"/>
      <c r="AE93" s="35"/>
      <c r="AF93" s="52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ht="15.75" thickTop="1" x14ac:dyDescent="0.25">
      <c r="A94" s="61" t="s">
        <v>15</v>
      </c>
      <c r="B94" s="3"/>
      <c r="C94" s="37">
        <f>SUM(C91:C93)</f>
        <v>100</v>
      </c>
      <c r="D94" s="40">
        <f>SUM(D91:D93)</f>
        <v>285875</v>
      </c>
      <c r="E94" s="40">
        <f>SUM(E91:E93)</f>
        <v>8854.7000000000007</v>
      </c>
      <c r="F94" s="40">
        <f>SUM(F91:F93)</f>
        <v>31897</v>
      </c>
      <c r="G94" s="59">
        <f>SUM(G91:G93)</f>
        <v>245123.3</v>
      </c>
      <c r="H94" s="59"/>
      <c r="I94" s="3"/>
      <c r="J94" s="91"/>
      <c r="K94" s="3"/>
      <c r="L94" s="3"/>
      <c r="M94" s="3"/>
      <c r="N94" s="3"/>
      <c r="O94" s="3"/>
      <c r="P94" s="3"/>
      <c r="Q94" s="3"/>
      <c r="R94" s="3"/>
      <c r="S94" s="3"/>
      <c r="T94" s="88"/>
      <c r="U94" s="3"/>
      <c r="V94" s="88"/>
      <c r="W94" s="3"/>
      <c r="X94" s="3"/>
      <c r="Y94" s="3"/>
      <c r="Z94" s="3"/>
      <c r="AA94" s="3"/>
      <c r="AB94" s="3"/>
      <c r="AC94" s="3"/>
      <c r="AD94" s="52"/>
      <c r="AE94" s="35"/>
      <c r="AF94" s="52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ht="15" x14ac:dyDescent="0.25">
      <c r="A95" s="63" t="s">
        <v>16</v>
      </c>
      <c r="B95" s="64"/>
      <c r="C95" s="64"/>
      <c r="D95" s="64"/>
      <c r="E95" s="64"/>
      <c r="F95" s="64"/>
      <c r="G95" s="65"/>
      <c r="H95" s="6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88"/>
      <c r="U95" s="3"/>
      <c r="V95" s="88"/>
      <c r="W95" s="3"/>
      <c r="X95" s="3"/>
      <c r="Y95" s="3"/>
      <c r="Z95" s="3"/>
      <c r="AA95" s="3"/>
      <c r="AB95" s="3"/>
      <c r="AC95" s="3"/>
      <c r="AD95" s="52"/>
      <c r="AE95" s="35"/>
      <c r="AF95" s="52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ht="15.75" thickBot="1" x14ac:dyDescent="0.3">
      <c r="A96" s="132" t="s">
        <v>4</v>
      </c>
      <c r="B96" s="133"/>
      <c r="C96" s="134"/>
      <c r="D96" s="67" t="s">
        <v>17</v>
      </c>
      <c r="E96" s="67" t="s">
        <v>18</v>
      </c>
      <c r="F96" s="135" t="str">
        <f>F12</f>
        <v>Proposed Rates</v>
      </c>
      <c r="G96" s="136"/>
      <c r="H96" s="67" t="s">
        <v>20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88"/>
      <c r="U96" s="3"/>
      <c r="V96" s="88"/>
      <c r="W96" s="3"/>
      <c r="X96" s="3"/>
      <c r="Y96" s="3"/>
      <c r="Z96" s="3"/>
      <c r="AA96" s="3"/>
      <c r="AB96" s="3"/>
      <c r="AC96" s="3"/>
      <c r="AD96" s="52"/>
      <c r="AE96" s="35"/>
      <c r="AF96" s="52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ht="15.75" thickTop="1" x14ac:dyDescent="0.25">
      <c r="A97" s="36" t="s">
        <v>12</v>
      </c>
      <c r="B97" s="48">
        <f>B91</f>
        <v>100000</v>
      </c>
      <c r="C97" s="42" t="s">
        <v>21</v>
      </c>
      <c r="D97" s="68">
        <f>C94</f>
        <v>100</v>
      </c>
      <c r="E97" s="40">
        <f>E94</f>
        <v>8854.7000000000007</v>
      </c>
      <c r="F97" s="69">
        <f>'[1]Rate Tbl'!N38</f>
        <v>718.83885031770524</v>
      </c>
      <c r="G97" s="70" t="s">
        <v>22</v>
      </c>
      <c r="H97" s="71">
        <f>+D97*F97</f>
        <v>71883.885031770522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88"/>
      <c r="U97" s="3"/>
      <c r="V97" s="88"/>
      <c r="W97" s="3"/>
      <c r="X97" s="3"/>
      <c r="Y97" s="3"/>
      <c r="Z97" s="3"/>
      <c r="AA97" s="3"/>
      <c r="AB97" s="3"/>
      <c r="AC97" s="3"/>
      <c r="AD97" s="52"/>
      <c r="AE97" s="35"/>
      <c r="AF97" s="52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ht="15" x14ac:dyDescent="0.25">
      <c r="A98" s="36" t="s">
        <v>13</v>
      </c>
      <c r="B98" s="48">
        <f>B92</f>
        <v>400000</v>
      </c>
      <c r="C98" s="42" t="s">
        <v>21</v>
      </c>
      <c r="D98" s="72"/>
      <c r="E98" s="73">
        <f>F94</f>
        <v>31897</v>
      </c>
      <c r="F98" s="74">
        <f>'[1]Rate Tbl'!N39</f>
        <v>6.13</v>
      </c>
      <c r="G98" s="75" t="s">
        <v>23</v>
      </c>
      <c r="H98" s="68">
        <f>E98*F98</f>
        <v>195528.61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88"/>
      <c r="U98" s="3"/>
      <c r="V98" s="88"/>
      <c r="W98" s="3"/>
      <c r="X98" s="3"/>
      <c r="Y98" s="3"/>
      <c r="Z98" s="3"/>
      <c r="AA98" s="3"/>
      <c r="AB98" s="3"/>
      <c r="AC98" s="3"/>
      <c r="AD98" s="52"/>
      <c r="AE98" s="35"/>
      <c r="AF98" s="52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ht="15.75" thickBot="1" x14ac:dyDescent="0.3">
      <c r="A99" s="53" t="s">
        <v>14</v>
      </c>
      <c r="B99" s="76">
        <f>B93</f>
        <v>500000</v>
      </c>
      <c r="C99" s="77" t="s">
        <v>21</v>
      </c>
      <c r="D99" s="78"/>
      <c r="E99" s="79">
        <f>G94</f>
        <v>245123.3</v>
      </c>
      <c r="F99" s="80">
        <f>'[1]Rate Tbl'!N40</f>
        <v>3.44</v>
      </c>
      <c r="G99" s="81" t="s">
        <v>23</v>
      </c>
      <c r="H99" s="82">
        <f>E99*F99</f>
        <v>843224.152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88"/>
      <c r="U99" s="3"/>
      <c r="V99" s="88"/>
      <c r="W99" s="3"/>
      <c r="X99" s="3"/>
      <c r="Y99" s="3"/>
      <c r="Z99" s="3"/>
      <c r="AA99" s="3"/>
      <c r="AB99" s="3"/>
      <c r="AC99" s="3"/>
      <c r="AD99" s="52"/>
      <c r="AE99" s="35"/>
      <c r="AF99" s="52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ht="15.75" thickTop="1" x14ac:dyDescent="0.25">
      <c r="A100" s="83"/>
      <c r="B100" s="84"/>
      <c r="C100" s="84"/>
      <c r="D100" s="123" t="str">
        <f>A88</f>
        <v>6" CONNECTION</v>
      </c>
      <c r="E100" s="123"/>
      <c r="F100" s="85" t="s">
        <v>24</v>
      </c>
      <c r="G100" s="86"/>
      <c r="H100" s="87">
        <f>SUM(H97:H99)</f>
        <v>1110636.6470317706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88"/>
      <c r="U100" s="3"/>
      <c r="V100" s="88"/>
      <c r="W100" s="3"/>
      <c r="X100" s="3"/>
      <c r="Y100" s="3"/>
      <c r="Z100" s="3"/>
      <c r="AA100" s="3"/>
      <c r="AB100" s="3"/>
      <c r="AC100" s="3"/>
      <c r="AD100" s="52"/>
      <c r="AE100" s="35"/>
      <c r="AF100" s="52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ht="15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88"/>
      <c r="U101" s="3"/>
      <c r="V101" s="88"/>
      <c r="W101" s="3"/>
      <c r="X101" s="3"/>
      <c r="Y101" s="3"/>
      <c r="Z101" s="3"/>
      <c r="AA101" s="3"/>
      <c r="AB101" s="3"/>
      <c r="AC101" s="3"/>
      <c r="AD101" s="52"/>
      <c r="AE101" s="35"/>
      <c r="AF101" s="52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ht="15" x14ac:dyDescent="0.25">
      <c r="A102" s="15" t="s">
        <v>31</v>
      </c>
      <c r="B102" s="16"/>
      <c r="C102" s="16"/>
      <c r="D102" s="16"/>
      <c r="E102" s="16"/>
      <c r="F102" s="16"/>
      <c r="G102" s="16"/>
      <c r="H102" s="1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88"/>
      <c r="U102" s="3"/>
      <c r="V102" s="88"/>
      <c r="W102" s="3"/>
      <c r="X102" s="3"/>
      <c r="Y102" s="3"/>
      <c r="Z102" s="3"/>
      <c r="AA102" s="3"/>
      <c r="AB102" s="3"/>
      <c r="AC102" s="3"/>
      <c r="AD102" s="52"/>
      <c r="AE102" s="35"/>
      <c r="AF102" s="52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ht="15" x14ac:dyDescent="0.25">
      <c r="A103" s="19" t="s">
        <v>4</v>
      </c>
      <c r="B103" s="20"/>
      <c r="C103" s="21" t="s">
        <v>5</v>
      </c>
      <c r="D103" s="22" t="s">
        <v>6</v>
      </c>
      <c r="E103" s="23" t="s">
        <v>7</v>
      </c>
      <c r="F103" s="23" t="s">
        <v>8</v>
      </c>
      <c r="G103" s="24" t="s">
        <v>8</v>
      </c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88"/>
      <c r="U103" s="3"/>
      <c r="V103" s="88"/>
      <c r="W103" s="3"/>
      <c r="X103" s="3"/>
      <c r="Y103" s="3"/>
      <c r="Z103" s="3"/>
      <c r="AA103" s="3"/>
      <c r="AB103" s="3"/>
      <c r="AC103" s="3"/>
      <c r="AD103" s="52"/>
      <c r="AE103" s="35"/>
      <c r="AF103" s="52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ht="15.75" thickBot="1" x14ac:dyDescent="0.3">
      <c r="A104" s="26" t="s">
        <v>9</v>
      </c>
      <c r="B104" s="27"/>
      <c r="C104" s="28" t="s">
        <v>10</v>
      </c>
      <c r="D104" s="28" t="s">
        <v>11</v>
      </c>
      <c r="E104" s="29">
        <f>(B105)</f>
        <v>150000</v>
      </c>
      <c r="F104" s="29">
        <f>(B106)</f>
        <v>350000</v>
      </c>
      <c r="G104" s="30">
        <f>(B107)</f>
        <v>500000</v>
      </c>
      <c r="H104" s="3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88"/>
      <c r="U104" s="3"/>
      <c r="V104" s="88"/>
      <c r="W104" s="3"/>
      <c r="X104" s="3"/>
      <c r="Y104" s="3"/>
      <c r="Z104" s="3"/>
      <c r="AA104" s="3"/>
      <c r="AB104" s="3"/>
      <c r="AC104" s="3"/>
      <c r="AD104" s="52"/>
      <c r="AE104" s="35"/>
      <c r="AF104" s="52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ht="15.75" thickTop="1" x14ac:dyDescent="0.25">
      <c r="A105" s="36" t="s">
        <v>12</v>
      </c>
      <c r="B105" s="37">
        <v>150000</v>
      </c>
      <c r="C105" s="38">
        <v>12</v>
      </c>
      <c r="D105" s="39">
        <v>993</v>
      </c>
      <c r="E105" s="40">
        <f>$D105</f>
        <v>993</v>
      </c>
      <c r="F105" s="41"/>
      <c r="G105" s="42"/>
      <c r="H105" s="42"/>
      <c r="I105" s="3"/>
      <c r="J105" s="89"/>
      <c r="K105" s="89"/>
      <c r="L105" s="3"/>
      <c r="M105" s="3"/>
      <c r="N105" s="3"/>
      <c r="O105" s="3"/>
      <c r="P105" s="3"/>
      <c r="Q105" s="3"/>
      <c r="R105" s="3"/>
      <c r="S105" s="3"/>
      <c r="T105" s="88"/>
      <c r="U105" s="3"/>
      <c r="V105" s="88"/>
      <c r="W105" s="3"/>
      <c r="X105" s="3"/>
      <c r="Y105" s="3"/>
      <c r="Z105" s="3"/>
      <c r="AA105" s="3"/>
      <c r="AB105" s="3"/>
      <c r="AC105" s="3"/>
      <c r="AD105" s="52"/>
      <c r="AE105" s="35"/>
      <c r="AF105" s="52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ht="15" x14ac:dyDescent="0.25">
      <c r="A106" s="36" t="s">
        <v>13</v>
      </c>
      <c r="B106" s="37">
        <v>350000</v>
      </c>
      <c r="C106" s="38"/>
      <c r="D106" s="39"/>
      <c r="E106" s="40">
        <f>($C106*E104/1000)</f>
        <v>0</v>
      </c>
      <c r="F106" s="40">
        <f>($D106-E106)</f>
        <v>0</v>
      </c>
      <c r="G106" s="42"/>
      <c r="H106" s="42"/>
      <c r="I106" s="3"/>
      <c r="J106" s="89"/>
      <c r="K106" s="89"/>
      <c r="L106" s="3"/>
      <c r="M106" s="3"/>
      <c r="N106" s="3"/>
      <c r="O106" s="3"/>
      <c r="P106" s="3"/>
      <c r="Q106" s="3"/>
      <c r="R106" s="3"/>
      <c r="S106" s="3"/>
      <c r="T106" s="88"/>
      <c r="U106" s="3"/>
      <c r="V106" s="88"/>
      <c r="W106" s="3"/>
      <c r="X106" s="3"/>
      <c r="Y106" s="3"/>
      <c r="Z106" s="3"/>
      <c r="AA106" s="3"/>
      <c r="AB106" s="3"/>
      <c r="AC106" s="3"/>
      <c r="AD106" s="52"/>
      <c r="AE106" s="35"/>
      <c r="AF106" s="52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ht="15.75" thickBot="1" x14ac:dyDescent="0.3">
      <c r="A107" s="53" t="s">
        <v>14</v>
      </c>
      <c r="B107" s="54">
        <v>500000</v>
      </c>
      <c r="C107" s="55"/>
      <c r="D107" s="56"/>
      <c r="E107" s="57">
        <f>($C107*E104/1000)</f>
        <v>0</v>
      </c>
      <c r="F107" s="57">
        <f>($C107*F104/1000)</f>
        <v>0</v>
      </c>
      <c r="G107" s="58">
        <f>$D107-E107-F107</f>
        <v>0</v>
      </c>
      <c r="H107" s="59"/>
      <c r="I107" s="3"/>
      <c r="J107" s="89"/>
      <c r="K107" s="89"/>
      <c r="L107" s="3"/>
      <c r="M107" s="3"/>
      <c r="N107" s="3"/>
      <c r="O107" s="3"/>
      <c r="P107" s="3"/>
      <c r="Q107" s="3"/>
      <c r="R107" s="3"/>
      <c r="S107" s="3"/>
      <c r="T107" s="88"/>
      <c r="U107" s="3"/>
      <c r="V107" s="88"/>
      <c r="W107" s="3"/>
      <c r="X107" s="3"/>
      <c r="Y107" s="3"/>
      <c r="Z107" s="3"/>
      <c r="AA107" s="3"/>
      <c r="AB107" s="3"/>
      <c r="AC107" s="3"/>
      <c r="AD107" s="52"/>
      <c r="AE107" s="35"/>
      <c r="AF107" s="52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ht="15.75" thickTop="1" x14ac:dyDescent="0.25">
      <c r="A108" s="61" t="s">
        <v>15</v>
      </c>
      <c r="B108" s="3"/>
      <c r="C108" s="37">
        <f>SUM(C105:C107)</f>
        <v>12</v>
      </c>
      <c r="D108" s="40">
        <f>SUM(D105:D107)</f>
        <v>993</v>
      </c>
      <c r="E108" s="40">
        <f>SUM(E105:E107)</f>
        <v>993</v>
      </c>
      <c r="F108" s="40">
        <f>SUM(F105:F107)</f>
        <v>0</v>
      </c>
      <c r="G108" s="59">
        <f>SUM(G105:G107)</f>
        <v>0</v>
      </c>
      <c r="H108" s="5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88"/>
      <c r="U108" s="3"/>
      <c r="V108" s="88"/>
      <c r="W108" s="3"/>
      <c r="X108" s="3"/>
      <c r="Y108" s="3"/>
      <c r="Z108" s="3"/>
      <c r="AA108" s="3"/>
      <c r="AB108" s="3"/>
      <c r="AC108" s="3"/>
      <c r="AD108" s="52"/>
      <c r="AE108" s="35"/>
      <c r="AF108" s="52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ht="15" x14ac:dyDescent="0.25">
      <c r="A109" s="63" t="s">
        <v>16</v>
      </c>
      <c r="B109" s="64"/>
      <c r="C109" s="64"/>
      <c r="D109" s="64"/>
      <c r="E109" s="64"/>
      <c r="F109" s="64"/>
      <c r="G109" s="65"/>
      <c r="H109" s="6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88"/>
      <c r="U109" s="3"/>
      <c r="V109" s="88"/>
      <c r="W109" s="3"/>
      <c r="X109" s="3"/>
      <c r="Y109" s="3"/>
      <c r="Z109" s="3"/>
      <c r="AA109" s="3"/>
      <c r="AB109" s="3"/>
      <c r="AC109" s="3"/>
      <c r="AD109" s="52"/>
      <c r="AE109" s="35"/>
      <c r="AF109" s="52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ht="15.75" thickBot="1" x14ac:dyDescent="0.3">
      <c r="A110" s="132" t="s">
        <v>4</v>
      </c>
      <c r="B110" s="133"/>
      <c r="C110" s="134"/>
      <c r="D110" s="67" t="s">
        <v>17</v>
      </c>
      <c r="E110" s="67" t="s">
        <v>18</v>
      </c>
      <c r="F110" s="135" t="str">
        <f>F12</f>
        <v>Proposed Rates</v>
      </c>
      <c r="G110" s="136"/>
      <c r="H110" s="67" t="s">
        <v>20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88"/>
      <c r="U110" s="3"/>
      <c r="V110" s="88"/>
      <c r="W110" s="3"/>
      <c r="X110" s="3"/>
      <c r="Y110" s="3"/>
      <c r="Z110" s="3"/>
      <c r="AA110" s="3"/>
      <c r="AB110" s="3"/>
      <c r="AC110" s="3"/>
      <c r="AD110" s="52"/>
      <c r="AE110" s="35"/>
      <c r="AF110" s="52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ht="15.75" thickTop="1" x14ac:dyDescent="0.25">
      <c r="A111" s="36" t="s">
        <v>12</v>
      </c>
      <c r="B111" s="48">
        <f>B105</f>
        <v>150000</v>
      </c>
      <c r="C111" s="42" t="s">
        <v>21</v>
      </c>
      <c r="D111" s="68">
        <f>C108</f>
        <v>12</v>
      </c>
      <c r="E111" s="40">
        <f>E108</f>
        <v>993</v>
      </c>
      <c r="F111" s="69">
        <f>'[1]Rate Tbl'!N43</f>
        <v>1074.3388503177052</v>
      </c>
      <c r="G111" s="70" t="s">
        <v>22</v>
      </c>
      <c r="H111" s="71">
        <f>+D111*F111</f>
        <v>12892.066203812463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88"/>
      <c r="U111" s="3"/>
      <c r="V111" s="88"/>
      <c r="W111" s="3"/>
      <c r="X111" s="3"/>
      <c r="Y111" s="3"/>
      <c r="Z111" s="3"/>
      <c r="AA111" s="3"/>
      <c r="AB111" s="3"/>
      <c r="AC111" s="3"/>
      <c r="AD111" s="52"/>
      <c r="AE111" s="35"/>
      <c r="AF111" s="52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ht="15" x14ac:dyDescent="0.25">
      <c r="A112" s="36" t="s">
        <v>13</v>
      </c>
      <c r="B112" s="48">
        <f>B106</f>
        <v>350000</v>
      </c>
      <c r="C112" s="42" t="s">
        <v>21</v>
      </c>
      <c r="D112" s="72"/>
      <c r="E112" s="73">
        <f>F108</f>
        <v>0</v>
      </c>
      <c r="F112" s="74">
        <f>'[1]Rate Tbl'!N44</f>
        <v>6.13</v>
      </c>
      <c r="G112" s="75" t="s">
        <v>23</v>
      </c>
      <c r="H112" s="68">
        <f>E112*F112</f>
        <v>0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88"/>
      <c r="U112" s="3"/>
      <c r="V112" s="88"/>
      <c r="W112" s="3"/>
      <c r="X112" s="3"/>
      <c r="Y112" s="3"/>
      <c r="Z112" s="3"/>
      <c r="AA112" s="3"/>
      <c r="AB112" s="3"/>
      <c r="AC112" s="3"/>
      <c r="AD112" s="52"/>
      <c r="AE112" s="35"/>
      <c r="AF112" s="52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ht="15.75" thickBot="1" x14ac:dyDescent="0.3">
      <c r="A113" s="53" t="s">
        <v>14</v>
      </c>
      <c r="B113" s="76">
        <f>B107</f>
        <v>500000</v>
      </c>
      <c r="C113" s="77" t="s">
        <v>21</v>
      </c>
      <c r="D113" s="78"/>
      <c r="E113" s="79">
        <f>G108</f>
        <v>0</v>
      </c>
      <c r="F113" s="80">
        <f>'[1]Rate Tbl'!N45</f>
        <v>3.44</v>
      </c>
      <c r="G113" s="81" t="s">
        <v>23</v>
      </c>
      <c r="H113" s="82">
        <f>E113*F113</f>
        <v>0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88"/>
      <c r="U113" s="3"/>
      <c r="V113" s="88"/>
      <c r="W113" s="3"/>
      <c r="X113" s="3"/>
      <c r="Y113" s="3"/>
      <c r="Z113" s="3"/>
      <c r="AA113" s="3"/>
      <c r="AB113" s="3"/>
      <c r="AC113" s="3"/>
      <c r="AD113" s="52"/>
      <c r="AE113" s="35"/>
      <c r="AF113" s="52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ht="15.75" thickTop="1" x14ac:dyDescent="0.25">
      <c r="A114" s="83"/>
      <c r="B114" s="84"/>
      <c r="C114" s="84"/>
      <c r="D114" s="123" t="str">
        <f>A102</f>
        <v>8" CONNECTION</v>
      </c>
      <c r="E114" s="123"/>
      <c r="F114" s="85" t="s">
        <v>24</v>
      </c>
      <c r="G114" s="86"/>
      <c r="H114" s="87">
        <f>SUM(H111:H113)</f>
        <v>12892.066203812463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88"/>
      <c r="U114" s="3"/>
      <c r="V114" s="88"/>
      <c r="W114" s="3"/>
      <c r="X114" s="3"/>
      <c r="Y114" s="3"/>
      <c r="Z114" s="3"/>
      <c r="AA114" s="3"/>
      <c r="AB114" s="3"/>
      <c r="AC114" s="3"/>
      <c r="AD114" s="52"/>
      <c r="AE114" s="35"/>
      <c r="AF114" s="52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ht="15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88"/>
      <c r="U115" s="3"/>
      <c r="V115" s="88"/>
      <c r="W115" s="3"/>
      <c r="X115" s="3"/>
      <c r="Y115" s="3"/>
      <c r="Z115" s="3"/>
      <c r="AA115" s="3"/>
      <c r="AB115" s="3"/>
      <c r="AC115" s="3"/>
      <c r="AD115" s="52"/>
      <c r="AE115" s="35"/>
      <c r="AF115" s="52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ht="15" x14ac:dyDescent="0.25">
      <c r="A116" s="15" t="s">
        <v>32</v>
      </c>
      <c r="B116" s="16"/>
      <c r="C116" s="16"/>
      <c r="D116" s="16"/>
      <c r="E116" s="16"/>
      <c r="F116" s="16"/>
      <c r="G116" s="16"/>
      <c r="H116" s="1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88"/>
      <c r="U116" s="3"/>
      <c r="V116" s="88"/>
      <c r="W116" s="3"/>
      <c r="X116" s="3"/>
      <c r="Y116" s="3"/>
      <c r="Z116" s="3"/>
      <c r="AA116" s="3"/>
      <c r="AB116" s="3"/>
      <c r="AC116" s="3"/>
      <c r="AD116" s="52"/>
      <c r="AE116" s="35"/>
      <c r="AF116" s="52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ht="15" x14ac:dyDescent="0.25">
      <c r="A117" s="19" t="s">
        <v>4</v>
      </c>
      <c r="B117" s="20"/>
      <c r="C117" s="21" t="s">
        <v>5</v>
      </c>
      <c r="D117" s="22" t="s">
        <v>6</v>
      </c>
      <c r="E117" s="23" t="s">
        <v>7</v>
      </c>
      <c r="F117" s="23" t="s">
        <v>8</v>
      </c>
      <c r="G117" s="24" t="s">
        <v>8</v>
      </c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88"/>
      <c r="U117" s="3"/>
      <c r="V117" s="88"/>
      <c r="W117" s="3"/>
      <c r="X117" s="3"/>
      <c r="Y117" s="3"/>
      <c r="Z117" s="3"/>
      <c r="AA117" s="3"/>
      <c r="AB117" s="3"/>
      <c r="AC117" s="3"/>
      <c r="AD117" s="52"/>
      <c r="AE117" s="35"/>
      <c r="AF117" s="52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ht="15.75" thickBot="1" x14ac:dyDescent="0.3">
      <c r="A118" s="26" t="s">
        <v>9</v>
      </c>
      <c r="B118" s="27"/>
      <c r="C118" s="28" t="s">
        <v>10</v>
      </c>
      <c r="D118" s="28" t="s">
        <v>11</v>
      </c>
      <c r="E118" s="29">
        <f>(B119)</f>
        <v>250000</v>
      </c>
      <c r="F118" s="29">
        <f>(B120)</f>
        <v>250000</v>
      </c>
      <c r="G118" s="30">
        <f>(B121)</f>
        <v>500000</v>
      </c>
      <c r="H118" s="3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88"/>
      <c r="U118" s="3"/>
      <c r="V118" s="88"/>
      <c r="W118" s="3"/>
      <c r="X118" s="3"/>
      <c r="Y118" s="3"/>
      <c r="Z118" s="3"/>
      <c r="AA118" s="3"/>
      <c r="AB118" s="3"/>
      <c r="AC118" s="3"/>
      <c r="AD118" s="52"/>
      <c r="AE118" s="35"/>
      <c r="AF118" s="52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ht="15.75" thickTop="1" x14ac:dyDescent="0.25">
      <c r="A119" s="36" t="s">
        <v>12</v>
      </c>
      <c r="B119" s="37">
        <v>250000</v>
      </c>
      <c r="C119" s="38"/>
      <c r="D119" s="39"/>
      <c r="E119" s="40">
        <f>$D119</f>
        <v>0</v>
      </c>
      <c r="F119" s="41"/>
      <c r="G119" s="42"/>
      <c r="H119" s="4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88"/>
      <c r="U119" s="3"/>
      <c r="V119" s="88"/>
      <c r="W119" s="3"/>
      <c r="X119" s="3"/>
      <c r="Y119" s="3"/>
      <c r="Z119" s="3"/>
      <c r="AA119" s="3"/>
      <c r="AB119" s="3"/>
      <c r="AC119" s="3"/>
      <c r="AD119" s="52"/>
      <c r="AE119" s="35"/>
      <c r="AF119" s="52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ht="15" x14ac:dyDescent="0.25">
      <c r="A120" s="36" t="s">
        <v>13</v>
      </c>
      <c r="B120" s="37">
        <v>250000</v>
      </c>
      <c r="C120" s="38"/>
      <c r="D120" s="39"/>
      <c r="E120" s="40">
        <f>($C120*E118/1000)</f>
        <v>0</v>
      </c>
      <c r="F120" s="40">
        <f>($D120-E120)</f>
        <v>0</v>
      </c>
      <c r="G120" s="42"/>
      <c r="H120" s="4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88"/>
      <c r="U120" s="3"/>
      <c r="V120" s="88"/>
      <c r="W120" s="3"/>
      <c r="X120" s="3"/>
      <c r="Y120" s="3"/>
      <c r="Z120" s="3"/>
      <c r="AA120" s="3"/>
      <c r="AB120" s="3"/>
      <c r="AC120" s="3"/>
      <c r="AD120" s="52"/>
      <c r="AE120" s="35"/>
      <c r="AF120" s="52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ht="15.75" thickBot="1" x14ac:dyDescent="0.3">
      <c r="A121" s="53" t="s">
        <v>14</v>
      </c>
      <c r="B121" s="54">
        <v>500000</v>
      </c>
      <c r="C121" s="55"/>
      <c r="D121" s="56"/>
      <c r="E121" s="57">
        <f>($C121*E118/1000)</f>
        <v>0</v>
      </c>
      <c r="F121" s="57">
        <f>($C121*F118/1000)</f>
        <v>0</v>
      </c>
      <c r="G121" s="58">
        <f>$D121-E121-F121</f>
        <v>0</v>
      </c>
      <c r="H121" s="5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88"/>
      <c r="U121" s="3"/>
      <c r="V121" s="88"/>
      <c r="W121" s="3"/>
      <c r="X121" s="3"/>
      <c r="Y121" s="3"/>
      <c r="Z121" s="3"/>
      <c r="AA121" s="3"/>
      <c r="AB121" s="3"/>
      <c r="AC121" s="3"/>
      <c r="AD121" s="52"/>
      <c r="AE121" s="35"/>
      <c r="AF121" s="52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ht="15.75" thickTop="1" x14ac:dyDescent="0.25">
      <c r="A122" s="61" t="s">
        <v>15</v>
      </c>
      <c r="B122" s="3"/>
      <c r="C122" s="37">
        <f>SUM(C119:C121)</f>
        <v>0</v>
      </c>
      <c r="D122" s="40">
        <f>SUM(D119:D121)</f>
        <v>0</v>
      </c>
      <c r="E122" s="40">
        <f>SUM(E119:E121)</f>
        <v>0</v>
      </c>
      <c r="F122" s="40">
        <f>SUM(F119:F121)</f>
        <v>0</v>
      </c>
      <c r="G122" s="59">
        <f>SUM(G119:G121)</f>
        <v>0</v>
      </c>
      <c r="H122" s="5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88"/>
      <c r="U122" s="3"/>
      <c r="V122" s="88"/>
      <c r="W122" s="3"/>
      <c r="X122" s="3"/>
      <c r="Y122" s="3"/>
      <c r="Z122" s="3"/>
      <c r="AA122" s="3"/>
      <c r="AB122" s="3"/>
      <c r="AC122" s="3"/>
      <c r="AD122" s="52"/>
      <c r="AE122" s="35"/>
      <c r="AF122" s="52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ht="15" x14ac:dyDescent="0.25">
      <c r="A123" s="63" t="s">
        <v>16</v>
      </c>
      <c r="B123" s="64"/>
      <c r="C123" s="64"/>
      <c r="D123" s="64"/>
      <c r="E123" s="64"/>
      <c r="F123" s="64"/>
      <c r="G123" s="65"/>
      <c r="H123" s="6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88"/>
      <c r="U123" s="3"/>
      <c r="V123" s="88"/>
      <c r="W123" s="3"/>
      <c r="X123" s="3"/>
      <c r="Y123" s="3"/>
      <c r="Z123" s="3"/>
      <c r="AA123" s="3"/>
      <c r="AB123" s="3"/>
      <c r="AC123" s="3"/>
      <c r="AD123" s="52"/>
      <c r="AE123" s="35"/>
      <c r="AF123" s="52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ht="15.75" thickBot="1" x14ac:dyDescent="0.3">
      <c r="A124" s="132" t="s">
        <v>4</v>
      </c>
      <c r="B124" s="133"/>
      <c r="C124" s="134"/>
      <c r="D124" s="67" t="s">
        <v>17</v>
      </c>
      <c r="E124" s="67" t="s">
        <v>18</v>
      </c>
      <c r="F124" s="135" t="str">
        <f>F12</f>
        <v>Proposed Rates</v>
      </c>
      <c r="G124" s="136"/>
      <c r="H124" s="67" t="s">
        <v>20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88"/>
      <c r="U124" s="3"/>
      <c r="V124" s="88"/>
      <c r="W124" s="3"/>
      <c r="X124" s="3"/>
      <c r="Y124" s="3"/>
      <c r="Z124" s="3"/>
      <c r="AA124" s="3"/>
      <c r="AB124" s="3"/>
      <c r="AC124" s="3"/>
      <c r="AD124" s="52"/>
      <c r="AE124" s="35"/>
      <c r="AF124" s="52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ht="15.75" thickTop="1" x14ac:dyDescent="0.25">
      <c r="A125" s="36" t="s">
        <v>12</v>
      </c>
      <c r="B125" s="48">
        <f>B119</f>
        <v>250000</v>
      </c>
      <c r="C125" s="42" t="s">
        <v>21</v>
      </c>
      <c r="D125" s="68">
        <f>C122</f>
        <v>0</v>
      </c>
      <c r="E125" s="40">
        <f>E122</f>
        <v>0</v>
      </c>
      <c r="F125" s="69">
        <f>'[1]Rate Tbl'!N54</f>
        <v>1785.3388503177052</v>
      </c>
      <c r="G125" s="70" t="s">
        <v>22</v>
      </c>
      <c r="H125" s="71">
        <f>+D125*F125</f>
        <v>0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88"/>
      <c r="U125" s="3"/>
      <c r="V125" s="88"/>
      <c r="W125" s="3"/>
      <c r="X125" s="3"/>
      <c r="Y125" s="3"/>
      <c r="Z125" s="3"/>
      <c r="AA125" s="3"/>
      <c r="AB125" s="3"/>
      <c r="AC125" s="3"/>
      <c r="AD125" s="52"/>
      <c r="AE125" s="35"/>
      <c r="AF125" s="52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ht="15" x14ac:dyDescent="0.25">
      <c r="A126" s="36" t="s">
        <v>13</v>
      </c>
      <c r="B126" s="48">
        <f>B120</f>
        <v>250000</v>
      </c>
      <c r="C126" s="42" t="s">
        <v>21</v>
      </c>
      <c r="D126" s="72"/>
      <c r="E126" s="73">
        <f>F122</f>
        <v>0</v>
      </c>
      <c r="F126" s="74">
        <f>'[1]Rate Tbl'!N55</f>
        <v>6.13</v>
      </c>
      <c r="G126" s="75" t="s">
        <v>23</v>
      </c>
      <c r="H126" s="68">
        <f>E126*F126</f>
        <v>0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88"/>
      <c r="U126" s="3"/>
      <c r="V126" s="88"/>
      <c r="W126" s="3"/>
      <c r="X126" s="3"/>
      <c r="Y126" s="3"/>
      <c r="Z126" s="3"/>
      <c r="AA126" s="3"/>
      <c r="AB126" s="3"/>
      <c r="AC126" s="3"/>
      <c r="AD126" s="52"/>
      <c r="AE126" s="35"/>
      <c r="AF126" s="52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ht="15.75" thickBot="1" x14ac:dyDescent="0.3">
      <c r="A127" s="53" t="s">
        <v>14</v>
      </c>
      <c r="B127" s="76">
        <f>B121</f>
        <v>500000</v>
      </c>
      <c r="C127" s="77" t="s">
        <v>21</v>
      </c>
      <c r="D127" s="78"/>
      <c r="E127" s="79">
        <f>G122</f>
        <v>0</v>
      </c>
      <c r="F127" s="80">
        <f>'[1]Rate Tbl'!N56</f>
        <v>3.44</v>
      </c>
      <c r="G127" s="81" t="s">
        <v>23</v>
      </c>
      <c r="H127" s="82">
        <f>E127*F127</f>
        <v>0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88"/>
      <c r="U127" s="3"/>
      <c r="V127" s="88"/>
      <c r="W127" s="3"/>
      <c r="X127" s="3"/>
      <c r="Y127" s="3"/>
      <c r="Z127" s="3"/>
      <c r="AA127" s="3"/>
      <c r="AB127" s="3"/>
      <c r="AC127" s="3"/>
      <c r="AD127" s="52"/>
      <c r="AE127" s="35"/>
      <c r="AF127" s="52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ht="15.75" thickTop="1" x14ac:dyDescent="0.25">
      <c r="A128" s="83"/>
      <c r="B128" s="84"/>
      <c r="C128" s="84"/>
      <c r="D128" s="123" t="str">
        <f>A116</f>
        <v>10" CONNECTION</v>
      </c>
      <c r="E128" s="123"/>
      <c r="F128" s="85" t="s">
        <v>24</v>
      </c>
      <c r="G128" s="86"/>
      <c r="H128" s="87">
        <f>SUM(H125:H127)</f>
        <v>0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88"/>
      <c r="U128" s="3"/>
      <c r="V128" s="88"/>
      <c r="W128" s="3"/>
      <c r="X128" s="3"/>
      <c r="Y128" s="3"/>
      <c r="Z128" s="3"/>
      <c r="AA128" s="3"/>
      <c r="AB128" s="3"/>
      <c r="AC128" s="3"/>
      <c r="AD128" s="52"/>
      <c r="AE128" s="35"/>
      <c r="AF128" s="52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ht="1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88"/>
      <c r="U129" s="3"/>
      <c r="V129" s="88"/>
      <c r="W129" s="3"/>
      <c r="X129" s="3"/>
      <c r="Y129" s="3"/>
      <c r="Z129" s="3"/>
      <c r="AA129" s="3"/>
      <c r="AB129" s="3"/>
      <c r="AC129" s="3"/>
      <c r="AD129" s="52"/>
      <c r="AE129" s="35"/>
      <c r="AF129" s="52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ht="15" x14ac:dyDescent="0.25">
      <c r="A130" s="15" t="s">
        <v>33</v>
      </c>
      <c r="B130" s="16"/>
      <c r="C130" s="16"/>
      <c r="D130" s="16"/>
      <c r="E130" s="16"/>
      <c r="F130" s="16"/>
      <c r="G130" s="16"/>
      <c r="H130" s="1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88"/>
      <c r="U130" s="3"/>
      <c r="V130" s="88"/>
      <c r="W130" s="3"/>
      <c r="X130" s="3"/>
      <c r="Y130" s="3"/>
      <c r="Z130" s="3"/>
      <c r="AA130" s="3"/>
      <c r="AB130" s="3"/>
      <c r="AC130" s="3"/>
      <c r="AD130" s="52"/>
      <c r="AE130" s="35"/>
      <c r="AF130" s="52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ht="15" x14ac:dyDescent="0.25">
      <c r="A131" s="19" t="s">
        <v>4</v>
      </c>
      <c r="B131" s="20"/>
      <c r="C131" s="21" t="s">
        <v>5</v>
      </c>
      <c r="D131" s="22" t="s">
        <v>6</v>
      </c>
      <c r="E131" s="23" t="s">
        <v>7</v>
      </c>
      <c r="F131" s="23" t="s">
        <v>8</v>
      </c>
      <c r="G131" s="24" t="s">
        <v>8</v>
      </c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88"/>
      <c r="U131" s="3"/>
      <c r="V131" s="88"/>
      <c r="W131" s="3"/>
      <c r="X131" s="3"/>
      <c r="Y131" s="3"/>
      <c r="Z131" s="3"/>
      <c r="AA131" s="3"/>
      <c r="AB131" s="3"/>
      <c r="AC131" s="3"/>
      <c r="AD131" s="52"/>
      <c r="AE131" s="35"/>
      <c r="AF131" s="52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ht="15.75" thickBot="1" x14ac:dyDescent="0.3">
      <c r="A132" s="26" t="s">
        <v>9</v>
      </c>
      <c r="B132" s="27"/>
      <c r="C132" s="28" t="s">
        <v>10</v>
      </c>
      <c r="D132" s="28" t="s">
        <v>11</v>
      </c>
      <c r="E132" s="29">
        <f>(B133)</f>
        <v>400000</v>
      </c>
      <c r="F132" s="29">
        <f>(B134)</f>
        <v>100000</v>
      </c>
      <c r="G132" s="30">
        <f>(B135)</f>
        <v>500000</v>
      </c>
      <c r="H132" s="3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88"/>
      <c r="U132" s="3"/>
      <c r="V132" s="88"/>
      <c r="W132" s="3"/>
      <c r="X132" s="3"/>
      <c r="Y132" s="3"/>
      <c r="Z132" s="3"/>
      <c r="AA132" s="3"/>
      <c r="AB132" s="3"/>
      <c r="AC132" s="3"/>
      <c r="AD132" s="52"/>
      <c r="AE132" s="35"/>
      <c r="AF132" s="52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ht="15.75" thickTop="1" x14ac:dyDescent="0.25">
      <c r="A133" s="36" t="s">
        <v>12</v>
      </c>
      <c r="B133" s="37">
        <v>400000</v>
      </c>
      <c r="C133" s="38"/>
      <c r="D133" s="39"/>
      <c r="E133" s="40">
        <f>$D133</f>
        <v>0</v>
      </c>
      <c r="F133" s="41"/>
      <c r="G133" s="42"/>
      <c r="H133" s="4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88"/>
      <c r="U133" s="3"/>
      <c r="V133" s="88"/>
      <c r="W133" s="3"/>
      <c r="X133" s="3"/>
      <c r="Y133" s="3"/>
      <c r="Z133" s="3"/>
      <c r="AA133" s="3"/>
      <c r="AB133" s="3"/>
      <c r="AC133" s="3"/>
      <c r="AD133" s="52"/>
      <c r="AE133" s="35"/>
      <c r="AF133" s="52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ht="15" x14ac:dyDescent="0.25">
      <c r="A134" s="36" t="s">
        <v>13</v>
      </c>
      <c r="B134" s="37">
        <v>100000</v>
      </c>
      <c r="C134" s="38"/>
      <c r="D134" s="39"/>
      <c r="E134" s="40">
        <f>($C134*E132/1000)</f>
        <v>0</v>
      </c>
      <c r="F134" s="40">
        <f>($D134-E134)</f>
        <v>0</v>
      </c>
      <c r="G134" s="42"/>
      <c r="H134" s="4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88"/>
      <c r="U134" s="3"/>
      <c r="V134" s="88"/>
      <c r="W134" s="3"/>
      <c r="X134" s="3"/>
      <c r="Y134" s="3"/>
      <c r="Z134" s="3"/>
      <c r="AA134" s="3"/>
      <c r="AB134" s="3"/>
      <c r="AC134" s="3"/>
      <c r="AD134" s="52"/>
      <c r="AE134" s="35"/>
      <c r="AF134" s="52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ht="15.75" thickBot="1" x14ac:dyDescent="0.3">
      <c r="A135" s="53" t="s">
        <v>14</v>
      </c>
      <c r="B135" s="54">
        <v>500000</v>
      </c>
      <c r="C135" s="55"/>
      <c r="D135" s="56"/>
      <c r="E135" s="57">
        <f>($C135*E132/1000)</f>
        <v>0</v>
      </c>
      <c r="F135" s="57">
        <f>($C135*F132/1000)</f>
        <v>0</v>
      </c>
      <c r="G135" s="58">
        <f>$D135-E135-F135</f>
        <v>0</v>
      </c>
      <c r="H135" s="5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88"/>
      <c r="U135" s="3"/>
      <c r="V135" s="88"/>
      <c r="W135" s="3"/>
      <c r="X135" s="3"/>
      <c r="Y135" s="3"/>
      <c r="Z135" s="3"/>
      <c r="AA135" s="3"/>
      <c r="AB135" s="3"/>
      <c r="AC135" s="3"/>
      <c r="AD135" s="52"/>
      <c r="AE135" s="35"/>
      <c r="AF135" s="52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ht="15.75" thickTop="1" x14ac:dyDescent="0.25">
      <c r="A136" s="61" t="s">
        <v>15</v>
      </c>
      <c r="B136" s="3"/>
      <c r="C136" s="37">
        <f>SUM(C133:C135)</f>
        <v>0</v>
      </c>
      <c r="D136" s="40">
        <f>SUM(D133:D135)</f>
        <v>0</v>
      </c>
      <c r="E136" s="40">
        <f>SUM(E133:E135)</f>
        <v>0</v>
      </c>
      <c r="F136" s="40">
        <f>SUM(F133:F135)</f>
        <v>0</v>
      </c>
      <c r="G136" s="59">
        <f>SUM(G133:G135)</f>
        <v>0</v>
      </c>
      <c r="H136" s="5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88"/>
      <c r="U136" s="3"/>
      <c r="V136" s="88"/>
      <c r="W136" s="3"/>
      <c r="X136" s="3"/>
      <c r="Y136" s="3"/>
      <c r="Z136" s="3"/>
      <c r="AA136" s="3"/>
      <c r="AB136" s="3"/>
      <c r="AC136" s="3"/>
      <c r="AD136" s="52"/>
      <c r="AE136" s="35"/>
      <c r="AF136" s="52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ht="15" x14ac:dyDescent="0.25">
      <c r="A137" s="63" t="s">
        <v>16</v>
      </c>
      <c r="B137" s="64"/>
      <c r="C137" s="64"/>
      <c r="D137" s="64"/>
      <c r="E137" s="64"/>
      <c r="F137" s="64"/>
      <c r="G137" s="65"/>
      <c r="H137" s="6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88"/>
      <c r="U137" s="3"/>
      <c r="V137" s="88"/>
      <c r="W137" s="3"/>
      <c r="X137" s="3"/>
      <c r="Y137" s="3"/>
      <c r="Z137" s="3"/>
      <c r="AA137" s="3"/>
      <c r="AB137" s="3"/>
      <c r="AC137" s="3"/>
      <c r="AD137" s="52"/>
      <c r="AE137" s="35"/>
      <c r="AF137" s="52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ht="15.75" thickBot="1" x14ac:dyDescent="0.3">
      <c r="A138" s="132" t="s">
        <v>4</v>
      </c>
      <c r="B138" s="133"/>
      <c r="C138" s="134"/>
      <c r="D138" s="67" t="s">
        <v>17</v>
      </c>
      <c r="E138" s="67" t="s">
        <v>18</v>
      </c>
      <c r="F138" s="135" t="str">
        <f>F12</f>
        <v>Proposed Rates</v>
      </c>
      <c r="G138" s="136"/>
      <c r="H138" s="67" t="s">
        <v>20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88"/>
      <c r="U138" s="3"/>
      <c r="V138" s="88"/>
      <c r="W138" s="3"/>
      <c r="X138" s="3"/>
      <c r="Y138" s="3"/>
      <c r="Z138" s="3"/>
      <c r="AA138" s="3"/>
      <c r="AB138" s="3"/>
      <c r="AC138" s="3"/>
      <c r="AD138" s="52"/>
      <c r="AE138" s="35"/>
      <c r="AF138" s="52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ht="15.75" thickTop="1" x14ac:dyDescent="0.25">
      <c r="A139" s="36" t="s">
        <v>12</v>
      </c>
      <c r="B139" s="48">
        <f>B133</f>
        <v>400000</v>
      </c>
      <c r="C139" s="42" t="s">
        <v>21</v>
      </c>
      <c r="D139" s="68">
        <f>C136</f>
        <v>0</v>
      </c>
      <c r="E139" s="40">
        <f>E136</f>
        <v>0</v>
      </c>
      <c r="F139" s="69">
        <f>'[1]Rate Tbl'!N59</f>
        <v>2851.8388503177052</v>
      </c>
      <c r="G139" s="70" t="s">
        <v>22</v>
      </c>
      <c r="H139" s="71">
        <f>+D139*F139</f>
        <v>0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88"/>
      <c r="U139" s="3"/>
      <c r="V139" s="88"/>
      <c r="W139" s="3"/>
      <c r="X139" s="3"/>
      <c r="Y139" s="3"/>
      <c r="Z139" s="3"/>
      <c r="AA139" s="3"/>
      <c r="AB139" s="3"/>
      <c r="AC139" s="3"/>
      <c r="AD139" s="52"/>
      <c r="AE139" s="35"/>
      <c r="AF139" s="52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ht="14.25" x14ac:dyDescent="0.2">
      <c r="A140" s="36" t="s">
        <v>13</v>
      </c>
      <c r="B140" s="48">
        <f>B134</f>
        <v>100000</v>
      </c>
      <c r="C140" s="42" t="s">
        <v>21</v>
      </c>
      <c r="D140" s="72"/>
      <c r="E140" s="73">
        <f>F136</f>
        <v>0</v>
      </c>
      <c r="F140" s="69">
        <f>'[1]Rate Tbl'!N60</f>
        <v>6.13</v>
      </c>
      <c r="G140" s="75" t="s">
        <v>23</v>
      </c>
      <c r="H140" s="68">
        <f>E140*F140</f>
        <v>0</v>
      </c>
      <c r="I140" s="3"/>
      <c r="J140" s="3"/>
      <c r="K140" s="3"/>
      <c r="L140" s="3"/>
      <c r="M140" s="3"/>
      <c r="N140" s="3"/>
      <c r="O140" s="44"/>
      <c r="P140" s="44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ht="15" thickBot="1" x14ac:dyDescent="0.25">
      <c r="A141" s="53" t="s">
        <v>14</v>
      </c>
      <c r="B141" s="76">
        <f>B135</f>
        <v>500000</v>
      </c>
      <c r="C141" s="77" t="s">
        <v>21</v>
      </c>
      <c r="D141" s="78"/>
      <c r="E141" s="79">
        <f>G136</f>
        <v>0</v>
      </c>
      <c r="F141" s="69">
        <f>'[1]Rate Tbl'!N61</f>
        <v>3.44</v>
      </c>
      <c r="G141" s="81" t="s">
        <v>23</v>
      </c>
      <c r="H141" s="82">
        <f>E141*F141</f>
        <v>0</v>
      </c>
      <c r="I141" s="3"/>
      <c r="J141" s="3"/>
      <c r="K141" s="3"/>
      <c r="L141" s="3"/>
      <c r="M141" s="3"/>
      <c r="N141" s="3"/>
      <c r="O141" s="44"/>
      <c r="P141" s="44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ht="15" thickTop="1" x14ac:dyDescent="0.2">
      <c r="A142" s="83"/>
      <c r="B142" s="84"/>
      <c r="C142" s="84"/>
      <c r="D142" s="123" t="str">
        <f>A130</f>
        <v>12" CONNECTION</v>
      </c>
      <c r="E142" s="123"/>
      <c r="F142" s="85" t="s">
        <v>24</v>
      </c>
      <c r="G142" s="86"/>
      <c r="H142" s="87">
        <f>SUM(H139:H141)</f>
        <v>0</v>
      </c>
      <c r="I142" s="3"/>
      <c r="J142" s="3"/>
      <c r="K142" s="3"/>
      <c r="L142" s="3"/>
      <c r="M142" s="3"/>
      <c r="N142" s="3"/>
      <c r="O142" s="44"/>
      <c r="P142" s="44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ht="14.25" x14ac:dyDescent="0.2">
      <c r="A143" s="3"/>
      <c r="B143" s="48"/>
      <c r="C143" s="3"/>
      <c r="D143" s="3"/>
      <c r="E143" s="49"/>
      <c r="F143" s="92"/>
      <c r="G143" s="93"/>
      <c r="H143" s="48"/>
      <c r="I143" s="3"/>
      <c r="J143" s="3"/>
      <c r="K143" s="3"/>
      <c r="L143" s="3"/>
      <c r="M143" s="3"/>
      <c r="N143" s="3"/>
      <c r="O143" s="44"/>
      <c r="P143" s="44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ht="14.25" x14ac:dyDescent="0.2">
      <c r="A144" s="15" t="s">
        <v>34</v>
      </c>
      <c r="B144" s="16"/>
      <c r="C144" s="16"/>
      <c r="D144" s="16"/>
      <c r="E144" s="16"/>
      <c r="F144" s="16"/>
      <c r="G144" s="16"/>
      <c r="H144" s="17"/>
      <c r="I144" s="3"/>
      <c r="J144" s="3"/>
      <c r="K144" s="3"/>
      <c r="L144" s="3"/>
      <c r="M144" s="48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ht="15" x14ac:dyDescent="0.25">
      <c r="A145" s="124" t="s">
        <v>35</v>
      </c>
      <c r="B145" s="125"/>
      <c r="C145" s="125"/>
      <c r="D145" s="125"/>
      <c r="E145" s="126"/>
      <c r="F145" s="94" t="s">
        <v>4</v>
      </c>
      <c r="G145" s="95" t="s">
        <v>65</v>
      </c>
      <c r="H145" s="130" t="s">
        <v>20</v>
      </c>
      <c r="I145" s="3"/>
      <c r="J145" s="45"/>
      <c r="K145" s="45"/>
      <c r="L145" s="45"/>
      <c r="M145" s="96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ht="15" thickBot="1" x14ac:dyDescent="0.25">
      <c r="A146" s="127"/>
      <c r="B146" s="128"/>
      <c r="C146" s="128"/>
      <c r="D146" s="128"/>
      <c r="E146" s="129"/>
      <c r="F146" s="97" t="s">
        <v>37</v>
      </c>
      <c r="G146" s="97" t="s">
        <v>38</v>
      </c>
      <c r="H146" s="131"/>
      <c r="J146" s="45"/>
      <c r="K146" s="45"/>
      <c r="L146" s="45"/>
      <c r="M146" s="96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ht="15" thickTop="1" x14ac:dyDescent="0.2">
      <c r="A147" s="36" t="s">
        <v>39</v>
      </c>
      <c r="B147" s="3"/>
      <c r="C147" s="3"/>
      <c r="D147" s="3"/>
      <c r="E147" s="98"/>
      <c r="F147" s="99">
        <f>'[1]Realloc Whsl'!D6*365/1000</f>
        <v>146000</v>
      </c>
      <c r="G147" s="69">
        <f>[1]Whsl!G87</f>
        <v>2.8946827163696045</v>
      </c>
      <c r="H147" s="71">
        <f>F147*G147</f>
        <v>422623.67658996227</v>
      </c>
      <c r="J147" s="88"/>
      <c r="K147" s="88"/>
      <c r="L147" s="88"/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ht="14.25" x14ac:dyDescent="0.2">
      <c r="A148" s="36" t="s">
        <v>40</v>
      </c>
      <c r="B148" s="3"/>
      <c r="C148" s="3"/>
      <c r="D148" s="3"/>
      <c r="E148" s="42"/>
      <c r="F148" s="99">
        <v>0</v>
      </c>
      <c r="G148" s="74">
        <f>G147</f>
        <v>2.8946827163696045</v>
      </c>
      <c r="H148" s="68">
        <f t="shared" ref="H148:H149" si="0">F148*G148</f>
        <v>0</v>
      </c>
      <c r="J148" s="48"/>
      <c r="K148" s="48"/>
      <c r="L148" s="88"/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ht="15" thickBot="1" x14ac:dyDescent="0.25">
      <c r="A149" s="53"/>
      <c r="B149" s="101"/>
      <c r="C149" s="101"/>
      <c r="D149" s="101"/>
      <c r="E149" s="77"/>
      <c r="F149" s="79"/>
      <c r="G149" s="80"/>
      <c r="H149" s="82">
        <f t="shared" si="0"/>
        <v>0</v>
      </c>
      <c r="J149" s="48"/>
      <c r="K149" s="48"/>
      <c r="L149" s="88"/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ht="15" thickTop="1" x14ac:dyDescent="0.2">
      <c r="A150" s="83"/>
      <c r="B150" s="84"/>
      <c r="C150" s="84"/>
      <c r="D150" s="84" t="s">
        <v>41</v>
      </c>
      <c r="E150" s="84"/>
      <c r="F150" s="102">
        <f>SUM(F147:F149)</f>
        <v>146000</v>
      </c>
      <c r="G150" s="86"/>
      <c r="H150" s="87">
        <f>SUM(H147:H149)</f>
        <v>422623.67658996227</v>
      </c>
      <c r="J150" s="88"/>
      <c r="K150" s="88"/>
      <c r="L150" s="88"/>
      <c r="M150" s="100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ht="14.2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ht="14.2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ht="15" customHeight="1" x14ac:dyDescent="0.25">
      <c r="A153" s="3"/>
      <c r="B153" s="103" t="s">
        <v>42</v>
      </c>
      <c r="C153" s="13"/>
      <c r="D153" s="13"/>
      <c r="E153" s="103"/>
      <c r="F153" s="13"/>
      <c r="G153" s="103"/>
      <c r="H153" s="104">
        <f>H16+H30+H44+H58+H72+H86+H100+H114+H128+H142+H150</f>
        <v>16984801.754642911</v>
      </c>
      <c r="I153" s="3"/>
      <c r="J153" s="7" t="s">
        <v>66</v>
      </c>
      <c r="L153" s="119">
        <f>H16+H30+H44+H58+H72+H86+H100+H114+H128+H142</f>
        <v>16562178.078052947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ht="15" customHeight="1" x14ac:dyDescent="0.25">
      <c r="A154" s="3"/>
      <c r="B154" s="105" t="s">
        <v>67</v>
      </c>
      <c r="C154" s="106"/>
      <c r="D154" s="105"/>
      <c r="E154" s="106"/>
      <c r="F154" s="105"/>
      <c r="G154" s="106"/>
      <c r="H154" s="106">
        <f>'[1]Adj Operat'!K54</f>
        <v>16987445.808479268</v>
      </c>
      <c r="I154" s="3"/>
      <c r="J154" s="7" t="s">
        <v>68</v>
      </c>
      <c r="L154" s="119">
        <f>'[1]Adj Operat'!K54-'Pp BA2'!H147</f>
        <v>16564822.131889306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ht="15" customHeight="1" x14ac:dyDescent="0.25">
      <c r="A155" s="3"/>
      <c r="B155" s="13"/>
      <c r="C155" s="104" t="s">
        <v>44</v>
      </c>
      <c r="D155" s="13"/>
      <c r="E155" s="104"/>
      <c r="F155" s="13"/>
      <c r="G155" s="104"/>
      <c r="H155" s="104">
        <f>H153-H154</f>
        <v>-2644.0538363568485</v>
      </c>
      <c r="I155" s="3"/>
      <c r="J155" s="120" t="s">
        <v>69</v>
      </c>
      <c r="L155" s="119">
        <f>L153-L154</f>
        <v>-2644.0538363587111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ht="15" customHeight="1" x14ac:dyDescent="0.25">
      <c r="A156" s="3"/>
      <c r="B156" s="13"/>
      <c r="C156" s="13" t="s">
        <v>45</v>
      </c>
      <c r="D156" s="13"/>
      <c r="E156" s="13"/>
      <c r="F156" s="13"/>
      <c r="G156" s="13"/>
      <c r="H156" s="107">
        <f>(H153-H154)/H154</f>
        <v>-1.5564752147948407E-4</v>
      </c>
      <c r="I156" s="3"/>
      <c r="J156" s="120" t="s">
        <v>70</v>
      </c>
      <c r="K156" s="3"/>
      <c r="L156" s="121">
        <f>L155/L153</f>
        <v>-1.5964408931591119E-4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ht="1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ht="15" customHeight="1" x14ac:dyDescent="0.25">
      <c r="A158" s="108"/>
      <c r="B158" s="103" t="s">
        <v>46</v>
      </c>
      <c r="C158" s="10"/>
      <c r="D158" s="10"/>
      <c r="E158" s="109"/>
      <c r="F158" s="110"/>
      <c r="G158" s="109"/>
      <c r="H158" s="103">
        <f>D10+D24+D38+D52+D66+D80+D108+F150+D94</f>
        <v>2245155.2999999998</v>
      </c>
      <c r="I158" s="109"/>
      <c r="J158" s="7" t="s">
        <v>71</v>
      </c>
      <c r="K158" s="122"/>
      <c r="L158" s="122">
        <f>C10+C24+C38+C52+C66+C80+C94+C108+C122+C136</f>
        <v>354898</v>
      </c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ht="15" customHeight="1" x14ac:dyDescent="0.25">
      <c r="A159" s="108"/>
      <c r="B159" s="111" t="s">
        <v>47</v>
      </c>
      <c r="C159" s="112"/>
      <c r="D159" s="112"/>
      <c r="E159" s="113"/>
      <c r="F159" s="114"/>
      <c r="G159" s="113"/>
      <c r="H159" s="111">
        <v>2530276</v>
      </c>
      <c r="I159" s="109"/>
      <c r="J159" s="7" t="s">
        <v>72</v>
      </c>
      <c r="K159" s="110"/>
      <c r="L159" s="122">
        <f>D10+D24+D38+D52+D66+D80+D94+D108+D122+D136+F150</f>
        <v>2245155.2999999998</v>
      </c>
      <c r="M159" s="3"/>
      <c r="W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ht="15" customHeight="1" x14ac:dyDescent="0.25">
      <c r="A160" s="108"/>
      <c r="C160" s="104" t="s">
        <v>44</v>
      </c>
      <c r="D160" s="13"/>
      <c r="E160" s="104"/>
      <c r="F160" s="13"/>
      <c r="G160" s="104"/>
      <c r="H160" s="103">
        <f>H158-H159</f>
        <v>-285120.70000000019</v>
      </c>
      <c r="I160" s="109"/>
      <c r="J160" s="110"/>
      <c r="K160" s="110"/>
      <c r="L160" s="3"/>
      <c r="M160" s="3"/>
      <c r="R160" s="3"/>
      <c r="S160" s="3"/>
      <c r="T160" s="3"/>
      <c r="U160" s="3"/>
      <c r="V160" s="3"/>
      <c r="W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ht="15" customHeight="1" x14ac:dyDescent="0.25">
      <c r="A161" s="115"/>
      <c r="B161" s="110"/>
      <c r="C161" s="13" t="s">
        <v>45</v>
      </c>
      <c r="D161" s="13"/>
      <c r="E161" s="13"/>
      <c r="F161" s="13"/>
      <c r="G161" s="13"/>
      <c r="H161" s="107">
        <f>(H158-H159)/H159</f>
        <v>-0.11268363609345391</v>
      </c>
      <c r="I161" s="109"/>
      <c r="J161" s="110"/>
      <c r="K161" s="110"/>
      <c r="L161" s="3"/>
      <c r="M161" s="3"/>
      <c r="N161" s="12"/>
      <c r="O161" s="12"/>
      <c r="P161" s="12"/>
      <c r="Q161" s="12"/>
      <c r="R161" s="12"/>
      <c r="S161" s="12"/>
      <c r="T161" s="12"/>
      <c r="U161" s="12"/>
      <c r="V161" s="12"/>
      <c r="W161" s="3"/>
      <c r="X161" s="13"/>
      <c r="Y161" s="13"/>
      <c r="Z161" s="13"/>
      <c r="AA161" s="13"/>
      <c r="AB161" s="13"/>
      <c r="AC161" s="13"/>
      <c r="AD161" s="14"/>
      <c r="AE161" s="14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ht="1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R162" s="3"/>
      <c r="S162" s="3"/>
      <c r="T162" s="3"/>
      <c r="U162" s="3"/>
      <c r="V162" s="3"/>
      <c r="W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ht="15" customHeight="1" x14ac:dyDescent="0.2">
      <c r="A163" s="116"/>
      <c r="B163" s="116"/>
      <c r="C163" s="45"/>
      <c r="D163" s="117"/>
      <c r="E163" s="25"/>
      <c r="F163" s="25"/>
      <c r="G163" s="25"/>
      <c r="H163" s="25"/>
      <c r="I163" s="25"/>
      <c r="J163" s="25"/>
      <c r="K163" s="25"/>
      <c r="L163" s="3"/>
      <c r="M163" s="3"/>
      <c r="R163" s="3"/>
      <c r="S163" s="3"/>
      <c r="T163" s="3"/>
      <c r="U163" s="3"/>
      <c r="V163" s="3"/>
      <c r="W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ht="14.25" x14ac:dyDescent="0.2">
      <c r="A164" s="116"/>
      <c r="B164" s="116"/>
      <c r="C164" s="45"/>
      <c r="D164" s="45"/>
      <c r="E164" s="32"/>
      <c r="F164" s="32"/>
      <c r="G164" s="32"/>
      <c r="H164" s="32"/>
      <c r="I164" s="32"/>
      <c r="J164" s="32"/>
      <c r="K164" s="32"/>
      <c r="L164" s="3"/>
      <c r="M164" s="3"/>
      <c r="R164" s="3"/>
      <c r="S164" s="3"/>
      <c r="T164" s="3"/>
      <c r="U164" s="3"/>
      <c r="V164" s="3"/>
      <c r="W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ht="14.25" x14ac:dyDescent="0.2">
      <c r="A165" s="3"/>
      <c r="B165" s="32"/>
      <c r="C165" s="32"/>
      <c r="D165" s="44"/>
      <c r="E165" s="44"/>
      <c r="F165" s="3"/>
      <c r="G165" s="3"/>
      <c r="H165" s="3"/>
      <c r="I165" s="3"/>
      <c r="J165" s="3"/>
      <c r="K165" s="3"/>
      <c r="L165" s="3"/>
      <c r="M165" s="3"/>
      <c r="R165" s="3"/>
      <c r="S165" s="3"/>
      <c r="T165" s="3"/>
      <c r="U165" s="3"/>
      <c r="V165" s="3"/>
      <c r="W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ht="14.25" x14ac:dyDescent="0.2">
      <c r="A166" s="3"/>
      <c r="B166" s="32"/>
      <c r="C166" s="32"/>
      <c r="D166" s="44"/>
      <c r="E166" s="44"/>
      <c r="F166" s="44"/>
      <c r="G166" s="3"/>
      <c r="H166" s="3"/>
      <c r="I166" s="3"/>
      <c r="J166" s="3"/>
      <c r="K166" s="3"/>
      <c r="L166" s="3"/>
      <c r="M166" s="3"/>
      <c r="R166" s="3"/>
      <c r="S166" s="3"/>
      <c r="T166" s="3"/>
      <c r="U166" s="3"/>
      <c r="V166" s="3"/>
      <c r="W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ht="14.25" x14ac:dyDescent="0.2">
      <c r="A167" s="3"/>
      <c r="B167" s="32"/>
      <c r="C167" s="32"/>
      <c r="D167" s="44"/>
      <c r="E167" s="44"/>
      <c r="F167" s="44"/>
      <c r="G167" s="44"/>
      <c r="H167" s="44"/>
      <c r="I167" s="44"/>
      <c r="J167" s="3"/>
      <c r="K167" s="3"/>
      <c r="L167" s="3"/>
      <c r="M167" s="3"/>
      <c r="R167" s="3"/>
      <c r="S167" s="3"/>
      <c r="T167" s="3"/>
      <c r="U167" s="3"/>
      <c r="V167" s="3"/>
      <c r="W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ht="14.25" x14ac:dyDescent="0.2">
      <c r="E168" s="44"/>
      <c r="F168" s="44"/>
      <c r="G168" s="44"/>
      <c r="H168" s="44"/>
      <c r="I168" s="44"/>
      <c r="J168" s="3"/>
      <c r="K168" s="3"/>
      <c r="L168" s="3"/>
      <c r="M168" s="3"/>
      <c r="R168" s="3"/>
      <c r="S168" s="3"/>
      <c r="T168" s="3"/>
      <c r="U168" s="3"/>
      <c r="V168" s="3"/>
      <c r="W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ht="14.25" x14ac:dyDescent="0.2">
      <c r="A169" s="3"/>
      <c r="B169" s="32"/>
      <c r="C169" s="32"/>
      <c r="D169" s="44"/>
      <c r="E169" s="44"/>
      <c r="F169" s="44"/>
      <c r="G169" s="44"/>
      <c r="H169" s="44"/>
      <c r="I169" s="44"/>
      <c r="J169" s="3"/>
      <c r="K169" s="3"/>
      <c r="L169" s="3"/>
      <c r="M169" s="3"/>
      <c r="R169" s="3"/>
      <c r="S169" s="3"/>
      <c r="T169" s="3"/>
      <c r="U169" s="3"/>
      <c r="V169" s="3"/>
      <c r="W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ht="14.25" x14ac:dyDescent="0.2">
      <c r="A170" s="3"/>
      <c r="B170" s="32"/>
      <c r="C170" s="32"/>
      <c r="D170" s="44"/>
      <c r="E170" s="44"/>
      <c r="F170" s="3"/>
      <c r="G170" s="3"/>
      <c r="H170" s="3"/>
      <c r="I170" s="3"/>
      <c r="J170" s="3"/>
      <c r="K170" s="3"/>
      <c r="L170" s="3"/>
      <c r="M170" s="3"/>
      <c r="R170" s="3"/>
      <c r="S170" s="3"/>
      <c r="T170" s="3"/>
      <c r="U170" s="3"/>
      <c r="V170" s="3"/>
      <c r="W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ht="14.25" x14ac:dyDescent="0.2">
      <c r="A171" s="3"/>
      <c r="B171" s="32"/>
      <c r="C171" s="32"/>
      <c r="D171" s="44"/>
      <c r="E171" s="44"/>
      <c r="F171" s="3"/>
      <c r="G171" s="3"/>
      <c r="H171" s="3"/>
      <c r="I171" s="3"/>
      <c r="J171" s="3"/>
      <c r="K171" s="3"/>
      <c r="L171" s="3"/>
      <c r="M171" s="3"/>
      <c r="R171" s="3"/>
      <c r="S171" s="3"/>
      <c r="T171" s="3"/>
      <c r="U171" s="3"/>
      <c r="V171" s="3"/>
      <c r="W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ht="14.25" x14ac:dyDescent="0.2">
      <c r="A172" s="3"/>
      <c r="B172" s="32"/>
      <c r="C172" s="32"/>
      <c r="D172" s="44"/>
      <c r="E172" s="44"/>
      <c r="F172" s="3"/>
      <c r="G172" s="3"/>
      <c r="H172" s="3"/>
      <c r="I172" s="3"/>
      <c r="J172" s="3"/>
      <c r="K172" s="3"/>
      <c r="L172" s="3"/>
      <c r="M172" s="3"/>
      <c r="R172" s="3"/>
      <c r="S172" s="3"/>
      <c r="T172" s="3"/>
      <c r="U172" s="3"/>
      <c r="V172" s="3"/>
      <c r="W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ht="14.25" x14ac:dyDescent="0.2">
      <c r="A173" s="3"/>
      <c r="B173" s="32"/>
      <c r="C173" s="32"/>
      <c r="D173" s="44"/>
      <c r="E173" s="44"/>
      <c r="F173" s="3"/>
      <c r="G173" s="3"/>
      <c r="H173" s="3"/>
      <c r="I173" s="3"/>
      <c r="J173" s="3"/>
      <c r="K173" s="3"/>
      <c r="L173" s="3"/>
      <c r="M173" s="3"/>
      <c r="R173" s="3"/>
      <c r="S173" s="3"/>
      <c r="T173" s="3"/>
      <c r="U173" s="3"/>
      <c r="V173" s="3"/>
      <c r="W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ht="14.25" x14ac:dyDescent="0.2">
      <c r="A174" s="3"/>
      <c r="B174" s="32"/>
      <c r="C174" s="32"/>
      <c r="D174" s="44"/>
      <c r="E174" s="44"/>
      <c r="F174" s="3"/>
      <c r="G174" s="3"/>
      <c r="H174" s="3"/>
      <c r="I174" s="3"/>
      <c r="J174" s="3"/>
      <c r="K174" s="3"/>
      <c r="L174" s="3"/>
      <c r="M174" s="3"/>
      <c r="R174" s="3"/>
      <c r="S174" s="3"/>
      <c r="T174" s="3"/>
      <c r="U174" s="3"/>
      <c r="V174" s="3"/>
      <c r="W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ht="14.25" x14ac:dyDescent="0.2">
      <c r="A175" s="3"/>
      <c r="B175" s="32"/>
      <c r="C175" s="32"/>
      <c r="D175" s="44"/>
      <c r="E175" s="44"/>
      <c r="F175" s="3"/>
      <c r="G175" s="3"/>
      <c r="H175" s="3"/>
      <c r="I175" s="3"/>
      <c r="J175" s="3"/>
      <c r="K175" s="3"/>
      <c r="L175" s="3"/>
      <c r="M175" s="3"/>
      <c r="R175" s="3"/>
      <c r="S175" s="3"/>
      <c r="T175" s="3"/>
      <c r="U175" s="3"/>
      <c r="V175" s="3"/>
      <c r="W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ht="14.25" x14ac:dyDescent="0.2">
      <c r="A176" s="3"/>
      <c r="B176" s="32"/>
      <c r="C176" s="32"/>
      <c r="D176" s="44"/>
      <c r="E176" s="44"/>
      <c r="F176" s="3"/>
      <c r="G176" s="3"/>
      <c r="H176" s="3"/>
      <c r="I176" s="3"/>
      <c r="J176" s="3"/>
      <c r="K176" s="3"/>
      <c r="L176" s="3"/>
      <c r="M176" s="3"/>
      <c r="R176" s="3"/>
      <c r="S176" s="3"/>
      <c r="T176" s="3"/>
      <c r="U176" s="3"/>
      <c r="V176" s="3"/>
      <c r="W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ht="14.25" x14ac:dyDescent="0.2">
      <c r="A177" s="3"/>
      <c r="B177" s="32"/>
      <c r="C177" s="32"/>
      <c r="D177" s="44"/>
      <c r="E177" s="44"/>
      <c r="F177" s="3"/>
      <c r="G177" s="3"/>
      <c r="H177" s="3"/>
      <c r="I177" s="3"/>
      <c r="J177" s="3"/>
      <c r="K177" s="3"/>
      <c r="L177" s="3"/>
      <c r="M177" s="3"/>
      <c r="R177" s="3"/>
      <c r="S177" s="3"/>
      <c r="T177" s="3"/>
      <c r="U177" s="3"/>
      <c r="V177" s="3"/>
      <c r="W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ht="14.25" x14ac:dyDescent="0.2">
      <c r="A178" s="3"/>
      <c r="B178" s="32"/>
      <c r="C178" s="32"/>
      <c r="D178" s="44"/>
      <c r="E178" s="44"/>
      <c r="F178" s="3"/>
      <c r="G178" s="3"/>
      <c r="H178" s="3"/>
      <c r="I178" s="3"/>
      <c r="J178" s="3"/>
      <c r="K178" s="3"/>
      <c r="L178" s="3"/>
      <c r="M178" s="3"/>
      <c r="R178" s="3"/>
      <c r="S178" s="3"/>
      <c r="T178" s="3"/>
      <c r="U178" s="3"/>
      <c r="V178" s="3"/>
      <c r="W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ht="14.25" x14ac:dyDescent="0.2">
      <c r="A179" s="3"/>
      <c r="B179" s="32"/>
      <c r="C179" s="32"/>
      <c r="D179" s="44"/>
      <c r="E179" s="44"/>
      <c r="F179" s="3"/>
      <c r="G179" s="3"/>
      <c r="H179" s="3"/>
      <c r="I179" s="3"/>
      <c r="J179" s="3"/>
      <c r="K179" s="3"/>
      <c r="L179" s="3"/>
      <c r="M179" s="3"/>
      <c r="R179" s="3"/>
      <c r="S179" s="3"/>
      <c r="T179" s="3"/>
      <c r="U179" s="3"/>
      <c r="V179" s="3"/>
      <c r="W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ht="14.25" x14ac:dyDescent="0.2">
      <c r="A180" s="3"/>
      <c r="B180" s="32"/>
      <c r="C180" s="32"/>
      <c r="D180" s="44"/>
      <c r="E180" s="44"/>
      <c r="F180" s="3"/>
      <c r="G180" s="3"/>
      <c r="H180" s="3"/>
      <c r="I180" s="3"/>
      <c r="J180" s="3"/>
      <c r="K180" s="3"/>
      <c r="L180" s="3"/>
      <c r="M180" s="3"/>
      <c r="R180" s="3"/>
      <c r="S180" s="3"/>
      <c r="T180" s="3"/>
      <c r="U180" s="3"/>
      <c r="V180" s="3"/>
      <c r="W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ht="14.25" x14ac:dyDescent="0.2">
      <c r="A181" s="3"/>
      <c r="B181" s="32"/>
      <c r="C181" s="32"/>
      <c r="D181" s="44"/>
      <c r="E181" s="44"/>
      <c r="F181" s="3"/>
      <c r="G181" s="3"/>
      <c r="H181" s="3"/>
      <c r="I181" s="3"/>
      <c r="J181" s="3"/>
      <c r="K181" s="3"/>
      <c r="L181" s="3"/>
      <c r="M181" s="3"/>
      <c r="R181" s="3"/>
      <c r="S181" s="3"/>
      <c r="T181" s="3"/>
      <c r="U181" s="3"/>
      <c r="V181" s="3"/>
      <c r="W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ht="14.25" x14ac:dyDescent="0.2">
      <c r="A182" s="3"/>
      <c r="B182" s="32"/>
      <c r="C182" s="32"/>
      <c r="D182" s="44"/>
      <c r="E182" s="44"/>
      <c r="F182" s="3"/>
      <c r="G182" s="3"/>
      <c r="H182" s="3"/>
      <c r="I182" s="3"/>
      <c r="J182" s="3"/>
      <c r="K182" s="3"/>
      <c r="L182" s="3"/>
      <c r="M182" s="3"/>
      <c r="R182" s="3"/>
      <c r="S182" s="3"/>
      <c r="T182" s="3"/>
      <c r="U182" s="3"/>
      <c r="V182" s="3"/>
      <c r="W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ht="14.25" x14ac:dyDescent="0.2">
      <c r="A183" s="3"/>
      <c r="B183" s="32"/>
      <c r="C183" s="32"/>
      <c r="D183" s="44"/>
      <c r="E183" s="44"/>
      <c r="F183" s="3"/>
      <c r="G183" s="3"/>
      <c r="H183" s="3"/>
      <c r="I183" s="3"/>
      <c r="J183" s="3"/>
      <c r="K183" s="3"/>
      <c r="L183" s="3"/>
      <c r="M183" s="3"/>
      <c r="R183" s="3"/>
      <c r="S183" s="3"/>
      <c r="T183" s="3"/>
      <c r="U183" s="3"/>
      <c r="V183" s="3"/>
      <c r="W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ht="14.25" x14ac:dyDescent="0.2">
      <c r="A184" s="3"/>
      <c r="B184" s="32"/>
      <c r="C184" s="32"/>
      <c r="D184" s="44"/>
      <c r="E184" s="44"/>
      <c r="F184" s="3"/>
      <c r="G184" s="3"/>
      <c r="H184" s="3"/>
      <c r="I184" s="3"/>
      <c r="J184" s="3"/>
      <c r="K184" s="3"/>
      <c r="L184" s="3"/>
      <c r="M184" s="3"/>
      <c r="R184" s="3"/>
      <c r="S184" s="3"/>
      <c r="T184" s="3"/>
      <c r="U184" s="3"/>
      <c r="V184" s="3"/>
      <c r="W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ht="14.25" x14ac:dyDescent="0.2">
      <c r="A185" s="3"/>
      <c r="B185" s="32"/>
      <c r="C185" s="32"/>
      <c r="D185" s="44"/>
      <c r="E185" s="44"/>
      <c r="F185" s="3"/>
      <c r="G185" s="3"/>
      <c r="H185" s="3"/>
      <c r="I185" s="3"/>
      <c r="J185" s="3"/>
      <c r="K185" s="3"/>
      <c r="L185" s="3"/>
      <c r="M185" s="3"/>
      <c r="R185" s="3"/>
      <c r="S185" s="3"/>
      <c r="T185" s="3"/>
      <c r="U185" s="3"/>
      <c r="V185" s="3"/>
      <c r="W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ht="14.25" x14ac:dyDescent="0.2">
      <c r="A186" s="3"/>
      <c r="B186" s="32"/>
      <c r="C186" s="32"/>
      <c r="D186" s="44"/>
      <c r="E186" s="44"/>
      <c r="F186" s="3"/>
      <c r="G186" s="3"/>
      <c r="H186" s="3"/>
      <c r="I186" s="3"/>
      <c r="J186" s="3"/>
      <c r="K186" s="3"/>
      <c r="L186" s="3"/>
      <c r="M186" s="3"/>
      <c r="R186" s="3"/>
      <c r="S186" s="3"/>
      <c r="T186" s="3"/>
      <c r="U186" s="3"/>
      <c r="V186" s="3"/>
      <c r="W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ht="14.25" x14ac:dyDescent="0.2">
      <c r="A187" s="3"/>
      <c r="B187" s="32"/>
      <c r="C187" s="32"/>
      <c r="D187" s="44"/>
      <c r="E187" s="44"/>
      <c r="F187" s="3"/>
      <c r="G187" s="3"/>
      <c r="H187" s="3"/>
      <c r="I187" s="3"/>
      <c r="J187" s="3"/>
      <c r="K187" s="3"/>
      <c r="L187" s="3"/>
      <c r="M187" s="3"/>
      <c r="R187" s="3"/>
      <c r="S187" s="3"/>
      <c r="T187" s="3"/>
      <c r="U187" s="3"/>
      <c r="V187" s="3"/>
      <c r="W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ht="14.25" x14ac:dyDescent="0.2">
      <c r="A188" s="3"/>
      <c r="B188" s="32"/>
      <c r="C188" s="32"/>
      <c r="D188" s="44"/>
      <c r="E188" s="44"/>
      <c r="F188" s="3"/>
      <c r="G188" s="3"/>
      <c r="H188" s="3"/>
      <c r="I188" s="3"/>
      <c r="J188" s="3"/>
      <c r="K188" s="3"/>
      <c r="L188" s="3"/>
      <c r="M188" s="3"/>
      <c r="R188" s="3"/>
      <c r="S188" s="3"/>
      <c r="T188" s="3"/>
      <c r="U188" s="3"/>
      <c r="V188" s="3"/>
      <c r="W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ht="14.25" x14ac:dyDescent="0.2">
      <c r="A189" s="3"/>
      <c r="B189" s="32"/>
      <c r="C189" s="32"/>
      <c r="D189" s="44"/>
      <c r="E189" s="44"/>
      <c r="F189" s="3"/>
      <c r="G189" s="3"/>
      <c r="H189" s="3"/>
      <c r="I189" s="3"/>
      <c r="J189" s="3"/>
      <c r="K189" s="3"/>
      <c r="L189" s="3"/>
      <c r="M189" s="3"/>
      <c r="R189" s="3"/>
      <c r="S189" s="3"/>
      <c r="T189" s="3"/>
      <c r="U189" s="3"/>
      <c r="V189" s="3"/>
      <c r="W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ht="14.25" x14ac:dyDescent="0.2">
      <c r="A190" s="3"/>
      <c r="B190" s="32"/>
      <c r="C190" s="32"/>
      <c r="D190" s="44"/>
      <c r="E190" s="44"/>
      <c r="F190" s="3"/>
      <c r="G190" s="3"/>
      <c r="H190" s="3"/>
      <c r="I190" s="3"/>
      <c r="J190" s="3"/>
      <c r="K190" s="3"/>
      <c r="L190" s="3"/>
      <c r="M190" s="3"/>
      <c r="R190" s="3"/>
      <c r="S190" s="3"/>
      <c r="T190" s="3"/>
      <c r="U190" s="3"/>
      <c r="V190" s="3"/>
      <c r="W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ht="14.25" x14ac:dyDescent="0.2">
      <c r="A191" s="3"/>
      <c r="B191" s="32"/>
      <c r="C191" s="32"/>
      <c r="D191" s="44"/>
      <c r="E191" s="44"/>
      <c r="F191" s="3"/>
      <c r="G191" s="3"/>
      <c r="H191" s="3"/>
      <c r="I191" s="3"/>
      <c r="J191" s="3"/>
      <c r="K191" s="3"/>
      <c r="L191" s="3"/>
      <c r="M191" s="3"/>
      <c r="R191" s="3"/>
      <c r="S191" s="3"/>
      <c r="T191" s="3"/>
      <c r="U191" s="3"/>
      <c r="V191" s="3"/>
      <c r="W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ht="14.25" x14ac:dyDescent="0.2">
      <c r="A192" s="3"/>
      <c r="B192" s="32"/>
      <c r="C192" s="32"/>
      <c r="D192" s="44"/>
      <c r="E192" s="44"/>
      <c r="F192" s="3"/>
      <c r="G192" s="3"/>
      <c r="H192" s="3"/>
      <c r="I192" s="3"/>
      <c r="J192" s="3"/>
      <c r="K192" s="3"/>
      <c r="L192" s="3"/>
      <c r="M192" s="3"/>
      <c r="R192" s="3"/>
      <c r="S192" s="3"/>
      <c r="T192" s="3"/>
      <c r="U192" s="3"/>
      <c r="V192" s="3"/>
      <c r="W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ht="14.25" x14ac:dyDescent="0.2">
      <c r="A193" s="3"/>
      <c r="B193" s="32"/>
      <c r="C193" s="32"/>
      <c r="D193" s="44"/>
      <c r="E193" s="44"/>
      <c r="F193" s="3"/>
      <c r="G193" s="3"/>
      <c r="H193" s="3"/>
      <c r="I193" s="3"/>
      <c r="J193" s="3"/>
      <c r="K193" s="3"/>
      <c r="L193" s="3"/>
      <c r="M193" s="3"/>
      <c r="R193" s="3"/>
      <c r="S193" s="3"/>
      <c r="T193" s="3"/>
      <c r="U193" s="3"/>
      <c r="V193" s="3"/>
      <c r="W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ht="14.25" x14ac:dyDescent="0.2">
      <c r="A194" s="3"/>
      <c r="B194" s="32"/>
      <c r="C194" s="32"/>
      <c r="D194" s="44"/>
      <c r="E194" s="44"/>
      <c r="F194" s="3"/>
      <c r="G194" s="3"/>
      <c r="H194" s="3"/>
      <c r="I194" s="3"/>
      <c r="J194" s="3"/>
      <c r="K194" s="3"/>
      <c r="L194" s="3"/>
      <c r="M194" s="3"/>
      <c r="R194" s="3"/>
      <c r="S194" s="3"/>
      <c r="T194" s="3"/>
      <c r="U194" s="3"/>
      <c r="V194" s="3"/>
      <c r="W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ht="14.25" x14ac:dyDescent="0.2">
      <c r="A195" s="3"/>
      <c r="B195" s="32"/>
      <c r="C195" s="32"/>
      <c r="D195" s="44"/>
      <c r="E195" s="44"/>
      <c r="F195" s="3"/>
      <c r="G195" s="3"/>
      <c r="H195" s="3"/>
      <c r="I195" s="3"/>
      <c r="J195" s="3"/>
      <c r="K195" s="3"/>
      <c r="L195" s="3"/>
      <c r="M195" s="3"/>
      <c r="R195" s="3"/>
      <c r="S195" s="3"/>
      <c r="T195" s="3"/>
      <c r="U195" s="3"/>
      <c r="V195" s="3"/>
      <c r="W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ht="14.25" x14ac:dyDescent="0.2">
      <c r="A196" s="3"/>
      <c r="B196" s="32"/>
      <c r="C196" s="32"/>
      <c r="D196" s="44"/>
      <c r="E196" s="44"/>
      <c r="F196" s="3"/>
      <c r="G196" s="3"/>
      <c r="H196" s="3"/>
      <c r="I196" s="3"/>
      <c r="J196" s="3"/>
      <c r="K196" s="3"/>
      <c r="L196" s="3"/>
      <c r="M196" s="3"/>
      <c r="R196" s="3"/>
      <c r="S196" s="3"/>
      <c r="T196" s="3"/>
      <c r="U196" s="3"/>
      <c r="V196" s="3"/>
      <c r="W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ht="14.25" x14ac:dyDescent="0.2">
      <c r="A197" s="3"/>
      <c r="B197" s="32"/>
      <c r="C197" s="32"/>
      <c r="D197" s="44"/>
      <c r="E197" s="44"/>
      <c r="F197" s="3"/>
      <c r="G197" s="3"/>
      <c r="H197" s="3"/>
      <c r="I197" s="3"/>
      <c r="J197" s="3"/>
      <c r="K197" s="3"/>
      <c r="L197" s="3"/>
      <c r="M197" s="3"/>
      <c r="R197" s="3"/>
      <c r="S197" s="3"/>
      <c r="T197" s="3"/>
      <c r="U197" s="3"/>
      <c r="V197" s="3"/>
      <c r="W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ht="14.25" x14ac:dyDescent="0.2">
      <c r="A198" s="3"/>
      <c r="B198" s="32"/>
      <c r="C198" s="32"/>
      <c r="D198" s="44"/>
      <c r="E198" s="44"/>
      <c r="F198" s="3"/>
      <c r="G198" s="3"/>
      <c r="H198" s="3"/>
      <c r="I198" s="3"/>
      <c r="J198" s="3"/>
      <c r="K198" s="3"/>
      <c r="L198" s="3"/>
      <c r="M198" s="3"/>
      <c r="R198" s="3"/>
      <c r="S198" s="3"/>
      <c r="T198" s="3"/>
      <c r="U198" s="3"/>
      <c r="V198" s="3"/>
      <c r="W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ht="14.25" x14ac:dyDescent="0.2">
      <c r="A199" s="3"/>
      <c r="B199" s="32"/>
      <c r="C199" s="32"/>
      <c r="D199" s="44"/>
      <c r="E199" s="44"/>
      <c r="F199" s="3"/>
      <c r="G199" s="3"/>
      <c r="H199" s="3"/>
      <c r="I199" s="3"/>
      <c r="J199" s="3"/>
      <c r="K199" s="3"/>
      <c r="L199" s="3"/>
      <c r="M199" s="3"/>
      <c r="R199" s="3"/>
      <c r="S199" s="3"/>
      <c r="T199" s="3"/>
      <c r="U199" s="3"/>
      <c r="V199" s="3"/>
      <c r="W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ht="14.25" x14ac:dyDescent="0.2">
      <c r="A200" s="3"/>
      <c r="B200" s="32"/>
      <c r="C200" s="32"/>
      <c r="D200" s="44"/>
      <c r="E200" s="44"/>
      <c r="F200" s="3"/>
      <c r="G200" s="3"/>
      <c r="H200" s="3"/>
      <c r="I200" s="3"/>
      <c r="J200" s="3"/>
      <c r="K200" s="3"/>
      <c r="L200" s="3"/>
      <c r="M200" s="3"/>
      <c r="R200" s="3"/>
      <c r="S200" s="3"/>
      <c r="T200" s="3"/>
      <c r="U200" s="3"/>
      <c r="V200" s="3"/>
      <c r="W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ht="14.25" x14ac:dyDescent="0.2">
      <c r="A201" s="3"/>
      <c r="B201" s="32"/>
      <c r="C201" s="32"/>
      <c r="D201" s="44"/>
      <c r="E201" s="44"/>
      <c r="F201" s="3"/>
      <c r="G201" s="3"/>
      <c r="H201" s="3"/>
      <c r="I201" s="3"/>
      <c r="J201" s="3"/>
      <c r="K201" s="3"/>
      <c r="L201" s="3"/>
      <c r="M201" s="3"/>
      <c r="R201" s="3"/>
      <c r="S201" s="3"/>
      <c r="T201" s="3"/>
      <c r="U201" s="3"/>
      <c r="V201" s="3"/>
      <c r="W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ht="14.25" x14ac:dyDescent="0.2">
      <c r="A202" s="3"/>
      <c r="B202" s="32"/>
      <c r="C202" s="32"/>
      <c r="D202" s="44"/>
      <c r="E202" s="44"/>
      <c r="F202" s="3"/>
      <c r="G202" s="3"/>
      <c r="H202" s="3"/>
      <c r="I202" s="3"/>
      <c r="J202" s="3"/>
      <c r="K202" s="3"/>
      <c r="L202" s="3"/>
      <c r="M202" s="3"/>
      <c r="R202" s="3"/>
      <c r="S202" s="3"/>
      <c r="T202" s="3"/>
      <c r="U202" s="3"/>
      <c r="V202" s="3"/>
      <c r="W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ht="14.25" x14ac:dyDescent="0.2">
      <c r="A203" s="3"/>
      <c r="B203" s="32"/>
      <c r="C203" s="32"/>
      <c r="D203" s="44"/>
      <c r="E203" s="44"/>
      <c r="F203" s="3"/>
      <c r="G203" s="3"/>
      <c r="H203" s="3"/>
      <c r="I203" s="3"/>
      <c r="J203" s="3"/>
      <c r="K203" s="3"/>
      <c r="L203" s="3"/>
      <c r="M203" s="3"/>
      <c r="R203" s="3"/>
      <c r="S203" s="3"/>
      <c r="T203" s="3"/>
      <c r="U203" s="3"/>
      <c r="V203" s="3"/>
      <c r="W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ht="14.25" x14ac:dyDescent="0.2">
      <c r="A204" s="3"/>
      <c r="B204" s="32"/>
      <c r="C204" s="32"/>
      <c r="D204" s="44"/>
      <c r="E204" s="44"/>
      <c r="F204" s="3"/>
      <c r="G204" s="3"/>
      <c r="H204" s="3"/>
      <c r="I204" s="3"/>
      <c r="J204" s="3"/>
      <c r="K204" s="3"/>
      <c r="L204" s="3"/>
      <c r="M204" s="3"/>
      <c r="R204" s="3"/>
      <c r="S204" s="3"/>
      <c r="T204" s="3"/>
      <c r="U204" s="3"/>
      <c r="V204" s="3"/>
      <c r="W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ht="14.25" x14ac:dyDescent="0.2">
      <c r="A205" s="3"/>
      <c r="B205" s="32"/>
      <c r="C205" s="32"/>
      <c r="D205" s="44"/>
      <c r="E205" s="44"/>
      <c r="F205" s="3"/>
      <c r="G205" s="3"/>
      <c r="H205" s="3"/>
      <c r="I205" s="3"/>
      <c r="J205" s="3"/>
      <c r="K205" s="3"/>
      <c r="L205" s="3"/>
      <c r="M205" s="3"/>
      <c r="R205" s="3"/>
      <c r="S205" s="3"/>
      <c r="T205" s="3"/>
      <c r="U205" s="3"/>
      <c r="V205" s="3"/>
      <c r="W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ht="14.25" x14ac:dyDescent="0.2">
      <c r="A206" s="3"/>
      <c r="B206" s="32"/>
      <c r="C206" s="32"/>
      <c r="D206" s="44"/>
      <c r="E206" s="44"/>
      <c r="F206" s="3"/>
      <c r="G206" s="3"/>
      <c r="H206" s="3"/>
      <c r="I206" s="3"/>
      <c r="J206" s="3"/>
      <c r="K206" s="3"/>
      <c r="L206" s="3"/>
      <c r="M206" s="3"/>
      <c r="R206" s="3"/>
      <c r="S206" s="3"/>
      <c r="T206" s="3"/>
      <c r="U206" s="3"/>
      <c r="V206" s="3"/>
      <c r="W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ht="14.25" x14ac:dyDescent="0.2">
      <c r="A207" s="3"/>
      <c r="B207" s="32"/>
      <c r="C207" s="32"/>
      <c r="D207" s="44"/>
      <c r="E207" s="44"/>
      <c r="F207" s="3"/>
      <c r="G207" s="3"/>
      <c r="H207" s="3"/>
      <c r="I207" s="3"/>
      <c r="J207" s="3"/>
      <c r="K207" s="3"/>
      <c r="L207" s="3"/>
      <c r="M207" s="3"/>
      <c r="R207" s="3"/>
      <c r="S207" s="3"/>
      <c r="T207" s="3"/>
      <c r="U207" s="3"/>
      <c r="V207" s="3"/>
      <c r="W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ht="14.25" x14ac:dyDescent="0.2">
      <c r="A208" s="3"/>
      <c r="B208" s="32"/>
      <c r="C208" s="32"/>
      <c r="D208" s="44"/>
      <c r="E208" s="44"/>
      <c r="F208" s="3"/>
      <c r="G208" s="3"/>
      <c r="H208" s="3"/>
      <c r="I208" s="3"/>
      <c r="J208" s="3"/>
      <c r="K208" s="3"/>
      <c r="L208" s="3"/>
      <c r="M208" s="3"/>
      <c r="R208" s="3"/>
      <c r="S208" s="3"/>
      <c r="T208" s="3"/>
      <c r="U208" s="3"/>
      <c r="V208" s="3"/>
      <c r="W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ht="14.25" x14ac:dyDescent="0.2">
      <c r="A209" s="3"/>
      <c r="B209" s="32"/>
      <c r="C209" s="32"/>
      <c r="D209" s="44"/>
      <c r="E209" s="44"/>
      <c r="F209" s="3"/>
      <c r="G209" s="3"/>
      <c r="H209" s="3"/>
      <c r="I209" s="3"/>
      <c r="J209" s="3"/>
      <c r="K209" s="3"/>
      <c r="L209" s="3"/>
      <c r="M209" s="3"/>
      <c r="R209" s="3"/>
      <c r="S209" s="3"/>
      <c r="T209" s="3"/>
      <c r="U209" s="3"/>
      <c r="V209" s="3"/>
      <c r="W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ht="14.25" x14ac:dyDescent="0.2">
      <c r="A210" s="3"/>
      <c r="B210" s="32"/>
      <c r="C210" s="32"/>
      <c r="D210" s="44"/>
      <c r="E210" s="44"/>
      <c r="F210" s="3"/>
      <c r="G210" s="3"/>
      <c r="H210" s="3"/>
      <c r="I210" s="3"/>
      <c r="J210" s="3"/>
      <c r="K210" s="3"/>
      <c r="L210" s="3"/>
      <c r="M210" s="3"/>
      <c r="R210" s="3"/>
      <c r="S210" s="3"/>
      <c r="T210" s="3"/>
      <c r="U210" s="3"/>
      <c r="V210" s="3"/>
      <c r="W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ht="14.25" x14ac:dyDescent="0.2">
      <c r="A211" s="3"/>
      <c r="B211" s="32"/>
      <c r="C211" s="32"/>
      <c r="D211" s="44"/>
      <c r="E211" s="44"/>
      <c r="F211" s="3"/>
      <c r="G211" s="3"/>
      <c r="H211" s="3"/>
      <c r="I211" s="3"/>
      <c r="J211" s="3"/>
      <c r="K211" s="3"/>
      <c r="L211" s="3"/>
      <c r="M211" s="3"/>
      <c r="R211" s="3"/>
      <c r="S211" s="3"/>
      <c r="T211" s="3"/>
      <c r="U211" s="3"/>
      <c r="V211" s="3"/>
      <c r="W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ht="14.25" x14ac:dyDescent="0.2">
      <c r="A212" s="3"/>
      <c r="B212" s="32"/>
      <c r="C212" s="32"/>
      <c r="D212" s="44"/>
      <c r="E212" s="44"/>
      <c r="F212" s="3"/>
      <c r="G212" s="3"/>
      <c r="H212" s="3"/>
      <c r="I212" s="3"/>
      <c r="J212" s="3"/>
      <c r="K212" s="3"/>
      <c r="L212" s="3"/>
      <c r="M212" s="3"/>
      <c r="R212" s="3"/>
      <c r="S212" s="3"/>
      <c r="T212" s="3"/>
      <c r="U212" s="3"/>
      <c r="V212" s="3"/>
      <c r="W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ht="14.25" x14ac:dyDescent="0.2">
      <c r="A213" s="3"/>
      <c r="B213" s="32"/>
      <c r="C213" s="32"/>
      <c r="D213" s="44"/>
      <c r="E213" s="44"/>
      <c r="F213" s="3"/>
      <c r="G213" s="3"/>
      <c r="H213" s="3"/>
      <c r="I213" s="3"/>
      <c r="J213" s="3"/>
      <c r="K213" s="3"/>
      <c r="L213" s="3"/>
      <c r="M213" s="3"/>
      <c r="R213" s="3"/>
      <c r="S213" s="3"/>
      <c r="T213" s="3"/>
      <c r="U213" s="3"/>
      <c r="V213" s="3"/>
      <c r="W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ht="14.25" x14ac:dyDescent="0.2">
      <c r="A214" s="3"/>
      <c r="B214" s="32"/>
      <c r="C214" s="32"/>
      <c r="D214" s="44"/>
      <c r="E214" s="44"/>
      <c r="F214" s="3"/>
      <c r="G214" s="3"/>
      <c r="H214" s="3"/>
      <c r="I214" s="3"/>
      <c r="J214" s="3"/>
      <c r="K214" s="3"/>
      <c r="L214" s="3"/>
      <c r="M214" s="3"/>
      <c r="R214" s="3"/>
      <c r="S214" s="3"/>
      <c r="T214" s="3"/>
      <c r="U214" s="3"/>
      <c r="V214" s="3"/>
      <c r="W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ht="14.25" x14ac:dyDescent="0.2">
      <c r="A215" s="3"/>
      <c r="B215" s="32"/>
      <c r="C215" s="32"/>
      <c r="D215" s="44"/>
      <c r="E215" s="44"/>
      <c r="F215" s="3"/>
      <c r="G215" s="3"/>
      <c r="H215" s="3"/>
      <c r="I215" s="3"/>
      <c r="J215" s="3"/>
      <c r="K215" s="3"/>
      <c r="L215" s="3"/>
      <c r="M215" s="3"/>
      <c r="R215" s="3"/>
      <c r="S215" s="3"/>
      <c r="T215" s="3"/>
      <c r="U215" s="3"/>
      <c r="V215" s="3"/>
      <c r="W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ht="14.25" x14ac:dyDescent="0.2">
      <c r="A216" s="3"/>
      <c r="B216" s="32"/>
      <c r="C216" s="32"/>
      <c r="D216" s="44"/>
      <c r="E216" s="44"/>
      <c r="F216" s="3"/>
      <c r="G216" s="3"/>
      <c r="H216" s="3"/>
      <c r="I216" s="3"/>
      <c r="J216" s="3"/>
      <c r="K216" s="3"/>
      <c r="L216" s="3"/>
      <c r="M216" s="3"/>
      <c r="R216" s="3"/>
      <c r="S216" s="3"/>
      <c r="T216" s="3"/>
      <c r="U216" s="3"/>
      <c r="V216" s="3"/>
      <c r="W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ht="14.25" x14ac:dyDescent="0.2">
      <c r="A217" s="3"/>
      <c r="B217" s="32"/>
      <c r="C217" s="32"/>
      <c r="D217" s="44"/>
      <c r="E217" s="44"/>
      <c r="F217" s="3"/>
      <c r="G217" s="3"/>
      <c r="H217" s="3"/>
      <c r="I217" s="3"/>
      <c r="J217" s="3"/>
      <c r="K217" s="3"/>
      <c r="L217" s="3"/>
      <c r="M217" s="3"/>
      <c r="R217" s="3"/>
      <c r="S217" s="3"/>
      <c r="T217" s="3"/>
      <c r="U217" s="3"/>
      <c r="V217" s="3"/>
      <c r="W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ht="14.25" x14ac:dyDescent="0.2">
      <c r="A218" s="3"/>
      <c r="B218" s="32"/>
      <c r="C218" s="32"/>
      <c r="D218" s="44"/>
      <c r="E218" s="44"/>
      <c r="F218" s="3"/>
      <c r="G218" s="3"/>
      <c r="H218" s="3"/>
      <c r="I218" s="3"/>
      <c r="J218" s="3"/>
      <c r="K218" s="3"/>
      <c r="L218" s="3"/>
      <c r="M218" s="3"/>
      <c r="R218" s="3"/>
      <c r="S218" s="3"/>
      <c r="T218" s="3"/>
      <c r="U218" s="3"/>
      <c r="V218" s="3"/>
      <c r="W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ht="14.25" x14ac:dyDescent="0.2">
      <c r="A219" s="3"/>
      <c r="B219" s="32"/>
      <c r="C219" s="32"/>
      <c r="D219" s="44"/>
      <c r="E219" s="44"/>
      <c r="F219" s="3"/>
      <c r="G219" s="3"/>
      <c r="H219" s="3"/>
      <c r="I219" s="3"/>
      <c r="J219" s="3"/>
      <c r="K219" s="3"/>
      <c r="L219" s="3"/>
      <c r="M219" s="3"/>
      <c r="R219" s="3"/>
      <c r="S219" s="3"/>
      <c r="T219" s="3"/>
      <c r="U219" s="3"/>
      <c r="V219" s="3"/>
      <c r="W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ht="14.25" x14ac:dyDescent="0.2">
      <c r="A220" s="3"/>
      <c r="B220" s="32"/>
      <c r="C220" s="32"/>
      <c r="D220" s="44"/>
      <c r="E220" s="44"/>
      <c r="F220" s="3"/>
      <c r="G220" s="3"/>
      <c r="H220" s="3"/>
      <c r="I220" s="3"/>
      <c r="J220" s="3"/>
      <c r="K220" s="3"/>
      <c r="L220" s="3"/>
      <c r="M220" s="3"/>
      <c r="R220" s="3"/>
      <c r="S220" s="3"/>
      <c r="T220" s="3"/>
      <c r="U220" s="3"/>
      <c r="V220" s="3"/>
      <c r="W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ht="14.25" x14ac:dyDescent="0.2">
      <c r="A221" s="3"/>
      <c r="B221" s="32"/>
      <c r="C221" s="32"/>
      <c r="D221" s="44"/>
      <c r="E221" s="44"/>
      <c r="F221" s="3"/>
      <c r="G221" s="3"/>
      <c r="H221" s="3"/>
      <c r="I221" s="3"/>
      <c r="J221" s="3"/>
      <c r="K221" s="3"/>
      <c r="L221" s="3"/>
      <c r="M221" s="3"/>
      <c r="R221" s="3"/>
      <c r="S221" s="3"/>
      <c r="T221" s="3"/>
      <c r="U221" s="3"/>
      <c r="V221" s="3"/>
      <c r="W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ht="14.25" x14ac:dyDescent="0.2">
      <c r="A222" s="3"/>
      <c r="B222" s="32"/>
      <c r="C222" s="32"/>
      <c r="D222" s="44"/>
      <c r="E222" s="44"/>
      <c r="F222" s="3"/>
      <c r="G222" s="3"/>
      <c r="H222" s="3"/>
      <c r="I222" s="3"/>
      <c r="J222" s="3"/>
      <c r="K222" s="3"/>
      <c r="L222" s="3"/>
      <c r="M222" s="3"/>
      <c r="R222" s="3"/>
      <c r="S222" s="3"/>
      <c r="T222" s="3"/>
      <c r="U222" s="3"/>
      <c r="V222" s="3"/>
      <c r="W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ht="14.25" x14ac:dyDescent="0.2">
      <c r="A223" s="3"/>
      <c r="B223" s="32"/>
      <c r="C223" s="32"/>
      <c r="D223" s="44"/>
      <c r="E223" s="44"/>
      <c r="F223" s="3"/>
      <c r="G223" s="3"/>
      <c r="H223" s="3"/>
      <c r="I223" s="3"/>
      <c r="J223" s="3"/>
      <c r="K223" s="3"/>
      <c r="L223" s="3"/>
      <c r="M223" s="3"/>
      <c r="R223" s="3"/>
      <c r="S223" s="3"/>
      <c r="T223" s="3"/>
      <c r="U223" s="3"/>
      <c r="V223" s="3"/>
      <c r="W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ht="14.25" x14ac:dyDescent="0.2">
      <c r="A224" s="3"/>
      <c r="B224" s="32"/>
      <c r="C224" s="32"/>
      <c r="D224" s="44"/>
      <c r="E224" s="44"/>
      <c r="F224" s="3"/>
      <c r="G224" s="3"/>
      <c r="H224" s="3"/>
      <c r="I224" s="3"/>
      <c r="J224" s="3"/>
      <c r="K224" s="3"/>
      <c r="L224" s="3"/>
      <c r="M224" s="3"/>
      <c r="R224" s="3"/>
      <c r="S224" s="3"/>
      <c r="T224" s="3"/>
      <c r="U224" s="3"/>
      <c r="V224" s="3"/>
      <c r="W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ht="14.25" x14ac:dyDescent="0.2">
      <c r="A225" s="3"/>
      <c r="B225" s="32"/>
      <c r="C225" s="32"/>
      <c r="D225" s="44"/>
      <c r="E225" s="44"/>
      <c r="F225" s="3"/>
      <c r="G225" s="3"/>
      <c r="H225" s="3"/>
      <c r="I225" s="3"/>
      <c r="J225" s="3"/>
      <c r="K225" s="3"/>
      <c r="L225" s="3"/>
      <c r="M225" s="3"/>
      <c r="R225" s="3"/>
      <c r="S225" s="3"/>
      <c r="T225" s="3"/>
      <c r="U225" s="3"/>
      <c r="V225" s="3"/>
      <c r="W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ht="14.25" x14ac:dyDescent="0.2">
      <c r="A226" s="3"/>
      <c r="B226" s="32"/>
      <c r="C226" s="32"/>
      <c r="D226" s="44"/>
      <c r="E226" s="44"/>
      <c r="F226" s="3"/>
      <c r="G226" s="3"/>
      <c r="H226" s="3"/>
      <c r="I226" s="3"/>
      <c r="J226" s="3"/>
      <c r="K226" s="3"/>
      <c r="L226" s="3"/>
      <c r="M226" s="3"/>
      <c r="R226" s="3"/>
      <c r="S226" s="3"/>
      <c r="T226" s="3"/>
      <c r="U226" s="3"/>
      <c r="V226" s="3"/>
      <c r="W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ht="14.25" x14ac:dyDescent="0.2">
      <c r="A227" s="3"/>
      <c r="B227" s="32"/>
      <c r="C227" s="32"/>
      <c r="D227" s="44"/>
      <c r="E227" s="44"/>
      <c r="F227" s="3"/>
      <c r="G227" s="3"/>
      <c r="H227" s="3"/>
      <c r="I227" s="3"/>
      <c r="J227" s="3"/>
      <c r="K227" s="3"/>
      <c r="L227" s="3"/>
      <c r="M227" s="3"/>
      <c r="R227" s="3"/>
      <c r="S227" s="3"/>
      <c r="T227" s="3"/>
      <c r="U227" s="3"/>
      <c r="V227" s="3"/>
      <c r="W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ht="14.25" x14ac:dyDescent="0.2">
      <c r="A228" s="3"/>
      <c r="B228" s="32"/>
      <c r="C228" s="32"/>
      <c r="D228" s="44"/>
      <c r="E228" s="44"/>
      <c r="F228" s="3"/>
      <c r="G228" s="3"/>
      <c r="H228" s="3"/>
      <c r="I228" s="3"/>
      <c r="J228" s="3"/>
      <c r="K228" s="3"/>
      <c r="L228" s="3"/>
      <c r="M228" s="3"/>
      <c r="R228" s="3"/>
      <c r="S228" s="3"/>
      <c r="T228" s="3"/>
      <c r="U228" s="3"/>
      <c r="V228" s="3"/>
      <c r="W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ht="14.25" x14ac:dyDescent="0.2">
      <c r="A229" s="3"/>
      <c r="B229" s="32"/>
      <c r="C229" s="32"/>
      <c r="D229" s="44"/>
      <c r="E229" s="44"/>
      <c r="F229" s="3"/>
      <c r="G229" s="3"/>
      <c r="H229" s="3"/>
      <c r="I229" s="3"/>
      <c r="J229" s="3"/>
      <c r="K229" s="3"/>
      <c r="L229" s="3"/>
      <c r="M229" s="3"/>
      <c r="R229" s="3"/>
      <c r="S229" s="3"/>
      <c r="T229" s="3"/>
      <c r="U229" s="3"/>
      <c r="V229" s="3"/>
      <c r="W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ht="14.25" x14ac:dyDescent="0.2">
      <c r="A230" s="3"/>
      <c r="B230" s="32"/>
      <c r="C230" s="32"/>
      <c r="D230" s="44"/>
      <c r="E230" s="44"/>
      <c r="F230" s="3"/>
      <c r="G230" s="3"/>
      <c r="H230" s="3"/>
      <c r="I230" s="3"/>
      <c r="J230" s="3"/>
      <c r="K230" s="3"/>
      <c r="L230" s="3"/>
      <c r="M230" s="3"/>
      <c r="R230" s="3"/>
      <c r="S230" s="3"/>
      <c r="T230" s="3"/>
      <c r="U230" s="3"/>
      <c r="V230" s="3"/>
      <c r="W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ht="14.25" x14ac:dyDescent="0.2">
      <c r="A231" s="3"/>
      <c r="B231" s="32"/>
      <c r="C231" s="32"/>
      <c r="D231" s="44"/>
      <c r="E231" s="44"/>
      <c r="F231" s="3"/>
      <c r="G231" s="3"/>
      <c r="H231" s="3"/>
      <c r="I231" s="3"/>
      <c r="J231" s="3"/>
      <c r="K231" s="3"/>
      <c r="L231" s="3"/>
      <c r="M231" s="3"/>
      <c r="R231" s="3"/>
      <c r="S231" s="3"/>
      <c r="T231" s="3"/>
      <c r="U231" s="3"/>
      <c r="V231" s="3"/>
      <c r="W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ht="14.25" x14ac:dyDescent="0.2">
      <c r="A232" s="3"/>
      <c r="B232" s="32"/>
      <c r="C232" s="32"/>
      <c r="D232" s="44"/>
      <c r="E232" s="44"/>
      <c r="F232" s="3"/>
      <c r="G232" s="3"/>
      <c r="H232" s="3"/>
      <c r="I232" s="3"/>
      <c r="J232" s="3"/>
      <c r="K232" s="3"/>
      <c r="L232" s="3"/>
      <c r="M232" s="3"/>
      <c r="R232" s="3"/>
      <c r="S232" s="3"/>
      <c r="T232" s="3"/>
      <c r="U232" s="3"/>
      <c r="V232" s="3"/>
      <c r="W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ht="14.25" x14ac:dyDescent="0.2">
      <c r="A233" s="3"/>
      <c r="B233" s="32"/>
      <c r="C233" s="32"/>
      <c r="D233" s="44"/>
      <c r="E233" s="44"/>
      <c r="F233" s="3"/>
      <c r="G233" s="3"/>
      <c r="H233" s="3"/>
      <c r="I233" s="3"/>
      <c r="J233" s="3"/>
      <c r="K233" s="3"/>
      <c r="L233" s="3"/>
      <c r="M233" s="3"/>
      <c r="R233" s="3"/>
      <c r="S233" s="3"/>
      <c r="T233" s="3"/>
      <c r="U233" s="3"/>
      <c r="V233" s="3"/>
      <c r="W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ht="14.2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ht="14.2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ht="14.2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ht="14.2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ht="14.2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ht="14.2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ht="14.2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ht="14.2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ht="14.2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ht="14.2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ht="14.2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ht="14.2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ht="14.2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ht="14.2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ht="14.2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ht="14.2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ht="14.2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ht="14.2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ht="14.2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ht="14.2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ht="14.2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  <row r="255" spans="1:80" ht="14.2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</row>
    <row r="256" spans="1:80" ht="14.2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</row>
    <row r="257" spans="1:80" ht="14.2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</row>
    <row r="258" spans="1:80" ht="14.2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</row>
    <row r="259" spans="1:80" ht="14.2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</row>
    <row r="260" spans="1:80" ht="14.2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</row>
    <row r="261" spans="1:80" ht="14.2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</row>
    <row r="262" spans="1:80" ht="14.2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</row>
    <row r="263" spans="1:80" ht="14.2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</row>
    <row r="264" spans="1:80" ht="14.2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</row>
    <row r="265" spans="1:80" ht="14.2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</row>
    <row r="266" spans="1:80" ht="14.2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</row>
    <row r="267" spans="1:80" ht="14.2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</row>
    <row r="268" spans="1:80" ht="14.2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</row>
    <row r="269" spans="1:80" ht="14.2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</row>
    <row r="270" spans="1:80" ht="14.2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</row>
    <row r="271" spans="1:80" ht="14.2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</row>
    <row r="272" spans="1:80" ht="14.2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</row>
    <row r="273" spans="1:80" ht="14.2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</row>
    <row r="274" spans="1:80" ht="14.2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</row>
    <row r="275" spans="1:80" ht="14.2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</row>
    <row r="276" spans="1:80" ht="14.2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</row>
    <row r="277" spans="1:80" ht="14.2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</row>
    <row r="278" spans="1:80" ht="14.2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</row>
    <row r="279" spans="1:80" ht="14.2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</row>
    <row r="280" spans="1:80" ht="14.2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</row>
    <row r="281" spans="1:80" ht="14.2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</row>
    <row r="282" spans="1:80" ht="14.2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</row>
    <row r="283" spans="1:80" ht="14.2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</row>
    <row r="284" spans="1:80" ht="14.2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</row>
    <row r="285" spans="1:80" ht="14.2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</row>
    <row r="286" spans="1:80" ht="14.2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</row>
    <row r="287" spans="1:80" ht="14.2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</row>
    <row r="288" spans="1:80" ht="14.2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</row>
    <row r="289" spans="1:80" ht="14.2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</row>
    <row r="290" spans="1:80" ht="14.2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</row>
    <row r="291" spans="1:80" ht="14.2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</row>
    <row r="292" spans="1:80" ht="14.2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</row>
    <row r="293" spans="1:80" ht="14.2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</row>
    <row r="294" spans="1:80" ht="14.2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</row>
    <row r="295" spans="1:80" ht="14.2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</row>
    <row r="296" spans="1:80" ht="14.2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</row>
    <row r="297" spans="1:80" ht="14.2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</row>
    <row r="298" spans="1:80" ht="14.2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</row>
    <row r="299" spans="1:80" ht="14.2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</row>
    <row r="300" spans="1:80" ht="14.2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</row>
    <row r="301" spans="1:80" ht="14.2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</row>
    <row r="302" spans="1:80" ht="14.2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</row>
    <row r="303" spans="1:80" ht="14.2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</row>
    <row r="304" spans="1:80" ht="14.2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</row>
    <row r="305" spans="1:80" ht="14.2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</row>
    <row r="306" spans="1:80" ht="14.2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</row>
    <row r="307" spans="1:80" ht="14.2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</row>
    <row r="308" spans="1:80" ht="14.2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</row>
    <row r="309" spans="1:80" ht="14.2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</row>
    <row r="310" spans="1:80" ht="14.2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</row>
    <row r="311" spans="1:80" ht="14.2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</row>
    <row r="312" spans="1:80" ht="14.2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</row>
    <row r="313" spans="1:80" ht="14.2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</row>
    <row r="314" spans="1:80" ht="14.2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</row>
    <row r="315" spans="1:80" ht="14.2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</row>
    <row r="316" spans="1:80" ht="14.2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</row>
    <row r="317" spans="1:80" ht="14.2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</row>
    <row r="318" spans="1:80" ht="14.2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</row>
    <row r="319" spans="1:80" ht="14.2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</row>
    <row r="320" spans="1:80" ht="14.2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</row>
    <row r="321" spans="1:80" ht="14.2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</row>
    <row r="322" spans="1:80" ht="14.2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</row>
    <row r="323" spans="1:80" ht="14.2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</row>
    <row r="324" spans="1:80" ht="14.2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</row>
    <row r="325" spans="1:80" ht="14.2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</row>
    <row r="326" spans="1:80" ht="14.2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</row>
    <row r="327" spans="1:80" ht="14.2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</row>
    <row r="328" spans="1:80" ht="14.2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</row>
    <row r="329" spans="1:80" ht="14.2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</row>
    <row r="330" spans="1:80" ht="14.2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</row>
    <row r="331" spans="1:80" ht="14.2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</row>
    <row r="332" spans="1:80" ht="14.2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</row>
    <row r="333" spans="1:80" ht="14.2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</row>
    <row r="334" spans="1:80" ht="14.2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</row>
    <row r="335" spans="1:80" ht="14.2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</row>
    <row r="336" spans="1:80" ht="14.2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</row>
    <row r="337" spans="1:80" ht="14.2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</row>
    <row r="338" spans="1:80" ht="14.2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</row>
    <row r="339" spans="1:80" ht="14.2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</row>
    <row r="340" spans="1:80" ht="14.2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</row>
    <row r="341" spans="1:80" ht="14.2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</row>
    <row r="342" spans="1:80" ht="14.2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</row>
    <row r="343" spans="1:80" ht="14.2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</row>
    <row r="344" spans="1:80" ht="14.2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</row>
    <row r="345" spans="1:80" ht="14.2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</row>
    <row r="346" spans="1:80" ht="14.2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</row>
    <row r="347" spans="1:80" ht="14.2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</row>
    <row r="348" spans="1:80" ht="14.2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</row>
    <row r="349" spans="1:80" ht="14.2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</row>
    <row r="350" spans="1:80" ht="14.2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</row>
    <row r="351" spans="1:80" ht="14.2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</row>
    <row r="352" spans="1:80" ht="14.2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</row>
    <row r="353" spans="1:80" ht="14.2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</row>
    <row r="354" spans="1:80" ht="14.2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</row>
    <row r="355" spans="1:80" ht="14.2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</row>
    <row r="356" spans="1:80" ht="14.2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</row>
    <row r="357" spans="1:80" ht="14.2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</row>
    <row r="358" spans="1:80" ht="14.2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</row>
    <row r="359" spans="1:80" ht="14.2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</row>
    <row r="360" spans="1:80" ht="14.2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</row>
    <row r="361" spans="1:80" ht="14.2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</row>
    <row r="362" spans="1:80" ht="14.2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</row>
    <row r="363" spans="1:80" ht="14.2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</row>
    <row r="364" spans="1:80" ht="14.2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</row>
    <row r="365" spans="1:80" ht="14.2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</row>
    <row r="366" spans="1:80" ht="14.2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</row>
    <row r="367" spans="1:80" ht="14.2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</row>
    <row r="368" spans="1:80" ht="14.2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</row>
    <row r="369" spans="1:80" ht="14.2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</row>
    <row r="370" spans="1:80" ht="14.2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</row>
    <row r="371" spans="1:80" ht="14.2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</row>
    <row r="372" spans="1:80" ht="14.2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</row>
    <row r="373" spans="1:80" ht="14.2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</row>
    <row r="374" spans="1:80" ht="14.2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</row>
    <row r="375" spans="1:80" ht="14.2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</row>
    <row r="376" spans="1:80" ht="14.2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</row>
    <row r="377" spans="1:80" ht="14.2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</row>
    <row r="378" spans="1:80" ht="14.2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</row>
    <row r="379" spans="1:80" ht="14.2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</row>
    <row r="380" spans="1:80" ht="14.2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</row>
    <row r="381" spans="1:80" ht="14.2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</row>
    <row r="382" spans="1:80" ht="14.2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</row>
    <row r="383" spans="1:80" ht="14.2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</row>
    <row r="384" spans="1:80" ht="14.2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</row>
    <row r="385" spans="1:80" ht="14.2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</row>
    <row r="386" spans="1:80" ht="14.2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</row>
    <row r="387" spans="1:80" ht="14.2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</row>
    <row r="388" spans="1:80" ht="14.2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</row>
    <row r="389" spans="1:80" ht="14.2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</row>
    <row r="390" spans="1:80" ht="14.2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</row>
    <row r="391" spans="1:80" ht="14.2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</row>
    <row r="392" spans="1:80" ht="14.2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</row>
    <row r="393" spans="1:80" ht="14.2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</row>
    <row r="394" spans="1:80" ht="14.2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</row>
    <row r="395" spans="1:80" ht="14.2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</row>
    <row r="396" spans="1:80" ht="14.2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</row>
    <row r="397" spans="1:80" ht="14.2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</row>
    <row r="398" spans="1:80" ht="14.2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</row>
    <row r="399" spans="1:80" ht="14.2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</row>
    <row r="400" spans="1:80" ht="14.2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</row>
    <row r="401" spans="1:80" ht="14.2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</row>
    <row r="402" spans="1:80" ht="14.2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</row>
    <row r="403" spans="1:80" ht="14.2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</row>
    <row r="404" spans="1:80" ht="14.2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</row>
    <row r="405" spans="1:80" ht="14.2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</row>
    <row r="406" spans="1:80" ht="14.2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</row>
    <row r="407" spans="1:80" ht="14.2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</row>
    <row r="408" spans="1:80" ht="14.2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</row>
    <row r="409" spans="1:80" ht="14.2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</row>
    <row r="410" spans="1:80" ht="14.2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</row>
    <row r="411" spans="1:80" ht="14.2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</row>
    <row r="412" spans="1:80" ht="14.2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</row>
    <row r="413" spans="1:80" ht="14.2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</row>
    <row r="414" spans="1:80" ht="14.2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</row>
    <row r="415" spans="1:80" ht="14.2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</row>
    <row r="416" spans="1:80" ht="14.2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</row>
    <row r="417" spans="1:80" ht="14.2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</row>
    <row r="418" spans="1:80" ht="14.2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</row>
    <row r="419" spans="1:80" ht="14.2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</row>
    <row r="420" spans="1:80" ht="14.2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</row>
    <row r="421" spans="1:80" ht="14.2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</row>
    <row r="422" spans="1:80" ht="14.2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</row>
    <row r="423" spans="1:80" ht="14.2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</row>
    <row r="424" spans="1:80" ht="14.2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</row>
    <row r="425" spans="1:80" ht="14.2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</row>
    <row r="426" spans="1:80" ht="14.2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</row>
    <row r="427" spans="1:80" ht="14.2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</row>
    <row r="428" spans="1:80" ht="14.2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</row>
    <row r="429" spans="1:80" ht="14.2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</row>
    <row r="430" spans="1:80" ht="14.2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</row>
    <row r="431" spans="1:80" ht="14.2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</row>
    <row r="432" spans="1:80" ht="14.2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</row>
    <row r="433" spans="1:80" ht="14.2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</row>
    <row r="434" spans="1:80" ht="14.2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</row>
    <row r="435" spans="1:80" ht="14.2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</row>
    <row r="436" spans="1:80" ht="14.2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</row>
    <row r="437" spans="1:80" ht="14.2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</row>
    <row r="438" spans="1:80" ht="14.2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</row>
    <row r="439" spans="1:80" ht="14.2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</row>
    <row r="440" spans="1:80" ht="14.2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</row>
    <row r="441" spans="1:80" ht="14.2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</row>
    <row r="442" spans="1:80" ht="14.2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</row>
    <row r="443" spans="1:80" ht="14.2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</row>
    <row r="444" spans="1:80" ht="14.2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</row>
    <row r="445" spans="1:80" ht="14.2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</row>
    <row r="446" spans="1:80" ht="14.2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</row>
    <row r="447" spans="1:80" ht="14.2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</row>
    <row r="448" spans="1:80" ht="14.2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</row>
    <row r="449" spans="1:80" ht="14.2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</row>
    <row r="450" spans="1:80" ht="14.2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</row>
    <row r="451" spans="1:80" ht="14.2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</row>
    <row r="452" spans="1:80" ht="14.2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</row>
    <row r="453" spans="1:80" ht="14.2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</row>
    <row r="454" spans="1:80" ht="14.2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</row>
    <row r="455" spans="1:80" ht="14.2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</row>
    <row r="456" spans="1:80" ht="14.2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</row>
    <row r="457" spans="1:80" ht="14.2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</row>
    <row r="458" spans="1:80" ht="14.2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</row>
    <row r="459" spans="1:80" ht="14.2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</row>
    <row r="460" spans="1:80" ht="14.2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</row>
    <row r="461" spans="1:80" ht="14.2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</row>
    <row r="462" spans="1:80" ht="14.2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</row>
    <row r="463" spans="1:80" ht="14.2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</row>
    <row r="464" spans="1:80" ht="14.2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</row>
    <row r="465" spans="1:80" ht="14.2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</row>
    <row r="466" spans="1:80" ht="14.2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</row>
    <row r="467" spans="1:80" ht="14.2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</row>
    <row r="468" spans="1:80" ht="14.2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</row>
    <row r="469" spans="1:80" ht="14.2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</row>
    <row r="470" spans="1:80" ht="14.2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</row>
    <row r="471" spans="1:80" ht="14.2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</row>
    <row r="472" spans="1:80" ht="14.2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</row>
    <row r="473" spans="1:80" ht="14.2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</row>
    <row r="474" spans="1:80" ht="14.2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</row>
    <row r="475" spans="1:80" ht="14.2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</row>
    <row r="476" spans="1:80" ht="14.2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</row>
    <row r="477" spans="1:80" ht="14.2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</row>
    <row r="478" spans="1:80" ht="14.2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</row>
    <row r="479" spans="1:80" ht="14.2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</row>
    <row r="480" spans="1:80" ht="14.2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</row>
    <row r="481" spans="1:80" ht="14.2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</row>
    <row r="482" spans="1:80" ht="14.2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</row>
    <row r="483" spans="1:80" ht="14.2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</row>
    <row r="484" spans="1:80" ht="14.2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</row>
    <row r="485" spans="1:80" ht="14.2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</row>
    <row r="486" spans="1:80" ht="14.2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</row>
    <row r="487" spans="1:80" ht="14.2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</row>
    <row r="488" spans="1:80" ht="14.2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</row>
    <row r="489" spans="1:80" ht="14.2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</row>
    <row r="490" spans="1:80" ht="14.2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</row>
    <row r="491" spans="1:80" ht="14.2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</row>
    <row r="492" spans="1:80" ht="14.2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</row>
    <row r="493" spans="1:80" ht="14.2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</row>
    <row r="494" spans="1:80" ht="14.2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</row>
    <row r="495" spans="1:80" ht="14.2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</row>
    <row r="496" spans="1:80" ht="14.2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</row>
    <row r="497" spans="1:80" ht="14.2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</row>
    <row r="498" spans="1:80" ht="14.2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</row>
    <row r="499" spans="1:80" ht="14.2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</row>
    <row r="500" spans="1:80" ht="14.2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</row>
    <row r="501" spans="1:80" ht="14.2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</row>
    <row r="502" spans="1:80" ht="14.2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</row>
    <row r="503" spans="1:80" ht="14.2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</row>
    <row r="504" spans="1:80" ht="14.2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</row>
    <row r="505" spans="1:80" ht="14.2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</row>
    <row r="506" spans="1:80" ht="14.2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</row>
    <row r="507" spans="1:80" ht="14.2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</row>
    <row r="508" spans="1:80" ht="14.2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</row>
    <row r="509" spans="1:80" ht="14.2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</row>
    <row r="510" spans="1:80" ht="14.2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ht="14.2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</row>
    <row r="512" spans="1:80" ht="14.2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ht="14.2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</row>
    <row r="514" spans="1:80" ht="14.2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ht="14.2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</row>
    <row r="516" spans="1:80" ht="14.2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</row>
    <row r="517" spans="1:80" ht="14.2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ht="14.2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</row>
    <row r="519" spans="1:80" ht="14.2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</row>
    <row r="520" spans="1:80" ht="14.2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</row>
    <row r="521" spans="1:80" ht="14.2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</row>
    <row r="522" spans="1:80" ht="14.2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</row>
    <row r="523" spans="1:80" ht="14.2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</row>
    <row r="524" spans="1:80" ht="14.2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</row>
    <row r="525" spans="1:80" ht="14.2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</row>
    <row r="526" spans="1:80" ht="14.2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</row>
    <row r="527" spans="1:80" ht="14.2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ht="14.2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</row>
    <row r="529" spans="1:80" ht="14.2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</row>
    <row r="530" spans="1:80" ht="14.2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</row>
    <row r="531" spans="1:80" ht="14.2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</row>
    <row r="532" spans="1:80" ht="14.2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</row>
    <row r="533" spans="1:80" ht="14.2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</row>
    <row r="534" spans="1:80" ht="14.2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</row>
    <row r="535" spans="1:80" ht="14.2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</row>
    <row r="536" spans="1:80" ht="14.2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</row>
    <row r="537" spans="1:80" ht="14.2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</row>
    <row r="538" spans="1:80" ht="14.2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</row>
    <row r="539" spans="1:80" ht="14.2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</row>
    <row r="540" spans="1:80" ht="14.2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</row>
    <row r="541" spans="1:80" ht="14.2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</row>
    <row r="542" spans="1:80" ht="14.2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</row>
    <row r="543" spans="1:80" ht="14.2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</row>
    <row r="544" spans="1:80" ht="14.2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</row>
    <row r="545" spans="1:80" ht="14.2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</row>
    <row r="546" spans="1:80" ht="14.2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</row>
    <row r="547" spans="1:80" ht="14.2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</row>
    <row r="548" spans="1:80" ht="14.2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</row>
    <row r="549" spans="1:80" ht="14.2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</row>
    <row r="550" spans="1:80" ht="14.2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</row>
    <row r="551" spans="1:80" ht="14.2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</row>
    <row r="552" spans="1:80" ht="14.2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</row>
    <row r="553" spans="1:80" ht="14.2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</row>
    <row r="554" spans="1:80" ht="14.2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</row>
    <row r="555" spans="1:80" ht="14.2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</row>
    <row r="556" spans="1:80" ht="14.2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</row>
    <row r="557" spans="1:80" ht="14.2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</row>
    <row r="558" spans="1:80" ht="14.2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</row>
    <row r="559" spans="1:80" ht="14.2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</row>
    <row r="560" spans="1:80" ht="14.2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</row>
    <row r="561" spans="1:80" ht="14.2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</row>
    <row r="562" spans="1:80" ht="14.2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</row>
    <row r="563" spans="1:80" ht="14.2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</row>
    <row r="564" spans="1:80" ht="14.2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</row>
    <row r="565" spans="1:80" ht="14.2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</row>
    <row r="566" spans="1:80" ht="14.2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</row>
    <row r="567" spans="1:80" ht="14.2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</row>
    <row r="568" spans="1:80" ht="14.2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</row>
    <row r="569" spans="1:80" ht="14.2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</row>
    <row r="570" spans="1:80" ht="14.2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</row>
    <row r="571" spans="1:80" ht="14.2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</row>
    <row r="572" spans="1:80" ht="14.2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</row>
    <row r="573" spans="1:80" ht="14.2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</row>
    <row r="574" spans="1:80" ht="14.2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</row>
    <row r="575" spans="1:80" ht="14.2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</row>
    <row r="576" spans="1:80" ht="14.2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</row>
    <row r="577" spans="1:80" ht="14.2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</row>
    <row r="578" spans="1:80" ht="14.2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</row>
    <row r="579" spans="1:80" ht="14.2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</row>
    <row r="580" spans="1:80" ht="14.2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</row>
    <row r="581" spans="1:80" ht="14.2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</row>
    <row r="582" spans="1:80" ht="14.2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</row>
    <row r="583" spans="1:80" ht="14.2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</row>
    <row r="584" spans="1:80" ht="14.2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</row>
    <row r="585" spans="1:80" ht="14.2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</row>
    <row r="586" spans="1:80" ht="14.2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</row>
    <row r="587" spans="1:80" ht="14.2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</row>
    <row r="588" spans="1:80" ht="14.2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</row>
    <row r="589" spans="1:80" ht="14.2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</row>
    <row r="590" spans="1:80" ht="14.2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</row>
    <row r="591" spans="1:80" ht="14.2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</row>
    <row r="592" spans="1:80" ht="14.2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</row>
    <row r="593" spans="1:80" ht="14.2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</row>
    <row r="594" spans="1:80" ht="14.2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</row>
    <row r="595" spans="1:80" ht="14.2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</row>
    <row r="596" spans="1:80" ht="14.2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</row>
    <row r="597" spans="1:80" ht="14.2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</row>
    <row r="598" spans="1:80" ht="14.2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</row>
    <row r="599" spans="1:80" ht="14.2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</row>
    <row r="600" spans="1:80" ht="14.2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</row>
    <row r="601" spans="1:80" ht="14.2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</row>
    <row r="602" spans="1:80" ht="14.2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</row>
    <row r="603" spans="1:80" ht="14.2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</row>
    <row r="604" spans="1:80" ht="14.2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</row>
    <row r="605" spans="1:80" ht="14.2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</row>
    <row r="606" spans="1:80" ht="14.2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</row>
    <row r="607" spans="1:80" ht="14.2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</row>
    <row r="608" spans="1:80" ht="14.2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</row>
    <row r="609" spans="1:80" ht="14.2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</row>
    <row r="610" spans="1:80" ht="14.2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</row>
    <row r="611" spans="1:80" ht="14.2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</row>
    <row r="612" spans="1:80" ht="14.2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</row>
    <row r="613" spans="1:80" ht="14.2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</row>
    <row r="614" spans="1:80" ht="14.2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</row>
    <row r="615" spans="1:80" ht="14.2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</row>
    <row r="616" spans="1:80" ht="14.2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</row>
    <row r="617" spans="1:80" ht="14.2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</row>
    <row r="618" spans="1:80" ht="14.2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</row>
    <row r="619" spans="1:80" ht="14.2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</row>
    <row r="620" spans="1:80" ht="14.2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</row>
    <row r="621" spans="1:80" ht="14.2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</row>
    <row r="622" spans="1:80" ht="14.2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</row>
    <row r="623" spans="1:80" ht="14.2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</row>
    <row r="624" spans="1:80" ht="14.2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</row>
    <row r="625" spans="1:80" ht="14.2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</row>
    <row r="626" spans="1:80" ht="14.2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</row>
    <row r="627" spans="1:80" ht="14.2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</row>
    <row r="628" spans="1:80" ht="14.2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</row>
    <row r="629" spans="1:80" ht="14.2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</row>
    <row r="630" spans="1:80" ht="14.2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</row>
    <row r="631" spans="1:80" ht="14.2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</row>
    <row r="632" spans="1:80" ht="14.2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</row>
    <row r="633" spans="1:80" ht="14.2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</row>
    <row r="634" spans="1:80" ht="14.2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</row>
    <row r="635" spans="1:80" ht="14.2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</row>
    <row r="636" spans="1:80" ht="14.2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</row>
    <row r="637" spans="1:80" ht="14.2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</row>
    <row r="638" spans="1:80" ht="14.2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</row>
    <row r="639" spans="1:80" ht="14.2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</row>
    <row r="640" spans="1:80" ht="14.2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</row>
    <row r="641" spans="1:80" ht="14.2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</row>
    <row r="642" spans="1:80" ht="14.2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</row>
    <row r="643" spans="1:80" ht="14.2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</row>
    <row r="644" spans="1:80" ht="14.2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</row>
    <row r="645" spans="1:80" ht="14.2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</row>
    <row r="646" spans="1:80" ht="14.2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</row>
    <row r="647" spans="1:80" ht="14.2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</row>
    <row r="648" spans="1:80" ht="14.2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</row>
    <row r="649" spans="1:80" ht="14.2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</row>
    <row r="650" spans="1:80" ht="14.2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</row>
    <row r="651" spans="1:80" ht="14.2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</row>
    <row r="652" spans="1:80" ht="14.2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</row>
    <row r="653" spans="1:80" ht="14.2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</row>
    <row r="654" spans="1:80" ht="14.2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</row>
    <row r="655" spans="1:80" ht="14.2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</row>
    <row r="656" spans="1:80" ht="14.2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</row>
    <row r="657" spans="1:80" ht="14.2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</row>
    <row r="658" spans="1:80" ht="14.2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</row>
    <row r="659" spans="1:80" ht="14.2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</row>
    <row r="660" spans="1:80" ht="14.2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</row>
    <row r="661" spans="1:80" ht="14.2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</row>
    <row r="662" spans="1:80" ht="14.2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</row>
    <row r="663" spans="1:80" ht="14.2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</row>
    <row r="664" spans="1:80" ht="14.2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</row>
    <row r="665" spans="1:80" ht="14.2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</row>
    <row r="666" spans="1:80" ht="14.2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</row>
    <row r="667" spans="1:80" ht="14.2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</row>
    <row r="668" spans="1:80" ht="14.2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</row>
    <row r="669" spans="1:80" ht="14.2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</row>
    <row r="670" spans="1:80" ht="14.2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</row>
    <row r="671" spans="1:80" ht="14.2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</row>
    <row r="672" spans="1:80" ht="14.2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</row>
    <row r="673" spans="1:80" ht="14.2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</row>
    <row r="674" spans="1:80" ht="14.2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</row>
    <row r="675" spans="1:80" ht="14.2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</row>
    <row r="676" spans="1:80" ht="14.2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</row>
    <row r="677" spans="1:80" ht="14.2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</row>
    <row r="678" spans="1:80" ht="14.2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</row>
    <row r="679" spans="1:80" ht="14.2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</row>
    <row r="680" spans="1:80" ht="14.2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</row>
    <row r="681" spans="1:80" ht="14.2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</row>
    <row r="682" spans="1:80" ht="14.2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</row>
    <row r="683" spans="1:80" ht="14.2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</row>
    <row r="684" spans="1:80" ht="14.2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</row>
    <row r="685" spans="1:80" ht="14.2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</row>
    <row r="686" spans="1:80" ht="14.2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</row>
    <row r="687" spans="1:80" ht="14.2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</row>
    <row r="688" spans="1:80" ht="14.2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</row>
    <row r="689" spans="1:80" ht="14.2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</row>
    <row r="690" spans="1:80" ht="14.2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</row>
    <row r="691" spans="1:80" ht="14.2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</row>
    <row r="692" spans="1:80" ht="14.2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</row>
    <row r="693" spans="1:80" ht="14.2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</row>
    <row r="694" spans="1:80" ht="14.2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</row>
    <row r="695" spans="1:80" ht="14.2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</row>
    <row r="696" spans="1:80" ht="14.2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</row>
    <row r="697" spans="1:80" ht="14.2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</row>
    <row r="698" spans="1:80" ht="14.2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</row>
    <row r="699" spans="1:80" ht="14.2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</row>
    <row r="700" spans="1:80" ht="14.2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</row>
    <row r="701" spans="1:80" ht="14.2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</row>
    <row r="702" spans="1:80" ht="14.2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</row>
    <row r="703" spans="1:80" ht="14.2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</row>
    <row r="704" spans="1:80" ht="14.2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</row>
    <row r="705" spans="1:80" ht="14.2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</row>
    <row r="706" spans="1:80" ht="14.2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</row>
    <row r="707" spans="1:80" ht="14.2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</row>
    <row r="708" spans="1:80" ht="14.2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</row>
    <row r="709" spans="1:80" ht="14.2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</row>
    <row r="710" spans="1:80" ht="14.2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</row>
    <row r="711" spans="1:80" ht="14.2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</row>
    <row r="712" spans="1:80" ht="14.2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</row>
    <row r="713" spans="1:80" ht="14.2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</row>
    <row r="714" spans="1:80" ht="14.2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</row>
    <row r="715" spans="1:80" ht="14.2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</row>
    <row r="716" spans="1:80" ht="14.2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</row>
    <row r="717" spans="1:80" ht="14.2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</row>
    <row r="718" spans="1:80" ht="14.2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</row>
    <row r="719" spans="1:80" ht="14.2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</row>
    <row r="720" spans="1:80" ht="14.2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</row>
    <row r="721" spans="1:80" ht="14.2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</row>
    <row r="722" spans="1:80" ht="14.2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</row>
    <row r="723" spans="1:80" ht="14.2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</row>
    <row r="724" spans="1:80" ht="14.2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</row>
    <row r="725" spans="1:80" ht="14.2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</row>
    <row r="726" spans="1:80" ht="14.2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</row>
    <row r="727" spans="1:80" ht="14.2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</row>
    <row r="728" spans="1:80" ht="14.2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</row>
    <row r="729" spans="1:80" ht="14.2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</row>
    <row r="730" spans="1:80" ht="14.2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</row>
    <row r="731" spans="1:80" ht="14.2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</row>
    <row r="732" spans="1:80" ht="14.2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</row>
    <row r="733" spans="1:80" ht="14.2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</row>
    <row r="734" spans="1:80" ht="14.2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</row>
    <row r="735" spans="1:80" ht="14.2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</row>
    <row r="736" spans="1:80" ht="14.2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</row>
    <row r="737" spans="1:80" ht="14.2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</row>
    <row r="738" spans="1:80" ht="14.2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</row>
    <row r="739" spans="1:80" ht="14.2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</row>
    <row r="740" spans="1:80" ht="14.2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</row>
    <row r="741" spans="1:80" ht="14.2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</row>
    <row r="742" spans="1:80" ht="14.2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</row>
    <row r="743" spans="1:80" ht="14.2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</row>
    <row r="744" spans="1:80" ht="14.2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</row>
    <row r="745" spans="1:80" ht="14.2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</row>
    <row r="746" spans="1:80" ht="14.2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</row>
    <row r="747" spans="1:80" ht="14.2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</row>
    <row r="748" spans="1:80" ht="14.2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</row>
    <row r="749" spans="1:80" ht="14.2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</row>
    <row r="750" spans="1:80" ht="14.2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</row>
    <row r="751" spans="1:80" ht="14.2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</row>
    <row r="752" spans="1:80" ht="14.2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</row>
    <row r="753" spans="1:80" ht="14.2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</row>
    <row r="754" spans="1:80" ht="14.2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</row>
    <row r="755" spans="1:80" ht="14.2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</row>
    <row r="756" spans="1:80" ht="14.2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</row>
    <row r="757" spans="1:80" ht="14.2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</row>
    <row r="758" spans="1:80" ht="14.2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</row>
    <row r="759" spans="1:80" ht="14.2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</row>
    <row r="760" spans="1:80" ht="14.2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</row>
    <row r="761" spans="1:80" ht="14.2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</row>
    <row r="762" spans="1:80" ht="14.2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</row>
    <row r="763" spans="1:80" ht="14.2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</row>
    <row r="764" spans="1:80" ht="14.2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</row>
    <row r="765" spans="1:80" ht="14.2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</row>
    <row r="766" spans="1:80" ht="14.2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</row>
    <row r="767" spans="1:80" ht="14.2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</row>
    <row r="768" spans="1:80" ht="14.2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</row>
    <row r="769" spans="1:80" ht="14.2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</row>
    <row r="770" spans="1:80" ht="14.2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</row>
    <row r="771" spans="1:80" ht="14.2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</row>
    <row r="772" spans="1:80" ht="14.2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</row>
    <row r="773" spans="1:80" ht="14.2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</row>
    <row r="774" spans="1:80" ht="14.2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</row>
    <row r="775" spans="1:80" ht="14.2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</row>
    <row r="776" spans="1:80" ht="14.2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</row>
    <row r="777" spans="1:80" ht="14.2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</row>
    <row r="778" spans="1:80" ht="14.2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</row>
    <row r="779" spans="1:80" ht="14.2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</row>
    <row r="780" spans="1:80" ht="14.2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</row>
    <row r="781" spans="1:80" ht="14.2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</row>
    <row r="782" spans="1:80" ht="14.2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</row>
    <row r="783" spans="1:80" ht="14.2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</row>
    <row r="784" spans="1:80" ht="14.2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</row>
    <row r="785" spans="1:80" ht="14.2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</row>
    <row r="786" spans="1:80" ht="14.2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</row>
    <row r="787" spans="1:80" ht="14.2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</row>
    <row r="788" spans="1:80" ht="14.2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</row>
    <row r="789" spans="1:80" ht="14.2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</row>
    <row r="790" spans="1:80" ht="14.2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</row>
    <row r="791" spans="1:80" ht="14.2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</row>
    <row r="792" spans="1:80" ht="14.2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</row>
    <row r="793" spans="1:80" ht="14.2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</row>
    <row r="794" spans="1:80" ht="14.2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</row>
    <row r="795" spans="1:80" ht="14.2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</row>
    <row r="796" spans="1:80" ht="14.2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</row>
    <row r="797" spans="1:80" ht="14.2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</row>
    <row r="798" spans="1:80" ht="14.2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</row>
    <row r="799" spans="1:80" ht="14.2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</row>
    <row r="800" spans="1:80" ht="14.2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</row>
    <row r="801" spans="1:80" ht="14.2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</row>
    <row r="802" spans="1:80" ht="14.2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</row>
    <row r="803" spans="1:80" ht="14.2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</row>
    <row r="804" spans="1:80" ht="14.2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</row>
    <row r="805" spans="1:80" ht="14.2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</row>
    <row r="806" spans="1:80" ht="14.2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</row>
    <row r="807" spans="1:80" ht="14.2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</row>
    <row r="808" spans="1:80" ht="14.2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</row>
    <row r="809" spans="1:80" ht="14.2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</row>
    <row r="810" spans="1:80" ht="14.2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</row>
    <row r="811" spans="1:80" ht="14.2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</row>
    <row r="812" spans="1:80" ht="14.2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</row>
    <row r="813" spans="1:80" ht="14.2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</row>
    <row r="814" spans="1:80" ht="14.2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</row>
    <row r="815" spans="1:80" ht="14.2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</row>
    <row r="816" spans="1:80" ht="14.2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</row>
    <row r="817" spans="1:80" ht="14.2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</row>
    <row r="818" spans="1:80" ht="14.2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</row>
    <row r="819" spans="1:80" ht="14.2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</row>
    <row r="820" spans="1:80" ht="14.2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</row>
    <row r="821" spans="1:80" ht="14.2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</row>
    <row r="822" spans="1:80" ht="14.2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</row>
    <row r="823" spans="1:80" ht="14.2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</row>
    <row r="824" spans="1:80" ht="14.2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</row>
    <row r="825" spans="1:80" ht="14.2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</row>
    <row r="826" spans="1:80" ht="14.2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</row>
    <row r="827" spans="1:80" ht="14.2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</row>
    <row r="828" spans="1:80" ht="14.2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</row>
    <row r="829" spans="1:80" ht="14.2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</row>
    <row r="830" spans="1:80" ht="14.2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</row>
    <row r="831" spans="1:80" ht="14.2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</row>
    <row r="832" spans="1:80" ht="14.2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</row>
    <row r="833" spans="1:80" ht="14.2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</row>
    <row r="834" spans="1:80" ht="14.2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</row>
    <row r="835" spans="1:80" ht="14.2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</row>
    <row r="836" spans="1:80" ht="14.2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</row>
    <row r="837" spans="1:80" ht="14.2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</row>
    <row r="838" spans="1:80" ht="14.2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</row>
    <row r="839" spans="1:80" ht="14.2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</row>
    <row r="840" spans="1:80" ht="14.2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</row>
    <row r="841" spans="1:80" ht="14.2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</row>
    <row r="842" spans="1:80" ht="14.2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</row>
    <row r="843" spans="1:80" ht="14.2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</row>
    <row r="844" spans="1:80" ht="14.2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</row>
    <row r="845" spans="1:80" ht="14.2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</row>
    <row r="846" spans="1:80" ht="14.2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</row>
    <row r="847" spans="1:80" ht="14.2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</row>
    <row r="848" spans="1:80" ht="14.2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</row>
    <row r="849" spans="1:80" ht="14.2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</row>
    <row r="850" spans="1:80" ht="14.2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</row>
    <row r="851" spans="1:80" ht="14.2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</row>
    <row r="852" spans="1:80" ht="14.2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</row>
    <row r="853" spans="1:80" ht="14.2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</row>
    <row r="854" spans="1:80" ht="14.2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</row>
    <row r="855" spans="1:80" ht="14.2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</row>
    <row r="856" spans="1:80" ht="14.2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</row>
    <row r="857" spans="1:80" ht="14.2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</row>
    <row r="858" spans="1:80" ht="14.2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</row>
    <row r="859" spans="1:80" ht="14.2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</row>
    <row r="860" spans="1:80" ht="14.2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</row>
    <row r="861" spans="1:80" ht="14.2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</row>
    <row r="862" spans="1:80" ht="14.2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</row>
    <row r="863" spans="1:80" ht="14.2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</row>
    <row r="864" spans="1:80" ht="14.2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</row>
    <row r="865" spans="1:80" ht="14.2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</row>
    <row r="866" spans="1:80" ht="14.2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</row>
    <row r="867" spans="1:80" ht="14.2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</row>
    <row r="868" spans="1:80" ht="14.2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</row>
    <row r="869" spans="1:80" ht="14.2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</row>
    <row r="870" spans="1:80" ht="14.2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</row>
    <row r="871" spans="1:80" ht="14.2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</row>
    <row r="872" spans="1:80" ht="14.2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</row>
    <row r="873" spans="1:80" ht="14.2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</row>
    <row r="874" spans="1:80" ht="14.2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</row>
    <row r="875" spans="1:80" ht="14.2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</row>
    <row r="876" spans="1:80" ht="14.2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</row>
    <row r="877" spans="1:80" ht="14.2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</row>
    <row r="878" spans="1:80" ht="14.2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</row>
    <row r="879" spans="1:80" ht="14.2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</row>
    <row r="880" spans="1:80" ht="14.2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</row>
    <row r="881" spans="1:80" ht="14.2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</row>
    <row r="882" spans="1:80" ht="14.2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</row>
    <row r="883" spans="1:80" ht="14.2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</row>
    <row r="884" spans="1:80" ht="14.2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</row>
    <row r="885" spans="1:80" ht="14.2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</row>
    <row r="886" spans="1:80" ht="14.2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</row>
    <row r="887" spans="1:80" ht="14.2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</row>
    <row r="888" spans="1:80" ht="14.2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</row>
    <row r="889" spans="1:80" ht="14.2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</row>
    <row r="890" spans="1:80" ht="14.2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</row>
    <row r="891" spans="1:80" ht="14.2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</row>
    <row r="892" spans="1:80" ht="14.2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</row>
    <row r="893" spans="1:80" ht="14.2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</row>
    <row r="894" spans="1:80" ht="14.2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</row>
    <row r="895" spans="1:80" ht="14.2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</row>
    <row r="896" spans="1:80" ht="14.2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</row>
    <row r="897" spans="1:80" ht="14.2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</row>
    <row r="898" spans="1:80" ht="14.2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</row>
    <row r="899" spans="1:80" ht="14.2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</row>
    <row r="900" spans="1:80" ht="14.2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</row>
    <row r="901" spans="1:80" ht="14.2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</row>
    <row r="902" spans="1:80" ht="14.2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</row>
    <row r="903" spans="1:80" ht="14.2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</row>
    <row r="904" spans="1:80" ht="14.2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</row>
    <row r="905" spans="1:80" ht="14.2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</row>
    <row r="906" spans="1:80" ht="14.2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</row>
    <row r="907" spans="1:80" ht="14.2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</row>
    <row r="908" spans="1:80" ht="14.2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</row>
    <row r="909" spans="1:80" ht="14.2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</row>
    <row r="910" spans="1:80" ht="14.2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</row>
    <row r="911" spans="1:80" ht="14.2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</row>
    <row r="912" spans="1:80" ht="14.2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</row>
    <row r="913" spans="1:80" ht="14.2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</row>
    <row r="914" spans="1:80" ht="14.2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</row>
    <row r="915" spans="1:80" ht="14.2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</row>
    <row r="916" spans="1:80" ht="14.2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</row>
    <row r="917" spans="1:80" ht="14.2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</row>
    <row r="918" spans="1:80" ht="14.2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</row>
    <row r="919" spans="1:80" ht="14.2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</row>
    <row r="920" spans="1:80" ht="14.2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</row>
    <row r="921" spans="1:80" ht="14.2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</row>
    <row r="922" spans="1:80" ht="14.2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</row>
    <row r="923" spans="1:80" ht="14.2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</row>
    <row r="924" spans="1:80" ht="14.2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</row>
    <row r="925" spans="1:80" ht="14.2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</row>
    <row r="926" spans="1:80" ht="14.2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</row>
    <row r="927" spans="1:80" ht="14.2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</row>
    <row r="928" spans="1:80" ht="14.2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</row>
    <row r="929" spans="1:80" ht="14.2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</row>
    <row r="930" spans="1:80" ht="14.2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</row>
    <row r="931" spans="1:80" ht="14.2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</row>
    <row r="932" spans="1:80" ht="14.2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</row>
    <row r="933" spans="1:80" ht="14.2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</row>
    <row r="934" spans="1:80" ht="14.2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</row>
    <row r="935" spans="1:80" ht="14.2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</row>
    <row r="936" spans="1:80" ht="14.2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</row>
    <row r="937" spans="1:80" ht="14.2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</row>
    <row r="938" spans="1:80" ht="14.2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</row>
    <row r="939" spans="1:80" ht="14.2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</row>
    <row r="940" spans="1:80" ht="14.2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</row>
    <row r="941" spans="1:80" ht="14.2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</row>
    <row r="942" spans="1:80" ht="14.2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</row>
    <row r="943" spans="1:80" ht="14.2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</row>
    <row r="944" spans="1:80" ht="14.2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</row>
    <row r="945" spans="1:80" ht="14.2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</row>
    <row r="946" spans="1:80" ht="14.2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</row>
    <row r="947" spans="1:80" ht="14.2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</row>
    <row r="948" spans="1:80" ht="14.2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</row>
    <row r="949" spans="1:80" ht="14.2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</row>
    <row r="950" spans="1:80" ht="14.2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</row>
    <row r="951" spans="1:80" ht="14.2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</row>
    <row r="952" spans="1:80" ht="14.2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</row>
    <row r="953" spans="1:80" ht="14.25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</row>
    <row r="954" spans="1:80" ht="14.25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</row>
    <row r="955" spans="1:80" ht="14.25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</row>
    <row r="956" spans="1:80" ht="14.25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</row>
    <row r="957" spans="1:80" ht="14.25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</row>
    <row r="958" spans="1:80" ht="14.25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</row>
    <row r="959" spans="1:80" ht="14.25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</row>
    <row r="960" spans="1:80" ht="14.25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</row>
    <row r="961" spans="1:80" ht="14.25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</row>
    <row r="962" spans="1:80" ht="14.25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</row>
    <row r="963" spans="1:80" ht="14.25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</row>
    <row r="964" spans="1:80" ht="14.25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</row>
    <row r="965" spans="1:80" ht="14.25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</row>
    <row r="966" spans="1:80" ht="14.25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</row>
    <row r="967" spans="1:80" ht="14.25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</row>
    <row r="968" spans="1:80" ht="14.25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</row>
    <row r="969" spans="1:80" ht="14.25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</row>
    <row r="970" spans="1:80" ht="14.25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</row>
    <row r="971" spans="1:80" ht="14.25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</row>
    <row r="972" spans="1:80" ht="14.25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</row>
    <row r="973" spans="1:80" ht="14.25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</row>
    <row r="974" spans="1:80" ht="14.25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</row>
    <row r="975" spans="1:80" ht="14.25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</row>
    <row r="976" spans="1:80" ht="14.25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</row>
    <row r="977" spans="1:80" ht="14.25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</row>
    <row r="978" spans="1:80" ht="14.25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</row>
    <row r="979" spans="1:80" ht="14.25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</row>
    <row r="980" spans="1:80" ht="14.25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</row>
    <row r="981" spans="1:80" ht="14.25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</row>
    <row r="982" spans="1:80" ht="14.25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</row>
    <row r="983" spans="1:80" ht="14.25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</row>
    <row r="984" spans="1:80" ht="14.25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</row>
    <row r="985" spans="1:80" ht="14.25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</row>
    <row r="986" spans="1:80" ht="14.25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</row>
    <row r="987" spans="1:80" ht="14.25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</row>
    <row r="988" spans="1:80" ht="14.25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</row>
    <row r="989" spans="1:80" ht="14.25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</row>
    <row r="990" spans="1:80" ht="14.25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</row>
    <row r="991" spans="1:80" ht="14.25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</row>
    <row r="992" spans="1:80" ht="14.25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</row>
    <row r="993" spans="1:80" ht="14.25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</row>
    <row r="994" spans="1:80" ht="14.25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</row>
    <row r="995" spans="1:80" ht="14.25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</row>
    <row r="996" spans="1:80" ht="14.25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</row>
    <row r="997" spans="1:80" ht="14.25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</row>
    <row r="998" spans="1:80" ht="14.25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</row>
    <row r="999" spans="1:80" ht="14.25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</row>
    <row r="1000" spans="1:80" ht="14.25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</row>
    <row r="1001" spans="1:80" ht="14.25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</row>
    <row r="1002" spans="1:80" ht="14.25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</row>
    <row r="1003" spans="1:80" ht="14.25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</row>
    <row r="1004" spans="1:80" ht="14.25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</row>
    <row r="1005" spans="1:80" ht="14.25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</row>
    <row r="1006" spans="1:80" ht="14.25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</row>
    <row r="1007" spans="1:80" ht="14.25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</row>
    <row r="1008" spans="1:80" ht="14.25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</row>
    <row r="1009" spans="1:80" ht="14.25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</row>
    <row r="1010" spans="1:80" ht="14.25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</row>
    <row r="1011" spans="1:80" ht="14.25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</row>
    <row r="1012" spans="1:80" ht="14.25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</row>
    <row r="1013" spans="1:80" ht="14.25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</row>
    <row r="1014" spans="1:80" ht="14.25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</row>
    <row r="1015" spans="1:80" ht="14.25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</row>
    <row r="1016" spans="1:80" ht="14.25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</row>
    <row r="1017" spans="1:80" ht="14.25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</row>
    <row r="1018" spans="1:80" ht="14.25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</row>
    <row r="1019" spans="1:80" ht="14.25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</row>
    <row r="1020" spans="1:80" ht="14.25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</row>
    <row r="1021" spans="1:80" ht="14.25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</row>
    <row r="1022" spans="1:80" ht="14.25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</row>
    <row r="1023" spans="1:80" ht="14.25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</row>
    <row r="1024" spans="1:80" ht="14.25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</row>
    <row r="1025" spans="1:80" ht="14.25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</row>
    <row r="1026" spans="1:80" ht="14.25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</row>
    <row r="1027" spans="1:80" ht="14.25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</row>
    <row r="1028" spans="1:80" ht="14.25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</row>
    <row r="1029" spans="1:80" ht="14.25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</row>
    <row r="1030" spans="1:80" ht="14.25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</row>
    <row r="1031" spans="1:80" ht="14.25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</row>
    <row r="1032" spans="1:80" ht="14.25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</row>
    <row r="1033" spans="1:80" ht="14.25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</row>
    <row r="1034" spans="1:80" ht="14.25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</row>
    <row r="1035" spans="1:80" ht="14.25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</row>
    <row r="1036" spans="1:80" ht="14.25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</row>
    <row r="1037" spans="1:80" ht="14.25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</row>
    <row r="1038" spans="1:80" ht="14.25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</row>
    <row r="1039" spans="1:80" ht="14.25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</row>
    <row r="1040" spans="1:80" ht="14.25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</row>
    <row r="1041" spans="1:80" ht="14.25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</row>
    <row r="1042" spans="1:80" ht="14.25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</row>
    <row r="1043" spans="1:80" ht="14.25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</row>
    <row r="1044" spans="1:80" ht="14.25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</row>
    <row r="1045" spans="1:80" ht="14.25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</row>
    <row r="1046" spans="1:80" ht="14.25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</row>
    <row r="1047" spans="1:80" ht="14.25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</row>
    <row r="1048" spans="1:80" ht="14.25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</row>
    <row r="1049" spans="1:80" ht="14.25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</row>
    <row r="1050" spans="1:80" ht="14.25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</row>
    <row r="1051" spans="1:80" ht="14.25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</row>
    <row r="1052" spans="1:80" ht="14.25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</row>
    <row r="1053" spans="1:80" ht="14.25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</row>
    <row r="1054" spans="1:80" ht="14.25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</row>
    <row r="1055" spans="1:80" ht="14.25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</row>
    <row r="1056" spans="1:80" ht="14.25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</row>
    <row r="1057" spans="1:80" ht="14.25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</row>
    <row r="1058" spans="1:80" ht="14.25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</row>
    <row r="1059" spans="1:80" ht="14.25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</row>
    <row r="1060" spans="1:80" ht="14.25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</row>
    <row r="1061" spans="1:80" ht="14.25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</row>
    <row r="1062" spans="1:80" ht="14.25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</row>
    <row r="1063" spans="1:80" ht="14.25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</row>
    <row r="1064" spans="1:80" ht="14.25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</row>
    <row r="1065" spans="1:80" ht="14.25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</row>
    <row r="1066" spans="1:80" ht="14.25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</row>
    <row r="1067" spans="1:80" ht="14.25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</row>
    <row r="1068" spans="1:80" ht="14.25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</row>
    <row r="1069" spans="1:80" ht="14.25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</row>
    <row r="1070" spans="1:80" ht="14.25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</row>
    <row r="1071" spans="1:80" ht="14.25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</row>
    <row r="1072" spans="1:80" ht="14.25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</row>
    <row r="1073" spans="1:80" ht="14.25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</row>
    <row r="1074" spans="1:80" ht="14.25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</row>
    <row r="1075" spans="1:80" ht="14.25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</row>
    <row r="1076" spans="1:80" ht="14.25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</row>
    <row r="1077" spans="1:80" ht="14.25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</row>
    <row r="1078" spans="1:80" ht="14.25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</row>
    <row r="1079" spans="1:80" ht="14.25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</row>
    <row r="1080" spans="1:80" ht="14.25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</row>
    <row r="1081" spans="1:80" ht="14.25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</row>
    <row r="1082" spans="1:80" ht="14.25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</row>
    <row r="1083" spans="1:80" ht="14.25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</row>
    <row r="1084" spans="1:80" ht="14.25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</row>
    <row r="1085" spans="1:80" ht="14.25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</row>
    <row r="1086" spans="1:80" ht="14.25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</row>
    <row r="1087" spans="1:80" ht="14.25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</row>
    <row r="1088" spans="1:80" ht="14.25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</row>
    <row r="1089" spans="1:80" ht="14.25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</row>
    <row r="1090" spans="1:80" ht="14.25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</row>
    <row r="1091" spans="1:80" ht="14.25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</row>
    <row r="1092" spans="1:80" ht="14.25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</row>
    <row r="1093" spans="1:80" ht="14.25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</row>
    <row r="1094" spans="1:80" ht="14.25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</row>
    <row r="1095" spans="1:80" ht="14.25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</row>
    <row r="1096" spans="1:80" ht="14.25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</row>
    <row r="1097" spans="1:80" ht="14.25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</row>
    <row r="1098" spans="1:80" ht="14.25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</row>
    <row r="1099" spans="1:80" ht="14.25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</row>
    <row r="1100" spans="1:80" ht="14.25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</row>
    <row r="1101" spans="1:80" ht="14.25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</row>
    <row r="1102" spans="1:80" ht="14.25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</row>
    <row r="1103" spans="1:80" ht="14.25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</row>
    <row r="1104" spans="1:80" ht="14.25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</row>
    <row r="1105" spans="1:80" ht="14.25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</row>
    <row r="1106" spans="1:80" ht="14.25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</row>
    <row r="1107" spans="1:80" ht="14.25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</row>
    <row r="1108" spans="1:80" ht="14.25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</row>
    <row r="1109" spans="1:80" ht="14.25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</row>
    <row r="1110" spans="1:80" ht="14.25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</row>
    <row r="1111" spans="1:80" ht="14.25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</row>
    <row r="1112" spans="1:80" ht="14.25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</row>
    <row r="1113" spans="1:80" ht="14.25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</row>
    <row r="1114" spans="1:80" ht="14.25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</row>
    <row r="1115" spans="1:80" ht="14.25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</row>
    <row r="1116" spans="1:80" ht="14.25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</row>
    <row r="1117" spans="1:80" ht="14.25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</row>
    <row r="1118" spans="1:80" ht="14.25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</row>
    <row r="1119" spans="1:80" ht="14.25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</row>
    <row r="1120" spans="1:80" ht="14.25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</row>
    <row r="1121" spans="1:80" ht="14.25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</row>
    <row r="1122" spans="1:80" ht="14.25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</row>
    <row r="1123" spans="1:80" ht="14.25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</row>
    <row r="1124" spans="1:80" ht="14.25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</row>
    <row r="1125" spans="1:80" ht="14.25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</row>
    <row r="1126" spans="1:80" ht="14.25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</row>
    <row r="1127" spans="1:80" ht="14.25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</row>
    <row r="1128" spans="1:80" ht="14.25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</row>
    <row r="1129" spans="1:80" ht="14.25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</row>
    <row r="1130" spans="1:80" ht="14.25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</row>
    <row r="1131" spans="1:80" ht="14.25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</row>
    <row r="1132" spans="1:80" ht="14.25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</row>
    <row r="1133" spans="1:80" ht="14.25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</row>
    <row r="1134" spans="1:80" ht="14.25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</row>
    <row r="1135" spans="1:80" ht="14.25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</row>
    <row r="1136" spans="1:80" ht="14.25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</row>
    <row r="1137" spans="1:80" ht="14.25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</row>
    <row r="1138" spans="1:80" ht="14.25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</row>
    <row r="1139" spans="1:80" ht="14.25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</row>
    <row r="1140" spans="1:80" ht="14.25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</row>
    <row r="1141" spans="1:80" ht="14.25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</row>
    <row r="1142" spans="1:80" ht="14.25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</row>
    <row r="1143" spans="1:80" ht="14.25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</row>
    <row r="1144" spans="1:80" ht="14.25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</row>
    <row r="1145" spans="1:80" ht="14.25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</row>
    <row r="1146" spans="1:80" ht="14.25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</row>
    <row r="1147" spans="1:80" ht="14.25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</row>
    <row r="1148" spans="1:80" ht="14.25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</row>
    <row r="1149" spans="1:80" ht="14.25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</row>
    <row r="1150" spans="1:80" ht="14.25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</row>
    <row r="1151" spans="1:80" ht="14.25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</row>
    <row r="1152" spans="1:80" ht="14.25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</row>
    <row r="1153" spans="1:80" ht="14.25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</row>
    <row r="1154" spans="1:80" ht="14.25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</row>
    <row r="1155" spans="1:80" ht="14.25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</row>
    <row r="1156" spans="1:80" ht="14.25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</row>
    <row r="1157" spans="1:80" ht="14.25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</row>
    <row r="1158" spans="1:80" ht="14.25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</row>
    <row r="1159" spans="1:80" ht="14.25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</row>
    <row r="1160" spans="1:80" ht="14.25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</row>
    <row r="1161" spans="1:80" ht="14.25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</row>
    <row r="1162" spans="1:80" ht="14.25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</row>
    <row r="1163" spans="1:80" ht="14.25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</row>
    <row r="1164" spans="1:80" ht="14.25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</row>
    <row r="1165" spans="1:80" ht="14.25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</row>
    <row r="1166" spans="1:80" ht="14.25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</row>
    <row r="1167" spans="1:80" ht="14.25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</row>
    <row r="1168" spans="1:80" ht="14.25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</row>
    <row r="1169" spans="1:80" ht="14.25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</row>
    <row r="1170" spans="1:80" ht="14.25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</row>
    <row r="1171" spans="1:80" ht="14.25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</row>
    <row r="1172" spans="1:80" ht="14.25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</row>
    <row r="1173" spans="1:80" ht="14.25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</row>
    <row r="1174" spans="1:80" ht="14.25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</row>
    <row r="1175" spans="1:80" ht="14.25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</row>
    <row r="1176" spans="1:80" ht="14.25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</row>
    <row r="1177" spans="1:80" ht="14.25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</row>
    <row r="1178" spans="1:80" ht="14.25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</row>
    <row r="1179" spans="1:80" ht="14.25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</row>
    <row r="1180" spans="1:80" ht="14.25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</row>
    <row r="1181" spans="1:80" ht="14.25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</row>
    <row r="1182" spans="1:80" ht="14.25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</row>
    <row r="1183" spans="1:80" ht="14.25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</row>
    <row r="1184" spans="1:80" ht="14.25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</row>
    <row r="1185" spans="1:80" ht="14.25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</row>
    <row r="1186" spans="1:80" ht="14.25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</row>
    <row r="1187" spans="1:80" ht="14.25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</row>
    <row r="1188" spans="1:80" ht="14.25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</row>
    <row r="1189" spans="1:80" ht="14.25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</row>
    <row r="1190" spans="1:80" ht="14.25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</row>
    <row r="1191" spans="1:80" ht="14.25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</row>
    <row r="1192" spans="1:80" ht="14.25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</row>
    <row r="1193" spans="1:80" ht="14.25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</row>
    <row r="1194" spans="1:80" ht="14.25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</row>
    <row r="1195" spans="1:80" ht="14.25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</row>
    <row r="1196" spans="1:80" ht="14.25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</row>
    <row r="1197" spans="1:80" ht="14.25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</row>
    <row r="1198" spans="1:80" ht="14.25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</row>
    <row r="1199" spans="1:80" ht="14.25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</row>
    <row r="1200" spans="1:80" ht="14.25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</row>
    <row r="1201" spans="1:80" ht="14.25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</row>
    <row r="1202" spans="1:80" ht="14.25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</row>
    <row r="1203" spans="1:80" ht="14.25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</row>
    <row r="1204" spans="1:80" ht="14.25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</row>
    <row r="1205" spans="1:80" ht="14.25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</row>
    <row r="1206" spans="1:80" ht="14.25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</row>
    <row r="1207" spans="1:80" ht="14.25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</row>
    <row r="1208" spans="1:80" ht="14.25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</row>
    <row r="1209" spans="1:80" ht="14.25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</row>
    <row r="1210" spans="1:80" ht="14.25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</row>
    <row r="1211" spans="1:80" ht="14.25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</row>
    <row r="1212" spans="1:80" ht="14.25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</row>
    <row r="1213" spans="1:80" ht="14.25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</row>
    <row r="1214" spans="1:80" ht="14.25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</row>
    <row r="1215" spans="1:80" ht="14.25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</row>
    <row r="1216" spans="1:80" ht="14.25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</row>
    <row r="1217" spans="1:80" ht="14.25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</row>
    <row r="1218" spans="1:80" ht="14.25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</row>
    <row r="1219" spans="1:80" ht="14.25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</row>
    <row r="1220" spans="1:80" ht="14.25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</row>
    <row r="1221" spans="1:80" ht="14.25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</row>
    <row r="1222" spans="1:80" ht="14.25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</row>
    <row r="1223" spans="1:80" ht="14.25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</row>
    <row r="1224" spans="1:80" ht="14.25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</row>
    <row r="1225" spans="1:80" ht="14.25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</row>
    <row r="1226" spans="1:80" ht="14.25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</row>
    <row r="1227" spans="1:80" ht="14.25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</row>
    <row r="1228" spans="1:80" ht="14.25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</row>
    <row r="1229" spans="1:80" ht="14.25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</row>
    <row r="1230" spans="1:80" ht="14.25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</row>
    <row r="1231" spans="1:80" ht="14.25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</row>
    <row r="1232" spans="1:80" ht="14.25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</row>
    <row r="1233" spans="1:80" ht="14.25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</row>
    <row r="1234" spans="1:80" ht="14.25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</row>
    <row r="1235" spans="1:80" ht="14.25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</row>
    <row r="1236" spans="1:80" ht="14.25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</row>
    <row r="1237" spans="1:80" ht="14.25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</row>
    <row r="1238" spans="1:80" ht="14.25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</row>
    <row r="1239" spans="1:80" ht="14.25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</row>
    <row r="1240" spans="1:80" ht="14.25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</row>
    <row r="1241" spans="1:80" ht="14.25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</row>
    <row r="1242" spans="1:80" ht="14.25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</row>
    <row r="1243" spans="1:80" ht="14.25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</row>
    <row r="1244" spans="1:80" ht="14.25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</row>
    <row r="1245" spans="1:80" ht="14.25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</row>
    <row r="1246" spans="1:80" ht="14.25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</row>
    <row r="1247" spans="1:80" ht="14.25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</row>
    <row r="1248" spans="1:80" ht="14.25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</row>
    <row r="1249" spans="1:80" ht="14.25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</row>
    <row r="1250" spans="1:80" ht="14.25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</row>
    <row r="1251" spans="1:80" ht="14.25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</row>
    <row r="1252" spans="1:80" ht="14.25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</row>
    <row r="1253" spans="1:80" ht="14.25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</row>
    <row r="1254" spans="1:80" ht="14.25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</row>
    <row r="1255" spans="1:80" ht="14.25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</row>
    <row r="1256" spans="1:80" ht="14.25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</row>
    <row r="1257" spans="1:80" ht="14.25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</row>
    <row r="1258" spans="1:80" ht="14.25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</row>
    <row r="1259" spans="1:80" ht="14.25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</row>
    <row r="1260" spans="1:80" ht="14.25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</row>
    <row r="1261" spans="1:80" ht="14.25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</row>
    <row r="1262" spans="1:80" ht="14.25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</row>
    <row r="1263" spans="1:80" ht="14.25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</row>
    <row r="1264" spans="1:80" ht="14.25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</row>
    <row r="1265" spans="1:80" ht="14.25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</row>
    <row r="1266" spans="1:80" ht="14.25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</row>
    <row r="1267" spans="1:80" ht="14.25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</row>
    <row r="1268" spans="1:80" ht="14.25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</row>
    <row r="1269" spans="1:80" ht="14.25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</row>
    <row r="1270" spans="1:80" ht="14.25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</row>
    <row r="1271" spans="1:80" ht="14.25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</row>
    <row r="1272" spans="1:80" ht="14.25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</row>
    <row r="1273" spans="1:80" ht="14.25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</row>
    <row r="1274" spans="1:80" ht="14.25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</row>
    <row r="1275" spans="1:80" ht="14.25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</row>
    <row r="1276" spans="1:80" ht="14.25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</row>
    <row r="1277" spans="1:80" ht="14.25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</row>
    <row r="1278" spans="1:80" ht="14.25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</row>
    <row r="1279" spans="1:80" ht="14.25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</row>
    <row r="1280" spans="1:80" ht="14.25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</row>
    <row r="1281" spans="1:80" ht="14.25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</row>
    <row r="1282" spans="1:80" ht="14.25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</row>
    <row r="1283" spans="1:80" ht="14.25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</row>
    <row r="1284" spans="1:80" ht="14.25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</row>
    <row r="1285" spans="1:80" ht="14.25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</row>
    <row r="1286" spans="1:80" ht="14.25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</row>
    <row r="1287" spans="1:80" ht="14.25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</row>
    <row r="1288" spans="1:80" ht="14.25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</row>
    <row r="1289" spans="1:80" ht="14.25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</row>
    <row r="1290" spans="1:80" ht="14.25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</row>
    <row r="1291" spans="1:80" ht="14.25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</row>
    <row r="1292" spans="1:80" ht="14.25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</row>
    <row r="1293" spans="1:80" ht="14.25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</row>
    <row r="1294" spans="1:80" ht="14.25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</row>
    <row r="1295" spans="1:80" ht="14.25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</row>
    <row r="1296" spans="1:80" ht="14.25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</row>
    <row r="1297" spans="1:80" ht="14.25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</row>
    <row r="1298" spans="1:80" ht="14.25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</row>
    <row r="1299" spans="1:80" ht="14.25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</row>
    <row r="1300" spans="1:80" ht="14.25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</row>
    <row r="1301" spans="1:80" ht="14.25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</row>
    <row r="1302" spans="1:80" ht="14.25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</row>
    <row r="1303" spans="1:80" ht="14.25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</row>
    <row r="1304" spans="1:80" ht="14.25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</row>
    <row r="1305" spans="1:80" ht="14.25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</row>
    <row r="1306" spans="1:80" ht="14.25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</row>
    <row r="1307" spans="1:80" ht="14.25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</row>
    <row r="1308" spans="1:80" ht="14.25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</row>
    <row r="1309" spans="1:80" ht="14.25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</row>
    <row r="1310" spans="1:80" ht="14.25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</row>
    <row r="1311" spans="1:80" ht="14.25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</row>
    <row r="1312" spans="1:80" ht="14.25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</row>
    <row r="1313" spans="1:80" ht="14.25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</row>
    <row r="1314" spans="1:80" ht="14.25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</row>
    <row r="1315" spans="1:80" ht="14.25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</row>
    <row r="1316" spans="1:80" ht="14.25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</row>
    <row r="1317" spans="1:80" ht="14.25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</row>
    <row r="1318" spans="1:80" ht="14.25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</row>
    <row r="1319" spans="1:80" ht="14.25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</row>
    <row r="1320" spans="1:80" ht="14.25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</row>
    <row r="1321" spans="1:80" ht="14.25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</row>
    <row r="1322" spans="1:80" ht="14.25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</row>
    <row r="1323" spans="1:80" ht="14.25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</row>
    <row r="1324" spans="1:80" ht="14.25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</row>
    <row r="1325" spans="1:80" ht="14.25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</row>
    <row r="1326" spans="1:80" ht="14.25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</row>
    <row r="1327" spans="1:80" ht="14.25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</row>
    <row r="1328" spans="1:80" ht="14.25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</row>
    <row r="1329" spans="1:80" ht="14.25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</row>
    <row r="1330" spans="1:80" ht="14.25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</row>
    <row r="1331" spans="1:80" ht="14.25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</row>
    <row r="1332" spans="1:80" ht="14.25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</row>
    <row r="1333" spans="1:80" ht="14.25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</row>
    <row r="1334" spans="1:80" ht="14.25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</row>
    <row r="1335" spans="1:80" ht="14.25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</row>
    <row r="1336" spans="1:80" ht="14.25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</row>
    <row r="1337" spans="1:80" ht="14.25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</row>
    <row r="1338" spans="1:80" ht="14.25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</row>
    <row r="1339" spans="1:80" ht="14.25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</row>
    <row r="1340" spans="1:80" ht="14.25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</row>
    <row r="1341" spans="1:80" ht="14.25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</row>
    <row r="1342" spans="1:80" ht="14.25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</row>
    <row r="1343" spans="1:80" ht="14.25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</row>
    <row r="1344" spans="1:80" ht="14.25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</row>
    <row r="1345" spans="1:80" ht="14.25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</row>
    <row r="1346" spans="1:80" ht="14.25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</row>
    <row r="1347" spans="1:80" ht="14.25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</row>
    <row r="1348" spans="1:80" ht="14.25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</row>
    <row r="1349" spans="1:80" ht="14.25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</row>
    <row r="1350" spans="1:80" ht="14.25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</row>
    <row r="1351" spans="1:80" ht="14.25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</row>
    <row r="1352" spans="1:80" ht="14.25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</row>
    <row r="1353" spans="1:80" ht="14.25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</row>
    <row r="1354" spans="1:80" ht="14.25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</row>
    <row r="1355" spans="1:80" ht="14.25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</row>
    <row r="1356" spans="1:80" ht="14.25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</row>
    <row r="1357" spans="1:80" ht="14.25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</row>
    <row r="1358" spans="1:80" ht="14.25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</row>
    <row r="1359" spans="1:80" ht="14.25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</row>
    <row r="1360" spans="1:80" ht="14.25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</row>
    <row r="1361" spans="1:80" ht="14.25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</row>
    <row r="1362" spans="1:80" ht="14.25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</row>
    <row r="1363" spans="1:80" ht="14.25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</row>
    <row r="1364" spans="1:80" ht="14.25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</row>
    <row r="1365" spans="1:80" ht="14.25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</row>
    <row r="1366" spans="1:80" ht="14.25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</row>
    <row r="1367" spans="1:80" ht="14.25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</row>
    <row r="1368" spans="1:80" ht="14.25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</row>
    <row r="1369" spans="1:80" ht="14.25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</row>
    <row r="1370" spans="1:80" ht="14.25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</row>
    <row r="1371" spans="1:80" ht="14.25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</row>
    <row r="1372" spans="1:80" ht="14.25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</row>
    <row r="1373" spans="1:80" ht="14.25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</row>
    <row r="1374" spans="1:80" ht="14.25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</row>
    <row r="1375" spans="1:80" ht="14.25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</row>
    <row r="1376" spans="1:80" ht="14.25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</row>
    <row r="1377" spans="1:80" ht="14.25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</row>
    <row r="1378" spans="1:80" ht="14.25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</row>
    <row r="1379" spans="1:80" ht="14.25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</row>
    <row r="1380" spans="1:80" ht="14.25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</row>
    <row r="1381" spans="1:80" ht="14.25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</row>
    <row r="1382" spans="1:80" ht="14.25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</row>
    <row r="1383" spans="1:80" ht="14.25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</row>
    <row r="1384" spans="1:80" ht="14.25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</row>
    <row r="1385" spans="1:80" ht="14.25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</row>
    <row r="1386" spans="1:80" ht="14.25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</row>
    <row r="1387" spans="1:80" ht="14.25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</row>
    <row r="1388" spans="1:80" ht="14.25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</row>
    <row r="1389" spans="1:80" ht="14.25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</row>
    <row r="1390" spans="1:80" ht="14.25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</row>
    <row r="1391" spans="1:80" ht="14.25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</row>
    <row r="1392" spans="1:80" ht="14.25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</row>
    <row r="1393" spans="1:80" ht="14.25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</row>
    <row r="1394" spans="1:80" ht="14.25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</row>
    <row r="1395" spans="1:80" ht="14.25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</row>
    <row r="1396" spans="1:80" ht="14.25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</row>
    <row r="1397" spans="1:80" ht="14.25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</row>
    <row r="1398" spans="1:80" ht="14.25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</row>
    <row r="1399" spans="1:80" ht="14.25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</row>
    <row r="1400" spans="1:80" ht="14.25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</row>
    <row r="1401" spans="1:80" ht="14.25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</row>
    <row r="1402" spans="1:80" ht="14.25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</row>
    <row r="1403" spans="1:80" ht="14.25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</row>
    <row r="1404" spans="1:80" ht="14.25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</row>
    <row r="1405" spans="1:80" ht="14.25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</row>
    <row r="1406" spans="1:80" ht="14.25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</row>
    <row r="1407" spans="1:80" ht="14.25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</row>
    <row r="1408" spans="1:80" ht="14.25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</row>
    <row r="1409" spans="1:80" ht="14.25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</row>
    <row r="1410" spans="1:80" ht="14.25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</row>
    <row r="1411" spans="1:80" ht="14.25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</row>
    <row r="1412" spans="1:80" ht="14.25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</row>
    <row r="1413" spans="1:80" ht="14.25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</row>
    <row r="1414" spans="1:80" ht="14.25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</row>
    <row r="1415" spans="1:80" ht="14.25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</row>
    <row r="1416" spans="1:80" ht="14.25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</row>
    <row r="1417" spans="1:80" ht="14.25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</row>
    <row r="1418" spans="1:80" ht="14.25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</row>
    <row r="1419" spans="1:80" ht="14.25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</row>
    <row r="1420" spans="1:80" ht="14.25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</row>
    <row r="1421" spans="1:80" ht="14.25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</row>
    <row r="1422" spans="1:80" ht="14.25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</row>
    <row r="1423" spans="1:80" ht="14.25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</row>
    <row r="1424" spans="1:80" ht="14.25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</row>
    <row r="1425" spans="1:80" ht="14.25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</row>
    <row r="1426" spans="1:80" ht="14.25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</row>
    <row r="1427" spans="1:80" ht="14.25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</row>
    <row r="1428" spans="1:80" ht="14.25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</row>
    <row r="1429" spans="1:80" ht="14.25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</row>
    <row r="1430" spans="1:80" ht="14.25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</row>
    <row r="1431" spans="1:80" ht="14.25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</row>
    <row r="1432" spans="1:80" ht="14.25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</row>
    <row r="1433" spans="1:80" ht="14.25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</row>
    <row r="1434" spans="1:80" ht="14.25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</row>
    <row r="1435" spans="1:80" ht="14.25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</row>
    <row r="1436" spans="1:80" ht="14.25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</row>
    <row r="1437" spans="1:80" ht="14.25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</row>
    <row r="1438" spans="1:80" ht="14.25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</row>
    <row r="1439" spans="1:80" ht="14.25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</row>
    <row r="1440" spans="1:80" ht="14.25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</row>
    <row r="1441" spans="1:80" ht="14.25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</row>
    <row r="1442" spans="1:80" ht="14.25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</row>
    <row r="1443" spans="1:80" ht="14.25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</row>
    <row r="1444" spans="1:80" ht="14.25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</row>
    <row r="1445" spans="1:80" ht="14.25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</row>
    <row r="1446" spans="1:80" ht="14.25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</row>
    <row r="1447" spans="1:80" ht="14.25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</row>
    <row r="1448" spans="1:80" ht="14.25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</row>
    <row r="1449" spans="1:80" ht="14.25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</row>
    <row r="1450" spans="1:80" ht="14.25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</row>
    <row r="1451" spans="1:80" ht="14.25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</row>
    <row r="1452" spans="1:80" ht="14.25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</row>
    <row r="1453" spans="1:80" ht="14.25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</row>
    <row r="1454" spans="1:80" ht="14.25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</row>
    <row r="1455" spans="1:80" ht="14.25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</row>
    <row r="1456" spans="1:80" ht="14.25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</row>
    <row r="1457" spans="1:80" ht="14.25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</row>
    <row r="1458" spans="1:80" ht="14.25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</row>
    <row r="1459" spans="1:80" ht="14.25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</row>
    <row r="1460" spans="1:80" ht="14.25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</row>
    <row r="1461" spans="1:80" ht="14.25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</row>
    <row r="1462" spans="1:80" ht="14.25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</row>
    <row r="1463" spans="1:80" ht="14.25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</row>
    <row r="1464" spans="1:80" ht="14.25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</row>
    <row r="1465" spans="1:80" ht="14.25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</row>
    <row r="1466" spans="1:80" ht="14.25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</row>
    <row r="1467" spans="1:80" ht="14.25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</row>
    <row r="1468" spans="1:80" ht="14.25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</row>
    <row r="1469" spans="1:80" ht="14.25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</row>
    <row r="1470" spans="1:80" ht="14.25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</row>
    <row r="1471" spans="1:80" ht="14.25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</row>
    <row r="1472" spans="1:80" ht="14.25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</row>
    <row r="1473" spans="1:80" ht="14.25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</row>
    <row r="1474" spans="1:80" ht="14.25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</row>
    <row r="1475" spans="1:80" ht="14.25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</row>
    <row r="1476" spans="1:80" ht="14.25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</row>
    <row r="1477" spans="1:80" ht="14.25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</row>
    <row r="1478" spans="1:80" ht="14.25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</row>
    <row r="1479" spans="1:80" ht="14.25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</row>
    <row r="1480" spans="1:80" ht="14.25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</row>
    <row r="1481" spans="1:80" ht="14.25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</row>
    <row r="1482" spans="1:80" ht="14.25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</row>
    <row r="1483" spans="1:80" ht="14.25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</row>
    <row r="1484" spans="1:80" ht="14.25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</row>
    <row r="1485" spans="1:80" ht="14.25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</row>
    <row r="1486" spans="1:80" ht="14.25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</row>
    <row r="1487" spans="1:80" ht="14.25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</row>
    <row r="1488" spans="1:80" ht="14.25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</row>
    <row r="1489" spans="1:80" ht="14.25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</row>
    <row r="1490" spans="1:80" ht="14.25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</row>
    <row r="1491" spans="1:80" ht="14.25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</row>
    <row r="1492" spans="1:80" ht="14.25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</row>
    <row r="1493" spans="1:80" ht="14.25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</row>
    <row r="1494" spans="1:80" ht="14.25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</row>
    <row r="1495" spans="1:80" ht="14.25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</row>
    <row r="1496" spans="1:80" ht="14.25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</row>
    <row r="1497" spans="1:80" ht="14.25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</row>
    <row r="1498" spans="1:80" ht="14.25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</row>
    <row r="1499" spans="1:80" ht="14.25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</row>
    <row r="1500" spans="1:80" ht="14.25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</row>
    <row r="1501" spans="1:80" ht="14.25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</row>
    <row r="1502" spans="1:80" ht="14.25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</row>
    <row r="1503" spans="1:80" ht="14.25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</row>
    <row r="1504" spans="1:80" ht="14.25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</row>
    <row r="1505" spans="1:80" ht="14.25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</row>
    <row r="1506" spans="1:80" ht="14.25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</row>
    <row r="1507" spans="1:80" ht="14.25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</row>
    <row r="1508" spans="1:80" ht="14.25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</row>
    <row r="1509" spans="1:80" ht="14.25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</row>
    <row r="1510" spans="1:80" ht="14.25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</row>
    <row r="1511" spans="1:80" ht="14.25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</row>
    <row r="1512" spans="1:80" ht="14.25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</row>
    <row r="1513" spans="1:80" ht="14.25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</row>
    <row r="1514" spans="1:80" ht="14.25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</row>
    <row r="1515" spans="1:80" ht="14.25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</row>
    <row r="1516" spans="1:80" ht="14.25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</row>
    <row r="1517" spans="1:80" ht="14.25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</row>
    <row r="1518" spans="1:80" ht="14.25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</row>
    <row r="1519" spans="1:80" ht="14.25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</row>
    <row r="1520" spans="1:80" ht="14.25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</row>
    <row r="1521" spans="1:80" ht="14.25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</row>
    <row r="1522" spans="1:80" ht="14.25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</row>
    <row r="1523" spans="1:80" ht="14.25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</row>
    <row r="1524" spans="1:80" ht="14.25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</row>
    <row r="1525" spans="1:80" ht="14.25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</row>
    <row r="1526" spans="1:80" ht="14.25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</row>
    <row r="1527" spans="1:80" ht="14.25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</row>
    <row r="1528" spans="1:80" ht="14.25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</row>
    <row r="1529" spans="1:80" ht="14.25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</row>
    <row r="1530" spans="1:80" ht="14.25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</row>
    <row r="1531" spans="1:80" ht="14.25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</row>
    <row r="1532" spans="1:80" ht="14.25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</row>
    <row r="1533" spans="1:80" ht="14.25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</row>
    <row r="1534" spans="1:80" ht="14.25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</row>
    <row r="1535" spans="1:80" ht="14.25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</row>
    <row r="1536" spans="1:80" ht="14.25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</row>
    <row r="1537" spans="1:80" ht="14.25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</row>
    <row r="1538" spans="1:80" ht="14.25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</row>
    <row r="1539" spans="1:80" ht="14.25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</row>
    <row r="1540" spans="1:80" ht="14.25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</row>
    <row r="1541" spans="1:80" ht="14.25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</row>
    <row r="1542" spans="1:80" ht="14.25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</row>
    <row r="1543" spans="1:80" ht="14.25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</row>
    <row r="1544" spans="1:80" ht="14.25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</row>
    <row r="1545" spans="1:80" ht="14.25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</row>
    <row r="1546" spans="1:80" ht="14.25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</row>
    <row r="1547" spans="1:80" ht="14.25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</row>
    <row r="1548" spans="1:80" ht="14.25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</row>
    <row r="1549" spans="1:80" ht="14.25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</row>
    <row r="1550" spans="1:80" ht="14.25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</row>
    <row r="1551" spans="1:80" ht="14.25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</row>
    <row r="1552" spans="1:80" ht="14.25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</row>
    <row r="1553" spans="1:80" ht="14.25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</row>
    <row r="1554" spans="1:80" ht="14.25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</row>
    <row r="1555" spans="1:80" ht="14.25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</row>
    <row r="1556" spans="1:80" ht="14.25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</row>
    <row r="1557" spans="1:80" ht="14.25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</row>
    <row r="1558" spans="1:80" ht="14.25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</row>
    <row r="1559" spans="1:80" ht="14.25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</row>
    <row r="1560" spans="1:80" ht="14.25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</row>
    <row r="1561" spans="1:80" ht="14.25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</row>
    <row r="1562" spans="1:80" ht="14.25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</row>
    <row r="1563" spans="1:80" ht="14.25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</row>
    <row r="1564" spans="1:80" ht="14.25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</row>
    <row r="1565" spans="1:80" ht="14.25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</row>
    <row r="1566" spans="1:80" ht="14.25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</row>
    <row r="1567" spans="1:80" ht="14.25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</row>
    <row r="1568" spans="1:80" ht="14.25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</row>
    <row r="1569" spans="1:80" ht="14.25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</row>
    <row r="1570" spans="1:80" ht="14.25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</row>
    <row r="1571" spans="1:80" ht="14.25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</row>
    <row r="1572" spans="1:80" ht="14.25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</row>
    <row r="1573" spans="1:80" ht="14.25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</row>
    <row r="1574" spans="1:80" ht="14.25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</row>
    <row r="1575" spans="1:80" ht="14.25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</row>
    <row r="1576" spans="1:80" ht="14.25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</row>
    <row r="1577" spans="1:80" ht="14.25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</row>
    <row r="1578" spans="1:80" ht="14.25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</row>
    <row r="1579" spans="1:80" ht="14.25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</row>
    <row r="1580" spans="1:80" ht="14.25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</row>
    <row r="1581" spans="1:80" ht="14.25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</row>
    <row r="1582" spans="1:80" ht="14.25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</row>
    <row r="1583" spans="1:80" ht="14.25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</row>
    <row r="1584" spans="1:80" ht="14.25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</row>
    <row r="1585" spans="1:80" ht="14.25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</row>
    <row r="1586" spans="1:80" ht="14.25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</row>
    <row r="1587" spans="1:80" ht="14.25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</row>
    <row r="1588" spans="1:80" ht="14.25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</row>
    <row r="1589" spans="1:80" ht="14.25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</row>
    <row r="1590" spans="1:80" ht="14.25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</row>
    <row r="1591" spans="1:80" ht="14.25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</row>
    <row r="1592" spans="1:80" ht="14.25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</row>
    <row r="1593" spans="1:80" ht="14.25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</row>
    <row r="1594" spans="1:80" ht="14.25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</row>
    <row r="1595" spans="1:80" ht="14.25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</row>
    <row r="1596" spans="1:80" ht="14.25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</row>
    <row r="1597" spans="1:80" ht="14.25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</row>
    <row r="1598" spans="1:80" ht="14.25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</row>
    <row r="1599" spans="1:80" ht="14.25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</row>
    <row r="1600" spans="1:80" ht="14.25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</row>
    <row r="1601" spans="1:80" ht="14.25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</row>
    <row r="1602" spans="1:80" ht="14.25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</row>
    <row r="1603" spans="1:80" ht="14.25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</row>
    <row r="1604" spans="1:80" ht="14.25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</row>
    <row r="1605" spans="1:80" ht="14.25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</row>
    <row r="1606" spans="1:80" ht="14.25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</row>
    <row r="1607" spans="1:80" ht="14.25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</row>
    <row r="1608" spans="1:80" ht="14.25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</row>
    <row r="1609" spans="1:80" ht="14.25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</row>
    <row r="1610" spans="1:80" ht="14.25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</row>
    <row r="1611" spans="1:80" ht="14.25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</row>
    <row r="1612" spans="1:80" ht="14.25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</row>
    <row r="1613" spans="1:80" ht="14.25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</row>
    <row r="1614" spans="1:80" ht="14.25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</row>
    <row r="1615" spans="1:80" ht="14.25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</row>
    <row r="1616" spans="1:80" ht="14.25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</row>
    <row r="1617" spans="1:80" ht="14.25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</row>
    <row r="1618" spans="1:80" ht="14.25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</row>
    <row r="1619" spans="1:80" ht="14.25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</row>
    <row r="1620" spans="1:80" ht="14.25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</row>
    <row r="1621" spans="1:80" ht="14.25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</row>
    <row r="1622" spans="1:80" ht="14.25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</row>
    <row r="1623" spans="1:80" ht="14.25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</row>
    <row r="1624" spans="1:80" ht="14.25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</row>
    <row r="1625" spans="1:80" ht="14.25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</row>
    <row r="1626" spans="1:80" ht="14.25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</row>
    <row r="1627" spans="1:80" ht="14.25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</row>
    <row r="1628" spans="1:80" ht="14.25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</row>
    <row r="1629" spans="1:80" ht="14.25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</row>
    <row r="1630" spans="1:80" ht="14.25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</row>
    <row r="1631" spans="1:80" ht="14.25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</row>
    <row r="1632" spans="1:80" ht="14.25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</row>
    <row r="1633" spans="1:80" ht="14.25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</row>
    <row r="1634" spans="1:80" ht="14.25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</row>
    <row r="1635" spans="1:80" ht="14.25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</row>
    <row r="1636" spans="1:80" ht="14.25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</row>
    <row r="1637" spans="1:80" ht="14.25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</row>
    <row r="1638" spans="1:80" ht="14.25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</row>
    <row r="1639" spans="1:80" ht="14.25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</row>
    <row r="1640" spans="1:80" ht="14.25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</row>
    <row r="1641" spans="1:80" ht="14.25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</row>
    <row r="1642" spans="1:80" ht="14.25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</row>
    <row r="1643" spans="1:80" ht="14.25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</row>
    <row r="1644" spans="1:80" ht="14.25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</row>
    <row r="1645" spans="1:80" ht="14.25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</row>
    <row r="1646" spans="1:80" ht="14.25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</row>
    <row r="1647" spans="1:80" ht="14.25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</row>
    <row r="1648" spans="1:80" ht="14.25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</row>
    <row r="1649" spans="1:80" ht="14.25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</row>
    <row r="1650" spans="1:80" ht="14.25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</row>
    <row r="1651" spans="1:80" ht="14.25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</row>
    <row r="1652" spans="1:80" ht="14.25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</row>
    <row r="1653" spans="1:80" ht="14.25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</row>
    <row r="1654" spans="1:80" ht="14.25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</row>
    <row r="1655" spans="1:80" ht="14.25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</row>
    <row r="1656" spans="1:80" ht="14.25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</row>
    <row r="1657" spans="1:80" ht="14.25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</row>
    <row r="1658" spans="1:80" ht="14.25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</row>
    <row r="1659" spans="1:80" ht="14.25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</row>
    <row r="1660" spans="1:80" ht="14.25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</row>
    <row r="1661" spans="1:80" ht="14.25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</row>
    <row r="1662" spans="1:80" ht="14.25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</row>
    <row r="1663" spans="1:80" ht="14.25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</row>
    <row r="1664" spans="1:80" ht="14.25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</row>
    <row r="1665" spans="1:80" ht="14.25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</row>
    <row r="1666" spans="1:80" ht="14.25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</row>
    <row r="1667" spans="1:80" ht="14.25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</row>
    <row r="1668" spans="1:80" ht="14.25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</row>
    <row r="1669" spans="1:80" ht="14.25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</row>
    <row r="1670" spans="1:80" ht="14.25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</row>
    <row r="1671" spans="1:80" ht="14.25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</row>
    <row r="1672" spans="1:80" ht="14.25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</row>
    <row r="1673" spans="1:80" ht="14.25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</row>
    <row r="1674" spans="1:80" ht="14.25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</row>
    <row r="1675" spans="1:80" ht="14.25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</row>
    <row r="1676" spans="1:80" ht="14.25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</row>
    <row r="1677" spans="1:80" ht="14.25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</row>
    <row r="1678" spans="1:80" ht="14.25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</row>
    <row r="1679" spans="1:80" ht="14.25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</row>
    <row r="1680" spans="1:80" ht="14.25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</row>
    <row r="1681" spans="1:80" ht="14.25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</row>
    <row r="1682" spans="1:80" ht="14.25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</row>
    <row r="1683" spans="1:80" ht="14.25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</row>
    <row r="1684" spans="1:80" ht="14.25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</row>
    <row r="1685" spans="1:80" ht="14.25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</row>
    <row r="1686" spans="1:80" ht="14.25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</row>
    <row r="1687" spans="1:80" ht="14.25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</row>
    <row r="1688" spans="1:80" ht="14.25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</row>
    <row r="1689" spans="1:80" ht="14.25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</row>
    <row r="1690" spans="1:80" ht="14.25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</row>
    <row r="1691" spans="1:80" ht="14.25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</row>
    <row r="1692" spans="1:80" ht="14.25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</row>
    <row r="1693" spans="1:80" ht="14.25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</row>
    <row r="1694" spans="1:80" ht="14.25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</row>
    <row r="1695" spans="1:80" ht="14.25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</row>
    <row r="1696" spans="1:80" ht="14.25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</row>
    <row r="1697" spans="1:80" ht="14.25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</row>
    <row r="1698" spans="1:80" ht="14.25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</row>
    <row r="1699" spans="1:80" ht="14.25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</row>
    <row r="1700" spans="1:80" ht="14.25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</row>
    <row r="1701" spans="1:80" ht="14.25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</row>
    <row r="1702" spans="1:80" ht="14.25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</row>
    <row r="1703" spans="1:80" ht="14.25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</row>
    <row r="1704" spans="1:80" ht="14.25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</row>
    <row r="1705" spans="1:80" ht="14.25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</row>
    <row r="1706" spans="1:80" ht="14.25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</row>
    <row r="1707" spans="1:80" ht="14.25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</row>
    <row r="1708" spans="1:80" ht="14.25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</row>
    <row r="1709" spans="1:80" ht="14.25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</row>
    <row r="1710" spans="1:80" ht="14.25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</row>
    <row r="1711" spans="1:80" ht="14.25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</row>
    <row r="1712" spans="1:80" ht="14.25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</row>
    <row r="1713" spans="1:80" ht="14.25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</row>
    <row r="1714" spans="1:80" ht="14.25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</row>
    <row r="1715" spans="1:80" ht="14.25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</row>
    <row r="1716" spans="1:80" ht="14.25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</row>
    <row r="1717" spans="1:80" ht="14.25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</row>
    <row r="1718" spans="1:80" ht="14.25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</row>
    <row r="1719" spans="1:80" ht="14.25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</row>
    <row r="1720" spans="1:80" ht="14.25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</row>
    <row r="1721" spans="1:80" ht="14.25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</row>
    <row r="1722" spans="1:80" ht="14.25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</row>
    <row r="1723" spans="1:80" ht="14.25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</row>
    <row r="1724" spans="1:80" ht="14.25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</row>
    <row r="1725" spans="1:80" ht="14.25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</row>
    <row r="1726" spans="1:80" ht="14.25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</row>
    <row r="1727" spans="1:80" ht="14.25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</row>
    <row r="1728" spans="1:80" ht="14.25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</row>
    <row r="1729" spans="1:80" ht="14.25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</row>
    <row r="1730" spans="1:80" ht="14.25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</row>
    <row r="1731" spans="1:80" ht="14.25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</row>
    <row r="1732" spans="1:80" ht="14.25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</row>
    <row r="1733" spans="1:80" ht="14.25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</row>
    <row r="1734" spans="1:80" ht="14.25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</row>
    <row r="1735" spans="1:80" ht="14.25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</row>
    <row r="1736" spans="1:80" ht="14.25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</row>
    <row r="1737" spans="1:80" ht="14.25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</row>
    <row r="1738" spans="1:80" ht="14.25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</row>
    <row r="1739" spans="1:80" ht="14.25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</row>
    <row r="1740" spans="1:80" ht="14.25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</row>
    <row r="1741" spans="1:80" ht="14.25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</row>
    <row r="1742" spans="1:80" ht="14.25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</row>
    <row r="1743" spans="1:80" ht="14.25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</row>
    <row r="1744" spans="1:80" ht="14.25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</row>
    <row r="1745" spans="1:80" ht="14.25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</row>
    <row r="1746" spans="1:80" ht="14.25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</row>
    <row r="1747" spans="1:80" ht="14.25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</row>
    <row r="1748" spans="1:80" ht="14.25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</row>
    <row r="1749" spans="1:80" ht="14.25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</row>
    <row r="1750" spans="1:80" ht="14.25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</row>
    <row r="1751" spans="1:80" ht="14.25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</row>
    <row r="1752" spans="1:80" ht="14.25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</row>
    <row r="1753" spans="1:80" ht="14.25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</row>
    <row r="1754" spans="1:80" ht="14.25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</row>
    <row r="1755" spans="1:80" ht="14.25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</row>
    <row r="1756" spans="1:80" ht="14.25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</row>
    <row r="1757" spans="1:80" ht="14.25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</row>
    <row r="1758" spans="1:80" ht="14.25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</row>
    <row r="1759" spans="1:80" ht="14.25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</row>
    <row r="1760" spans="1:80" ht="14.25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</row>
    <row r="1761" spans="1:80" ht="14.25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</row>
    <row r="1762" spans="1:80" ht="14.25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</row>
    <row r="1763" spans="1:80" ht="14.25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</row>
    <row r="1764" spans="1:80" ht="14.25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</row>
    <row r="1765" spans="1:80" ht="14.25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</row>
    <row r="1766" spans="1:80" ht="14.25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</row>
    <row r="1767" spans="1:80" ht="14.25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</row>
    <row r="1768" spans="1:80" ht="14.25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</row>
    <row r="1769" spans="1:80" ht="14.25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</row>
    <row r="1770" spans="1:80" ht="14.25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</row>
    <row r="1771" spans="1:80" ht="14.25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</row>
    <row r="1772" spans="1:80" ht="14.25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</row>
    <row r="1773" spans="1:80" ht="14.25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</row>
    <row r="1774" spans="1:80" ht="14.25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</row>
    <row r="1775" spans="1:80" ht="14.25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</row>
    <row r="1776" spans="1:80" ht="14.25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</row>
    <row r="1777" spans="1:80" ht="14.25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</row>
    <row r="1778" spans="1:80" ht="14.25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</row>
    <row r="1779" spans="1:80" ht="14.25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</row>
    <row r="1780" spans="1:80" ht="14.25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</row>
    <row r="1781" spans="1:80" ht="14.25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</row>
    <row r="1782" spans="1:80" ht="14.25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</row>
    <row r="1783" spans="1:80" ht="14.25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</row>
    <row r="1784" spans="1:80" ht="14.25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</row>
    <row r="1785" spans="1:80" ht="14.25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</row>
    <row r="1786" spans="1:80" ht="14.25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</row>
    <row r="1787" spans="1:80" ht="14.25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</row>
    <row r="1788" spans="1:80" ht="14.25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</row>
    <row r="1789" spans="1:80" ht="14.25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</row>
    <row r="1790" spans="1:80" ht="14.25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</row>
    <row r="1791" spans="1:80" ht="14.25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</row>
    <row r="1792" spans="1:80" ht="14.25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</row>
    <row r="1793" spans="1:80" ht="14.25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</row>
    <row r="1794" spans="1:80" ht="14.25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</row>
    <row r="1795" spans="1:80" ht="14.25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</row>
    <row r="1796" spans="1:80" ht="14.25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</row>
    <row r="1797" spans="1:80" ht="14.25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</row>
    <row r="1798" spans="1:80" ht="14.25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</row>
    <row r="1799" spans="1:80" ht="14.25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</row>
    <row r="1800" spans="1:80" ht="14.25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</row>
    <row r="1801" spans="1:80" ht="14.25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</row>
    <row r="1802" spans="1:80" ht="14.25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</row>
    <row r="1803" spans="1:80" ht="14.25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</row>
    <row r="1804" spans="1:80" ht="14.25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</row>
    <row r="1805" spans="1:80" ht="14.25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</row>
    <row r="1806" spans="1:80" ht="14.25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</row>
    <row r="1807" spans="1:80" ht="14.25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</row>
    <row r="1808" spans="1:80" ht="14.25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</row>
    <row r="1809" spans="1:80" ht="14.25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</row>
    <row r="1810" spans="1:80" ht="14.25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</row>
    <row r="1811" spans="1:80" ht="14.25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</row>
    <row r="1812" spans="1:80" ht="14.25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</row>
    <row r="1813" spans="1:80" ht="14.25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</row>
    <row r="1814" spans="1:80" ht="14.25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</row>
    <row r="1815" spans="1:80" ht="14.25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</row>
    <row r="1816" spans="1:80" ht="14.25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</row>
    <row r="1817" spans="1:80" ht="14.25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</row>
    <row r="1818" spans="1:80" ht="14.25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</row>
    <row r="1819" spans="1:80" ht="14.25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</row>
    <row r="1820" spans="1:80" ht="14.25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</row>
    <row r="1821" spans="1:80" ht="14.25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</row>
    <row r="1822" spans="1:80" ht="14.25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</row>
    <row r="1823" spans="1:80" ht="14.25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</row>
    <row r="1824" spans="1:80" ht="14.25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</row>
    <row r="1825" spans="1:80" ht="14.25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</row>
    <row r="1826" spans="1:80" ht="14.25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</row>
    <row r="1827" spans="1:80" ht="14.25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</row>
    <row r="1828" spans="1:80" ht="14.25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</row>
    <row r="1829" spans="1:80" ht="14.25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</row>
    <row r="1830" spans="1:80" ht="14.25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</row>
    <row r="1831" spans="1:80" ht="14.25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</row>
    <row r="1832" spans="1:80" ht="14.25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</row>
    <row r="1833" spans="1:80" ht="14.25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</row>
    <row r="1834" spans="1:80" ht="14.25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</row>
    <row r="1835" spans="1:80" ht="14.25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</row>
    <row r="1836" spans="1:80" ht="14.25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</row>
    <row r="1837" spans="1:80" ht="14.25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</row>
    <row r="1838" spans="1:80" ht="14.25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</row>
    <row r="1839" spans="1:80" ht="14.25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</row>
    <row r="1840" spans="1:80" ht="14.25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</row>
    <row r="1841" spans="1:80" ht="14.25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</row>
    <row r="1842" spans="1:80" ht="14.25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</row>
    <row r="1843" spans="1:80" ht="14.25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</row>
    <row r="1844" spans="1:80" ht="14.25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</row>
    <row r="1845" spans="1:80" ht="14.25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</row>
    <row r="1846" spans="1:80" ht="14.25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</row>
    <row r="1847" spans="1:80" ht="14.25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</row>
    <row r="1848" spans="1:80" ht="14.25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</row>
    <row r="1849" spans="1:80" ht="14.25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</row>
    <row r="1850" spans="1:80" ht="14.25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</row>
    <row r="1851" spans="1:80" ht="14.25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</row>
    <row r="1852" spans="1:80" ht="14.25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</row>
    <row r="1853" spans="1:80" ht="14.25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</row>
    <row r="1854" spans="1:80" ht="14.25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</row>
    <row r="1855" spans="1:80" ht="14.25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</row>
    <row r="1856" spans="1:80" ht="14.25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</row>
    <row r="1857" spans="1:80" ht="14.25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</row>
    <row r="1858" spans="1:80" ht="14.25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</row>
    <row r="1859" spans="1:80" ht="14.25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</row>
    <row r="1860" spans="1:80" ht="14.25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</row>
    <row r="1861" spans="1:80" ht="14.25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</row>
    <row r="1862" spans="1:80" ht="14.25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</row>
    <row r="1863" spans="1:80" ht="14.25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</row>
    <row r="1864" spans="1:80" ht="14.25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</row>
    <row r="1865" spans="1:80" ht="14.25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</row>
    <row r="1866" spans="1:80" ht="14.25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</row>
    <row r="1867" spans="1:80" ht="14.25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</row>
    <row r="1868" spans="1:80" ht="14.25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</row>
    <row r="1869" spans="1:80" ht="14.25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</row>
    <row r="1870" spans="1:80" ht="14.25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</row>
    <row r="1871" spans="1:80" ht="14.25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</row>
    <row r="1872" spans="1:80" ht="14.25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</row>
    <row r="1873" spans="1:80" ht="14.25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</row>
    <row r="1874" spans="1:80" ht="14.25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</row>
    <row r="1875" spans="1:80" ht="14.25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</row>
    <row r="1876" spans="1:80" ht="14.25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</row>
    <row r="1877" spans="1:80" ht="14.25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</row>
    <row r="1878" spans="1:80" ht="14.25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</row>
    <row r="1879" spans="1:80" ht="14.25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</row>
    <row r="1880" spans="1:80" ht="14.25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</row>
    <row r="1881" spans="1:80" ht="14.25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</row>
    <row r="1882" spans="1:80" ht="14.25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</row>
    <row r="1883" spans="1:80" ht="14.25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</row>
    <row r="1884" spans="1:80" ht="14.25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</row>
    <row r="1885" spans="1:80" ht="14.25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</row>
    <row r="1886" spans="1:80" ht="14.25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</row>
    <row r="1887" spans="1:80" ht="14.25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</row>
    <row r="1888" spans="1:80" ht="14.25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</row>
    <row r="1889" spans="1:80" ht="14.25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</row>
    <row r="1890" spans="1:80" ht="14.25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</row>
    <row r="1891" spans="1:80" ht="14.25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</row>
    <row r="1892" spans="1:80" ht="14.25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</row>
    <row r="1893" spans="1:80" ht="14.25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</row>
    <row r="1894" spans="1:80" ht="14.25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</row>
    <row r="1895" spans="1:80" ht="14.25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</row>
    <row r="1896" spans="1:80" ht="14.25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</row>
    <row r="1897" spans="1:80" ht="14.25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</row>
    <row r="1898" spans="1:80" ht="14.25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</row>
    <row r="1899" spans="1:80" ht="14.25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</row>
    <row r="1900" spans="1:80" ht="14.25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</row>
    <row r="1901" spans="1:80" ht="14.25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</row>
    <row r="1902" spans="1:80" ht="14.25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</row>
    <row r="1903" spans="1:80" ht="14.25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</row>
    <row r="1904" spans="1:80" ht="14.25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</row>
    <row r="1905" spans="1:80" ht="14.25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</row>
    <row r="1906" spans="1:80" ht="14.25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</row>
    <row r="1907" spans="1:80" ht="14.25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</row>
    <row r="1908" spans="1:80" ht="14.25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</row>
    <row r="1909" spans="1:80" ht="14.25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</row>
    <row r="1910" spans="1:80" ht="14.25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</row>
    <row r="1911" spans="1:80" ht="14.25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</row>
    <row r="1912" spans="1:80" ht="14.25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</row>
    <row r="1913" spans="1:80" ht="14.25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</row>
    <row r="1914" spans="1:80" ht="14.25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</row>
    <row r="1915" spans="1:80" ht="14.25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</row>
    <row r="1916" spans="1:80" ht="14.25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</row>
    <row r="1917" spans="1:80" ht="14.25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</row>
    <row r="1918" spans="1:80" ht="14.25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</row>
    <row r="1919" spans="1:80" ht="14.25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</row>
    <row r="1920" spans="1:80" ht="14.25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</row>
    <row r="1921" spans="1:80" ht="14.25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</row>
    <row r="1922" spans="1:80" ht="14.25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</row>
    <row r="1923" spans="1:80" ht="14.25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</row>
    <row r="1924" spans="1:80" ht="14.25" x14ac:dyDescent="0.2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</row>
    <row r="1925" spans="1:80" ht="14.25" x14ac:dyDescent="0.2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</row>
    <row r="1926" spans="1:80" ht="14.25" x14ac:dyDescent="0.2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</row>
    <row r="1927" spans="1:80" ht="14.25" x14ac:dyDescent="0.2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</row>
    <row r="1928" spans="1:80" ht="14.25" x14ac:dyDescent="0.2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</row>
    <row r="1929" spans="1:80" ht="14.25" x14ac:dyDescent="0.2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</row>
    <row r="1930" spans="1:80" ht="14.25" x14ac:dyDescent="0.2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</row>
    <row r="1931" spans="1:80" ht="14.25" x14ac:dyDescent="0.2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</row>
    <row r="1932" spans="1:80" ht="14.25" x14ac:dyDescent="0.2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</row>
    <row r="1933" spans="1:80" ht="14.25" x14ac:dyDescent="0.2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</row>
    <row r="1934" spans="1:80" ht="14.25" x14ac:dyDescent="0.2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</row>
    <row r="1935" spans="1:80" ht="14.25" x14ac:dyDescent="0.2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</row>
    <row r="1936" spans="1:80" ht="14.25" x14ac:dyDescent="0.2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</row>
    <row r="1937" spans="1:80" ht="14.25" x14ac:dyDescent="0.2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</row>
    <row r="1938" spans="1:80" ht="14.25" x14ac:dyDescent="0.2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</row>
    <row r="1939" spans="1:80" ht="14.25" x14ac:dyDescent="0.2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</row>
    <row r="1940" spans="1:80" ht="14.25" x14ac:dyDescent="0.2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</row>
    <row r="1941" spans="1:80" ht="14.25" x14ac:dyDescent="0.2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</row>
    <row r="1942" spans="1:80" ht="14.25" x14ac:dyDescent="0.2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</row>
    <row r="1943" spans="1:80" ht="14.25" x14ac:dyDescent="0.2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</row>
    <row r="1944" spans="1:80" ht="14.25" x14ac:dyDescent="0.2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</row>
    <row r="1945" spans="1:80" ht="14.25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</row>
    <row r="1946" spans="1:80" ht="14.25" x14ac:dyDescent="0.2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</row>
    <row r="1947" spans="1:80" ht="14.25" x14ac:dyDescent="0.2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</row>
    <row r="1948" spans="1:80" ht="14.25" x14ac:dyDescent="0.2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</row>
    <row r="1949" spans="1:80" ht="14.25" x14ac:dyDescent="0.2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</row>
    <row r="1950" spans="1:80" ht="14.25" x14ac:dyDescent="0.2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</row>
    <row r="1951" spans="1:80" ht="14.25" x14ac:dyDescent="0.2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</row>
    <row r="1952" spans="1:80" ht="14.25" x14ac:dyDescent="0.2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</row>
    <row r="1953" spans="1:80" ht="14.25" x14ac:dyDescent="0.2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</row>
    <row r="1954" spans="1:80" ht="14.25" x14ac:dyDescent="0.2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</row>
    <row r="1955" spans="1:80" ht="14.25" x14ac:dyDescent="0.2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</row>
    <row r="1956" spans="1:80" ht="14.25" x14ac:dyDescent="0.2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</row>
    <row r="1957" spans="1:80" ht="14.25" x14ac:dyDescent="0.2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</row>
    <row r="1958" spans="1:80" ht="14.25" x14ac:dyDescent="0.2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</row>
    <row r="1959" spans="1:80" ht="14.25" x14ac:dyDescent="0.2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</row>
    <row r="1960" spans="1:80" ht="14.25" x14ac:dyDescent="0.2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</row>
    <row r="1961" spans="1:80" ht="14.25" x14ac:dyDescent="0.2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</row>
    <row r="1962" spans="1:80" ht="14.25" x14ac:dyDescent="0.2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</row>
    <row r="1963" spans="1:80" ht="14.25" x14ac:dyDescent="0.2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</row>
    <row r="1964" spans="1:80" ht="14.25" x14ac:dyDescent="0.2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</row>
    <row r="1965" spans="1:80" ht="14.25" x14ac:dyDescent="0.2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</row>
    <row r="1966" spans="1:80" ht="14.25" x14ac:dyDescent="0.2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</row>
    <row r="1967" spans="1:80" ht="14.25" x14ac:dyDescent="0.2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</row>
    <row r="1968" spans="1:80" ht="14.25" x14ac:dyDescent="0.2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</row>
    <row r="1969" spans="1:80" ht="14.25" x14ac:dyDescent="0.2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</row>
    <row r="1970" spans="1:80" ht="14.25" x14ac:dyDescent="0.2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</row>
    <row r="1971" spans="1:80" ht="14.25" x14ac:dyDescent="0.2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</row>
    <row r="1972" spans="1:80" ht="14.25" x14ac:dyDescent="0.2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</row>
    <row r="1973" spans="1:80" ht="14.25" x14ac:dyDescent="0.2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</row>
    <row r="1974" spans="1:80" ht="14.25" x14ac:dyDescent="0.2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</row>
    <row r="1975" spans="1:80" ht="14.25" x14ac:dyDescent="0.2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</row>
    <row r="1976" spans="1:80" ht="14.25" x14ac:dyDescent="0.2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</row>
    <row r="1977" spans="1:80" ht="14.25" x14ac:dyDescent="0.2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</row>
    <row r="1978" spans="1:80" ht="14.25" x14ac:dyDescent="0.2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</row>
    <row r="1979" spans="1:80" ht="14.25" x14ac:dyDescent="0.2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</row>
    <row r="1980" spans="1:80" ht="14.25" x14ac:dyDescent="0.2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</row>
    <row r="1981" spans="1:80" ht="14.25" x14ac:dyDescent="0.2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</row>
    <row r="1982" spans="1:80" ht="14.25" x14ac:dyDescent="0.2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</row>
    <row r="1983" spans="1:80" ht="14.25" x14ac:dyDescent="0.2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</row>
    <row r="1984" spans="1:80" ht="14.25" x14ac:dyDescent="0.2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</row>
    <row r="1985" spans="1:80" ht="14.25" x14ac:dyDescent="0.2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</row>
    <row r="1986" spans="1:80" ht="14.25" x14ac:dyDescent="0.2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</row>
    <row r="1987" spans="1:80" ht="14.25" x14ac:dyDescent="0.2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</row>
    <row r="1988" spans="1:80" ht="14.25" x14ac:dyDescent="0.2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</row>
    <row r="1989" spans="1:80" ht="14.25" x14ac:dyDescent="0.2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</row>
    <row r="1990" spans="1:80" ht="14.25" x14ac:dyDescent="0.2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</row>
    <row r="1991" spans="1:80" ht="14.25" x14ac:dyDescent="0.2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</row>
    <row r="1992" spans="1:80" ht="14.25" x14ac:dyDescent="0.2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</row>
    <row r="1993" spans="1:80" ht="14.25" x14ac:dyDescent="0.2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</row>
    <row r="1994" spans="1:80" ht="14.25" x14ac:dyDescent="0.2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</row>
    <row r="1995" spans="1:80" ht="14.25" x14ac:dyDescent="0.2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</row>
    <row r="1996" spans="1:80" ht="14.25" x14ac:dyDescent="0.2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</row>
    <row r="1997" spans="1:80" ht="14.25" x14ac:dyDescent="0.2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</row>
    <row r="1998" spans="1:80" ht="14.25" x14ac:dyDescent="0.2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</row>
    <row r="1999" spans="1:80" ht="14.25" x14ac:dyDescent="0.2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</row>
    <row r="2000" spans="1:80" ht="14.25" x14ac:dyDescent="0.2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</row>
    <row r="2001" spans="1:80" ht="14.25" x14ac:dyDescent="0.2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</row>
    <row r="2002" spans="1:80" ht="14.25" x14ac:dyDescent="0.2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</row>
    <row r="2003" spans="1:80" ht="14.25" x14ac:dyDescent="0.2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</row>
    <row r="2004" spans="1:80" ht="14.25" x14ac:dyDescent="0.2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</row>
    <row r="2005" spans="1:80" ht="14.25" x14ac:dyDescent="0.2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</row>
    <row r="2006" spans="1:80" ht="14.25" x14ac:dyDescent="0.2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</row>
    <row r="2007" spans="1:80" ht="14.25" x14ac:dyDescent="0.2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</row>
    <row r="2008" spans="1:80" ht="14.25" x14ac:dyDescent="0.2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</row>
    <row r="2009" spans="1:80" ht="14.25" x14ac:dyDescent="0.2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</row>
    <row r="2010" spans="1:80" ht="14.25" x14ac:dyDescent="0.2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</row>
    <row r="2011" spans="1:80" ht="14.25" x14ac:dyDescent="0.2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</row>
    <row r="2012" spans="1:80" ht="14.25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</row>
    <row r="2013" spans="1:80" ht="14.25" x14ac:dyDescent="0.2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</row>
    <row r="2014" spans="1:80" ht="14.25" x14ac:dyDescent="0.2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</row>
    <row r="2015" spans="1:80" ht="14.25" x14ac:dyDescent="0.2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</row>
    <row r="2016" spans="1:80" ht="14.25" x14ac:dyDescent="0.2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</row>
    <row r="2017" spans="1:80" ht="14.25" x14ac:dyDescent="0.2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</row>
    <row r="2018" spans="1:80" ht="14.25" x14ac:dyDescent="0.2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</row>
    <row r="2019" spans="1:80" ht="14.25" x14ac:dyDescent="0.2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</row>
    <row r="2020" spans="1:80" ht="14.25" x14ac:dyDescent="0.2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</row>
    <row r="2021" spans="1:80" ht="14.25" x14ac:dyDescent="0.2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</row>
    <row r="2022" spans="1:80" ht="14.25" x14ac:dyDescent="0.2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</row>
    <row r="2023" spans="1:80" ht="14.25" x14ac:dyDescent="0.2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</row>
    <row r="2024" spans="1:80" ht="14.25" x14ac:dyDescent="0.2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</row>
    <row r="2025" spans="1:80" ht="14.25" x14ac:dyDescent="0.2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</row>
    <row r="2026" spans="1:80" ht="14.25" x14ac:dyDescent="0.2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</row>
    <row r="2027" spans="1:80" ht="14.25" x14ac:dyDescent="0.2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</row>
    <row r="2028" spans="1:80" ht="14.25" x14ac:dyDescent="0.2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</row>
    <row r="2029" spans="1:80" ht="14.25" x14ac:dyDescent="0.2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</row>
    <row r="2030" spans="1:80" ht="14.25" x14ac:dyDescent="0.2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</row>
    <row r="2031" spans="1:80" ht="14.25" x14ac:dyDescent="0.2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</row>
    <row r="2032" spans="1:80" ht="14.25" x14ac:dyDescent="0.2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</row>
    <row r="2033" spans="1:80" ht="14.25" x14ac:dyDescent="0.2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</row>
    <row r="2034" spans="1:80" ht="14.25" x14ac:dyDescent="0.2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</row>
    <row r="2035" spans="1:80" ht="14.25" x14ac:dyDescent="0.2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</row>
    <row r="2036" spans="1:80" ht="14.25" x14ac:dyDescent="0.2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</row>
    <row r="2037" spans="1:80" ht="14.25" x14ac:dyDescent="0.2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</row>
    <row r="2038" spans="1:80" ht="14.25" x14ac:dyDescent="0.2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</row>
    <row r="2039" spans="1:80" ht="14.25" x14ac:dyDescent="0.2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</row>
    <row r="2040" spans="1:80" ht="14.25" x14ac:dyDescent="0.2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</row>
    <row r="2041" spans="1:80" ht="14.25" x14ac:dyDescent="0.2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</row>
    <row r="2042" spans="1:80" ht="14.25" x14ac:dyDescent="0.2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</row>
    <row r="2043" spans="1:80" ht="14.25" x14ac:dyDescent="0.2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</row>
    <row r="2044" spans="1:80" ht="14.25" x14ac:dyDescent="0.2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</row>
    <row r="2045" spans="1:80" ht="14.25" x14ac:dyDescent="0.2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</row>
    <row r="2046" spans="1:80" ht="14.25" x14ac:dyDescent="0.2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</row>
    <row r="2047" spans="1:80" ht="14.25" x14ac:dyDescent="0.2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</row>
    <row r="2048" spans="1:80" ht="14.25" x14ac:dyDescent="0.2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</row>
    <row r="2049" spans="1:80" ht="14.25" x14ac:dyDescent="0.2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</row>
    <row r="2050" spans="1:80" ht="14.25" x14ac:dyDescent="0.2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</row>
    <row r="2051" spans="1:80" ht="14.25" x14ac:dyDescent="0.2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</row>
    <row r="2052" spans="1:80" ht="14.25" x14ac:dyDescent="0.2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</row>
    <row r="2053" spans="1:80" ht="14.25" x14ac:dyDescent="0.2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</row>
    <row r="2054" spans="1:80" ht="14.25" x14ac:dyDescent="0.2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</row>
    <row r="2055" spans="1:80" ht="14.25" x14ac:dyDescent="0.2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</row>
    <row r="2056" spans="1:80" ht="14.25" x14ac:dyDescent="0.2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</row>
    <row r="2057" spans="1:80" ht="14.25" x14ac:dyDescent="0.2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</row>
    <row r="2058" spans="1:80" ht="14.25" x14ac:dyDescent="0.2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</row>
    <row r="2059" spans="1:80" ht="14.25" x14ac:dyDescent="0.2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</row>
    <row r="2060" spans="1:80" ht="14.25" x14ac:dyDescent="0.2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</row>
    <row r="2061" spans="1:80" ht="14.25" x14ac:dyDescent="0.2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</row>
    <row r="2062" spans="1:80" ht="14.25" x14ac:dyDescent="0.2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</row>
    <row r="2063" spans="1:80" ht="14.25" x14ac:dyDescent="0.2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</row>
    <row r="2064" spans="1:80" ht="14.25" x14ac:dyDescent="0.2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</row>
    <row r="2065" spans="1:80" ht="14.25" x14ac:dyDescent="0.2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</row>
    <row r="2066" spans="1:80" ht="14.25" x14ac:dyDescent="0.2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</row>
    <row r="2067" spans="1:80" ht="14.25" x14ac:dyDescent="0.2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</row>
    <row r="2068" spans="1:80" ht="14.25" x14ac:dyDescent="0.2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</row>
    <row r="2069" spans="1:80" ht="14.25" x14ac:dyDescent="0.2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</row>
    <row r="2070" spans="1:80" ht="14.25" x14ac:dyDescent="0.2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</row>
    <row r="2071" spans="1:80" ht="14.25" x14ac:dyDescent="0.2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</row>
    <row r="2072" spans="1:80" ht="14.25" x14ac:dyDescent="0.2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</row>
    <row r="2073" spans="1:80" ht="14.25" x14ac:dyDescent="0.2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</row>
    <row r="2074" spans="1:80" ht="14.25" x14ac:dyDescent="0.2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</row>
    <row r="2075" spans="1:80" ht="14.25" x14ac:dyDescent="0.2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</row>
    <row r="2076" spans="1:80" ht="14.25" x14ac:dyDescent="0.2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</row>
    <row r="2077" spans="1:80" ht="14.25" x14ac:dyDescent="0.2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</row>
    <row r="2078" spans="1:80" ht="14.25" x14ac:dyDescent="0.2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</row>
    <row r="2079" spans="1:80" ht="14.25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</row>
    <row r="2080" spans="1:80" ht="14.25" x14ac:dyDescent="0.2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</row>
    <row r="2081" spans="1:80" ht="14.25" x14ac:dyDescent="0.2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</row>
    <row r="2082" spans="1:80" ht="14.25" x14ac:dyDescent="0.2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</row>
    <row r="2083" spans="1:80" ht="14.25" x14ac:dyDescent="0.2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</row>
    <row r="2084" spans="1:80" ht="14.25" x14ac:dyDescent="0.2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</row>
    <row r="2085" spans="1:80" ht="14.25" x14ac:dyDescent="0.2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</row>
    <row r="2086" spans="1:80" ht="14.25" x14ac:dyDescent="0.2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</row>
    <row r="2087" spans="1:80" ht="14.25" x14ac:dyDescent="0.2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</row>
    <row r="2088" spans="1:80" ht="14.25" x14ac:dyDescent="0.2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</row>
    <row r="2089" spans="1:80" ht="14.25" x14ac:dyDescent="0.2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</row>
    <row r="2090" spans="1:80" ht="14.25" x14ac:dyDescent="0.2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</row>
    <row r="2091" spans="1:80" ht="14.25" x14ac:dyDescent="0.2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</row>
    <row r="2092" spans="1:80" ht="14.25" x14ac:dyDescent="0.2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</row>
    <row r="2093" spans="1:80" ht="14.25" x14ac:dyDescent="0.2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</row>
    <row r="2094" spans="1:80" ht="14.25" x14ac:dyDescent="0.2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</row>
    <row r="2095" spans="1:80" ht="14.25" x14ac:dyDescent="0.2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</row>
    <row r="2096" spans="1:80" ht="14.25" x14ac:dyDescent="0.2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</row>
    <row r="2097" spans="1:80" ht="14.25" x14ac:dyDescent="0.2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</row>
    <row r="2098" spans="1:80" ht="14.25" x14ac:dyDescent="0.2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</row>
    <row r="2099" spans="1:80" ht="14.25" x14ac:dyDescent="0.2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</row>
    <row r="2100" spans="1:80" ht="14.25" x14ac:dyDescent="0.2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</row>
    <row r="2101" spans="1:80" ht="14.25" x14ac:dyDescent="0.2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</row>
    <row r="2102" spans="1:80" ht="14.25" x14ac:dyDescent="0.2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</row>
    <row r="2103" spans="1:80" ht="14.25" x14ac:dyDescent="0.2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</row>
    <row r="2104" spans="1:80" ht="14.25" x14ac:dyDescent="0.2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</row>
    <row r="2105" spans="1:80" ht="14.25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</row>
    <row r="2106" spans="1:80" ht="14.25" x14ac:dyDescent="0.2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</row>
    <row r="2107" spans="1:80" ht="14.25" x14ac:dyDescent="0.2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</row>
    <row r="2108" spans="1:80" ht="14.25" x14ac:dyDescent="0.2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</row>
    <row r="2109" spans="1:80" ht="14.25" x14ac:dyDescent="0.2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</row>
    <row r="2110" spans="1:80" ht="14.25" x14ac:dyDescent="0.2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</row>
    <row r="2111" spans="1:80" ht="14.25" x14ac:dyDescent="0.2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</row>
    <row r="2112" spans="1:80" ht="14.25" x14ac:dyDescent="0.2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</row>
    <row r="2113" spans="1:80" ht="14.25" x14ac:dyDescent="0.2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</row>
    <row r="2114" spans="1:80" ht="14.25" x14ac:dyDescent="0.2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</row>
    <row r="2115" spans="1:80" ht="14.25" x14ac:dyDescent="0.2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</row>
    <row r="2116" spans="1:80" ht="14.25" x14ac:dyDescent="0.2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</row>
    <row r="2117" spans="1:80" ht="14.25" x14ac:dyDescent="0.2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</row>
    <row r="2118" spans="1:80" ht="14.25" x14ac:dyDescent="0.2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</row>
    <row r="2119" spans="1:80" ht="14.25" x14ac:dyDescent="0.2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</row>
    <row r="2120" spans="1:80" ht="14.25" x14ac:dyDescent="0.2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</row>
    <row r="2121" spans="1:80" ht="14.25" x14ac:dyDescent="0.2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</row>
    <row r="2122" spans="1:80" ht="14.25" x14ac:dyDescent="0.2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</row>
    <row r="2123" spans="1:80" ht="14.25" x14ac:dyDescent="0.2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</row>
    <row r="2124" spans="1:80" ht="14.25" x14ac:dyDescent="0.2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</row>
    <row r="2125" spans="1:80" ht="14.25" x14ac:dyDescent="0.2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</row>
    <row r="2126" spans="1:80" ht="14.25" x14ac:dyDescent="0.2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</row>
    <row r="2127" spans="1:80" ht="14.25" x14ac:dyDescent="0.2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</row>
    <row r="2128" spans="1:80" ht="14.25" x14ac:dyDescent="0.2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</row>
    <row r="2129" spans="1:80" ht="14.25" x14ac:dyDescent="0.2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</row>
    <row r="2130" spans="1:80" ht="14.25" x14ac:dyDescent="0.2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</row>
    <row r="2131" spans="1:80" ht="14.25" x14ac:dyDescent="0.2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</row>
    <row r="2132" spans="1:80" ht="14.25" x14ac:dyDescent="0.2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</row>
    <row r="2133" spans="1:80" ht="14.25" x14ac:dyDescent="0.2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</row>
    <row r="2134" spans="1:80" ht="14.25" x14ac:dyDescent="0.2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</row>
    <row r="2135" spans="1:80" ht="14.25" x14ac:dyDescent="0.2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</row>
    <row r="2136" spans="1:80" ht="14.25" x14ac:dyDescent="0.2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</row>
    <row r="2137" spans="1:80" ht="14.25" x14ac:dyDescent="0.2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</row>
    <row r="2138" spans="1:80" ht="14.25" x14ac:dyDescent="0.2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</row>
    <row r="2139" spans="1:80" ht="14.25" x14ac:dyDescent="0.2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</row>
    <row r="2140" spans="1:80" ht="14.25" x14ac:dyDescent="0.2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</row>
    <row r="2141" spans="1:80" ht="14.25" x14ac:dyDescent="0.2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</row>
    <row r="2142" spans="1:80" ht="14.25" x14ac:dyDescent="0.2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</row>
    <row r="2143" spans="1:80" ht="14.25" x14ac:dyDescent="0.2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</row>
    <row r="2144" spans="1:80" ht="14.25" x14ac:dyDescent="0.2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</row>
    <row r="2145" spans="1:80" ht="14.25" x14ac:dyDescent="0.2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</row>
    <row r="2146" spans="1:80" ht="14.25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</row>
    <row r="2147" spans="1:80" ht="14.25" x14ac:dyDescent="0.2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</row>
    <row r="2148" spans="1:80" ht="14.25" x14ac:dyDescent="0.2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</row>
    <row r="2149" spans="1:80" ht="14.25" x14ac:dyDescent="0.2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</row>
    <row r="2150" spans="1:80" ht="14.25" x14ac:dyDescent="0.2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</row>
    <row r="2151" spans="1:80" ht="14.25" x14ac:dyDescent="0.2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</row>
    <row r="2152" spans="1:80" ht="14.25" x14ac:dyDescent="0.2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</row>
    <row r="2153" spans="1:80" ht="14.25" x14ac:dyDescent="0.2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</row>
    <row r="2154" spans="1:80" ht="14.25" x14ac:dyDescent="0.2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</row>
    <row r="2155" spans="1:80" ht="14.25" x14ac:dyDescent="0.2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</row>
    <row r="2156" spans="1:80" ht="14.25" x14ac:dyDescent="0.2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</row>
    <row r="2157" spans="1:80" ht="14.25" x14ac:dyDescent="0.2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</row>
    <row r="2158" spans="1:80" ht="14.25" x14ac:dyDescent="0.2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</row>
    <row r="2159" spans="1:80" ht="14.25" x14ac:dyDescent="0.2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</row>
    <row r="2160" spans="1:80" ht="14.25" x14ac:dyDescent="0.2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</row>
    <row r="2161" spans="1:80" ht="14.25" x14ac:dyDescent="0.2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</row>
    <row r="2162" spans="1:80" ht="14.25" x14ac:dyDescent="0.2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</row>
    <row r="2163" spans="1:80" ht="14.25" x14ac:dyDescent="0.2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</row>
    <row r="2164" spans="1:80" ht="14.25" x14ac:dyDescent="0.2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</row>
    <row r="2165" spans="1:80" ht="14.25" x14ac:dyDescent="0.2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</row>
    <row r="2166" spans="1:80" ht="14.25" x14ac:dyDescent="0.2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</row>
    <row r="2167" spans="1:80" ht="14.25" x14ac:dyDescent="0.2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</row>
    <row r="2168" spans="1:80" ht="14.25" x14ac:dyDescent="0.2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</row>
    <row r="2169" spans="1:80" ht="14.25" x14ac:dyDescent="0.2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</row>
    <row r="2170" spans="1:80" ht="14.25" x14ac:dyDescent="0.2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</row>
    <row r="2171" spans="1:80" ht="14.25" x14ac:dyDescent="0.2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</row>
    <row r="2172" spans="1:80" ht="14.25" x14ac:dyDescent="0.2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</row>
    <row r="2173" spans="1:80" ht="14.25" x14ac:dyDescent="0.2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</row>
    <row r="2174" spans="1:80" ht="14.25" x14ac:dyDescent="0.2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</row>
    <row r="2175" spans="1:80" ht="14.25" x14ac:dyDescent="0.2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</row>
    <row r="2176" spans="1:80" ht="14.25" x14ac:dyDescent="0.2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</row>
    <row r="2177" spans="1:80" ht="14.25" x14ac:dyDescent="0.2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</row>
    <row r="2178" spans="1:80" ht="14.25" x14ac:dyDescent="0.2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</row>
    <row r="2179" spans="1:80" ht="14.25" x14ac:dyDescent="0.2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</row>
    <row r="2180" spans="1:80" ht="14.25" x14ac:dyDescent="0.2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</row>
    <row r="2181" spans="1:80" ht="14.25" x14ac:dyDescent="0.2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</row>
    <row r="2182" spans="1:80" ht="14.25" x14ac:dyDescent="0.2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</row>
    <row r="2183" spans="1:80" ht="14.25" x14ac:dyDescent="0.2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</row>
    <row r="2184" spans="1:80" ht="14.25" x14ac:dyDescent="0.2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</row>
    <row r="2185" spans="1:80" ht="14.25" x14ac:dyDescent="0.2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</row>
    <row r="2186" spans="1:80" ht="14.25" x14ac:dyDescent="0.2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</row>
    <row r="2187" spans="1:80" ht="14.25" x14ac:dyDescent="0.2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</row>
    <row r="2188" spans="1:80" ht="14.25" x14ac:dyDescent="0.2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</row>
    <row r="2189" spans="1:80" ht="14.25" x14ac:dyDescent="0.2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</row>
    <row r="2190" spans="1:80" ht="14.25" x14ac:dyDescent="0.2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</row>
    <row r="2191" spans="1:80" ht="14.25" x14ac:dyDescent="0.2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</row>
    <row r="2192" spans="1:80" ht="14.25" x14ac:dyDescent="0.2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</row>
    <row r="2193" spans="1:80" ht="14.25" x14ac:dyDescent="0.2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</row>
    <row r="2194" spans="1:80" ht="14.25" x14ac:dyDescent="0.2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</row>
    <row r="2195" spans="1:80" ht="14.25" x14ac:dyDescent="0.2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</row>
    <row r="2196" spans="1:80" ht="14.25" x14ac:dyDescent="0.2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</row>
    <row r="2197" spans="1:80" ht="14.25" x14ac:dyDescent="0.2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</row>
    <row r="2198" spans="1:80" ht="14.25" x14ac:dyDescent="0.2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</row>
    <row r="2199" spans="1:80" ht="14.25" x14ac:dyDescent="0.2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</row>
    <row r="2200" spans="1:80" ht="14.25" x14ac:dyDescent="0.2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</row>
    <row r="2201" spans="1:80" ht="14.25" x14ac:dyDescent="0.2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</row>
    <row r="2202" spans="1:80" ht="14.25" x14ac:dyDescent="0.2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</row>
    <row r="2203" spans="1:80" ht="14.25" x14ac:dyDescent="0.2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</row>
    <row r="2204" spans="1:80" ht="14.25" x14ac:dyDescent="0.2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</row>
    <row r="2205" spans="1:80" ht="14.25" x14ac:dyDescent="0.2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</row>
    <row r="2206" spans="1:80" ht="14.25" x14ac:dyDescent="0.2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</row>
    <row r="2207" spans="1:80" ht="14.25" x14ac:dyDescent="0.2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</row>
    <row r="2208" spans="1:80" ht="14.25" x14ac:dyDescent="0.2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</row>
    <row r="2209" spans="1:80" ht="14.25" x14ac:dyDescent="0.2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</row>
    <row r="2210" spans="1:80" ht="14.25" x14ac:dyDescent="0.2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</row>
    <row r="2211" spans="1:80" ht="14.25" x14ac:dyDescent="0.2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</row>
    <row r="2212" spans="1:80" ht="14.25" x14ac:dyDescent="0.2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</row>
    <row r="2213" spans="1:80" ht="14.25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</row>
    <row r="2214" spans="1:80" ht="14.25" x14ac:dyDescent="0.2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</row>
    <row r="2215" spans="1:80" ht="14.25" x14ac:dyDescent="0.2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</row>
    <row r="2216" spans="1:80" ht="14.25" x14ac:dyDescent="0.2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</row>
    <row r="2217" spans="1:80" ht="14.25" x14ac:dyDescent="0.2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</row>
    <row r="2218" spans="1:80" ht="14.25" x14ac:dyDescent="0.2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</row>
    <row r="2219" spans="1:80" ht="14.25" x14ac:dyDescent="0.2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</row>
    <row r="2220" spans="1:80" ht="14.25" x14ac:dyDescent="0.2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</row>
    <row r="2221" spans="1:80" ht="14.25" x14ac:dyDescent="0.2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</row>
    <row r="2222" spans="1:80" ht="14.25" x14ac:dyDescent="0.2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</row>
    <row r="2223" spans="1:80" ht="14.25" x14ac:dyDescent="0.2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</row>
    <row r="2224" spans="1:80" ht="14.25" x14ac:dyDescent="0.2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</row>
    <row r="2225" spans="1:80" ht="14.25" x14ac:dyDescent="0.2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</row>
    <row r="2226" spans="1:80" ht="14.25" x14ac:dyDescent="0.2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</row>
    <row r="2227" spans="1:80" ht="14.25" x14ac:dyDescent="0.2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</row>
    <row r="2228" spans="1:80" ht="14.25" x14ac:dyDescent="0.2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</row>
    <row r="2229" spans="1:80" ht="14.25" x14ac:dyDescent="0.2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</row>
    <row r="2230" spans="1:80" ht="14.25" x14ac:dyDescent="0.2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</row>
    <row r="2231" spans="1:80" ht="14.25" x14ac:dyDescent="0.2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</row>
    <row r="2232" spans="1:80" ht="14.25" x14ac:dyDescent="0.2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</row>
    <row r="2233" spans="1:80" ht="14.25" x14ac:dyDescent="0.2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</row>
    <row r="2234" spans="1:80" ht="14.25" x14ac:dyDescent="0.2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</row>
    <row r="2235" spans="1:80" ht="14.25" x14ac:dyDescent="0.2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</row>
    <row r="2236" spans="1:80" ht="14.25" x14ac:dyDescent="0.2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</row>
    <row r="2237" spans="1:80" ht="14.25" x14ac:dyDescent="0.2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</row>
    <row r="2238" spans="1:80" ht="14.25" x14ac:dyDescent="0.2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</row>
    <row r="2239" spans="1:80" ht="14.25" x14ac:dyDescent="0.2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</row>
    <row r="2240" spans="1:80" ht="14.25" x14ac:dyDescent="0.2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</row>
    <row r="2241" spans="1:80" ht="14.25" x14ac:dyDescent="0.2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</row>
    <row r="2242" spans="1:80" ht="14.25" x14ac:dyDescent="0.2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</row>
    <row r="2243" spans="1:80" ht="14.25" x14ac:dyDescent="0.2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</row>
    <row r="2244" spans="1:80" ht="14.25" x14ac:dyDescent="0.2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</row>
    <row r="2245" spans="1:80" ht="14.25" x14ac:dyDescent="0.2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</row>
    <row r="2246" spans="1:80" ht="14.25" x14ac:dyDescent="0.2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</row>
    <row r="2247" spans="1:80" ht="14.25" x14ac:dyDescent="0.2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</row>
    <row r="2248" spans="1:80" ht="14.25" x14ac:dyDescent="0.2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</row>
    <row r="2249" spans="1:80" ht="14.25" x14ac:dyDescent="0.2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</row>
    <row r="2250" spans="1:80" ht="14.25" x14ac:dyDescent="0.2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</row>
    <row r="2251" spans="1:80" ht="14.25" x14ac:dyDescent="0.2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</row>
    <row r="2252" spans="1:80" ht="14.25" x14ac:dyDescent="0.2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</row>
    <row r="2253" spans="1:80" ht="14.25" x14ac:dyDescent="0.2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</row>
    <row r="2254" spans="1:80" ht="14.25" x14ac:dyDescent="0.2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</row>
    <row r="2255" spans="1:80" ht="14.25" x14ac:dyDescent="0.2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</row>
    <row r="2256" spans="1:80" ht="14.25" x14ac:dyDescent="0.2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</row>
    <row r="2257" spans="1:80" ht="14.25" x14ac:dyDescent="0.2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</row>
    <row r="2258" spans="1:80" ht="14.25" x14ac:dyDescent="0.2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</row>
    <row r="2259" spans="1:80" ht="14.25" x14ac:dyDescent="0.2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</row>
    <row r="2260" spans="1:80" ht="14.25" x14ac:dyDescent="0.2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</row>
    <row r="2261" spans="1:80" ht="14.25" x14ac:dyDescent="0.2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</row>
    <row r="2262" spans="1:80" ht="14.25" x14ac:dyDescent="0.2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</row>
    <row r="2263" spans="1:80" ht="14.25" x14ac:dyDescent="0.2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</row>
    <row r="2264" spans="1:80" ht="14.25" x14ac:dyDescent="0.2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</row>
    <row r="2265" spans="1:80" ht="14.25" x14ac:dyDescent="0.2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</row>
    <row r="2266" spans="1:80" ht="14.25" x14ac:dyDescent="0.2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</row>
    <row r="2267" spans="1:80" ht="14.25" x14ac:dyDescent="0.2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</row>
    <row r="2268" spans="1:80" ht="14.25" x14ac:dyDescent="0.2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</row>
    <row r="2269" spans="1:80" ht="14.25" x14ac:dyDescent="0.2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</row>
    <row r="2270" spans="1:80" ht="14.25" x14ac:dyDescent="0.2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</row>
    <row r="2271" spans="1:80" ht="14.25" x14ac:dyDescent="0.2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</row>
    <row r="2272" spans="1:80" ht="14.25" x14ac:dyDescent="0.2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</row>
    <row r="2273" spans="1:80" ht="14.25" x14ac:dyDescent="0.2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</row>
    <row r="2274" spans="1:80" ht="14.25" x14ac:dyDescent="0.2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</row>
    <row r="2275" spans="1:80" ht="14.25" x14ac:dyDescent="0.2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</row>
    <row r="2276" spans="1:80" ht="14.25" x14ac:dyDescent="0.2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</row>
    <row r="2277" spans="1:80" ht="14.25" x14ac:dyDescent="0.2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</row>
    <row r="2278" spans="1:80" ht="14.25" x14ac:dyDescent="0.2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</row>
    <row r="2279" spans="1:80" ht="14.25" x14ac:dyDescent="0.2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</row>
    <row r="2280" spans="1:80" ht="14.25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</row>
    <row r="2281" spans="1:80" ht="14.25" x14ac:dyDescent="0.2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</row>
    <row r="2282" spans="1:80" ht="14.25" x14ac:dyDescent="0.2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</row>
    <row r="2283" spans="1:80" ht="14.25" x14ac:dyDescent="0.2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</row>
    <row r="2284" spans="1:80" ht="14.25" x14ac:dyDescent="0.2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</row>
    <row r="2285" spans="1:80" ht="14.25" x14ac:dyDescent="0.2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</row>
    <row r="2286" spans="1:80" ht="14.25" x14ac:dyDescent="0.2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</row>
    <row r="2287" spans="1:80" ht="14.25" x14ac:dyDescent="0.2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</row>
    <row r="2288" spans="1:80" ht="14.25" x14ac:dyDescent="0.2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</row>
    <row r="2289" spans="1:80" ht="14.25" x14ac:dyDescent="0.2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</row>
    <row r="2290" spans="1:80" ht="14.25" x14ac:dyDescent="0.2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</row>
    <row r="2291" spans="1:80" ht="14.25" x14ac:dyDescent="0.2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</row>
    <row r="2292" spans="1:80" ht="14.25" x14ac:dyDescent="0.2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</row>
    <row r="2293" spans="1:80" ht="14.25" x14ac:dyDescent="0.2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</row>
    <row r="2294" spans="1:80" ht="14.25" x14ac:dyDescent="0.2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</row>
    <row r="2295" spans="1:80" ht="14.25" x14ac:dyDescent="0.2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</row>
    <row r="2296" spans="1:80" ht="14.25" x14ac:dyDescent="0.2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</row>
    <row r="2297" spans="1:80" ht="14.25" x14ac:dyDescent="0.2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</row>
    <row r="2298" spans="1:80" ht="14.25" x14ac:dyDescent="0.2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</row>
    <row r="2299" spans="1:80" ht="14.25" x14ac:dyDescent="0.2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</row>
    <row r="2300" spans="1:80" ht="14.25" x14ac:dyDescent="0.2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</row>
    <row r="2301" spans="1:80" ht="14.25" x14ac:dyDescent="0.2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</row>
    <row r="2302" spans="1:80" ht="14.25" x14ac:dyDescent="0.2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</row>
    <row r="2303" spans="1:80" ht="14.25" x14ac:dyDescent="0.2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</row>
    <row r="2304" spans="1:80" ht="14.25" x14ac:dyDescent="0.2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</row>
    <row r="2305" spans="1:80" ht="14.25" x14ac:dyDescent="0.2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</row>
    <row r="2306" spans="1:80" ht="14.25" x14ac:dyDescent="0.2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</row>
    <row r="2307" spans="1:80" ht="14.25" x14ac:dyDescent="0.2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</row>
    <row r="2308" spans="1:80" ht="14.25" x14ac:dyDescent="0.2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</row>
    <row r="2309" spans="1:80" ht="14.25" x14ac:dyDescent="0.2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</row>
    <row r="2310" spans="1:80" ht="14.25" x14ac:dyDescent="0.2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</row>
    <row r="2311" spans="1:80" ht="14.25" x14ac:dyDescent="0.2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</row>
    <row r="2312" spans="1:80" ht="14.25" x14ac:dyDescent="0.2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</row>
    <row r="2313" spans="1:80" ht="14.25" x14ac:dyDescent="0.2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</row>
    <row r="2314" spans="1:80" ht="14.25" x14ac:dyDescent="0.2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</row>
    <row r="2315" spans="1:80" ht="14.25" x14ac:dyDescent="0.2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</row>
    <row r="2316" spans="1:80" ht="14.25" x14ac:dyDescent="0.2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</row>
    <row r="2317" spans="1:80" ht="14.25" x14ac:dyDescent="0.2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</row>
    <row r="2318" spans="1:80" ht="14.25" x14ac:dyDescent="0.2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</row>
    <row r="2319" spans="1:80" ht="14.25" x14ac:dyDescent="0.2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</row>
    <row r="2320" spans="1:80" ht="14.25" x14ac:dyDescent="0.2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</row>
    <row r="2321" spans="1:80" ht="14.25" x14ac:dyDescent="0.2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</row>
    <row r="2322" spans="1:80" ht="14.25" x14ac:dyDescent="0.2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</row>
    <row r="2323" spans="1:80" ht="14.25" x14ac:dyDescent="0.2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</row>
    <row r="2324" spans="1:80" ht="14.25" x14ac:dyDescent="0.2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</row>
    <row r="2325" spans="1:80" ht="14.25" x14ac:dyDescent="0.2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</row>
    <row r="2326" spans="1:80" ht="14.25" x14ac:dyDescent="0.2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</row>
    <row r="2327" spans="1:80" ht="14.25" x14ac:dyDescent="0.2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</row>
    <row r="2328" spans="1:80" ht="14.25" x14ac:dyDescent="0.2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</row>
    <row r="2329" spans="1:80" ht="14.25" x14ac:dyDescent="0.2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</row>
    <row r="2330" spans="1:80" ht="14.25" x14ac:dyDescent="0.2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</row>
    <row r="2331" spans="1:80" ht="14.25" x14ac:dyDescent="0.2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</row>
    <row r="2332" spans="1:80" ht="14.25" x14ac:dyDescent="0.2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</row>
    <row r="2333" spans="1:80" ht="14.25" x14ac:dyDescent="0.2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</row>
    <row r="2334" spans="1:80" ht="14.25" x14ac:dyDescent="0.2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</row>
    <row r="2335" spans="1:80" ht="14.25" x14ac:dyDescent="0.2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</row>
    <row r="2336" spans="1:80" ht="14.25" x14ac:dyDescent="0.2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</row>
    <row r="2337" spans="1:80" ht="14.25" x14ac:dyDescent="0.2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</row>
    <row r="2338" spans="1:80" ht="14.25" x14ac:dyDescent="0.2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</row>
    <row r="2339" spans="1:80" ht="14.25" x14ac:dyDescent="0.2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</row>
    <row r="2340" spans="1:80" ht="14.25" x14ac:dyDescent="0.2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</row>
    <row r="2341" spans="1:80" ht="14.25" x14ac:dyDescent="0.2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</row>
    <row r="2342" spans="1:80" ht="14.25" x14ac:dyDescent="0.2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</row>
    <row r="2343" spans="1:80" ht="14.25" x14ac:dyDescent="0.2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</row>
    <row r="2344" spans="1:80" ht="14.25" x14ac:dyDescent="0.2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</row>
    <row r="2345" spans="1:80" ht="14.25" x14ac:dyDescent="0.2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</row>
    <row r="2346" spans="1:80" ht="14.25" x14ac:dyDescent="0.2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</row>
    <row r="2347" spans="1:80" ht="14.25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</row>
    <row r="2348" spans="1:80" ht="14.25" x14ac:dyDescent="0.2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</row>
    <row r="2349" spans="1:80" ht="14.25" x14ac:dyDescent="0.2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</row>
    <row r="2350" spans="1:80" ht="14.25" x14ac:dyDescent="0.2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</row>
    <row r="2351" spans="1:80" ht="14.25" x14ac:dyDescent="0.2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</row>
    <row r="2352" spans="1:80" ht="14.25" x14ac:dyDescent="0.2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</row>
    <row r="2353" spans="1:80" ht="14.25" x14ac:dyDescent="0.2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</row>
    <row r="2354" spans="1:80" ht="14.25" x14ac:dyDescent="0.2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</row>
    <row r="2355" spans="1:80" ht="14.25" x14ac:dyDescent="0.2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</row>
    <row r="2356" spans="1:80" ht="14.25" x14ac:dyDescent="0.2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</row>
    <row r="2357" spans="1:80" ht="14.25" x14ac:dyDescent="0.2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</row>
    <row r="2358" spans="1:80" ht="14.25" x14ac:dyDescent="0.2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</row>
    <row r="2359" spans="1:80" ht="14.25" x14ac:dyDescent="0.2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</row>
    <row r="2360" spans="1:80" ht="14.25" x14ac:dyDescent="0.2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</row>
    <row r="2361" spans="1:80" ht="14.25" x14ac:dyDescent="0.2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</row>
    <row r="2362" spans="1:80" ht="14.25" x14ac:dyDescent="0.2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</row>
    <row r="2363" spans="1:80" ht="14.25" x14ac:dyDescent="0.2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</row>
    <row r="2364" spans="1:80" ht="14.25" x14ac:dyDescent="0.2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</row>
    <row r="2365" spans="1:80" ht="14.25" x14ac:dyDescent="0.2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</row>
    <row r="2366" spans="1:80" ht="14.25" x14ac:dyDescent="0.2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</row>
    <row r="2367" spans="1:80" ht="14.25" x14ac:dyDescent="0.2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</row>
    <row r="2368" spans="1:80" ht="14.25" x14ac:dyDescent="0.2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</row>
    <row r="2369" spans="1:80" ht="14.25" x14ac:dyDescent="0.2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</row>
    <row r="2370" spans="1:80" ht="14.25" x14ac:dyDescent="0.2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</row>
    <row r="2371" spans="1:80" ht="14.25" x14ac:dyDescent="0.2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</row>
    <row r="2372" spans="1:80" ht="14.25" x14ac:dyDescent="0.2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</row>
    <row r="2373" spans="1:80" ht="14.25" x14ac:dyDescent="0.2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</row>
    <row r="2374" spans="1:80" ht="14.25" x14ac:dyDescent="0.2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</row>
    <row r="2375" spans="1:80" ht="14.25" x14ac:dyDescent="0.2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</row>
    <row r="2376" spans="1:80" ht="14.25" x14ac:dyDescent="0.2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</row>
    <row r="2377" spans="1:80" ht="14.25" x14ac:dyDescent="0.2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</row>
    <row r="2378" spans="1:80" ht="14.25" x14ac:dyDescent="0.2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</row>
    <row r="2379" spans="1:80" ht="14.25" x14ac:dyDescent="0.2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</row>
    <row r="2380" spans="1:80" ht="14.25" x14ac:dyDescent="0.2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</row>
    <row r="2381" spans="1:80" ht="14.25" x14ac:dyDescent="0.2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</row>
    <row r="2382" spans="1:80" ht="14.25" x14ac:dyDescent="0.2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</row>
    <row r="2383" spans="1:80" ht="14.25" x14ac:dyDescent="0.2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</row>
    <row r="2384" spans="1:80" ht="14.25" x14ac:dyDescent="0.2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</row>
    <row r="2385" spans="1:80" ht="14.25" x14ac:dyDescent="0.2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</row>
    <row r="2386" spans="1:80" ht="14.25" x14ac:dyDescent="0.2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</row>
    <row r="2387" spans="1:80" ht="14.25" x14ac:dyDescent="0.2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</row>
    <row r="2388" spans="1:80" ht="14.25" x14ac:dyDescent="0.2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</row>
    <row r="2389" spans="1:80" ht="14.25" x14ac:dyDescent="0.2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</row>
    <row r="2390" spans="1:80" ht="14.25" x14ac:dyDescent="0.2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</row>
    <row r="2391" spans="1:80" ht="14.25" x14ac:dyDescent="0.2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</row>
    <row r="2392" spans="1:80" ht="14.25" x14ac:dyDescent="0.2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</row>
    <row r="2393" spans="1:80" ht="14.25" x14ac:dyDescent="0.2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</row>
    <row r="2394" spans="1:80" ht="14.25" x14ac:dyDescent="0.2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</row>
    <row r="2395" spans="1:80" ht="14.25" x14ac:dyDescent="0.2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</row>
    <row r="2396" spans="1:80" ht="14.25" x14ac:dyDescent="0.2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</row>
    <row r="2397" spans="1:80" ht="14.25" x14ac:dyDescent="0.2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</row>
    <row r="2398" spans="1:80" ht="14.25" x14ac:dyDescent="0.2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</row>
    <row r="2399" spans="1:80" ht="14.25" x14ac:dyDescent="0.2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</row>
    <row r="2400" spans="1:80" ht="14.25" x14ac:dyDescent="0.2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</row>
    <row r="2401" spans="1:80" ht="14.25" x14ac:dyDescent="0.2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</row>
    <row r="2402" spans="1:80" ht="14.25" x14ac:dyDescent="0.2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</row>
    <row r="2403" spans="1:80" ht="14.25" x14ac:dyDescent="0.2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</row>
    <row r="2404" spans="1:80" ht="14.25" x14ac:dyDescent="0.2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</row>
    <row r="2405" spans="1:80" ht="14.25" x14ac:dyDescent="0.2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</row>
    <row r="2406" spans="1:80" ht="14.25" x14ac:dyDescent="0.2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</row>
    <row r="2407" spans="1:80" ht="14.25" x14ac:dyDescent="0.2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</row>
    <row r="2408" spans="1:80" ht="14.25" x14ac:dyDescent="0.2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</row>
    <row r="2409" spans="1:80" ht="14.25" x14ac:dyDescent="0.2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</row>
    <row r="2410" spans="1:80" ht="14.25" x14ac:dyDescent="0.2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</row>
    <row r="2411" spans="1:80" ht="14.25" x14ac:dyDescent="0.2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</row>
    <row r="2412" spans="1:80" ht="14.25" x14ac:dyDescent="0.2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</row>
    <row r="2413" spans="1:80" ht="14.25" x14ac:dyDescent="0.2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</row>
    <row r="2414" spans="1:80" ht="14.25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</row>
    <row r="2415" spans="1:80" ht="14.25" x14ac:dyDescent="0.2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</row>
    <row r="2416" spans="1:80" ht="14.25" x14ac:dyDescent="0.2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</row>
    <row r="2417" spans="1:80" ht="14.25" x14ac:dyDescent="0.2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</row>
    <row r="2418" spans="1:80" ht="14.25" x14ac:dyDescent="0.2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</row>
    <row r="2419" spans="1:80" ht="14.25" x14ac:dyDescent="0.2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</row>
    <row r="2420" spans="1:80" ht="14.25" x14ac:dyDescent="0.2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</row>
    <row r="2421" spans="1:80" ht="14.25" x14ac:dyDescent="0.2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</row>
    <row r="2422" spans="1:80" ht="14.25" x14ac:dyDescent="0.2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</row>
    <row r="2423" spans="1:80" ht="14.25" x14ac:dyDescent="0.2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</row>
    <row r="2424" spans="1:80" ht="14.25" x14ac:dyDescent="0.2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</row>
    <row r="2425" spans="1:80" ht="14.25" x14ac:dyDescent="0.2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</row>
    <row r="2426" spans="1:80" ht="14.25" x14ac:dyDescent="0.2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</row>
    <row r="2427" spans="1:80" ht="14.25" x14ac:dyDescent="0.2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</row>
    <row r="2428" spans="1:80" ht="14.25" x14ac:dyDescent="0.2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</row>
    <row r="2429" spans="1:80" ht="14.25" x14ac:dyDescent="0.2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</row>
    <row r="2430" spans="1:80" ht="14.25" x14ac:dyDescent="0.2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</row>
    <row r="2431" spans="1:80" ht="14.25" x14ac:dyDescent="0.2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</row>
    <row r="2432" spans="1:80" ht="14.25" x14ac:dyDescent="0.2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</row>
    <row r="2433" spans="1:80" ht="14.25" x14ac:dyDescent="0.2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</row>
    <row r="2434" spans="1:80" ht="14.25" x14ac:dyDescent="0.2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</row>
    <row r="2435" spans="1:80" ht="14.25" x14ac:dyDescent="0.2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</row>
    <row r="2436" spans="1:80" ht="14.25" x14ac:dyDescent="0.2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</row>
    <row r="2437" spans="1:80" ht="14.25" x14ac:dyDescent="0.2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</row>
    <row r="2438" spans="1:80" ht="14.25" x14ac:dyDescent="0.2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</row>
    <row r="2439" spans="1:80" ht="14.25" x14ac:dyDescent="0.2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</row>
    <row r="2440" spans="1:80" ht="14.25" x14ac:dyDescent="0.2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</row>
    <row r="2441" spans="1:80" ht="14.25" x14ac:dyDescent="0.2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</row>
    <row r="2442" spans="1:80" ht="14.25" x14ac:dyDescent="0.2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</row>
    <row r="2443" spans="1:80" ht="14.25" x14ac:dyDescent="0.2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</row>
    <row r="2444" spans="1:80" ht="14.25" x14ac:dyDescent="0.2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</row>
    <row r="2445" spans="1:80" ht="14.25" x14ac:dyDescent="0.2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</row>
    <row r="2446" spans="1:80" ht="14.25" x14ac:dyDescent="0.2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</row>
    <row r="2447" spans="1:80" ht="14.25" x14ac:dyDescent="0.2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</row>
    <row r="2448" spans="1:80" ht="14.25" x14ac:dyDescent="0.2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</row>
    <row r="2449" spans="1:80" ht="14.25" x14ac:dyDescent="0.2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</row>
    <row r="2450" spans="1:80" ht="14.25" x14ac:dyDescent="0.2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</row>
    <row r="2451" spans="1:80" ht="14.25" x14ac:dyDescent="0.2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</row>
    <row r="2452" spans="1:80" ht="14.25" x14ac:dyDescent="0.2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</row>
    <row r="2453" spans="1:80" ht="14.25" x14ac:dyDescent="0.2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</row>
    <row r="2454" spans="1:80" ht="14.25" x14ac:dyDescent="0.2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</row>
    <row r="2455" spans="1:80" ht="14.25" x14ac:dyDescent="0.2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</row>
    <row r="2456" spans="1:80" ht="14.25" x14ac:dyDescent="0.2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</row>
    <row r="2457" spans="1:80" ht="14.25" x14ac:dyDescent="0.2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</row>
    <row r="2458" spans="1:80" ht="14.25" x14ac:dyDescent="0.2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</row>
    <row r="2459" spans="1:80" ht="14.25" x14ac:dyDescent="0.2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</row>
    <row r="2460" spans="1:80" ht="14.25" x14ac:dyDescent="0.2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</row>
    <row r="2461" spans="1:80" ht="14.25" x14ac:dyDescent="0.2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</row>
    <row r="2462" spans="1:80" ht="14.25" x14ac:dyDescent="0.2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</row>
    <row r="2463" spans="1:80" ht="14.25" x14ac:dyDescent="0.2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</row>
    <row r="2464" spans="1:80" ht="14.25" x14ac:dyDescent="0.2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</row>
    <row r="2465" spans="1:80" ht="14.25" x14ac:dyDescent="0.2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</row>
    <row r="2466" spans="1:80" ht="14.25" x14ac:dyDescent="0.2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</row>
    <row r="2467" spans="1:80" ht="14.25" x14ac:dyDescent="0.2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</row>
    <row r="2468" spans="1:80" ht="14.25" x14ac:dyDescent="0.2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</row>
    <row r="2469" spans="1:80" ht="14.25" x14ac:dyDescent="0.2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</row>
  </sheetData>
  <mergeCells count="32">
    <mergeCell ref="D58:E58"/>
    <mergeCell ref="A12:C12"/>
    <mergeCell ref="F12:G12"/>
    <mergeCell ref="D16:E16"/>
    <mergeCell ref="A26:C26"/>
    <mergeCell ref="F26:G26"/>
    <mergeCell ref="D30:E30"/>
    <mergeCell ref="A40:C40"/>
    <mergeCell ref="F40:G40"/>
    <mergeCell ref="D44:E44"/>
    <mergeCell ref="A54:C54"/>
    <mergeCell ref="F54:G54"/>
    <mergeCell ref="D114:E114"/>
    <mergeCell ref="A68:C68"/>
    <mergeCell ref="F68:G68"/>
    <mergeCell ref="D72:E72"/>
    <mergeCell ref="A82:C82"/>
    <mergeCell ref="F82:G82"/>
    <mergeCell ref="D86:E86"/>
    <mergeCell ref="A96:C96"/>
    <mergeCell ref="F96:G96"/>
    <mergeCell ref="D100:E100"/>
    <mergeCell ref="A110:C110"/>
    <mergeCell ref="F110:G110"/>
    <mergeCell ref="A145:E146"/>
    <mergeCell ref="H145:H146"/>
    <mergeCell ref="A124:C124"/>
    <mergeCell ref="F124:G124"/>
    <mergeCell ref="D128:E128"/>
    <mergeCell ref="A138:C138"/>
    <mergeCell ref="F138:G138"/>
    <mergeCell ref="D142:E142"/>
  </mergeCells>
  <pageMargins left="0.75" right="0.5" top="1" bottom="0.5" header="0.3" footer="0.5"/>
  <pageSetup fitToHeight="3" orientation="portrait" r:id="rId1"/>
  <headerFooter alignWithMargins="0"/>
  <rowBreaks count="3" manualBreakCount="3">
    <brk id="45" max="7" man="1"/>
    <brk id="87" max="7" man="1"/>
    <brk id="12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Ex BA</vt:lpstr>
      <vt:lpstr>Pp BA2</vt:lpstr>
      <vt:lpstr>'Ex BA'!Print_Area</vt:lpstr>
      <vt:lpstr>'Pp BA2'!Print_Area</vt:lpstr>
      <vt:lpstr>'Ex BA'!Print_Titles</vt:lpstr>
      <vt:lpstr>'Pp BA2'!Print_Titles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2023-09-29T05:05:55Z</dcterms:created>
  <dcterms:modified xsi:type="dcterms:W3CDTF">2023-09-29T05:06:09Z</dcterms:modified>
</cp:coreProperties>
</file>