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Honaker Law Office\Clients\00510 - Black Mountain Utility\Drafts\Post-Hearing DR\Attachments for Response 1\"/>
    </mc:Choice>
  </mc:AlternateContent>
  <xr:revisionPtr revIDLastSave="0" documentId="13_ncr:1_{9560AE80-BB34-4D3D-A1A9-9EBA949610A2}" xr6:coauthVersionLast="47" xr6:coauthVersionMax="47" xr10:uidLastSave="{00000000-0000-0000-0000-000000000000}"/>
  <bookViews>
    <workbookView xWindow="37320" yWindow="-120" windowWidth="29040" windowHeight="15840" firstSheet="1" activeTab="1"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s>
  <definedNames>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819D564_DCAF_416E_9BB6_1A5CAA55E455_.wvu.PrintArea" localSheetId="4" hidden="1">Apr!$A$1:$F$45</definedName>
    <definedName name="Z_5819D564_DCAF_416E_9BB6_1A5CAA55E455_.wvu.PrintArea" localSheetId="8" hidden="1">Aug!$A$1:$F$45</definedName>
    <definedName name="Z_5819D564_DCAF_416E_9BB6_1A5CAA55E455_.wvu.PrintArea" localSheetId="12" hidden="1">Dec!$A$1:$F$45</definedName>
    <definedName name="Z_5819D564_DCAF_416E_9BB6_1A5CAA55E455_.wvu.PrintArea" localSheetId="2" hidden="1">Feb!$A$1:$F$45</definedName>
    <definedName name="Z_5819D564_DCAF_416E_9BB6_1A5CAA55E455_.wvu.PrintArea" localSheetId="1" hidden="1">Jan!$A$1:$F$45</definedName>
    <definedName name="Z_5819D564_DCAF_416E_9BB6_1A5CAA55E455_.wvu.PrintArea" localSheetId="7" hidden="1">July!$A$1:$F$45</definedName>
    <definedName name="Z_5819D564_DCAF_416E_9BB6_1A5CAA55E455_.wvu.PrintArea" localSheetId="6" hidden="1">Jun!$A$1:$F$45</definedName>
    <definedName name="Z_5819D564_DCAF_416E_9BB6_1A5CAA55E455_.wvu.PrintArea" localSheetId="3" hidden="1">Mar!$A$1:$F$45</definedName>
    <definedName name="Z_5819D564_DCAF_416E_9BB6_1A5CAA55E455_.wvu.PrintArea" localSheetId="5" hidden="1">May!$A$1:$F$45</definedName>
    <definedName name="Z_5819D564_DCAF_416E_9BB6_1A5CAA55E455_.wvu.PrintArea" localSheetId="11" hidden="1">Nov!$A$1:$F$45</definedName>
    <definedName name="Z_5819D564_DCAF_416E_9BB6_1A5CAA55E455_.wvu.PrintArea" localSheetId="10" hidden="1">Oct!$A$1:$F$45</definedName>
    <definedName name="Z_5819D564_DCAF_416E_9BB6_1A5CAA55E455_.wvu.PrintArea" localSheetId="9" hidden="1">Sept!$A$1:$F$45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s>
  <calcPr calcId="191029"/>
  <customWorkbookViews>
    <customWorkbookView name="grant cooper - Personal View" guid="{5819D564-DCAF-416E-9BB6-1A5CAA55E455}" mergeInterval="0" personalView="1" maximized="1" xWindow="-8" yWindow="-8" windowWidth="1936" windowHeight="1056" activeSheetId="2"/>
    <customWorkbookView name="ariel.miller - Personal View" guid="{5E087F3E-FC44-448E-A42E-D43D6E603352}" mergeInterval="0" personalView="1" maximized="1" xWindow="1432" yWindow="-8" windowWidth="1456" windowHeight="876" activeSheetId="2"/>
    <customWorkbookView name="samh.reid - Personal View" guid="{29732F16-11E8-42D9-941E-D56282971315}" mergeInterval="0" personalView="1" maximized="1" xWindow="-9" yWindow="-9" windowWidth="1298" windowHeight="992" activeSheetId="2"/>
    <customWorkbookView name="agoad - Personal View" guid="{7D30D6EE-C7A4-479A-ADFA-D6A7B85196F5}" mergeInterval="0" personalView="1" maximized="1" xWindow="1432" yWindow="-8" windowWidth="1456" windowHeight="876" activeSheetId="3"/>
    <customWorkbookView name="lisa.mendez - Personal View" guid="{A882C7F7-0D6D-4E4B-8EF1-7A466B035AD3}" mergeInterval="0" personalView="1" xWindow="2074" yWindow="232" windowWidth="1440" windowHeight="75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13" l="1"/>
  <c r="F13" i="13"/>
  <c r="F36" i="12"/>
  <c r="F36" i="9"/>
  <c r="F36" i="8"/>
  <c r="F36" i="7"/>
  <c r="F36" i="6"/>
  <c r="F23" i="3" l="1"/>
  <c r="F23" i="5"/>
  <c r="F40" i="2"/>
  <c r="F45" i="2" s="1"/>
  <c r="F13" i="2"/>
  <c r="F23" i="2"/>
  <c r="F31" i="2"/>
  <c r="F42" i="2" l="1"/>
  <c r="G30" i="3" l="1"/>
  <c r="G30" i="4"/>
  <c r="G30" i="5"/>
  <c r="G30" i="6"/>
  <c r="G30" i="7"/>
  <c r="G30" i="8"/>
  <c r="G30" i="9"/>
  <c r="G30" i="10"/>
  <c r="G30" i="11"/>
  <c r="G30" i="12"/>
  <c r="G30" i="13"/>
  <c r="G30" i="2"/>
  <c r="G22" i="3" l="1"/>
  <c r="G22" i="4"/>
  <c r="G22" i="5"/>
  <c r="G22" i="6"/>
  <c r="G22" i="7"/>
  <c r="G22" i="8"/>
  <c r="G22" i="9"/>
  <c r="G22" i="10"/>
  <c r="G22" i="11"/>
  <c r="G22" i="12"/>
  <c r="G22" i="13"/>
  <c r="G22" i="2"/>
  <c r="D5" i="4" l="1"/>
  <c r="D5" i="5"/>
  <c r="D5" i="6"/>
  <c r="D5" i="7"/>
  <c r="D5" i="8"/>
  <c r="D5" i="9"/>
  <c r="D5" i="10"/>
  <c r="D5" i="11"/>
  <c r="D5" i="12"/>
  <c r="D5" i="13"/>
  <c r="D5" i="3"/>
  <c r="F23" i="4" l="1"/>
  <c r="F23" i="6"/>
  <c r="F23" i="7"/>
  <c r="F23" i="8"/>
  <c r="F23" i="9"/>
  <c r="F23" i="10"/>
  <c r="F23" i="11"/>
  <c r="F23" i="12"/>
  <c r="F23" i="13"/>
  <c r="F40" i="4"/>
  <c r="F45" i="4" s="1"/>
  <c r="F40" i="5"/>
  <c r="F45" i="5" s="1"/>
  <c r="F40" i="6"/>
  <c r="F45" i="6" s="1"/>
  <c r="F40" i="7"/>
  <c r="F45" i="7" s="1"/>
  <c r="F40" i="8"/>
  <c r="F40" i="12"/>
  <c r="F45" i="12" s="1"/>
  <c r="F31" i="3"/>
  <c r="F31" i="4"/>
  <c r="F31" i="5"/>
  <c r="F31" i="6"/>
  <c r="F31" i="7"/>
  <c r="F31" i="8"/>
  <c r="F31" i="9"/>
  <c r="F31" i="10"/>
  <c r="F31" i="11"/>
  <c r="F31" i="12"/>
  <c r="F31" i="13"/>
  <c r="F7" i="5"/>
  <c r="F7" i="6"/>
  <c r="F7" i="7"/>
  <c r="F7" i="8"/>
  <c r="F7" i="9"/>
  <c r="F7" i="10"/>
  <c r="F7" i="11"/>
  <c r="F7" i="12"/>
  <c r="F13" i="3"/>
  <c r="F13" i="4"/>
  <c r="F13" i="5"/>
  <c r="F13" i="6"/>
  <c r="F13" i="7"/>
  <c r="F13" i="8"/>
  <c r="F13" i="9"/>
  <c r="F13" i="10"/>
  <c r="F13" i="11"/>
  <c r="F13" i="12"/>
  <c r="F36" i="11" l="1"/>
  <c r="F40" i="11" s="1"/>
  <c r="F42" i="11" s="1"/>
  <c r="F36" i="10"/>
  <c r="F40" i="3"/>
  <c r="F42" i="3" s="1"/>
  <c r="F45" i="11"/>
  <c r="F40" i="9"/>
  <c r="F45" i="9" s="1"/>
  <c r="F45" i="8"/>
  <c r="F40" i="10"/>
  <c r="F45" i="10" s="1"/>
  <c r="F42" i="7"/>
  <c r="F42" i="12"/>
  <c r="F42" i="8"/>
  <c r="F42" i="4"/>
  <c r="F42" i="6"/>
  <c r="F42" i="5"/>
  <c r="F45" i="3" l="1"/>
  <c r="F42" i="9"/>
  <c r="F42" i="10"/>
  <c r="F47" i="3" l="1"/>
  <c r="F47" i="8"/>
  <c r="F47" i="9"/>
  <c r="F47" i="10"/>
  <c r="F47" i="4"/>
  <c r="F47" i="7"/>
  <c r="F47" i="11"/>
  <c r="F47" i="6"/>
  <c r="F47" i="12"/>
  <c r="F47" i="5"/>
  <c r="F40" i="13"/>
  <c r="F45" i="13" s="1"/>
  <c r="F47" i="13" s="1"/>
  <c r="F42" i="13" l="1"/>
  <c r="F11" i="13"/>
  <c r="F11" i="13"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<sst xmlns="http://schemas.openxmlformats.org/spreadsheetml/2006/main" count="533" uniqueCount="90">
  <si>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</si>
  <si>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</si>
  <si>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</si>
  <si>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</si>
  <si>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</si>
  <si>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</si>
  <si>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</si>
  <si>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</si>
  <si>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</si>
  <si>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</si>
  <si>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</si>
  <si>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</si>
  <si>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</si>
  <si>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</si>
  <si>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</si>
  <si>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</si>
  <si>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</si>
  <si>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</si>
  <si>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</si>
  <si>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</si>
  <si>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</si>
  <si>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</si>
  <si>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</si>
  <si>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</si>
  <si>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</si>
  <si>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</si>
  <si>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</si>
  <si>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</si>
  <si>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</si>
  <si>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</si>
  <si>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</si>
  <si>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</si>
  <si>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</si>
  <si>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</si>
  <si>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</si>
  <si>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</si>
  <si>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</si>
  <si>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</si>
  <si>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</si>
  <si>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</si>
  <si>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</si>
  <si>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</si>
  <si>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</si>
  <si>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</si>
  <si>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</si>
  <si>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</si>
  <si>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</si>
  <si>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</si>
  <si>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</si>
  <si>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</si>
  <si>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</si>
  <si>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</si>
  <si>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</si>
  <si>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</si>
  <si>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</si>
  <si>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</si>
  <si>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</si>
  <si>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</si>
  <si>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</si>
  <si>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</si>
  <si>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</si>
  <si>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</si>
  <si>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</si>
  <si>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</si>
  <si>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</si>
  <si>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</si>
  <si>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reported in this category only includes water lost for excavation damages for which the water was neither billed, nor collected from the customer.  If the amounts for excavation damages are recovered from the customer, these amounts should be reported in water sales.</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</si>
  <si>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</si>
  <si>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</si>
  <si>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</si>
  <si>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</si>
  <si>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</si>
  <si>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</si>
  <si>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</si>
  <si>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</si>
  <si>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</si>
  <si>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</si>
  <si>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Provide the thousands of gallons of water used by the Fire Department that are not provided in "Sales to Public Authorities" in Line 12.  Only enter galons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</si>
  <si>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</si>
  <si>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</si>
  <si>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</si>
  <si>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</si>
  <si>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</si>
  <si>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</si>
  <si>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22,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</si>
  <si>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</si>
  <si>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DBP</t>
  </si>
  <si>
    <t>ROLLING AVERAGE</t>
  </si>
  <si>
    <t>BLACK MOUNTAIN UTILITY DISTRICT AGES</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</si>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</sst>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5">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0" fillId="0" borderId="0" xfId="0" applyAlignment="1">
      <alignment horizontal="center"/>
    </xf>
    <xf numFmtId="0" fontId="0" fillId="0" borderId="2" xfId="0" applyBorder="1"/>
    <xf numFmtId="0" fontId="0" fillId="0" borderId="3" xfId="0" applyBorder="1"/>
    <xf numFmtId="0" fontId="3" fillId="0" borderId="0" xfId="0" applyFont="1"/>
    <xf numFmtId="0" fontId="6" fillId="0" borderId="0" xfId="0" applyFont="1"/>
    <xf numFmtId="0" fontId="7" fillId="0" borderId="0" xfId="0" applyFont="1"/>
    <xf numFmtId="0" fontId="8" fillId="0" borderId="0" xfId="0" applyFont="1"/>
    <xf numFmtId="0" fontId="7" fillId="0" borderId="0" xfId="0" applyFont="1" applyAlignment="1">
      <alignment horizontal="right"/>
    </xf>
    <xf numFmtId="0" fontId="4" fillId="2" borderId="0" xfId="0" applyFont="1" applyFill="1"/>
    <xf numFmtId="0" fontId="2" fillId="2" borderId="0" xfId="0" applyFont="1" applyFill="1" applyAlignment="1">
      <alignment horizontal="center"/>
    </xf>
    <xf numFmtId="0" fontId="9" fillId="2" borderId="0" xfId="0" applyFont="1" applyFill="1" applyAlignment="1">
      <alignment horizontal="center"/>
    </xf>
    <xf numFmtId="0" fontId="2" fillId="2" borderId="0" xfId="0" applyFont="1" applyFill="1"/>
    <xf numFmtId="0" fontId="9" fillId="2" borderId="0" xfId="0" applyFont="1" applyFill="1"/>
    <xf numFmtId="0" fontId="0" fillId="0" borderId="5" xfId="0" applyBorder="1"/>
    <xf numFmtId="0" fontId="0" fillId="0" borderId="6" xfId="0" applyBorder="1"/>
    <xf numFmtId="0" fontId="0" fillId="0" borderId="8" xfId="0" applyBorder="1"/>
    <xf numFmtId="0" fontId="0" fillId="0" borderId="11" xfId="0" applyBorder="1"/>
    <xf numFmtId="164" fontId="0" fillId="3" borderId="7" xfId="1" applyNumberFormat="1" applyFont="1" applyFill="1" applyBorder="1"/>
    <xf numFmtId="164" fontId="0" fillId="3" borderId="9" xfId="1" applyNumberFormat="1" applyFont="1" applyFill="1" applyBorder="1"/>
    <xf numFmtId="164" fontId="0" fillId="4" borderId="12" xfId="1" applyNumberFormat="1" applyFont="1" applyFill="1" applyBorder="1"/>
    <xf numFmtId="164" fontId="0" fillId="0" borderId="0" xfId="1" applyNumberFormat="1" applyFont="1"/>
    <xf numFmtId="0" fontId="0" fillId="0" borderId="1" xfId="0" applyBorder="1" applyAlignment="1">
      <alignment horizontal="center"/>
    </xf>
    <xf numFmtId="164" fontId="0" fillId="3" borderId="7" xfId="1" applyNumberFormat="1" applyFont="1" applyFill="1" applyBorder="1" applyProtection="1">
      <protection locked="0"/>
    </xf>
    <xf numFmtId="0" fontId="0" fillId="3" borderId="9" xfId="0" applyFill="1" applyBorder="1"/>
    <xf numFmtId="10" fontId="0" fillId="4" borderId="4" xfId="2" applyNumberFormat="1" applyFont="1" applyFill="1" applyBorder="1" applyAlignment="1">
      <alignment horizontal="right"/>
    </xf>
    <xf numFmtId="164" fontId="0" fillId="3" borderId="9" xfId="1" applyNumberFormat="1" applyFont="1" applyFill="1" applyBorder="1" applyProtection="1">
      <protection locked="0"/>
    </xf>
    <xf numFmtId="0" fontId="0" fillId="3" borderId="9" xfId="0" applyFill="1" applyBorder="1" applyProtection="1">
      <protection locked="0"/>
    </xf>
    <xf numFmtId="0" fontId="0" fillId="0" borderId="1" xfId="0" applyBorder="1" applyAlignment="1" applyProtection="1">
      <alignment horizontal="center"/>
      <protection locked="0"/>
    </xf>
    <xf numFmtId="0" fontId="0" fillId="0" borderId="11" xfId="0" applyBorder="1" applyProtection="1">
      <protection locked="0"/>
    </xf>
    <xf numFmtId="0" fontId="10" fillId="0" borderId="0" xfId="0" applyFont="1"/>
    <xf numFmtId="164" fontId="11" fillId="0" borderId="0" xfId="1" applyNumberFormat="1" applyFont="1" applyAlignment="1">
      <alignment horizontal="center"/>
    </xf>
    <xf numFmtId="0" fontId="5" fillId="0" borderId="0" xfId="0" applyFont="1" applyAlignment="1">
      <alignment horizontal="center"/>
    </xf>
    <xf numFmtId="0" fontId="0" fillId="0" borderId="0" xfId="0" applyAlignment="1">
      <alignment vertical="top" wrapText="1"/>
    </xf>
    <xf numFmtId="0" fontId="3" fillId="0" borderId="0" xfId="0" applyFont="1" applyAlignment="1">
      <alignment vertical="top" wrapText="1"/>
    </xf>
    <xf numFmtId="0" fontId="0" fillId="0" borderId="0" xfId="0" applyAlignment="1">
      <alignment horizontal="center" vertical="top"/>
    </xf>
    <xf numFmtId="49" fontId="0" fillId="0" borderId="0" xfId="0" applyNumberFormat="1" applyAlignment="1">
      <alignment horizontal="center" vertical="top"/>
    </xf>
    <xf numFmtId="164" fontId="0" fillId="0" borderId="0" xfId="0" applyNumberFormat="1"/>
    <xf numFmtId="10" fontId="0" fillId="0" borderId="4" xfId="2" applyNumberFormat="1" applyFont="1" applyFill="1" applyBorder="1" applyAlignment="1">
      <alignment horizontal="right"/>
    </xf>
    <xf numFmtId="3" fontId="0" fillId="3" borderId="9" xfId="0" applyNumberFormat="1" applyFill="1" applyBorder="1"/>
    <xf numFmtId="0" fontId="0" fillId="0" borderId="13" xfId="0" applyBorder="1"/>
    <xf numFmtId="10" fontId="0" fillId="4" borderId="13" xfId="0" applyNumberFormat="1" applyFill="1" applyBorder="1"/>
    <xf numFmtId="0" fontId="3" fillId="0" borderId="10" xfId="0" applyFont="1" applyBorder="1" applyAlignment="1">
      <alignment horizontal="right"/>
    </xf>
    <xf numFmtId="0" fontId="3" fillId="0" borderId="11" xfId="0" applyFont="1" applyBorder="1" applyAlignment="1">
      <alignment horizontal="right"/>
    </xf>
    <xf numFmtId="0" fontId="5" fillId="0" borderId="0" xfId="0"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12" fillId="0" borderId="0" xfId="0" applyFont="1" applyAlignment="1">
      <alignment horizontal="center"/>
    </xf>
    <xf numFmtId="0" fontId="6" fillId="0" borderId="10" xfId="0" applyFont="1" applyBorder="1" applyAlignment="1">
      <alignment horizontal="right"/>
    </xf>
    <xf numFmtId="0" fontId="6" fillId="0" borderId="11" xfId="0" applyFont="1" applyBorder="1" applyAlignment="1">
      <alignment horizontal="righ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66FFFF"/>
      <color rgb="FFCC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topLeftCell="A22" workbookViewId="0">
      <selection activeCell="C31" sqref="C31"/>
    </sheetView>
  </sheetViews>
  <sheetFormatPr defaultRowHeight="15" x14ac:dyDescent="0.35"/>
  <cols>
    <col min="1" max="1" width="5.75" bestFit="1" customWidth="1"/>
    <col min="2" max="2" width="8.4375" bestFit="1" customWidth="1"/>
    <col min="3" max="3" width="92.3125" customWidth="1"/>
  </cols>
  <sheetData>
    <row r="1" spans="1:3" x14ac:dyDescent="0.35">
      <c r="A1" t="s">
        <v>70</v>
      </c>
    </row>
    <row r="4" spans="1:3" ht="15.45" x14ac:dyDescent="0.4">
      <c r="C4" s="4" t="s">
        <v>69</v>
      </c>
    </row>
    <row r="5" spans="1:3" x14ac:dyDescent="0.35">
      <c r="A5" t="s">
        <v>47</v>
      </c>
      <c r="B5" t="s">
        <v>54</v>
      </c>
      <c r="C5" t="s">
        <v>55</v>
      </c>
    </row>
    <row r="6" spans="1:3" ht="30.75" customHeight="1" x14ac:dyDescent="0.35">
      <c r="B6" s="35">
        <v>2</v>
      </c>
      <c r="C6" s="33" t="s">
        <v>56</v>
      </c>
    </row>
    <row r="7" spans="1:3" ht="30" x14ac:dyDescent="0.35">
      <c r="B7" s="35">
        <v>3</v>
      </c>
      <c r="C7" s="33" t="s">
        <v>50</v>
      </c>
    </row>
    <row r="8" spans="1:3" ht="30" x14ac:dyDescent="0.35">
      <c r="B8" s="35">
        <v>4</v>
      </c>
      <c r="C8" s="33" t="s">
        <v>71</v>
      </c>
    </row>
    <row r="9" spans="1:3" ht="15.45" x14ac:dyDescent="0.35">
      <c r="B9" s="35"/>
      <c r="C9" s="34" t="s">
        <v>52</v>
      </c>
    </row>
    <row r="10" spans="1:3" x14ac:dyDescent="0.35">
      <c r="B10" s="36" t="s">
        <v>72</v>
      </c>
      <c r="C10" s="33" t="s">
        <v>61</v>
      </c>
    </row>
    <row r="11" spans="1:3" ht="30" x14ac:dyDescent="0.35">
      <c r="B11" s="36" t="s">
        <v>60</v>
      </c>
      <c r="C11" s="33" t="s">
        <v>73</v>
      </c>
    </row>
    <row r="12" spans="1:3" ht="60" x14ac:dyDescent="0.35">
      <c r="B12" s="35">
        <v>13</v>
      </c>
      <c r="C12" s="33" t="s">
        <v>74</v>
      </c>
    </row>
    <row r="13" spans="1:3" ht="30" x14ac:dyDescent="0.35">
      <c r="B13" s="35">
        <v>14</v>
      </c>
      <c r="C13" s="33" t="s">
        <v>51</v>
      </c>
    </row>
    <row r="14" spans="1:3" ht="15.45" x14ac:dyDescent="0.35">
      <c r="B14" s="35"/>
      <c r="C14" s="34" t="s">
        <v>53</v>
      </c>
    </row>
    <row r="15" spans="1:3" ht="45" x14ac:dyDescent="0.35">
      <c r="B15" s="36" t="s">
        <v>48</v>
      </c>
      <c r="C15" s="33" t="s">
        <v>75</v>
      </c>
    </row>
    <row r="16" spans="1:3" ht="32.25" customHeight="1" x14ac:dyDescent="0.35">
      <c r="B16" s="35">
        <v>17</v>
      </c>
      <c r="C16" s="33" t="s">
        <v>68</v>
      </c>
    </row>
    <row r="17" spans="2:3" ht="30" x14ac:dyDescent="0.35">
      <c r="B17" s="35">
        <v>18</v>
      </c>
      <c r="C17" s="33" t="s">
        <v>76</v>
      </c>
    </row>
    <row r="18" spans="2:3" ht="45" x14ac:dyDescent="0.35">
      <c r="B18" s="35">
        <v>19</v>
      </c>
      <c r="C18" s="33" t="s">
        <v>57</v>
      </c>
    </row>
    <row r="19" spans="2:3" ht="105" x14ac:dyDescent="0.35">
      <c r="B19" s="35">
        <v>20</v>
      </c>
      <c r="C19" s="33" t="s">
        <v>77</v>
      </c>
    </row>
    <row r="20" spans="2:3" ht="75" x14ac:dyDescent="0.35">
      <c r="B20" s="35">
        <v>21</v>
      </c>
      <c r="C20" s="33" t="s">
        <v>78</v>
      </c>
    </row>
    <row r="21" spans="2:3" ht="30" x14ac:dyDescent="0.35">
      <c r="B21" s="35">
        <v>22</v>
      </c>
      <c r="C21" s="33" t="s">
        <v>58</v>
      </c>
    </row>
    <row r="22" spans="2:3" ht="15.45" x14ac:dyDescent="0.35">
      <c r="B22" s="35"/>
      <c r="C22" s="34" t="s">
        <v>59</v>
      </c>
    </row>
    <row r="23" spans="2:3" ht="60" x14ac:dyDescent="0.35">
      <c r="B23" s="36" t="s">
        <v>49</v>
      </c>
      <c r="C23" s="33" t="s">
        <v>79</v>
      </c>
    </row>
    <row r="24" spans="2:3" ht="45" x14ac:dyDescent="0.35">
      <c r="B24" s="36" t="s">
        <v>65</v>
      </c>
      <c r="C24" s="33" t="s">
        <v>66</v>
      </c>
    </row>
    <row r="25" spans="2:3" ht="45" x14ac:dyDescent="0.35">
      <c r="B25" s="36" t="s">
        <v>64</v>
      </c>
      <c r="C25" s="33" t="s">
        <v>85</v>
      </c>
    </row>
    <row r="26" spans="2:3" ht="75" x14ac:dyDescent="0.35">
      <c r="B26" s="35">
        <v>30</v>
      </c>
      <c r="C26" s="33" t="s">
        <v>84</v>
      </c>
    </row>
    <row r="27" spans="2:3" ht="30" x14ac:dyDescent="0.35">
      <c r="B27" s="35">
        <v>31</v>
      </c>
      <c r="C27" s="33" t="s">
        <v>80</v>
      </c>
    </row>
    <row r="28" spans="2:3" ht="15.45" x14ac:dyDescent="0.35">
      <c r="B28" s="35"/>
      <c r="C28" s="34" t="s">
        <v>81</v>
      </c>
    </row>
    <row r="29" spans="2:3" ht="45" x14ac:dyDescent="0.35">
      <c r="B29" s="35">
        <v>36</v>
      </c>
      <c r="C29" s="33" t="s">
        <v>82</v>
      </c>
    </row>
    <row r="30" spans="2:3" x14ac:dyDescent="0.35">
      <c r="B30" s="1"/>
    </row>
    <row r="31" spans="2:3" x14ac:dyDescent="0.35">
      <c r="B31" s="1"/>
    </row>
    <row r="32" spans="2:3" x14ac:dyDescent="0.35">
      <c r="B32" s="1"/>
    </row>
    <row r="33" spans="2:2" x14ac:dyDescent="0.35">
      <c r="B33" s="1"/>
    </row>
    <row r="34" spans="2:2" x14ac:dyDescent="0.35">
      <c r="B34" s="1"/>
    </row>
    <row r="35" spans="2:2" x14ac:dyDescent="0.35">
      <c r="B35" s="1"/>
    </row>
  </sheetData>
  <customSheetViews>
    <customSheetView guid="{5819D564-DCAF-416E-9BB6-1A5CAA55E455}" fitToPage="1" topLeftCell="A22">
      <selection activeCell="C31" sqref="C31"/>
      <pageMargins left="0.45" right="0.45" top="0.75" bottom="0.5" header="0.3" footer="0.3"/>
      <printOptions gridLines="1"/>
      <pageSetup scale="69" orientation="portrait" r:id="rId1"/>
    </customSheetView>
    <customSheetView guid="{5E087F3E-FC44-448E-A42E-D43D6E603352}" fitToPage="1" topLeftCell="A22">
      <selection activeCell="C31" sqref="C31"/>
      <pageMargins left="0.45" right="0.45" top="0.75" bottom="0.5" header="0.3" footer="0.3"/>
      <printOptions gridLines="1"/>
      <pageSetup scale="69"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7D30D6EE-C7A4-479A-ADFA-D6A7B85196F5}" fitToPage="1">
      <selection activeCell="C31" sqref="C31"/>
      <pageMargins left="0.45" right="0.45" top="0.75" bottom="0.5" header="0.3" footer="0.3"/>
      <printOptions gridLines="1"/>
      <pageSetup scale="66" orientation="portrait" r:id="rId4"/>
    </customSheetView>
    <customSheetView guid="{A882C7F7-0D6D-4E4B-8EF1-7A466B035AD3}"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abSelected="1" zoomScaleNormal="100" workbookViewId="0">
      <selection activeCell="H22" sqref="H22"/>
    </sheetView>
  </sheetViews>
  <sheetFormatPr defaultRowHeight="15" x14ac:dyDescent="0.35"/>
  <cols>
    <col min="1" max="1" width="8.25" customWidth="1"/>
    <col min="2" max="2" width="14.875" customWidth="1"/>
    <col min="3" max="3" width="2.75" customWidth="1"/>
    <col min="4" max="4" width="30.6875" customWidth="1"/>
    <col min="5" max="5" width="6.875" customWidth="1"/>
    <col min="6" max="6" width="20.4375" customWidth="1"/>
  </cols>
  <sheetData>
    <row r="1" spans="1:6" ht="32.6" x14ac:dyDescent="0.75">
      <c r="A1" s="44" t="s">
        <v>0</v>
      </c>
      <c r="B1" s="44"/>
      <c r="C1" s="44"/>
      <c r="D1" s="44"/>
      <c r="E1" s="44"/>
      <c r="F1" s="44"/>
    </row>
    <row r="2" spans="1:6" ht="15" customHeight="1" x14ac:dyDescent="0.75">
      <c r="A2" s="32"/>
      <c r="B2" s="32"/>
      <c r="C2" s="32"/>
      <c r="D2" s="32"/>
      <c r="E2" s="32"/>
      <c r="F2" s="32"/>
    </row>
    <row r="3" spans="1:6" ht="22.75" x14ac:dyDescent="0.55000000000000004">
      <c r="A3" s="48" t="s">
        <v>46</v>
      </c>
      <c r="B3" s="48"/>
      <c r="C3" s="48"/>
      <c r="D3" s="48"/>
      <c r="E3" s="48"/>
      <c r="F3" s="48"/>
    </row>
    <row r="5" spans="1:6" ht="17.600000000000001" x14ac:dyDescent="0.4">
      <c r="A5" s="6" t="s">
        <v>1</v>
      </c>
      <c r="D5" s="45" t="s">
        <v>88</v>
      </c>
      <c r="E5" s="46"/>
      <c r="F5" s="47"/>
    </row>
    <row r="6" spans="1:6" ht="17.600000000000001" x14ac:dyDescent="0.4">
      <c r="A6" s="6"/>
    </row>
    <row r="7" spans="1:6" ht="17.600000000000001" x14ac:dyDescent="0.4">
      <c r="A7" s="6" t="s">
        <v>2</v>
      </c>
      <c r="D7" s="22" t="s">
        <v>29</v>
      </c>
      <c r="E7" s="8" t="s">
        <v>3</v>
      </c>
      <c r="F7" s="28">
        <v>2023</v>
      </c>
    </row>
    <row r="9" spans="1:6" ht="15.45" x14ac:dyDescent="0.4">
      <c r="A9" s="12" t="s">
        <v>5</v>
      </c>
      <c r="B9" s="9"/>
      <c r="C9" s="9"/>
      <c r="D9" s="10" t="s">
        <v>4</v>
      </c>
      <c r="E9" s="9"/>
      <c r="F9" s="12" t="s">
        <v>6</v>
      </c>
    </row>
    <row r="10" spans="1:6" ht="15.45" x14ac:dyDescent="0.4">
      <c r="A10" s="1">
        <v>1</v>
      </c>
      <c r="B10" s="4" t="s">
        <v>67</v>
      </c>
      <c r="C10" s="4"/>
    </row>
    <row r="11" spans="1:6" x14ac:dyDescent="0.35">
      <c r="A11" s="1">
        <v>2</v>
      </c>
      <c r="B11" s="14" t="s">
        <v>7</v>
      </c>
      <c r="C11" s="15"/>
      <c r="D11" s="15"/>
      <c r="E11" s="15"/>
      <c r="F11" s="23"/>
    </row>
    <row r="12" spans="1:6" x14ac:dyDescent="0.35">
      <c r="A12" s="1">
        <v>3</v>
      </c>
      <c r="B12" s="16" t="s">
        <v>8</v>
      </c>
      <c r="F12" s="26">
        <v>1452900</v>
      </c>
    </row>
    <row r="13" spans="1:6" ht="15.45" x14ac:dyDescent="0.4">
      <c r="A13" s="1">
        <v>4</v>
      </c>
      <c r="B13" s="42" t="s">
        <v>9</v>
      </c>
      <c r="C13" s="43"/>
      <c r="D13" s="43"/>
      <c r="E13" s="43"/>
      <c r="F13" s="20">
        <f>SUM(F11:F12)</f>
        <v>1452900</v>
      </c>
    </row>
    <row r="14" spans="1:6" x14ac:dyDescent="0.35">
      <c r="A14" s="1">
        <v>5</v>
      </c>
      <c r="F14" s="21"/>
    </row>
    <row r="15" spans="1:6" ht="15.45" x14ac:dyDescent="0.4">
      <c r="A15" s="1">
        <v>6</v>
      </c>
      <c r="B15" s="4" t="s">
        <v>10</v>
      </c>
      <c r="C15" s="4"/>
      <c r="F15" s="21"/>
    </row>
    <row r="16" spans="1:6" x14ac:dyDescent="0.35">
      <c r="A16" s="1">
        <v>7</v>
      </c>
      <c r="B16" s="14" t="s">
        <v>11</v>
      </c>
      <c r="C16" s="15"/>
      <c r="D16" s="15"/>
      <c r="E16" s="15"/>
      <c r="F16" s="23">
        <v>1166920</v>
      </c>
    </row>
    <row r="17" spans="1:7" x14ac:dyDescent="0.35">
      <c r="A17" s="1">
        <v>8</v>
      </c>
      <c r="B17" s="16" t="s">
        <v>12</v>
      </c>
      <c r="F17" s="26"/>
    </row>
    <row r="18" spans="1:7" x14ac:dyDescent="0.35">
      <c r="A18" s="1">
        <v>9</v>
      </c>
      <c r="B18" s="16" t="s">
        <v>13</v>
      </c>
      <c r="F18" s="26"/>
    </row>
    <row r="19" spans="1:7" x14ac:dyDescent="0.35">
      <c r="A19" s="1">
        <v>10</v>
      </c>
      <c r="B19" s="16" t="s">
        <v>14</v>
      </c>
      <c r="F19" s="26"/>
    </row>
    <row r="20" spans="1:7" x14ac:dyDescent="0.35">
      <c r="A20" s="1">
        <v>11</v>
      </c>
      <c r="B20" s="16" t="s">
        <v>15</v>
      </c>
      <c r="F20" s="26"/>
    </row>
    <row r="21" spans="1:7" x14ac:dyDescent="0.35">
      <c r="A21" s="1">
        <v>12</v>
      </c>
      <c r="B21" s="16" t="s">
        <v>16</v>
      </c>
      <c r="F21" s="26"/>
    </row>
    <row r="22" spans="1:7" x14ac:dyDescent="0.35">
      <c r="A22" s="1">
        <v>13</v>
      </c>
      <c r="B22" s="16" t="s">
        <v>42</v>
      </c>
      <c r="D22" s="29"/>
      <c r="E22" s="17"/>
      <c r="F22" s="26"/>
      <c r="G22" s="30" t="str">
        <f>IF(AND(F22&gt;0,D22=""),"Explanation for Other Sales Must be Filled In","")</f>
        <v/>
      </c>
    </row>
    <row r="23" spans="1:7" ht="15.45" x14ac:dyDescent="0.4">
      <c r="A23" s="1">
        <v>14</v>
      </c>
      <c r="B23" s="42" t="s">
        <v>17</v>
      </c>
      <c r="C23" s="43"/>
      <c r="D23" s="43"/>
      <c r="E23" s="43"/>
      <c r="F23" s="20">
        <f>IF(AND(F22&gt;0,D22&lt;&gt;""),SUM(F16:F22),IF(F22=0,SUM(F16:F22),""))</f>
        <v>1166920</v>
      </c>
    </row>
    <row r="24" spans="1:7" x14ac:dyDescent="0.35">
      <c r="A24" s="1">
        <v>15</v>
      </c>
      <c r="F24" s="21"/>
    </row>
    <row r="25" spans="1:7" ht="15.45" x14ac:dyDescent="0.4">
      <c r="A25" s="1">
        <v>16</v>
      </c>
      <c r="B25" s="4" t="s">
        <v>18</v>
      </c>
      <c r="C25" s="4"/>
      <c r="F25" s="21"/>
    </row>
    <row r="26" spans="1:7" x14ac:dyDescent="0.35">
      <c r="A26" s="1">
        <v>17</v>
      </c>
      <c r="B26" s="14" t="s">
        <v>19</v>
      </c>
      <c r="C26" s="15"/>
      <c r="D26" s="15"/>
      <c r="E26" s="15"/>
      <c r="F26" s="23"/>
    </row>
    <row r="27" spans="1:7" x14ac:dyDescent="0.35">
      <c r="A27" s="1">
        <v>18</v>
      </c>
      <c r="B27" s="16" t="s">
        <v>20</v>
      </c>
      <c r="F27" s="26"/>
    </row>
    <row r="28" spans="1:7" x14ac:dyDescent="0.35">
      <c r="A28" s="1">
        <v>19</v>
      </c>
      <c r="B28" s="16" t="s">
        <v>21</v>
      </c>
      <c r="F28" s="26"/>
    </row>
    <row r="29" spans="1:7" x14ac:dyDescent="0.35">
      <c r="A29" s="1">
        <v>20</v>
      </c>
      <c r="B29" s="16" t="s">
        <v>40</v>
      </c>
      <c r="F29" s="26"/>
    </row>
    <row r="30" spans="1:7" x14ac:dyDescent="0.35">
      <c r="A30" s="1">
        <v>21</v>
      </c>
      <c r="B30" s="16" t="s">
        <v>43</v>
      </c>
      <c r="D30" s="29"/>
      <c r="E30" s="17"/>
      <c r="F30" s="27"/>
      <c r="G30" s="30" t="str">
        <f>IF(AND(F30&gt;0,D30=""),"Explanation for Other Usage Must be Filled In","")</f>
        <v/>
      </c>
    </row>
    <row r="31" spans="1:7" ht="15.45" x14ac:dyDescent="0.4">
      <c r="A31" s="1">
        <v>22</v>
      </c>
      <c r="B31" s="42" t="s">
        <v>22</v>
      </c>
      <c r="C31" s="43"/>
      <c r="D31" s="43"/>
      <c r="E31" s="43"/>
      <c r="F31" s="20">
        <f>IF(AND(F30&gt;0,D30&lt;&gt;""),SUM(F26:F30),IF(F30=0,SUM(F26:F30),""))</f>
        <v>0</v>
      </c>
    </row>
    <row r="32" spans="1:7" x14ac:dyDescent="0.35">
      <c r="A32" s="1">
        <v>23</v>
      </c>
      <c r="F32" s="21"/>
    </row>
    <row r="33" spans="1:7" ht="15.45" x14ac:dyDescent="0.4">
      <c r="A33" s="1">
        <v>24</v>
      </c>
      <c r="B33" s="4" t="s">
        <v>23</v>
      </c>
      <c r="C33" s="4"/>
      <c r="F33" s="21"/>
    </row>
    <row r="34" spans="1:7" x14ac:dyDescent="0.35">
      <c r="A34" s="1">
        <v>25</v>
      </c>
      <c r="B34" s="14" t="s">
        <v>24</v>
      </c>
      <c r="C34" s="15"/>
      <c r="D34" s="15"/>
      <c r="E34" s="15"/>
      <c r="F34" s="23"/>
    </row>
    <row r="35" spans="1:7" x14ac:dyDescent="0.35">
      <c r="A35" s="1">
        <v>26</v>
      </c>
      <c r="B35" s="16" t="s">
        <v>25</v>
      </c>
      <c r="F35" s="26"/>
    </row>
    <row r="36" spans="1:7" x14ac:dyDescent="0.35">
      <c r="A36" s="1">
        <v>27</v>
      </c>
      <c r="B36" s="16" t="s">
        <v>26</v>
      </c>
      <c r="F36" s="26">
        <v>285980</v>
      </c>
    </row>
    <row r="37" spans="1:7" x14ac:dyDescent="0.35">
      <c r="A37" s="1">
        <v>28</v>
      </c>
      <c r="B37" s="16" t="s">
        <v>27</v>
      </c>
      <c r="F37" s="26"/>
    </row>
    <row r="38" spans="1:7" x14ac:dyDescent="0.35">
      <c r="A38" s="1">
        <v>29</v>
      </c>
      <c r="B38" s="16" t="s">
        <v>28</v>
      </c>
      <c r="F38" s="26"/>
    </row>
    <row r="39" spans="1:7" x14ac:dyDescent="0.35">
      <c r="A39" s="1">
        <v>30</v>
      </c>
      <c r="B39" s="16" t="s">
        <v>83</v>
      </c>
      <c r="F39" s="26"/>
      <c r="G39" s="30"/>
    </row>
    <row r="40" spans="1:7" ht="15.45" x14ac:dyDescent="0.4">
      <c r="A40" s="1">
        <v>31</v>
      </c>
      <c r="B40" s="42" t="s">
        <v>63</v>
      </c>
      <c r="C40" s="43"/>
      <c r="D40" s="43"/>
      <c r="E40" s="43"/>
      <c r="F40" s="20">
        <f>SUM(F34:F39)</f>
        <v>285980</v>
      </c>
    </row>
    <row r="41" spans="1:7" x14ac:dyDescent="0.35">
      <c r="A41" s="1">
        <v>32</v>
      </c>
      <c r="F41" s="21"/>
    </row>
    <row r="42" spans="1:7" ht="15.45" x14ac:dyDescent="0.4">
      <c r="A42" s="1">
        <v>33</v>
      </c>
      <c r="B42" t="s">
        <v>44</v>
      </c>
      <c r="F42" s="31" t="str">
        <f>IF(F13=(F23+F31+F40),"","DOES NOT EQUAL")</f>
        <v/>
      </c>
    </row>
    <row r="43" spans="1:7" x14ac:dyDescent="0.35">
      <c r="A43" s="1">
        <v>34</v>
      </c>
      <c r="F43" s="21"/>
    </row>
    <row r="44" spans="1:7" ht="15.45" x14ac:dyDescent="0.4">
      <c r="A44" s="1">
        <v>35</v>
      </c>
      <c r="B44" s="4" t="s">
        <v>62</v>
      </c>
      <c r="C44" s="4"/>
      <c r="F44" s="21"/>
    </row>
    <row r="45" spans="1:7" x14ac:dyDescent="0.35">
      <c r="A45" s="1">
        <v>36</v>
      </c>
      <c r="B45" s="2" t="s">
        <v>41</v>
      </c>
      <c r="C45" s="3"/>
      <c r="D45" s="3"/>
      <c r="E45" s="3"/>
      <c r="F45" s="25">
        <f>IF(F40&gt;0,F40/F13,"0.00%")</f>
        <v>0.19683391837015624</v>
      </c>
    </row>
    <row r="46" spans="1:7" x14ac:dyDescent="0.35">
      <c r="A46" s="1"/>
    </row>
    <row r="47" spans="1:7" x14ac:dyDescent="0.35">
      <c r="A47" s="1"/>
    </row>
    <row r="48" spans="1:7"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sheetData>
  <sheetProtection selectLockedCells="1"/>
  <customSheetViews>
    <customSheetView guid="{5819D564-DCAF-416E-9BB6-1A5CAA55E455}"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4"/>
    </customSheetView>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4" operator="containsText" text="DOES NOT EQUAL">
      <formula>NOT(ISERROR(SEARCH("DOES NOT EQUAL",F42)))</formula>
    </cfRule>
  </conditionalFormatting>
  <conditionalFormatting sqref="G22">
    <cfRule type="expression" dxfId="2" priority="1">
      <formula>AND(F22&gt;0,D22="")</formula>
    </cfRule>
  </conditionalFormatting>
  <conditionalFormatting sqref="G30">
    <cfRule type="expression" dxfId="1" priority="3">
      <formula>AND(F30&gt;0,D30="")</formula>
    </cfRule>
  </conditionalFormatting>
  <conditionalFormatting sqref="G39">
    <cfRule type="expression" dxfId="0" priority="2">
      <formula>AND(F39&gt;0,D39="")</formula>
    </cfRule>
  </conditionalFormatting>
  <printOptions gridLines="1"/>
  <pageMargins left="0.7" right="0.7" top="0.75" bottom="0.75" header="0.3" footer="0.3"/>
  <pageSetup scale="90" orientation="portrait" horizontalDpi="300" verticalDpi="300"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opLeftCell="A2" zoomScaleNormal="100" workbookViewId="0">
      <selection activeCell="F7" sqref="F7"/>
    </sheetView>
  </sheetViews>
  <sheetFormatPr defaultRowHeight="15" x14ac:dyDescent="0.35"/>
  <cols>
    <col min="1" max="1" width="8.25" customWidth="1"/>
    <col min="2" max="2" width="14.875" customWidth="1"/>
    <col min="3" max="3" width="2.75" customWidth="1"/>
    <col min="4" max="4" width="30.6875" customWidth="1"/>
    <col min="5" max="5" width="6.875" customWidth="1"/>
    <col min="6" max="6" width="20.4375" customWidth="1"/>
    <col min="7" max="7" width="11" bestFit="1" customWidth="1"/>
  </cols>
  <sheetData>
    <row r="1" spans="1:6" ht="32.6" x14ac:dyDescent="0.75">
      <c r="A1" s="44" t="s">
        <v>0</v>
      </c>
      <c r="B1" s="44"/>
      <c r="C1" s="44"/>
      <c r="D1" s="44"/>
      <c r="E1" s="44"/>
      <c r="F1" s="44"/>
    </row>
    <row r="2" spans="1:6" ht="15" customHeight="1" x14ac:dyDescent="0.75">
      <c r="A2" s="32"/>
      <c r="B2" s="32"/>
      <c r="C2" s="32"/>
      <c r="D2" s="32"/>
      <c r="E2" s="32"/>
      <c r="F2" s="32"/>
    </row>
    <row r="3" spans="1:6" ht="22.75" x14ac:dyDescent="0.55000000000000004">
      <c r="A3" s="48" t="s">
        <v>46</v>
      </c>
      <c r="B3" s="48"/>
      <c r="C3" s="48"/>
      <c r="D3" s="48"/>
      <c r="E3" s="48"/>
      <c r="F3" s="48"/>
    </row>
    <row r="5" spans="1:6" ht="17.600000000000001" x14ac:dyDescent="0.4">
      <c r="A5" s="7" t="s">
        <v>1</v>
      </c>
      <c r="D5" s="51" t="str">
        <f>IF(Jan!D5="","",Jan!D5)</f>
        <v>BLACK MOUNTAIN UTILITY DISTRICT AGES</v>
      </c>
      <c r="E5" s="52"/>
      <c r="F5" s="53"/>
    </row>
    <row r="6" spans="1:6" ht="17.600000000000001" x14ac:dyDescent="0.4">
      <c r="A6" s="7"/>
    </row>
    <row r="7" spans="1:6" ht="17.600000000000001" x14ac:dyDescent="0.4">
      <c r="A7" s="7" t="s">
        <v>2</v>
      </c>
      <c r="D7" s="22" t="s">
        <v>30</v>
      </c>
      <c r="E7" s="8" t="s">
        <v>3</v>
      </c>
      <c r="F7" s="22">
        <v>2023</v>
      </c>
    </row>
    <row r="9" spans="1:6" ht="15.45" x14ac:dyDescent="0.4">
      <c r="A9" s="13" t="s">
        <v>5</v>
      </c>
      <c r="B9" s="9"/>
      <c r="C9" s="9"/>
      <c r="D9" s="11" t="s">
        <v>4</v>
      </c>
      <c r="E9" s="9"/>
      <c r="F9" s="13" t="s">
        <v>6</v>
      </c>
    </row>
    <row r="10" spans="1:6" ht="15.45" x14ac:dyDescent="0.4">
      <c r="A10" s="1">
        <v>1</v>
      </c>
      <c r="B10" s="5" t="s">
        <v>67</v>
      </c>
      <c r="C10" s="5"/>
    </row>
    <row r="11" spans="1:6" x14ac:dyDescent="0.35">
      <c r="A11" s="1">
        <v>2</v>
      </c>
      <c r="B11" s="14" t="s">
        <v>7</v>
      </c>
      <c r="C11" s="15"/>
      <c r="D11" s="15"/>
      <c r="E11" s="15"/>
      <c r="F11" s="18"/>
    </row>
    <row r="12" spans="1:6" x14ac:dyDescent="0.35">
      <c r="A12" s="1">
        <v>3</v>
      </c>
      <c r="B12" s="16" t="s">
        <v>8</v>
      </c>
      <c r="F12" s="19">
        <v>862060</v>
      </c>
    </row>
    <row r="13" spans="1:6" ht="15.45" x14ac:dyDescent="0.4">
      <c r="A13" s="1">
        <v>4</v>
      </c>
      <c r="B13" s="49" t="s">
        <v>9</v>
      </c>
      <c r="C13" s="50"/>
      <c r="D13" s="50"/>
      <c r="E13" s="50"/>
      <c r="F13" s="20">
        <f>SUM(F11:F12)</f>
        <v>862060</v>
      </c>
    </row>
    <row r="14" spans="1:6" x14ac:dyDescent="0.35">
      <c r="A14" s="1">
        <v>5</v>
      </c>
      <c r="F14" s="21"/>
    </row>
    <row r="15" spans="1:6" ht="15.45" x14ac:dyDescent="0.4">
      <c r="A15" s="1">
        <v>6</v>
      </c>
      <c r="B15" s="5" t="s">
        <v>10</v>
      </c>
      <c r="C15" s="5"/>
      <c r="F15" s="21"/>
    </row>
    <row r="16" spans="1:6" x14ac:dyDescent="0.35">
      <c r="A16" s="1">
        <v>7</v>
      </c>
      <c r="B16" s="14" t="s">
        <v>11</v>
      </c>
      <c r="C16" s="15"/>
      <c r="D16" s="15"/>
      <c r="E16" s="15"/>
      <c r="F16" s="18">
        <v>576140</v>
      </c>
    </row>
    <row r="17" spans="1:7" x14ac:dyDescent="0.35">
      <c r="A17" s="1">
        <v>8</v>
      </c>
      <c r="B17" s="16" t="s">
        <v>12</v>
      </c>
      <c r="F17" s="19"/>
    </row>
    <row r="18" spans="1:7" x14ac:dyDescent="0.35">
      <c r="A18" s="1">
        <v>9</v>
      </c>
      <c r="B18" s="16" t="s">
        <v>13</v>
      </c>
      <c r="F18" s="19"/>
    </row>
    <row r="19" spans="1:7" x14ac:dyDescent="0.35">
      <c r="A19" s="1">
        <v>10</v>
      </c>
      <c r="B19" s="16" t="s">
        <v>14</v>
      </c>
      <c r="F19" s="19"/>
    </row>
    <row r="20" spans="1:7" x14ac:dyDescent="0.35">
      <c r="A20" s="1">
        <v>11</v>
      </c>
      <c r="B20" s="16" t="s">
        <v>15</v>
      </c>
      <c r="F20" s="19"/>
    </row>
    <row r="21" spans="1:7" x14ac:dyDescent="0.35">
      <c r="A21" s="1">
        <v>12</v>
      </c>
      <c r="B21" s="16" t="s">
        <v>16</v>
      </c>
      <c r="F21" s="19"/>
    </row>
    <row r="22" spans="1:7" x14ac:dyDescent="0.35">
      <c r="A22" s="1">
        <v>13</v>
      </c>
      <c r="B22" s="16" t="s">
        <v>42</v>
      </c>
      <c r="D22" s="17"/>
      <c r="E22" s="17"/>
      <c r="F22" s="19"/>
      <c r="G22" s="30" t="str">
        <f>IF(AND(F22&gt;0,D22=""),"Explanation for Other Sales Must be Filled In","")</f>
        <v/>
      </c>
    </row>
    <row r="23" spans="1:7" ht="15.45" x14ac:dyDescent="0.4">
      <c r="A23" s="1">
        <v>14</v>
      </c>
      <c r="B23" s="49" t="s">
        <v>17</v>
      </c>
      <c r="C23" s="50"/>
      <c r="D23" s="50"/>
      <c r="E23" s="50"/>
      <c r="F23" s="20">
        <f>F16+F17+F18+F19+F20+F21+F22</f>
        <v>576140</v>
      </c>
    </row>
    <row r="24" spans="1:7" x14ac:dyDescent="0.35">
      <c r="A24" s="1">
        <v>15</v>
      </c>
      <c r="F24" s="21"/>
    </row>
    <row r="25" spans="1:7" ht="15.45" x14ac:dyDescent="0.4">
      <c r="A25" s="1">
        <v>16</v>
      </c>
      <c r="B25" s="5" t="s">
        <v>18</v>
      </c>
      <c r="C25" s="5"/>
      <c r="F25" s="21"/>
    </row>
    <row r="26" spans="1:7" x14ac:dyDescent="0.35">
      <c r="A26" s="1">
        <v>17</v>
      </c>
      <c r="B26" s="14" t="s">
        <v>19</v>
      </c>
      <c r="C26" s="15"/>
      <c r="D26" s="15"/>
      <c r="E26" s="15"/>
      <c r="F26" s="18"/>
    </row>
    <row r="27" spans="1:7" x14ac:dyDescent="0.35">
      <c r="A27" s="1">
        <v>18</v>
      </c>
      <c r="B27" s="16" t="s">
        <v>20</v>
      </c>
      <c r="F27" s="19"/>
    </row>
    <row r="28" spans="1:7" x14ac:dyDescent="0.35">
      <c r="A28" s="1">
        <v>19</v>
      </c>
      <c r="B28" s="16" t="s">
        <v>21</v>
      </c>
      <c r="F28" s="19"/>
    </row>
    <row r="29" spans="1:7" x14ac:dyDescent="0.35">
      <c r="A29" s="1">
        <v>20</v>
      </c>
      <c r="B29" s="16" t="s">
        <v>40</v>
      </c>
      <c r="F29" s="19"/>
    </row>
    <row r="30" spans="1:7" x14ac:dyDescent="0.35">
      <c r="A30" s="1">
        <v>21</v>
      </c>
      <c r="B30" s="16" t="s">
        <v>43</v>
      </c>
      <c r="D30" s="17" t="s">
        <v>86</v>
      </c>
      <c r="E30" s="17"/>
      <c r="F30" s="39"/>
      <c r="G30" s="30" t="str">
        <f>IF(AND(F30&gt;0,D30=""),"Explanation for Other Usage Must be Filled In","")</f>
        <v/>
      </c>
    </row>
    <row r="31" spans="1:7" ht="15.45" x14ac:dyDescent="0.4">
      <c r="A31" s="1">
        <v>22</v>
      </c>
      <c r="B31" s="49" t="s">
        <v>22</v>
      </c>
      <c r="C31" s="50"/>
      <c r="D31" s="50"/>
      <c r="E31" s="50"/>
      <c r="F31" s="20">
        <f>IF(AND(F30&gt;0,D30&lt;&gt;""),SUM(F26:F30),IF(F30=0,SUM(F26:F30),""))</f>
        <v>0</v>
      </c>
    </row>
    <row r="32" spans="1:7" x14ac:dyDescent="0.35">
      <c r="A32" s="1">
        <v>23</v>
      </c>
      <c r="F32" s="21"/>
    </row>
    <row r="33" spans="1:7" ht="15.45" x14ac:dyDescent="0.4">
      <c r="A33" s="1">
        <v>24</v>
      </c>
      <c r="B33" s="5" t="s">
        <v>23</v>
      </c>
      <c r="C33" s="5"/>
      <c r="F33" s="21"/>
    </row>
    <row r="34" spans="1:7" x14ac:dyDescent="0.35">
      <c r="A34" s="1">
        <v>25</v>
      </c>
      <c r="B34" s="14" t="s">
        <v>24</v>
      </c>
      <c r="C34" s="15"/>
      <c r="D34" s="15"/>
      <c r="E34" s="15"/>
      <c r="F34" s="18"/>
    </row>
    <row r="35" spans="1:7" x14ac:dyDescent="0.35">
      <c r="A35" s="1">
        <v>26</v>
      </c>
      <c r="B35" s="16" t="s">
        <v>25</v>
      </c>
      <c r="F35" s="19"/>
    </row>
    <row r="36" spans="1:7" x14ac:dyDescent="0.35">
      <c r="A36" s="1">
        <v>27</v>
      </c>
      <c r="B36" s="16" t="s">
        <v>26</v>
      </c>
      <c r="F36" s="19">
        <v>285920</v>
      </c>
      <c r="G36" s="37"/>
    </row>
    <row r="37" spans="1:7" x14ac:dyDescent="0.35">
      <c r="A37" s="1">
        <v>28</v>
      </c>
      <c r="B37" s="16" t="s">
        <v>27</v>
      </c>
      <c r="F37" s="19"/>
    </row>
    <row r="38" spans="1:7" x14ac:dyDescent="0.35">
      <c r="A38" s="1">
        <v>29</v>
      </c>
      <c r="B38" s="16" t="s">
        <v>28</v>
      </c>
      <c r="F38" s="19"/>
    </row>
    <row r="39" spans="1:7" x14ac:dyDescent="0.35">
      <c r="A39" s="1">
        <v>30</v>
      </c>
      <c r="B39" s="16" t="s">
        <v>83</v>
      </c>
      <c r="F39" s="19"/>
    </row>
    <row r="40" spans="1:7" ht="15.45" x14ac:dyDescent="0.4">
      <c r="A40" s="1">
        <v>31</v>
      </c>
      <c r="B40" s="49" t="s">
        <v>63</v>
      </c>
      <c r="C40" s="50"/>
      <c r="D40" s="50"/>
      <c r="E40" s="50"/>
      <c r="F40" s="20">
        <f>SUM(F34:F39)</f>
        <v>285920</v>
      </c>
    </row>
    <row r="41" spans="1:7" x14ac:dyDescent="0.35">
      <c r="A41" s="1">
        <v>32</v>
      </c>
      <c r="F41" s="21"/>
    </row>
    <row r="42" spans="1:7" ht="15.45" x14ac:dyDescent="0.4">
      <c r="A42" s="1">
        <v>33</v>
      </c>
      <c r="B42" s="4" t="s">
        <v>45</v>
      </c>
      <c r="C42" s="4"/>
      <c r="F42" s="31" t="str">
        <f>IF(F13=(F23+F31+F40),"","DOES NOT EQUAL")</f>
        <v/>
      </c>
    </row>
    <row r="43" spans="1:7" x14ac:dyDescent="0.35">
      <c r="A43" s="1">
        <v>34</v>
      </c>
      <c r="F43" s="21"/>
    </row>
    <row r="44" spans="1:7" ht="15.45" x14ac:dyDescent="0.4">
      <c r="A44" s="1">
        <v>35</v>
      </c>
      <c r="B44" s="5" t="s">
        <v>62</v>
      </c>
      <c r="C44" s="5"/>
      <c r="F44" s="21"/>
    </row>
    <row r="45" spans="1:7" x14ac:dyDescent="0.35">
      <c r="A45" s="1">
        <v>36</v>
      </c>
      <c r="B45" s="2" t="s">
        <v>41</v>
      </c>
      <c r="C45" s="3"/>
      <c r="D45" s="3"/>
      <c r="E45" s="3"/>
      <c r="F45" s="25">
        <f>IF(F40&gt;0,F40/F13,"0.00%")</f>
        <v>0.33167064937475349</v>
      </c>
    </row>
    <row r="46" spans="1:7" ht="15.45" thickBot="1" x14ac:dyDescent="0.4">
      <c r="A46" s="1"/>
    </row>
    <row r="47" spans="1:7" ht="15.45" thickBot="1" x14ac:dyDescent="0.4">
      <c r="A47" s="1"/>
      <c r="D47" s="40" t="s">
        <v>87</v>
      </c>
      <c r="F47" s="41">
        <f>(Jan!F45+Feb!F45)/2</f>
        <v>0.26425228387245486</v>
      </c>
    </row>
    <row r="48" spans="1:7"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19">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2" zoomScaleNormal="100" workbookViewId="0">
      <selection activeCell="F7" sqref="F7"/>
    </sheetView>
  </sheetViews>
  <sheetFormatPr defaultRowHeight="15" x14ac:dyDescent="0.35"/>
  <cols>
    <col min="1" max="1" width="8.25" customWidth="1"/>
    <col min="2" max="2" width="14.875" customWidth="1"/>
    <col min="3" max="3" width="2.75" customWidth="1"/>
    <col min="4" max="4" width="30.6875" customWidth="1"/>
    <col min="5" max="5" width="6.875" customWidth="1"/>
    <col min="6" max="6" width="20.4375" customWidth="1"/>
    <col min="7" max="7" width="10" bestFit="1" customWidth="1"/>
  </cols>
  <sheetData>
    <row r="1" spans="1:6" ht="32.6" x14ac:dyDescent="0.75">
      <c r="A1" s="44" t="s">
        <v>0</v>
      </c>
      <c r="B1" s="44"/>
      <c r="C1" s="44"/>
      <c r="D1" s="44"/>
      <c r="E1" s="44"/>
      <c r="F1" s="44"/>
    </row>
    <row r="2" spans="1:6" ht="15" customHeight="1" x14ac:dyDescent="0.75">
      <c r="A2" s="32"/>
      <c r="B2" s="32"/>
      <c r="C2" s="32"/>
      <c r="D2" s="32"/>
      <c r="E2" s="32"/>
      <c r="F2" s="32"/>
    </row>
    <row r="3" spans="1:6" ht="22.75" x14ac:dyDescent="0.55000000000000004">
      <c r="A3" s="48" t="s">
        <v>46</v>
      </c>
      <c r="B3" s="48"/>
      <c r="C3" s="48"/>
      <c r="D3" s="48"/>
      <c r="E3" s="48"/>
      <c r="F3" s="48"/>
    </row>
    <row r="5" spans="1:6" ht="17.600000000000001" x14ac:dyDescent="0.4">
      <c r="A5" s="7" t="s">
        <v>1</v>
      </c>
      <c r="D5" s="51" t="str">
        <f>IF(Jan!D5="","",Jan!D5)</f>
        <v>BLACK MOUNTAIN UTILITY DISTRICT AGES</v>
      </c>
      <c r="E5" s="52"/>
      <c r="F5" s="53"/>
    </row>
    <row r="6" spans="1:6" ht="17.600000000000001" x14ac:dyDescent="0.4">
      <c r="A6" s="7"/>
    </row>
    <row r="7" spans="1:6" ht="17.600000000000001" x14ac:dyDescent="0.4">
      <c r="A7" s="7" t="s">
        <v>2</v>
      </c>
      <c r="D7" s="22" t="s">
        <v>31</v>
      </c>
      <c r="E7" s="8" t="s">
        <v>3</v>
      </c>
      <c r="F7" s="22">
        <v>2023</v>
      </c>
    </row>
    <row r="9" spans="1:6" ht="15.45" x14ac:dyDescent="0.4">
      <c r="A9" s="13" t="s">
        <v>5</v>
      </c>
      <c r="B9" s="9"/>
      <c r="C9" s="9"/>
      <c r="D9" s="11" t="s">
        <v>4</v>
      </c>
      <c r="E9" s="9"/>
      <c r="F9" s="13" t="s">
        <v>6</v>
      </c>
    </row>
    <row r="10" spans="1:6" ht="15.45" x14ac:dyDescent="0.4">
      <c r="A10" s="1">
        <v>1</v>
      </c>
      <c r="B10" s="5" t="s">
        <v>67</v>
      </c>
      <c r="C10" s="5"/>
    </row>
    <row r="11" spans="1:6" x14ac:dyDescent="0.35">
      <c r="A11" s="1">
        <v>2</v>
      </c>
      <c r="B11" s="14" t="s">
        <v>7</v>
      </c>
      <c r="C11" s="15"/>
      <c r="D11" s="15"/>
      <c r="E11" s="15"/>
      <c r="F11" s="18"/>
    </row>
    <row r="12" spans="1:6" x14ac:dyDescent="0.35">
      <c r="A12" s="1">
        <v>3</v>
      </c>
      <c r="B12" s="16" t="s">
        <v>8</v>
      </c>
      <c r="F12" s="19">
        <v>900680</v>
      </c>
    </row>
    <row r="13" spans="1:6" ht="15.45" x14ac:dyDescent="0.4">
      <c r="A13" s="1">
        <v>4</v>
      </c>
      <c r="B13" s="49" t="s">
        <v>9</v>
      </c>
      <c r="C13" s="50"/>
      <c r="D13" s="50"/>
      <c r="E13" s="50"/>
      <c r="F13" s="20">
        <f>SUM(F11:F12)</f>
        <v>900680</v>
      </c>
    </row>
    <row r="14" spans="1:6" x14ac:dyDescent="0.35">
      <c r="A14" s="1">
        <v>5</v>
      </c>
      <c r="F14" s="21"/>
    </row>
    <row r="15" spans="1:6" ht="15.45" x14ac:dyDescent="0.4">
      <c r="A15" s="1">
        <v>6</v>
      </c>
      <c r="B15" s="5" t="s">
        <v>10</v>
      </c>
      <c r="C15" s="5"/>
      <c r="F15" s="21"/>
    </row>
    <row r="16" spans="1:6" x14ac:dyDescent="0.35">
      <c r="A16" s="1">
        <v>7</v>
      </c>
      <c r="B16" s="14" t="s">
        <v>11</v>
      </c>
      <c r="C16" s="15"/>
      <c r="D16" s="15"/>
      <c r="E16" s="15"/>
      <c r="F16" s="18">
        <v>576140</v>
      </c>
    </row>
    <row r="17" spans="1:7" x14ac:dyDescent="0.35">
      <c r="A17" s="1">
        <v>8</v>
      </c>
      <c r="B17" s="16" t="s">
        <v>12</v>
      </c>
      <c r="F17" s="19"/>
    </row>
    <row r="18" spans="1:7" x14ac:dyDescent="0.35">
      <c r="A18" s="1">
        <v>9</v>
      </c>
      <c r="B18" s="16" t="s">
        <v>13</v>
      </c>
      <c r="F18" s="19"/>
    </row>
    <row r="19" spans="1:7" x14ac:dyDescent="0.35">
      <c r="A19" s="1">
        <v>10</v>
      </c>
      <c r="B19" s="16" t="s">
        <v>14</v>
      </c>
      <c r="F19" s="19"/>
    </row>
    <row r="20" spans="1:7" x14ac:dyDescent="0.35">
      <c r="A20" s="1">
        <v>11</v>
      </c>
      <c r="B20" s="16" t="s">
        <v>15</v>
      </c>
      <c r="F20" s="19"/>
    </row>
    <row r="21" spans="1:7" x14ac:dyDescent="0.35">
      <c r="A21" s="1">
        <v>12</v>
      </c>
      <c r="B21" s="16" t="s">
        <v>16</v>
      </c>
      <c r="F21" s="19"/>
    </row>
    <row r="22" spans="1:7" x14ac:dyDescent="0.35">
      <c r="A22" s="1">
        <v>13</v>
      </c>
      <c r="B22" s="16" t="s">
        <v>42</v>
      </c>
      <c r="D22" s="17"/>
      <c r="E22" s="17"/>
      <c r="F22" s="19"/>
      <c r="G22" s="30" t="str">
        <f>IF(AND(F22&gt;0,D22=""),"Explanation for Other Sales Must be Filled In","")</f>
        <v/>
      </c>
    </row>
    <row r="23" spans="1:7" ht="15.45" x14ac:dyDescent="0.4">
      <c r="A23" s="1">
        <v>14</v>
      </c>
      <c r="B23" s="49" t="s">
        <v>17</v>
      </c>
      <c r="C23" s="50"/>
      <c r="D23" s="50"/>
      <c r="E23" s="50"/>
      <c r="F23" s="20">
        <f>IF(AND(F22&gt;0,D22&lt;&gt;""),SUM(F16:F22),IF(F22=0,SUM(F16:F22),""))</f>
        <v>576140</v>
      </c>
    </row>
    <row r="24" spans="1:7" x14ac:dyDescent="0.35">
      <c r="A24" s="1">
        <v>15</v>
      </c>
      <c r="F24" s="21"/>
    </row>
    <row r="25" spans="1:7" ht="15.45" x14ac:dyDescent="0.4">
      <c r="A25" s="1">
        <v>16</v>
      </c>
      <c r="B25" s="5" t="s">
        <v>18</v>
      </c>
      <c r="C25" s="5"/>
      <c r="F25" s="21"/>
    </row>
    <row r="26" spans="1:7" x14ac:dyDescent="0.35">
      <c r="A26" s="1">
        <v>17</v>
      </c>
      <c r="B26" s="14" t="s">
        <v>19</v>
      </c>
      <c r="C26" s="15"/>
      <c r="D26" s="15"/>
      <c r="E26" s="15"/>
      <c r="F26" s="18"/>
    </row>
    <row r="27" spans="1:7" x14ac:dyDescent="0.35">
      <c r="A27" s="1">
        <v>18</v>
      </c>
      <c r="B27" s="16" t="s">
        <v>20</v>
      </c>
      <c r="F27" s="19"/>
    </row>
    <row r="28" spans="1:7" x14ac:dyDescent="0.35">
      <c r="A28" s="1">
        <v>19</v>
      </c>
      <c r="B28" s="16" t="s">
        <v>21</v>
      </c>
      <c r="F28" s="19"/>
    </row>
    <row r="29" spans="1:7" x14ac:dyDescent="0.35">
      <c r="A29" s="1">
        <v>20</v>
      </c>
      <c r="B29" s="16" t="s">
        <v>40</v>
      </c>
      <c r="F29" s="19"/>
    </row>
    <row r="30" spans="1:7" x14ac:dyDescent="0.35">
      <c r="A30" s="1">
        <v>21</v>
      </c>
      <c r="B30" s="16" t="s">
        <v>43</v>
      </c>
      <c r="D30" s="17"/>
      <c r="E30" s="17"/>
      <c r="F30" s="24"/>
      <c r="G30" s="30" t="str">
        <f>IF(AND(F30&gt;0,D30=""),"Explanation for Other Usage Must be Filled In","")</f>
        <v/>
      </c>
    </row>
    <row r="31" spans="1:7" ht="15.45" x14ac:dyDescent="0.4">
      <c r="A31" s="1">
        <v>22</v>
      </c>
      <c r="B31" s="49" t="s">
        <v>22</v>
      </c>
      <c r="C31" s="50"/>
      <c r="D31" s="50"/>
      <c r="E31" s="50"/>
      <c r="F31" s="20">
        <f>IF(AND(F30&gt;0,D30&lt;&gt;""),SUM(F26:F30),IF(F30=0,SUM(F26:F30),""))</f>
        <v>0</v>
      </c>
    </row>
    <row r="32" spans="1:7" x14ac:dyDescent="0.35">
      <c r="A32" s="1">
        <v>23</v>
      </c>
      <c r="F32" s="21"/>
    </row>
    <row r="33" spans="1:7" ht="15.45" x14ac:dyDescent="0.4">
      <c r="A33" s="1">
        <v>24</v>
      </c>
      <c r="B33" s="5" t="s">
        <v>23</v>
      </c>
      <c r="C33" s="5"/>
      <c r="F33" s="21"/>
    </row>
    <row r="34" spans="1:7" x14ac:dyDescent="0.35">
      <c r="A34" s="1">
        <v>25</v>
      </c>
      <c r="B34" s="14" t="s">
        <v>24</v>
      </c>
      <c r="C34" s="15"/>
      <c r="D34" s="15"/>
      <c r="E34" s="15"/>
      <c r="F34" s="18"/>
    </row>
    <row r="35" spans="1:7" x14ac:dyDescent="0.35">
      <c r="A35" s="1">
        <v>26</v>
      </c>
      <c r="B35" s="16" t="s">
        <v>25</v>
      </c>
      <c r="F35" s="19"/>
    </row>
    <row r="36" spans="1:7" x14ac:dyDescent="0.35">
      <c r="A36" s="1">
        <v>27</v>
      </c>
      <c r="B36" s="16" t="s">
        <v>26</v>
      </c>
      <c r="F36" s="19">
        <v>324540</v>
      </c>
      <c r="G36" s="37"/>
    </row>
    <row r="37" spans="1:7" x14ac:dyDescent="0.35">
      <c r="A37" s="1">
        <v>28</v>
      </c>
      <c r="B37" s="16" t="s">
        <v>27</v>
      </c>
      <c r="F37" s="19"/>
    </row>
    <row r="38" spans="1:7" x14ac:dyDescent="0.35">
      <c r="A38" s="1">
        <v>29</v>
      </c>
      <c r="B38" s="16" t="s">
        <v>28</v>
      </c>
      <c r="F38" s="19"/>
    </row>
    <row r="39" spans="1:7" x14ac:dyDescent="0.35">
      <c r="A39" s="1">
        <v>30</v>
      </c>
      <c r="B39" s="16" t="s">
        <v>83</v>
      </c>
      <c r="F39" s="19"/>
    </row>
    <row r="40" spans="1:7" ht="15.45" x14ac:dyDescent="0.4">
      <c r="A40" s="1">
        <v>31</v>
      </c>
      <c r="B40" s="49" t="s">
        <v>63</v>
      </c>
      <c r="C40" s="50"/>
      <c r="D40" s="50"/>
      <c r="E40" s="50"/>
      <c r="F40" s="20">
        <f>SUM(F34:F39)</f>
        <v>324540</v>
      </c>
    </row>
    <row r="41" spans="1:7" x14ac:dyDescent="0.35">
      <c r="A41" s="1">
        <v>32</v>
      </c>
      <c r="F41" s="21"/>
    </row>
    <row r="42" spans="1:7" ht="15.45" x14ac:dyDescent="0.4">
      <c r="A42" s="1">
        <v>33</v>
      </c>
      <c r="B42" s="4" t="s">
        <v>45</v>
      </c>
      <c r="C42" s="4"/>
      <c r="F42" s="31" t="str">
        <f>IF(F13=(F23+F31+F40),"","DOES NOT EQUAL")</f>
        <v/>
      </c>
    </row>
    <row r="43" spans="1:7" x14ac:dyDescent="0.35">
      <c r="A43" s="1">
        <v>34</v>
      </c>
      <c r="F43" s="21"/>
    </row>
    <row r="44" spans="1:7" ht="15.45" x14ac:dyDescent="0.4">
      <c r="A44" s="1">
        <v>35</v>
      </c>
      <c r="B44" s="5" t="s">
        <v>62</v>
      </c>
      <c r="C44" s="5"/>
      <c r="F44" s="21"/>
    </row>
    <row r="45" spans="1:7" x14ac:dyDescent="0.35">
      <c r="A45" s="1">
        <v>36</v>
      </c>
      <c r="B45" s="2" t="s">
        <v>41</v>
      </c>
      <c r="C45" s="3"/>
      <c r="D45" s="3"/>
      <c r="E45" s="3"/>
      <c r="F45" s="25">
        <f>IF(F40&gt;0,F40/F13,"0.00%")</f>
        <v>0.36032775236487985</v>
      </c>
    </row>
    <row r="46" spans="1:7" ht="15.45" thickBot="1" x14ac:dyDescent="0.4">
      <c r="A46" s="1"/>
    </row>
    <row r="47" spans="1:7" ht="15.45" thickBot="1" x14ac:dyDescent="0.4">
      <c r="A47" s="1"/>
      <c r="D47" s="40" t="s">
        <v>87</v>
      </c>
      <c r="F47" s="41">
        <f>(Jan!F45+Feb!F45+Mar!F45)/3</f>
        <v>0.29627744003659656</v>
      </c>
    </row>
    <row r="48" spans="1:7"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sheetData>
  <customSheetViews>
    <customSheetView guid="{5819D564-DCAF-416E-9BB6-1A5CAA55E455}"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zoomScaleNormal="100" workbookViewId="0">
      <selection activeCell="F7" sqref="F7"/>
    </sheetView>
  </sheetViews>
  <sheetFormatPr defaultRowHeight="15" x14ac:dyDescent="0.35"/>
  <cols>
    <col min="1" max="1" width="8.25" customWidth="1"/>
    <col min="2" max="2" width="14.875" customWidth="1"/>
    <col min="3" max="3" width="2.75" customWidth="1"/>
    <col min="4" max="4" width="30.6875" customWidth="1"/>
    <col min="5" max="5" width="6.875" customWidth="1"/>
    <col min="6" max="6" width="20.4375" customWidth="1"/>
    <col min="7" max="7" width="11" bestFit="1" customWidth="1"/>
  </cols>
  <sheetData>
    <row r="1" spans="1:6" ht="32.6" x14ac:dyDescent="0.75">
      <c r="A1" s="44" t="s">
        <v>0</v>
      </c>
      <c r="B1" s="44"/>
      <c r="C1" s="44"/>
      <c r="D1" s="44"/>
      <c r="E1" s="44"/>
      <c r="F1" s="44"/>
    </row>
    <row r="2" spans="1:6" ht="15" customHeight="1" x14ac:dyDescent="0.75">
      <c r="A2" s="32"/>
      <c r="B2" s="32"/>
      <c r="C2" s="32"/>
      <c r="D2" s="32"/>
      <c r="E2" s="32"/>
      <c r="F2" s="32"/>
    </row>
    <row r="3" spans="1:6" ht="22.75" x14ac:dyDescent="0.55000000000000004">
      <c r="A3" s="48" t="s">
        <v>46</v>
      </c>
      <c r="B3" s="48"/>
      <c r="C3" s="48"/>
      <c r="D3" s="48"/>
      <c r="E3" s="48"/>
      <c r="F3" s="48"/>
    </row>
    <row r="5" spans="1:6" ht="17.600000000000001" x14ac:dyDescent="0.4">
      <c r="A5" s="7" t="s">
        <v>1</v>
      </c>
      <c r="D5" s="51" t="str">
        <f>IF(Jan!D5="","",Jan!D5)</f>
        <v>BLACK MOUNTAIN UTILITY DISTRICT AGES</v>
      </c>
      <c r="E5" s="52"/>
      <c r="F5" s="53"/>
    </row>
    <row r="6" spans="1:6" ht="17.600000000000001" x14ac:dyDescent="0.4">
      <c r="A6" s="7"/>
    </row>
    <row r="7" spans="1:6" ht="17.600000000000001" x14ac:dyDescent="0.4">
      <c r="A7" s="7" t="s">
        <v>2</v>
      </c>
      <c r="D7" s="22" t="s">
        <v>32</v>
      </c>
      <c r="E7" s="8" t="s">
        <v>3</v>
      </c>
      <c r="F7" s="22">
        <f>IF(Jan!F7="","",Jan!F7)</f>
        <v>2023</v>
      </c>
    </row>
    <row r="9" spans="1:6" ht="15.45" x14ac:dyDescent="0.4">
      <c r="A9" s="13" t="s">
        <v>5</v>
      </c>
      <c r="B9" s="9"/>
      <c r="C9" s="9"/>
      <c r="D9" s="11" t="s">
        <v>4</v>
      </c>
      <c r="E9" s="9"/>
      <c r="F9" s="13" t="s">
        <v>6</v>
      </c>
    </row>
    <row r="10" spans="1:6" ht="15.45" x14ac:dyDescent="0.4">
      <c r="A10" s="1">
        <v>1</v>
      </c>
      <c r="B10" s="5" t="s">
        <v>67</v>
      </c>
      <c r="C10" s="5"/>
    </row>
    <row r="11" spans="1:6" x14ac:dyDescent="0.35">
      <c r="A11" s="1">
        <v>2</v>
      </c>
      <c r="B11" s="14" t="s">
        <v>7</v>
      </c>
      <c r="C11" s="15"/>
      <c r="D11" s="15"/>
      <c r="E11" s="15"/>
      <c r="F11" s="18"/>
    </row>
    <row r="12" spans="1:6" x14ac:dyDescent="0.35">
      <c r="A12" s="1">
        <v>3</v>
      </c>
      <c r="B12" s="16" t="s">
        <v>8</v>
      </c>
      <c r="F12" s="19">
        <v>803640</v>
      </c>
    </row>
    <row r="13" spans="1:6" ht="15.45" x14ac:dyDescent="0.4">
      <c r="A13" s="1">
        <v>4</v>
      </c>
      <c r="B13" s="49" t="s">
        <v>9</v>
      </c>
      <c r="C13" s="50"/>
      <c r="D13" s="50"/>
      <c r="E13" s="50"/>
      <c r="F13" s="20">
        <f>SUM(F11:F12)</f>
        <v>803640</v>
      </c>
    </row>
    <row r="14" spans="1:6" x14ac:dyDescent="0.35">
      <c r="A14" s="1">
        <v>5</v>
      </c>
      <c r="F14" s="21"/>
    </row>
    <row r="15" spans="1:6" ht="15.45" x14ac:dyDescent="0.4">
      <c r="A15" s="1">
        <v>6</v>
      </c>
      <c r="B15" s="5" t="s">
        <v>10</v>
      </c>
      <c r="C15" s="5"/>
      <c r="F15" s="21"/>
    </row>
    <row r="16" spans="1:6" x14ac:dyDescent="0.35">
      <c r="A16" s="1">
        <v>7</v>
      </c>
      <c r="B16" s="14" t="s">
        <v>11</v>
      </c>
      <c r="C16" s="15"/>
      <c r="D16" s="15"/>
      <c r="E16" s="15"/>
      <c r="F16" s="18">
        <v>378620</v>
      </c>
    </row>
    <row r="17" spans="1:7" x14ac:dyDescent="0.35">
      <c r="A17" s="1">
        <v>8</v>
      </c>
      <c r="B17" s="16" t="s">
        <v>12</v>
      </c>
      <c r="F17" s="19"/>
    </row>
    <row r="18" spans="1:7" x14ac:dyDescent="0.35">
      <c r="A18" s="1">
        <v>9</v>
      </c>
      <c r="B18" s="16" t="s">
        <v>13</v>
      </c>
      <c r="F18" s="19"/>
    </row>
    <row r="19" spans="1:7" x14ac:dyDescent="0.35">
      <c r="A19" s="1">
        <v>10</v>
      </c>
      <c r="B19" s="16" t="s">
        <v>14</v>
      </c>
      <c r="F19" s="19"/>
    </row>
    <row r="20" spans="1:7" x14ac:dyDescent="0.35">
      <c r="A20" s="1">
        <v>11</v>
      </c>
      <c r="B20" s="16" t="s">
        <v>15</v>
      </c>
      <c r="F20" s="19"/>
    </row>
    <row r="21" spans="1:7" x14ac:dyDescent="0.35">
      <c r="A21" s="1">
        <v>12</v>
      </c>
      <c r="B21" s="16" t="s">
        <v>16</v>
      </c>
      <c r="F21" s="19"/>
    </row>
    <row r="22" spans="1:7" x14ac:dyDescent="0.35">
      <c r="A22" s="1">
        <v>13</v>
      </c>
      <c r="B22" s="16" t="s">
        <v>42</v>
      </c>
      <c r="D22" s="17"/>
      <c r="E22" s="17"/>
      <c r="F22" s="19"/>
      <c r="G22" s="30" t="str">
        <f>IF(AND(F22&gt;0,D22=""),"Explanation for Other Sales Must be Filled In","")</f>
        <v/>
      </c>
    </row>
    <row r="23" spans="1:7" ht="15.45" x14ac:dyDescent="0.4">
      <c r="A23" s="1">
        <v>14</v>
      </c>
      <c r="B23" s="49" t="s">
        <v>17</v>
      </c>
      <c r="C23" s="50"/>
      <c r="D23" s="50"/>
      <c r="E23" s="50"/>
      <c r="F23" s="20">
        <f>SUM(F16:F22)</f>
        <v>378620</v>
      </c>
    </row>
    <row r="24" spans="1:7" x14ac:dyDescent="0.35">
      <c r="A24" s="1">
        <v>15</v>
      </c>
      <c r="F24" s="21"/>
      <c r="G24" s="37"/>
    </row>
    <row r="25" spans="1:7" ht="15.45" x14ac:dyDescent="0.4">
      <c r="A25" s="1">
        <v>16</v>
      </c>
      <c r="B25" s="5" t="s">
        <v>18</v>
      </c>
      <c r="C25" s="5"/>
      <c r="F25" s="21"/>
    </row>
    <row r="26" spans="1:7" x14ac:dyDescent="0.35">
      <c r="A26" s="1">
        <v>17</v>
      </c>
      <c r="B26" s="14" t="s">
        <v>19</v>
      </c>
      <c r="C26" s="15"/>
      <c r="D26" s="15"/>
      <c r="E26" s="15"/>
      <c r="F26" s="18"/>
    </row>
    <row r="27" spans="1:7" x14ac:dyDescent="0.35">
      <c r="A27" s="1">
        <v>18</v>
      </c>
      <c r="B27" s="16" t="s">
        <v>20</v>
      </c>
      <c r="F27" s="19"/>
    </row>
    <row r="28" spans="1:7" x14ac:dyDescent="0.35">
      <c r="A28" s="1">
        <v>19</v>
      </c>
      <c r="B28" s="16" t="s">
        <v>21</v>
      </c>
      <c r="F28" s="19"/>
    </row>
    <row r="29" spans="1:7" x14ac:dyDescent="0.35">
      <c r="A29" s="1">
        <v>20</v>
      </c>
      <c r="B29" s="16" t="s">
        <v>40</v>
      </c>
      <c r="F29" s="19"/>
    </row>
    <row r="30" spans="1:7" x14ac:dyDescent="0.35">
      <c r="A30" s="1">
        <v>21</v>
      </c>
      <c r="B30" s="16" t="s">
        <v>43</v>
      </c>
      <c r="D30" s="17" t="s">
        <v>86</v>
      </c>
      <c r="E30" s="17"/>
      <c r="F30" s="24"/>
      <c r="G30" s="30" t="str">
        <f>IF(AND(F30&gt;0,D30=""),"Explanation for Other Usage Must be Filled In","")</f>
        <v/>
      </c>
    </row>
    <row r="31" spans="1:7" ht="15.45" x14ac:dyDescent="0.4">
      <c r="A31" s="1">
        <v>22</v>
      </c>
      <c r="B31" s="49" t="s">
        <v>22</v>
      </c>
      <c r="C31" s="50"/>
      <c r="D31" s="50"/>
      <c r="E31" s="50"/>
      <c r="F31" s="20">
        <f>IF(AND(F30&gt;0,D30&lt;&gt;""),SUM(F26:F30),IF(F30=0,SUM(F26:F30),""))</f>
        <v>0</v>
      </c>
    </row>
    <row r="32" spans="1:7" x14ac:dyDescent="0.35">
      <c r="A32" s="1">
        <v>23</v>
      </c>
      <c r="F32" s="21"/>
    </row>
    <row r="33" spans="1:7" ht="15.45" x14ac:dyDescent="0.4">
      <c r="A33" s="1">
        <v>24</v>
      </c>
      <c r="B33" s="5" t="s">
        <v>23</v>
      </c>
      <c r="C33" s="5"/>
      <c r="F33" s="21"/>
    </row>
    <row r="34" spans="1:7" x14ac:dyDescent="0.35">
      <c r="A34" s="1">
        <v>25</v>
      </c>
      <c r="B34" s="14" t="s">
        <v>24</v>
      </c>
      <c r="C34" s="15"/>
      <c r="D34" s="15"/>
      <c r="E34" s="15"/>
      <c r="F34" s="18"/>
    </row>
    <row r="35" spans="1:7" x14ac:dyDescent="0.35">
      <c r="A35" s="1">
        <v>26</v>
      </c>
      <c r="B35" s="16" t="s">
        <v>25</v>
      </c>
      <c r="F35" s="19"/>
    </row>
    <row r="36" spans="1:7" x14ac:dyDescent="0.35">
      <c r="A36" s="1">
        <v>27</v>
      </c>
      <c r="B36" s="16" t="s">
        <v>26</v>
      </c>
      <c r="F36" s="19">
        <v>425020</v>
      </c>
      <c r="G36" s="37"/>
    </row>
    <row r="37" spans="1:7" x14ac:dyDescent="0.35">
      <c r="A37" s="1">
        <v>28</v>
      </c>
      <c r="B37" s="16" t="s">
        <v>27</v>
      </c>
      <c r="F37" s="19"/>
    </row>
    <row r="38" spans="1:7" x14ac:dyDescent="0.35">
      <c r="A38" s="1">
        <v>29</v>
      </c>
      <c r="B38" s="16" t="s">
        <v>28</v>
      </c>
      <c r="F38" s="19"/>
    </row>
    <row r="39" spans="1:7" x14ac:dyDescent="0.35">
      <c r="A39" s="1">
        <v>30</v>
      </c>
      <c r="B39" s="16" t="s">
        <v>83</v>
      </c>
      <c r="F39" s="19"/>
    </row>
    <row r="40" spans="1:7" ht="15.45" x14ac:dyDescent="0.4">
      <c r="A40" s="1">
        <v>31</v>
      </c>
      <c r="B40" s="49" t="s">
        <v>63</v>
      </c>
      <c r="C40" s="50"/>
      <c r="D40" s="50"/>
      <c r="E40" s="50"/>
      <c r="F40" s="20">
        <f>SUM(F34:F39)</f>
        <v>425020</v>
      </c>
      <c r="G40" s="37"/>
    </row>
    <row r="41" spans="1:7" x14ac:dyDescent="0.35">
      <c r="A41" s="1">
        <v>32</v>
      </c>
      <c r="F41" s="21"/>
    </row>
    <row r="42" spans="1:7" ht="15.45" x14ac:dyDescent="0.4">
      <c r="A42" s="1">
        <v>33</v>
      </c>
      <c r="B42" s="4" t="s">
        <v>45</v>
      </c>
      <c r="C42" s="4"/>
      <c r="F42" s="31" t="str">
        <f>IF(F13=(F23+F31+F40),"","DOES NOT EQUAL")</f>
        <v/>
      </c>
    </row>
    <row r="43" spans="1:7" x14ac:dyDescent="0.35">
      <c r="A43" s="1">
        <v>34</v>
      </c>
      <c r="F43" s="21"/>
    </row>
    <row r="44" spans="1:7" ht="15.45" x14ac:dyDescent="0.4">
      <c r="A44" s="1">
        <v>35</v>
      </c>
      <c r="B44" s="5" t="s">
        <v>62</v>
      </c>
      <c r="C44" s="5"/>
      <c r="F44" s="21"/>
    </row>
    <row r="45" spans="1:7" x14ac:dyDescent="0.35">
      <c r="A45" s="1">
        <v>36</v>
      </c>
      <c r="B45" s="2" t="s">
        <v>41</v>
      </c>
      <c r="C45" s="3"/>
      <c r="D45" s="3"/>
      <c r="E45" s="3"/>
      <c r="F45" s="25">
        <f>IF(F40&gt;0,F40/F13,"0.00%")</f>
        <v>0.52886864765317809</v>
      </c>
      <c r="G45" s="38"/>
    </row>
    <row r="46" spans="1:7" ht="15.45" thickBot="1" x14ac:dyDescent="0.4">
      <c r="A46" s="1"/>
    </row>
    <row r="47" spans="1:7" ht="15.45" thickBot="1" x14ac:dyDescent="0.4">
      <c r="A47" s="1"/>
      <c r="D47" s="40" t="s">
        <v>87</v>
      </c>
      <c r="F47" s="41">
        <f>(Jan!F45+Feb!F45+Mar!F45+Apr!F45)/4</f>
        <v>0.35442524194074193</v>
      </c>
    </row>
    <row r="48" spans="1:7"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zoomScaleNormal="100" workbookViewId="0">
      <selection activeCell="F37" sqref="F37"/>
    </sheetView>
  </sheetViews>
  <sheetFormatPr defaultRowHeight="15" x14ac:dyDescent="0.35"/>
  <cols>
    <col min="1" max="1" width="8.25" customWidth="1"/>
    <col min="2" max="2" width="14.875" customWidth="1"/>
    <col min="3" max="3" width="2.75" customWidth="1"/>
    <col min="4" max="4" width="30.6875" customWidth="1"/>
    <col min="5" max="5" width="6.875" customWidth="1"/>
    <col min="6" max="6" width="20.4375" customWidth="1"/>
    <col min="7" max="7" width="10" bestFit="1" customWidth="1"/>
  </cols>
  <sheetData>
    <row r="1" spans="1:6" ht="32.6" x14ac:dyDescent="0.75">
      <c r="A1" s="44" t="s">
        <v>0</v>
      </c>
      <c r="B1" s="44"/>
      <c r="C1" s="44"/>
      <c r="D1" s="44"/>
      <c r="E1" s="44"/>
      <c r="F1" s="44"/>
    </row>
    <row r="2" spans="1:6" ht="15" customHeight="1" x14ac:dyDescent="0.75">
      <c r="A2" s="32"/>
      <c r="B2" s="32"/>
      <c r="C2" s="32"/>
      <c r="D2" s="32"/>
      <c r="E2" s="32"/>
      <c r="F2" s="32"/>
    </row>
    <row r="3" spans="1:6" ht="22.75" x14ac:dyDescent="0.55000000000000004">
      <c r="A3" s="48" t="s">
        <v>46</v>
      </c>
      <c r="B3" s="48"/>
      <c r="C3" s="48"/>
      <c r="D3" s="48"/>
      <c r="E3" s="48"/>
      <c r="F3" s="48"/>
    </row>
    <row r="5" spans="1:6" ht="17.600000000000001" x14ac:dyDescent="0.4">
      <c r="A5" s="7" t="s">
        <v>1</v>
      </c>
      <c r="D5" s="51" t="str">
        <f>IF(Jan!D5="","",Jan!D5)</f>
        <v>BLACK MOUNTAIN UTILITY DISTRICT AGES</v>
      </c>
      <c r="E5" s="52"/>
      <c r="F5" s="53"/>
    </row>
    <row r="6" spans="1:6" ht="17.600000000000001" x14ac:dyDescent="0.4">
      <c r="A6" s="7"/>
    </row>
    <row r="7" spans="1:6" ht="17.600000000000001" x14ac:dyDescent="0.4">
      <c r="A7" s="7" t="s">
        <v>2</v>
      </c>
      <c r="D7" s="22" t="s">
        <v>33</v>
      </c>
      <c r="E7" s="8" t="s">
        <v>3</v>
      </c>
      <c r="F7" s="22">
        <f>IF(Jan!F7="","",Jan!F7)</f>
        <v>2023</v>
      </c>
    </row>
    <row r="9" spans="1:6" ht="15.45" x14ac:dyDescent="0.4">
      <c r="A9" s="13" t="s">
        <v>5</v>
      </c>
      <c r="B9" s="9"/>
      <c r="C9" s="9"/>
      <c r="D9" s="11" t="s">
        <v>4</v>
      </c>
      <c r="E9" s="9"/>
      <c r="F9" s="13" t="s">
        <v>6</v>
      </c>
    </row>
    <row r="10" spans="1:6" ht="15.45" x14ac:dyDescent="0.4">
      <c r="A10" s="1">
        <v>1</v>
      </c>
      <c r="B10" s="5" t="s">
        <v>67</v>
      </c>
      <c r="C10" s="5"/>
    </row>
    <row r="11" spans="1:6" x14ac:dyDescent="0.35">
      <c r="A11" s="1">
        <v>2</v>
      </c>
      <c r="B11" s="14" t="s">
        <v>7</v>
      </c>
      <c r="C11" s="15"/>
      <c r="D11" s="15"/>
      <c r="E11" s="15"/>
      <c r="F11" s="18"/>
    </row>
    <row r="12" spans="1:6" x14ac:dyDescent="0.35">
      <c r="A12" s="1">
        <v>3</v>
      </c>
      <c r="B12" s="16" t="s">
        <v>8</v>
      </c>
      <c r="F12" s="19">
        <v>1010820</v>
      </c>
    </row>
    <row r="13" spans="1:6" ht="15.45" x14ac:dyDescent="0.4">
      <c r="A13" s="1">
        <v>4</v>
      </c>
      <c r="B13" s="49" t="s">
        <v>9</v>
      </c>
      <c r="C13" s="50"/>
      <c r="D13" s="50"/>
      <c r="E13" s="50"/>
      <c r="F13" s="20">
        <f>SUM(F11:F12)</f>
        <v>1010820</v>
      </c>
    </row>
    <row r="14" spans="1:6" x14ac:dyDescent="0.35">
      <c r="A14" s="1">
        <v>5</v>
      </c>
      <c r="F14" s="21"/>
    </row>
    <row r="15" spans="1:6" ht="15.45" x14ac:dyDescent="0.4">
      <c r="A15" s="1">
        <v>6</v>
      </c>
      <c r="B15" s="5" t="s">
        <v>10</v>
      </c>
      <c r="C15" s="5"/>
      <c r="F15" s="21"/>
    </row>
    <row r="16" spans="1:6" x14ac:dyDescent="0.35">
      <c r="A16" s="1">
        <v>7</v>
      </c>
      <c r="B16" s="14" t="s">
        <v>11</v>
      </c>
      <c r="C16" s="15"/>
      <c r="D16" s="15"/>
      <c r="E16" s="15"/>
      <c r="F16" s="18">
        <v>580870</v>
      </c>
    </row>
    <row r="17" spans="1:7" x14ac:dyDescent="0.35">
      <c r="A17" s="1">
        <v>8</v>
      </c>
      <c r="B17" s="16" t="s">
        <v>12</v>
      </c>
      <c r="F17" s="19"/>
    </row>
    <row r="18" spans="1:7" x14ac:dyDescent="0.35">
      <c r="A18" s="1">
        <v>9</v>
      </c>
      <c r="B18" s="16" t="s">
        <v>13</v>
      </c>
      <c r="F18" s="19"/>
    </row>
    <row r="19" spans="1:7" x14ac:dyDescent="0.35">
      <c r="A19" s="1">
        <v>10</v>
      </c>
      <c r="B19" s="16" t="s">
        <v>14</v>
      </c>
      <c r="F19" s="19"/>
    </row>
    <row r="20" spans="1:7" x14ac:dyDescent="0.35">
      <c r="A20" s="1">
        <v>11</v>
      </c>
      <c r="B20" s="16" t="s">
        <v>15</v>
      </c>
      <c r="F20" s="19"/>
    </row>
    <row r="21" spans="1:7" x14ac:dyDescent="0.35">
      <c r="A21" s="1">
        <v>12</v>
      </c>
      <c r="B21" s="16" t="s">
        <v>16</v>
      </c>
      <c r="F21" s="19"/>
    </row>
    <row r="22" spans="1:7" x14ac:dyDescent="0.35">
      <c r="A22" s="1">
        <v>13</v>
      </c>
      <c r="B22" s="16" t="s">
        <v>42</v>
      </c>
      <c r="D22" s="17"/>
      <c r="E22" s="17"/>
      <c r="F22" s="19"/>
      <c r="G22" s="30" t="str">
        <f>IF(AND(F22&gt;0,D22=""),"Explanation for Other Sales Must be Filled In","")</f>
        <v/>
      </c>
    </row>
    <row r="23" spans="1:7" ht="15.45" x14ac:dyDescent="0.4">
      <c r="A23" s="1">
        <v>14</v>
      </c>
      <c r="B23" s="49" t="s">
        <v>17</v>
      </c>
      <c r="C23" s="50"/>
      <c r="D23" s="50"/>
      <c r="E23" s="50"/>
      <c r="F23" s="20">
        <f>IF(AND(F22&gt;0,D22&lt;&gt;""),SUM(F16:F22),IF(F22=0,SUM(F16:F22),""))</f>
        <v>580870</v>
      </c>
    </row>
    <row r="24" spans="1:7" x14ac:dyDescent="0.35">
      <c r="A24" s="1">
        <v>15</v>
      </c>
      <c r="F24" s="21"/>
    </row>
    <row r="25" spans="1:7" ht="15.45" x14ac:dyDescent="0.4">
      <c r="A25" s="1">
        <v>16</v>
      </c>
      <c r="B25" s="5" t="s">
        <v>18</v>
      </c>
      <c r="C25" s="5"/>
      <c r="F25" s="21"/>
    </row>
    <row r="26" spans="1:7" x14ac:dyDescent="0.35">
      <c r="A26" s="1">
        <v>17</v>
      </c>
      <c r="B26" s="14" t="s">
        <v>19</v>
      </c>
      <c r="C26" s="15"/>
      <c r="D26" s="15"/>
      <c r="E26" s="15"/>
      <c r="F26" s="18"/>
    </row>
    <row r="27" spans="1:7" x14ac:dyDescent="0.35">
      <c r="A27" s="1">
        <v>18</v>
      </c>
      <c r="B27" s="16" t="s">
        <v>20</v>
      </c>
      <c r="F27" s="19"/>
    </row>
    <row r="28" spans="1:7" x14ac:dyDescent="0.35">
      <c r="A28" s="1">
        <v>19</v>
      </c>
      <c r="B28" s="16" t="s">
        <v>21</v>
      </c>
      <c r="F28" s="19"/>
    </row>
    <row r="29" spans="1:7" x14ac:dyDescent="0.35">
      <c r="A29" s="1">
        <v>20</v>
      </c>
      <c r="B29" s="16" t="s">
        <v>40</v>
      </c>
      <c r="F29" s="19"/>
    </row>
    <row r="30" spans="1:7" x14ac:dyDescent="0.35">
      <c r="A30" s="1">
        <v>21</v>
      </c>
      <c r="B30" s="16" t="s">
        <v>43</v>
      </c>
      <c r="D30" s="17"/>
      <c r="E30" s="17"/>
      <c r="F30" s="24"/>
      <c r="G30" s="30" t="str">
        <f>IF(AND(F30&gt;0,D30=""),"Explanation for Other Usage Must be Filled In","")</f>
        <v/>
      </c>
    </row>
    <row r="31" spans="1:7" ht="15.45" x14ac:dyDescent="0.4">
      <c r="A31" s="1">
        <v>22</v>
      </c>
      <c r="B31" s="49" t="s">
        <v>22</v>
      </c>
      <c r="C31" s="50"/>
      <c r="D31" s="50"/>
      <c r="E31" s="50"/>
      <c r="F31" s="20">
        <f>IF(AND(F30&gt;0,D30&lt;&gt;""),SUM(F26:F30),IF(F30=0,SUM(F26:F30),""))</f>
        <v>0</v>
      </c>
    </row>
    <row r="32" spans="1:7" x14ac:dyDescent="0.35">
      <c r="A32" s="1">
        <v>23</v>
      </c>
      <c r="F32" s="21"/>
    </row>
    <row r="33" spans="1:7" ht="15.45" x14ac:dyDescent="0.4">
      <c r="A33" s="1">
        <v>24</v>
      </c>
      <c r="B33" s="5" t="s">
        <v>23</v>
      </c>
      <c r="C33" s="5"/>
      <c r="F33" s="21"/>
    </row>
    <row r="34" spans="1:7" x14ac:dyDescent="0.35">
      <c r="A34" s="1">
        <v>25</v>
      </c>
      <c r="B34" s="14" t="s">
        <v>24</v>
      </c>
      <c r="C34" s="15"/>
      <c r="D34" s="15"/>
      <c r="E34" s="15"/>
      <c r="F34" s="18"/>
    </row>
    <row r="35" spans="1:7" x14ac:dyDescent="0.35">
      <c r="A35" s="1">
        <v>26</v>
      </c>
      <c r="B35" s="16" t="s">
        <v>25</v>
      </c>
      <c r="F35" s="19"/>
    </row>
    <row r="36" spans="1:7" x14ac:dyDescent="0.35">
      <c r="A36" s="1">
        <v>27</v>
      </c>
      <c r="B36" s="16" t="s">
        <v>26</v>
      </c>
      <c r="F36" s="19">
        <f>F13-F23</f>
        <v>429950</v>
      </c>
      <c r="G36" s="37"/>
    </row>
    <row r="37" spans="1:7" x14ac:dyDescent="0.35">
      <c r="A37" s="1">
        <v>28</v>
      </c>
      <c r="B37" s="16" t="s">
        <v>27</v>
      </c>
      <c r="F37" s="19"/>
    </row>
    <row r="38" spans="1:7" x14ac:dyDescent="0.35">
      <c r="A38" s="1">
        <v>29</v>
      </c>
      <c r="B38" s="16" t="s">
        <v>28</v>
      </c>
      <c r="F38" s="19"/>
    </row>
    <row r="39" spans="1:7" x14ac:dyDescent="0.35">
      <c r="A39" s="1">
        <v>30</v>
      </c>
      <c r="B39" s="16" t="s">
        <v>83</v>
      </c>
      <c r="F39" s="19"/>
    </row>
    <row r="40" spans="1:7" ht="15.45" x14ac:dyDescent="0.4">
      <c r="A40" s="1">
        <v>31</v>
      </c>
      <c r="B40" s="49" t="s">
        <v>63</v>
      </c>
      <c r="C40" s="50"/>
      <c r="D40" s="50"/>
      <c r="E40" s="50"/>
      <c r="F40" s="20">
        <f>SUM(F34:F39)</f>
        <v>429950</v>
      </c>
    </row>
    <row r="41" spans="1:7" x14ac:dyDescent="0.35">
      <c r="A41" s="1">
        <v>32</v>
      </c>
      <c r="F41" s="21"/>
    </row>
    <row r="42" spans="1:7" ht="15.45" x14ac:dyDescent="0.4">
      <c r="A42" s="1">
        <v>33</v>
      </c>
      <c r="B42" s="4" t="s">
        <v>45</v>
      </c>
      <c r="C42" s="4"/>
      <c r="F42" s="31" t="str">
        <f>IF(F13=(F23+F31+F40),"","DOES NOT EQUAL")</f>
        <v/>
      </c>
    </row>
    <row r="43" spans="1:7" x14ac:dyDescent="0.35">
      <c r="A43" s="1">
        <v>34</v>
      </c>
      <c r="F43" s="21"/>
    </row>
    <row r="44" spans="1:7" ht="15.45" x14ac:dyDescent="0.4">
      <c r="A44" s="1">
        <v>35</v>
      </c>
      <c r="B44" s="5" t="s">
        <v>62</v>
      </c>
      <c r="C44" s="5"/>
      <c r="F44" s="21"/>
    </row>
    <row r="45" spans="1:7" x14ac:dyDescent="0.35">
      <c r="A45" s="1">
        <v>36</v>
      </c>
      <c r="B45" s="2" t="s">
        <v>41</v>
      </c>
      <c r="C45" s="3"/>
      <c r="D45" s="3"/>
      <c r="E45" s="3"/>
      <c r="F45" s="25">
        <f>IF(F40&gt;0,F40/F13,"0.00%")</f>
        <v>0.4253477374804614</v>
      </c>
    </row>
    <row r="46" spans="1:7" ht="15.45" thickBot="1" x14ac:dyDescent="0.4">
      <c r="A46" s="1"/>
    </row>
    <row r="47" spans="1:7" ht="15.45" thickBot="1" x14ac:dyDescent="0.4">
      <c r="A47" s="1"/>
      <c r="D47" s="40" t="s">
        <v>87</v>
      </c>
      <c r="F47" s="41">
        <f>(Jan!F45+Feb!F45+Mar!F45+Apr!F45+May!F45)/5</f>
        <v>0.36860974104868582</v>
      </c>
    </row>
    <row r="48" spans="1:7"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zoomScaleNormal="100" workbookViewId="0">
      <selection activeCell="F37" sqref="F37"/>
    </sheetView>
  </sheetViews>
  <sheetFormatPr defaultRowHeight="15" x14ac:dyDescent="0.35"/>
  <cols>
    <col min="1" max="1" width="8.25" customWidth="1"/>
    <col min="2" max="2" width="14.875" customWidth="1"/>
    <col min="3" max="3" width="2.75" customWidth="1"/>
    <col min="4" max="4" width="30.6875" customWidth="1"/>
    <col min="5" max="5" width="6.875" customWidth="1"/>
    <col min="6" max="6" width="20.4375" customWidth="1"/>
  </cols>
  <sheetData>
    <row r="1" spans="1:6" ht="32.6" x14ac:dyDescent="0.75">
      <c r="A1" s="44" t="s">
        <v>0</v>
      </c>
      <c r="B1" s="44"/>
      <c r="C1" s="44"/>
      <c r="D1" s="44"/>
      <c r="E1" s="44"/>
      <c r="F1" s="44"/>
    </row>
    <row r="2" spans="1:6" ht="15" customHeight="1" x14ac:dyDescent="0.75">
      <c r="A2" s="32"/>
      <c r="B2" s="32"/>
      <c r="C2" s="32"/>
      <c r="D2" s="32"/>
      <c r="E2" s="32"/>
      <c r="F2" s="32"/>
    </row>
    <row r="3" spans="1:6" ht="22.75" x14ac:dyDescent="0.55000000000000004">
      <c r="A3" s="48" t="s">
        <v>46</v>
      </c>
      <c r="B3" s="48"/>
      <c r="C3" s="48"/>
      <c r="D3" s="48"/>
      <c r="E3" s="48"/>
      <c r="F3" s="48"/>
    </row>
    <row r="5" spans="1:6" ht="17.600000000000001" x14ac:dyDescent="0.4">
      <c r="A5" s="7" t="s">
        <v>1</v>
      </c>
      <c r="D5" s="51" t="str">
        <f>IF(Jan!D5="","",Jan!D5)</f>
        <v>BLACK MOUNTAIN UTILITY DISTRICT AGES</v>
      </c>
      <c r="E5" s="52"/>
      <c r="F5" s="53"/>
    </row>
    <row r="6" spans="1:6" ht="17.600000000000001" x14ac:dyDescent="0.4">
      <c r="A6" s="7"/>
    </row>
    <row r="7" spans="1:6" ht="17.600000000000001" x14ac:dyDescent="0.4">
      <c r="A7" s="7" t="s">
        <v>2</v>
      </c>
      <c r="D7" s="22" t="s">
        <v>34</v>
      </c>
      <c r="E7" s="8" t="s">
        <v>3</v>
      </c>
      <c r="F7" s="22">
        <f>IF(Jan!F7="","",Jan!F7)</f>
        <v>2023</v>
      </c>
    </row>
    <row r="9" spans="1:6" ht="15.45" x14ac:dyDescent="0.4">
      <c r="A9" s="13" t="s">
        <v>5</v>
      </c>
      <c r="B9" s="9"/>
      <c r="C9" s="9"/>
      <c r="D9" s="11" t="s">
        <v>4</v>
      </c>
      <c r="E9" s="9"/>
      <c r="F9" s="13" t="s">
        <v>6</v>
      </c>
    </row>
    <row r="10" spans="1:6" ht="15.45" x14ac:dyDescent="0.4">
      <c r="A10" s="1">
        <v>1</v>
      </c>
      <c r="B10" s="5" t="s">
        <v>67</v>
      </c>
      <c r="C10" s="5"/>
    </row>
    <row r="11" spans="1:6" x14ac:dyDescent="0.35">
      <c r="A11" s="1">
        <v>2</v>
      </c>
      <c r="B11" s="14" t="s">
        <v>7</v>
      </c>
      <c r="C11" s="15"/>
      <c r="D11" s="15"/>
      <c r="E11" s="15"/>
      <c r="F11" s="18"/>
    </row>
    <row r="12" spans="1:6" x14ac:dyDescent="0.35">
      <c r="A12" s="1">
        <v>3</v>
      </c>
      <c r="B12" s="16" t="s">
        <v>8</v>
      </c>
      <c r="F12" s="19">
        <v>1482810</v>
      </c>
    </row>
    <row r="13" spans="1:6" ht="15.45" x14ac:dyDescent="0.4">
      <c r="A13" s="1">
        <v>4</v>
      </c>
      <c r="B13" s="49" t="s">
        <v>9</v>
      </c>
      <c r="C13" s="50"/>
      <c r="D13" s="50"/>
      <c r="E13" s="50"/>
      <c r="F13" s="20">
        <f>SUM(F11:F12)</f>
        <v>1482810</v>
      </c>
    </row>
    <row r="14" spans="1:6" x14ac:dyDescent="0.35">
      <c r="A14" s="1">
        <v>5</v>
      </c>
      <c r="F14" s="21"/>
    </row>
    <row r="15" spans="1:6" ht="15.45" x14ac:dyDescent="0.4">
      <c r="A15" s="1">
        <v>6</v>
      </c>
      <c r="B15" s="5" t="s">
        <v>10</v>
      </c>
      <c r="C15" s="5"/>
      <c r="F15" s="21"/>
    </row>
    <row r="16" spans="1:6" x14ac:dyDescent="0.35">
      <c r="A16" s="1">
        <v>7</v>
      </c>
      <c r="B16" s="14" t="s">
        <v>11</v>
      </c>
      <c r="C16" s="15"/>
      <c r="D16" s="15"/>
      <c r="E16" s="15"/>
      <c r="F16" s="18">
        <v>601760</v>
      </c>
    </row>
    <row r="17" spans="1:7" x14ac:dyDescent="0.35">
      <c r="A17" s="1">
        <v>8</v>
      </c>
      <c r="B17" s="16" t="s">
        <v>12</v>
      </c>
      <c r="F17" s="19"/>
    </row>
    <row r="18" spans="1:7" x14ac:dyDescent="0.35">
      <c r="A18" s="1">
        <v>9</v>
      </c>
      <c r="B18" s="16" t="s">
        <v>13</v>
      </c>
      <c r="F18" s="19"/>
    </row>
    <row r="19" spans="1:7" x14ac:dyDescent="0.35">
      <c r="A19" s="1">
        <v>10</v>
      </c>
      <c r="B19" s="16" t="s">
        <v>14</v>
      </c>
      <c r="F19" s="19"/>
    </row>
    <row r="20" spans="1:7" x14ac:dyDescent="0.35">
      <c r="A20" s="1">
        <v>11</v>
      </c>
      <c r="B20" s="16" t="s">
        <v>15</v>
      </c>
      <c r="F20" s="19"/>
    </row>
    <row r="21" spans="1:7" x14ac:dyDescent="0.35">
      <c r="A21" s="1">
        <v>12</v>
      </c>
      <c r="B21" s="16" t="s">
        <v>16</v>
      </c>
      <c r="F21" s="19"/>
    </row>
    <row r="22" spans="1:7" x14ac:dyDescent="0.35">
      <c r="A22" s="1">
        <v>13</v>
      </c>
      <c r="B22" s="16" t="s">
        <v>42</v>
      </c>
      <c r="D22" s="17"/>
      <c r="E22" s="17"/>
      <c r="F22" s="19"/>
      <c r="G22" s="30" t="str">
        <f>IF(AND(F22&gt;0,D22=""),"Explanation for Other Sales Must be Filled In","")</f>
        <v/>
      </c>
    </row>
    <row r="23" spans="1:7" ht="15.45" x14ac:dyDescent="0.4">
      <c r="A23" s="1">
        <v>14</v>
      </c>
      <c r="B23" s="49" t="s">
        <v>17</v>
      </c>
      <c r="C23" s="50"/>
      <c r="D23" s="50"/>
      <c r="E23" s="50"/>
      <c r="F23" s="20">
        <f>IF(AND(F22&gt;0,D22&lt;&gt;""),SUM(F16:F22),IF(F22=0,SUM(F16:F22),""))</f>
        <v>601760</v>
      </c>
    </row>
    <row r="24" spans="1:7" x14ac:dyDescent="0.35">
      <c r="A24" s="1">
        <v>15</v>
      </c>
      <c r="F24" s="21"/>
    </row>
    <row r="25" spans="1:7" ht="15.45" x14ac:dyDescent="0.4">
      <c r="A25" s="1">
        <v>16</v>
      </c>
      <c r="B25" s="5" t="s">
        <v>18</v>
      </c>
      <c r="C25" s="5"/>
      <c r="F25" s="21"/>
    </row>
    <row r="26" spans="1:7" x14ac:dyDescent="0.35">
      <c r="A26" s="1">
        <v>17</v>
      </c>
      <c r="B26" s="14" t="s">
        <v>19</v>
      </c>
      <c r="C26" s="15"/>
      <c r="D26" s="15"/>
      <c r="E26" s="15"/>
      <c r="F26" s="18"/>
    </row>
    <row r="27" spans="1:7" x14ac:dyDescent="0.35">
      <c r="A27" s="1">
        <v>18</v>
      </c>
      <c r="B27" s="16" t="s">
        <v>20</v>
      </c>
      <c r="F27" s="19"/>
    </row>
    <row r="28" spans="1:7" x14ac:dyDescent="0.35">
      <c r="A28" s="1">
        <v>19</v>
      </c>
      <c r="B28" s="16" t="s">
        <v>21</v>
      </c>
      <c r="F28" s="19"/>
    </row>
    <row r="29" spans="1:7" x14ac:dyDescent="0.35">
      <c r="A29" s="1">
        <v>20</v>
      </c>
      <c r="B29" s="16" t="s">
        <v>40</v>
      </c>
      <c r="F29" s="19"/>
    </row>
    <row r="30" spans="1:7" x14ac:dyDescent="0.35">
      <c r="A30" s="1">
        <v>21</v>
      </c>
      <c r="B30" s="16" t="s">
        <v>43</v>
      </c>
      <c r="D30" s="17"/>
      <c r="E30" s="17"/>
      <c r="F30" s="24"/>
      <c r="G30" s="30" t="str">
        <f>IF(AND(F30&gt;0,D30=""),"Explanation for Other Usage Must be Filled In","")</f>
        <v/>
      </c>
    </row>
    <row r="31" spans="1:7" ht="15.45" x14ac:dyDescent="0.4">
      <c r="A31" s="1">
        <v>22</v>
      </c>
      <c r="B31" s="49" t="s">
        <v>22</v>
      </c>
      <c r="C31" s="50"/>
      <c r="D31" s="50"/>
      <c r="E31" s="50"/>
      <c r="F31" s="20">
        <f>IF(AND(F30&gt;0,D30&lt;&gt;""),SUM(F26:F30),IF(F30=0,SUM(F26:F30),""))</f>
        <v>0</v>
      </c>
    </row>
    <row r="32" spans="1:7" x14ac:dyDescent="0.35">
      <c r="A32" s="1">
        <v>23</v>
      </c>
      <c r="F32" s="21"/>
    </row>
    <row r="33" spans="1:6" ht="15.45" x14ac:dyDescent="0.4">
      <c r="A33" s="1">
        <v>24</v>
      </c>
      <c r="B33" s="5" t="s">
        <v>23</v>
      </c>
      <c r="C33" s="5"/>
      <c r="F33" s="21"/>
    </row>
    <row r="34" spans="1:6" x14ac:dyDescent="0.35">
      <c r="A34" s="1">
        <v>25</v>
      </c>
      <c r="B34" s="14" t="s">
        <v>24</v>
      </c>
      <c r="C34" s="15"/>
      <c r="D34" s="15"/>
      <c r="E34" s="15"/>
      <c r="F34" s="18"/>
    </row>
    <row r="35" spans="1:6" x14ac:dyDescent="0.35">
      <c r="A35" s="1">
        <v>26</v>
      </c>
      <c r="B35" s="16" t="s">
        <v>25</v>
      </c>
      <c r="F35" s="19"/>
    </row>
    <row r="36" spans="1:6" x14ac:dyDescent="0.35">
      <c r="A36" s="1">
        <v>27</v>
      </c>
      <c r="B36" s="16" t="s">
        <v>26</v>
      </c>
      <c r="F36" s="19">
        <f>F13-F23</f>
        <v>881050</v>
      </c>
    </row>
    <row r="37" spans="1:6" x14ac:dyDescent="0.35">
      <c r="A37" s="1">
        <v>28</v>
      </c>
      <c r="B37" s="16" t="s">
        <v>27</v>
      </c>
      <c r="F37" s="19"/>
    </row>
    <row r="38" spans="1:6" x14ac:dyDescent="0.35">
      <c r="A38" s="1">
        <v>29</v>
      </c>
      <c r="B38" s="16" t="s">
        <v>28</v>
      </c>
      <c r="F38" s="19"/>
    </row>
    <row r="39" spans="1:6" x14ac:dyDescent="0.35">
      <c r="A39" s="1">
        <v>30</v>
      </c>
      <c r="B39" s="16" t="s">
        <v>83</v>
      </c>
      <c r="F39" s="19"/>
    </row>
    <row r="40" spans="1:6" ht="15.45" x14ac:dyDescent="0.4">
      <c r="A40" s="1">
        <v>31</v>
      </c>
      <c r="B40" s="49" t="s">
        <v>63</v>
      </c>
      <c r="C40" s="50"/>
      <c r="D40" s="50"/>
      <c r="E40" s="50"/>
      <c r="F40" s="20">
        <f>SUM(F34:F39)</f>
        <v>881050</v>
      </c>
    </row>
    <row r="41" spans="1:6" x14ac:dyDescent="0.35">
      <c r="A41" s="1">
        <v>32</v>
      </c>
      <c r="F41" s="21"/>
    </row>
    <row r="42" spans="1:6" ht="15.45" x14ac:dyDescent="0.4">
      <c r="A42" s="1">
        <v>33</v>
      </c>
      <c r="B42" s="4" t="s">
        <v>45</v>
      </c>
      <c r="C42" s="4"/>
      <c r="F42" s="31" t="str">
        <f>IF(F13=(F23+F31+F40),"","DOES NOT EQUAL")</f>
        <v/>
      </c>
    </row>
    <row r="43" spans="1:6" x14ac:dyDescent="0.35">
      <c r="A43" s="1">
        <v>34</v>
      </c>
      <c r="F43" s="21"/>
    </row>
    <row r="44" spans="1:6" ht="15.45" x14ac:dyDescent="0.4">
      <c r="A44" s="1">
        <v>35</v>
      </c>
      <c r="B44" s="5" t="s">
        <v>62</v>
      </c>
      <c r="C44" s="5"/>
      <c r="F44" s="21"/>
    </row>
    <row r="45" spans="1:6" x14ac:dyDescent="0.35">
      <c r="A45" s="1">
        <v>36</v>
      </c>
      <c r="B45" s="2" t="s">
        <v>41</v>
      </c>
      <c r="C45" s="3"/>
      <c r="D45" s="3"/>
      <c r="E45" s="3"/>
      <c r="F45" s="25">
        <f>IF(F40&gt;0,F40/F13,"0.00%")</f>
        <v>0.59417592274128173</v>
      </c>
    </row>
    <row r="46" spans="1:6" ht="15.45" thickBot="1" x14ac:dyDescent="0.4">
      <c r="A46" s="1"/>
    </row>
    <row r="47" spans="1:6" ht="15.45" thickBot="1" x14ac:dyDescent="0.4">
      <c r="A47" s="1"/>
      <c r="D47" s="40" t="s">
        <v>87</v>
      </c>
      <c r="F47" s="41">
        <f>(Jan!F45+Feb!F45+Mar!F45+Apr!F45+May!F45+Jun!F45)/6</f>
        <v>0.40620410466411849</v>
      </c>
    </row>
    <row r="48" spans="1:6"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zoomScaleNormal="100" workbookViewId="0">
      <selection activeCell="F37" sqref="F37"/>
    </sheetView>
  </sheetViews>
  <sheetFormatPr defaultRowHeight="15" x14ac:dyDescent="0.35"/>
  <cols>
    <col min="1" max="1" width="8.25" customWidth="1"/>
    <col min="2" max="2" width="14.875" customWidth="1"/>
    <col min="3" max="3" width="2.75" customWidth="1"/>
    <col min="4" max="4" width="30.6875" customWidth="1"/>
    <col min="5" max="5" width="6.875" customWidth="1"/>
    <col min="6" max="6" width="20.4375" customWidth="1"/>
    <col min="7" max="7" width="10" bestFit="1" customWidth="1"/>
  </cols>
  <sheetData>
    <row r="1" spans="1:6" ht="32.6" x14ac:dyDescent="0.75">
      <c r="A1" s="44" t="s">
        <v>0</v>
      </c>
      <c r="B1" s="44"/>
      <c r="C1" s="44"/>
      <c r="D1" s="44"/>
      <c r="E1" s="44"/>
      <c r="F1" s="44"/>
    </row>
    <row r="2" spans="1:6" ht="15" customHeight="1" x14ac:dyDescent="0.75">
      <c r="A2" s="32"/>
      <c r="B2" s="32"/>
      <c r="C2" s="32"/>
      <c r="D2" s="32"/>
      <c r="E2" s="32"/>
      <c r="F2" s="32"/>
    </row>
    <row r="3" spans="1:6" ht="22.75" x14ac:dyDescent="0.55000000000000004">
      <c r="A3" s="48" t="s">
        <v>46</v>
      </c>
      <c r="B3" s="48"/>
      <c r="C3" s="48"/>
      <c r="D3" s="48"/>
      <c r="E3" s="48"/>
      <c r="F3" s="48"/>
    </row>
    <row r="5" spans="1:6" ht="17.600000000000001" x14ac:dyDescent="0.4">
      <c r="A5" s="7" t="s">
        <v>1</v>
      </c>
      <c r="D5" s="51" t="str">
        <f>IF(Jan!D5="","",Jan!D5)</f>
        <v>BLACK MOUNTAIN UTILITY DISTRICT AGES</v>
      </c>
      <c r="E5" s="52"/>
      <c r="F5" s="53"/>
    </row>
    <row r="6" spans="1:6" ht="17.600000000000001" x14ac:dyDescent="0.4">
      <c r="A6" s="7"/>
    </row>
    <row r="7" spans="1:6" ht="17.600000000000001" x14ac:dyDescent="0.4">
      <c r="A7" s="7" t="s">
        <v>2</v>
      </c>
      <c r="D7" s="22" t="s">
        <v>35</v>
      </c>
      <c r="E7" s="8" t="s">
        <v>3</v>
      </c>
      <c r="F7" s="22">
        <f>IF(Jan!F7="","",Jan!F7)</f>
        <v>2023</v>
      </c>
    </row>
    <row r="9" spans="1:6" ht="15.45" x14ac:dyDescent="0.4">
      <c r="A9" s="13" t="s">
        <v>5</v>
      </c>
      <c r="B9" s="9"/>
      <c r="C9" s="9"/>
      <c r="D9" s="11" t="s">
        <v>4</v>
      </c>
      <c r="E9" s="9"/>
      <c r="F9" s="13" t="s">
        <v>6</v>
      </c>
    </row>
    <row r="10" spans="1:6" ht="15.45" x14ac:dyDescent="0.4">
      <c r="A10" s="1">
        <v>1</v>
      </c>
      <c r="B10" s="5" t="s">
        <v>67</v>
      </c>
      <c r="C10" s="5"/>
    </row>
    <row r="11" spans="1:6" x14ac:dyDescent="0.35">
      <c r="A11" s="1">
        <v>2</v>
      </c>
      <c r="B11" s="14" t="s">
        <v>7</v>
      </c>
      <c r="C11" s="15"/>
      <c r="D11" s="15"/>
      <c r="E11" s="15"/>
      <c r="F11" s="18"/>
    </row>
    <row r="12" spans="1:6" x14ac:dyDescent="0.35">
      <c r="A12" s="1">
        <v>3</v>
      </c>
      <c r="B12" s="16" t="s">
        <v>8</v>
      </c>
      <c r="F12" s="19">
        <v>691990</v>
      </c>
    </row>
    <row r="13" spans="1:6" ht="15.45" x14ac:dyDescent="0.4">
      <c r="A13" s="1">
        <v>4</v>
      </c>
      <c r="B13" s="49" t="s">
        <v>9</v>
      </c>
      <c r="C13" s="50"/>
      <c r="D13" s="50"/>
      <c r="E13" s="50"/>
      <c r="F13" s="20">
        <f>SUM(F11:F12)</f>
        <v>691990</v>
      </c>
    </row>
    <row r="14" spans="1:6" x14ac:dyDescent="0.35">
      <c r="A14" s="1">
        <v>5</v>
      </c>
      <c r="F14" s="21"/>
    </row>
    <row r="15" spans="1:6" ht="15.45" x14ac:dyDescent="0.4">
      <c r="A15" s="1">
        <v>6</v>
      </c>
      <c r="B15" s="5" t="s">
        <v>10</v>
      </c>
      <c r="C15" s="5"/>
      <c r="F15" s="21"/>
    </row>
    <row r="16" spans="1:6" x14ac:dyDescent="0.35">
      <c r="A16" s="1">
        <v>7</v>
      </c>
      <c r="B16" s="14" t="s">
        <v>11</v>
      </c>
      <c r="C16" s="15"/>
      <c r="D16" s="15"/>
      <c r="E16" s="15"/>
      <c r="F16" s="18">
        <v>691810</v>
      </c>
    </row>
    <row r="17" spans="1:7" x14ac:dyDescent="0.35">
      <c r="A17" s="1">
        <v>8</v>
      </c>
      <c r="B17" s="16" t="s">
        <v>12</v>
      </c>
      <c r="F17" s="19"/>
    </row>
    <row r="18" spans="1:7" x14ac:dyDescent="0.35">
      <c r="A18" s="1">
        <v>9</v>
      </c>
      <c r="B18" s="16" t="s">
        <v>13</v>
      </c>
      <c r="F18" s="19"/>
    </row>
    <row r="19" spans="1:7" x14ac:dyDescent="0.35">
      <c r="A19" s="1">
        <v>10</v>
      </c>
      <c r="B19" s="16" t="s">
        <v>14</v>
      </c>
      <c r="F19" s="19"/>
    </row>
    <row r="20" spans="1:7" x14ac:dyDescent="0.35">
      <c r="A20" s="1">
        <v>11</v>
      </c>
      <c r="B20" s="16" t="s">
        <v>15</v>
      </c>
      <c r="F20" s="19"/>
    </row>
    <row r="21" spans="1:7" x14ac:dyDescent="0.35">
      <c r="A21" s="1">
        <v>12</v>
      </c>
      <c r="B21" s="16" t="s">
        <v>16</v>
      </c>
      <c r="F21" s="19"/>
    </row>
    <row r="22" spans="1:7" x14ac:dyDescent="0.35">
      <c r="A22" s="1">
        <v>13</v>
      </c>
      <c r="B22" s="16" t="s">
        <v>42</v>
      </c>
      <c r="D22" s="17"/>
      <c r="E22" s="17"/>
      <c r="F22" s="19"/>
      <c r="G22" s="30" t="str">
        <f>IF(AND(F22&gt;0,D22=""),"Explanation for Other Sales Must be Filled In","")</f>
        <v/>
      </c>
    </row>
    <row r="23" spans="1:7" ht="15.45" x14ac:dyDescent="0.4">
      <c r="A23" s="1">
        <v>14</v>
      </c>
      <c r="B23" s="49" t="s">
        <v>17</v>
      </c>
      <c r="C23" s="50"/>
      <c r="D23" s="50"/>
      <c r="E23" s="50"/>
      <c r="F23" s="20">
        <f>IF(AND(F22&gt;0,D22&lt;&gt;""),SUM(F16:F22),IF(F22=0,SUM(F16:F22),""))</f>
        <v>691810</v>
      </c>
    </row>
    <row r="24" spans="1:7" x14ac:dyDescent="0.35">
      <c r="A24" s="1">
        <v>15</v>
      </c>
      <c r="F24" s="21"/>
    </row>
    <row r="25" spans="1:7" ht="15.45" x14ac:dyDescent="0.4">
      <c r="A25" s="1">
        <v>16</v>
      </c>
      <c r="B25" s="5" t="s">
        <v>18</v>
      </c>
      <c r="C25" s="5"/>
      <c r="F25" s="21"/>
    </row>
    <row r="26" spans="1:7" x14ac:dyDescent="0.35">
      <c r="A26" s="1">
        <v>17</v>
      </c>
      <c r="B26" s="14" t="s">
        <v>19</v>
      </c>
      <c r="C26" s="15"/>
      <c r="D26" s="15"/>
      <c r="E26" s="15"/>
      <c r="F26" s="18"/>
    </row>
    <row r="27" spans="1:7" x14ac:dyDescent="0.35">
      <c r="A27" s="1">
        <v>18</v>
      </c>
      <c r="B27" s="16" t="s">
        <v>20</v>
      </c>
      <c r="F27" s="19"/>
    </row>
    <row r="28" spans="1:7" x14ac:dyDescent="0.35">
      <c r="A28" s="1">
        <v>19</v>
      </c>
      <c r="B28" s="16" t="s">
        <v>21</v>
      </c>
      <c r="F28" s="19"/>
    </row>
    <row r="29" spans="1:7" x14ac:dyDescent="0.35">
      <c r="A29" s="1">
        <v>20</v>
      </c>
      <c r="B29" s="16" t="s">
        <v>40</v>
      </c>
      <c r="F29" s="19"/>
    </row>
    <row r="30" spans="1:7" x14ac:dyDescent="0.35">
      <c r="A30" s="1">
        <v>21</v>
      </c>
      <c r="B30" s="16" t="s">
        <v>43</v>
      </c>
      <c r="D30" s="17"/>
      <c r="E30" s="17"/>
      <c r="F30" s="24"/>
      <c r="G30" s="30" t="str">
        <f>IF(AND(F30&gt;0,D30=""),"Explanation for Other Usage Must be Filled In","")</f>
        <v/>
      </c>
    </row>
    <row r="31" spans="1:7" ht="15.45" x14ac:dyDescent="0.4">
      <c r="A31" s="1">
        <v>22</v>
      </c>
      <c r="B31" s="49" t="s">
        <v>22</v>
      </c>
      <c r="C31" s="50"/>
      <c r="D31" s="50"/>
      <c r="E31" s="50"/>
      <c r="F31" s="20">
        <f>IF(AND(F30&gt;0,D30&lt;&gt;""),SUM(F26:F30),IF(F30=0,SUM(F26:F30),""))</f>
        <v>0</v>
      </c>
    </row>
    <row r="32" spans="1:7" x14ac:dyDescent="0.35">
      <c r="A32" s="1">
        <v>23</v>
      </c>
      <c r="F32" s="21"/>
    </row>
    <row r="33" spans="1:7" ht="15.45" x14ac:dyDescent="0.4">
      <c r="A33" s="1">
        <v>24</v>
      </c>
      <c r="B33" s="5" t="s">
        <v>23</v>
      </c>
      <c r="C33" s="5"/>
      <c r="F33" s="21"/>
    </row>
    <row r="34" spans="1:7" x14ac:dyDescent="0.35">
      <c r="A34" s="1">
        <v>25</v>
      </c>
      <c r="B34" s="14" t="s">
        <v>24</v>
      </c>
      <c r="C34" s="15"/>
      <c r="D34" s="15"/>
      <c r="E34" s="15"/>
      <c r="F34" s="18"/>
    </row>
    <row r="35" spans="1:7" x14ac:dyDescent="0.35">
      <c r="A35" s="1">
        <v>26</v>
      </c>
      <c r="B35" s="16" t="s">
        <v>25</v>
      </c>
      <c r="F35" s="19"/>
    </row>
    <row r="36" spans="1:7" x14ac:dyDescent="0.35">
      <c r="A36" s="1">
        <v>27</v>
      </c>
      <c r="B36" s="16" t="s">
        <v>26</v>
      </c>
      <c r="F36" s="19">
        <f>F13-F23</f>
        <v>180</v>
      </c>
    </row>
    <row r="37" spans="1:7" x14ac:dyDescent="0.35">
      <c r="A37" s="1">
        <v>28</v>
      </c>
      <c r="B37" s="16" t="s">
        <v>27</v>
      </c>
      <c r="F37" s="19"/>
      <c r="G37" s="37"/>
    </row>
    <row r="38" spans="1:7" x14ac:dyDescent="0.35">
      <c r="A38" s="1">
        <v>29</v>
      </c>
      <c r="B38" s="16" t="s">
        <v>28</v>
      </c>
      <c r="F38" s="19"/>
    </row>
    <row r="39" spans="1:7" x14ac:dyDescent="0.35">
      <c r="A39" s="1">
        <v>30</v>
      </c>
      <c r="B39" s="16" t="s">
        <v>83</v>
      </c>
      <c r="F39" s="19"/>
    </row>
    <row r="40" spans="1:7" ht="15.45" x14ac:dyDescent="0.4">
      <c r="A40" s="1">
        <v>31</v>
      </c>
      <c r="B40" s="49" t="s">
        <v>63</v>
      </c>
      <c r="C40" s="50"/>
      <c r="D40" s="50"/>
      <c r="E40" s="50"/>
      <c r="F40" s="20">
        <f>SUM(F34:F39)</f>
        <v>180</v>
      </c>
    </row>
    <row r="41" spans="1:7" x14ac:dyDescent="0.35">
      <c r="A41" s="1">
        <v>32</v>
      </c>
      <c r="F41" s="21"/>
    </row>
    <row r="42" spans="1:7" ht="15.45" x14ac:dyDescent="0.4">
      <c r="A42" s="1">
        <v>33</v>
      </c>
      <c r="B42" s="4" t="s">
        <v>45</v>
      </c>
      <c r="C42" s="4"/>
      <c r="F42" s="31" t="str">
        <f>IF(F13=(F23+F31+F40),"","DOES NOT EQUAL")</f>
        <v/>
      </c>
    </row>
    <row r="43" spans="1:7" x14ac:dyDescent="0.35">
      <c r="A43" s="1">
        <v>34</v>
      </c>
      <c r="F43" s="21"/>
    </row>
    <row r="44" spans="1:7" ht="15.45" x14ac:dyDescent="0.4">
      <c r="A44" s="1">
        <v>35</v>
      </c>
      <c r="B44" s="5" t="s">
        <v>62</v>
      </c>
      <c r="C44" s="5"/>
      <c r="F44" s="21"/>
    </row>
    <row r="45" spans="1:7" x14ac:dyDescent="0.35">
      <c r="A45" s="1">
        <v>36</v>
      </c>
      <c r="B45" s="2" t="s">
        <v>41</v>
      </c>
      <c r="C45" s="3"/>
      <c r="D45" s="3"/>
      <c r="E45" s="3"/>
      <c r="F45" s="25">
        <f>IF(F40&gt;0,F40/F13,"0.00%")</f>
        <v>2.6011936588679027E-4</v>
      </c>
    </row>
    <row r="46" spans="1:7" ht="15.45" thickBot="1" x14ac:dyDescent="0.4">
      <c r="A46" s="1"/>
    </row>
    <row r="47" spans="1:7" ht="15.45" thickBot="1" x14ac:dyDescent="0.4">
      <c r="A47" s="1"/>
      <c r="D47" s="40" t="s">
        <v>87</v>
      </c>
      <c r="F47" s="41">
        <f>(Jan!F45+Feb!F45+Mar!F45+Apr!F45+May!F45+Jun!F45+July!F45)/7</f>
        <v>0.34821210676437114</v>
      </c>
    </row>
    <row r="48" spans="1:7"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zoomScaleNormal="100" workbookViewId="0">
      <selection activeCell="F37" sqref="F37"/>
    </sheetView>
  </sheetViews>
  <sheetFormatPr defaultRowHeight="15" x14ac:dyDescent="0.35"/>
  <cols>
    <col min="1" max="1" width="8.25" customWidth="1"/>
    <col min="2" max="2" width="14.875" customWidth="1"/>
    <col min="3" max="3" width="2.75" customWidth="1"/>
    <col min="4" max="4" width="30.6875" customWidth="1"/>
    <col min="5" max="5" width="6.875" customWidth="1"/>
    <col min="6" max="6" width="20.4375" customWidth="1"/>
  </cols>
  <sheetData>
    <row r="1" spans="1:6" ht="32.6" x14ac:dyDescent="0.75">
      <c r="A1" s="44" t="s">
        <v>0</v>
      </c>
      <c r="B1" s="44"/>
      <c r="C1" s="44"/>
      <c r="D1" s="44"/>
      <c r="E1" s="44"/>
      <c r="F1" s="44"/>
    </row>
    <row r="2" spans="1:6" ht="15" customHeight="1" x14ac:dyDescent="0.75">
      <c r="A2" s="32"/>
      <c r="B2" s="32"/>
      <c r="C2" s="32"/>
      <c r="D2" s="32"/>
      <c r="E2" s="32"/>
      <c r="F2" s="32"/>
    </row>
    <row r="3" spans="1:6" ht="22.75" x14ac:dyDescent="0.55000000000000004">
      <c r="A3" s="48" t="s">
        <v>46</v>
      </c>
      <c r="B3" s="48"/>
      <c r="C3" s="48"/>
      <c r="D3" s="48"/>
      <c r="E3" s="48"/>
      <c r="F3" s="48"/>
    </row>
    <row r="5" spans="1:6" ht="17.600000000000001" x14ac:dyDescent="0.4">
      <c r="A5" s="7" t="s">
        <v>1</v>
      </c>
      <c r="D5" s="51" t="str">
        <f>IF(Jan!D5="","",Jan!D5)</f>
        <v>BLACK MOUNTAIN UTILITY DISTRICT AGES</v>
      </c>
      <c r="E5" s="52"/>
      <c r="F5" s="53"/>
    </row>
    <row r="6" spans="1:6" ht="17.600000000000001" x14ac:dyDescent="0.4">
      <c r="A6" s="7"/>
    </row>
    <row r="7" spans="1:6" ht="17.600000000000001" x14ac:dyDescent="0.4">
      <c r="A7" s="7" t="s">
        <v>2</v>
      </c>
      <c r="D7" s="22" t="s">
        <v>36</v>
      </c>
      <c r="E7" s="8" t="s">
        <v>3</v>
      </c>
      <c r="F7" s="22">
        <f>IF(Jan!F7="","",Jan!F7)</f>
        <v>2023</v>
      </c>
    </row>
    <row r="9" spans="1:6" ht="15.45" x14ac:dyDescent="0.4">
      <c r="A9" s="13" t="s">
        <v>5</v>
      </c>
      <c r="B9" s="9"/>
      <c r="C9" s="9"/>
      <c r="D9" s="11" t="s">
        <v>4</v>
      </c>
      <c r="E9" s="9"/>
      <c r="F9" s="13" t="s">
        <v>6</v>
      </c>
    </row>
    <row r="10" spans="1:6" ht="15.45" x14ac:dyDescent="0.4">
      <c r="A10" s="1">
        <v>1</v>
      </c>
      <c r="B10" s="5" t="s">
        <v>67</v>
      </c>
      <c r="C10" s="5"/>
    </row>
    <row r="11" spans="1:6" x14ac:dyDescent="0.35">
      <c r="A11" s="1">
        <v>2</v>
      </c>
      <c r="B11" s="14" t="s">
        <v>7</v>
      </c>
      <c r="C11" s="15"/>
      <c r="D11" s="15"/>
      <c r="E11" s="15"/>
      <c r="F11" s="18"/>
    </row>
    <row r="12" spans="1:6" x14ac:dyDescent="0.35">
      <c r="A12" s="1">
        <v>3</v>
      </c>
      <c r="B12" s="16" t="s">
        <v>8</v>
      </c>
      <c r="F12" s="19">
        <v>564080</v>
      </c>
    </row>
    <row r="13" spans="1:6" ht="15.45" x14ac:dyDescent="0.4">
      <c r="A13" s="1">
        <v>4</v>
      </c>
      <c r="B13" s="49" t="s">
        <v>9</v>
      </c>
      <c r="C13" s="50"/>
      <c r="D13" s="50"/>
      <c r="E13" s="50"/>
      <c r="F13" s="20">
        <f>SUM(F11:F12)</f>
        <v>564080</v>
      </c>
    </row>
    <row r="14" spans="1:6" x14ac:dyDescent="0.35">
      <c r="A14" s="1">
        <v>5</v>
      </c>
      <c r="F14" s="21"/>
    </row>
    <row r="15" spans="1:6" ht="15.45" x14ac:dyDescent="0.4">
      <c r="A15" s="1">
        <v>6</v>
      </c>
      <c r="B15" s="5" t="s">
        <v>10</v>
      </c>
      <c r="C15" s="5"/>
      <c r="F15" s="21"/>
    </row>
    <row r="16" spans="1:6" x14ac:dyDescent="0.35">
      <c r="A16" s="1">
        <v>7</v>
      </c>
      <c r="B16" s="14" t="s">
        <v>11</v>
      </c>
      <c r="C16" s="15"/>
      <c r="D16" s="15"/>
      <c r="E16" s="15"/>
      <c r="F16" s="18">
        <v>515790</v>
      </c>
    </row>
    <row r="17" spans="1:7" x14ac:dyDescent="0.35">
      <c r="A17" s="1">
        <v>8</v>
      </c>
      <c r="B17" s="16" t="s">
        <v>12</v>
      </c>
      <c r="F17" s="19"/>
    </row>
    <row r="18" spans="1:7" x14ac:dyDescent="0.35">
      <c r="A18" s="1">
        <v>9</v>
      </c>
      <c r="B18" s="16" t="s">
        <v>13</v>
      </c>
      <c r="F18" s="19"/>
    </row>
    <row r="19" spans="1:7" x14ac:dyDescent="0.35">
      <c r="A19" s="1">
        <v>10</v>
      </c>
      <c r="B19" s="16" t="s">
        <v>14</v>
      </c>
      <c r="F19" s="19"/>
    </row>
    <row r="20" spans="1:7" x14ac:dyDescent="0.35">
      <c r="A20" s="1">
        <v>11</v>
      </c>
      <c r="B20" s="16" t="s">
        <v>15</v>
      </c>
      <c r="F20" s="19"/>
    </row>
    <row r="21" spans="1:7" x14ac:dyDescent="0.35">
      <c r="A21" s="1">
        <v>12</v>
      </c>
      <c r="B21" s="16" t="s">
        <v>16</v>
      </c>
      <c r="F21" s="19"/>
    </row>
    <row r="22" spans="1:7" x14ac:dyDescent="0.35">
      <c r="A22" s="1">
        <v>13</v>
      </c>
      <c r="B22" s="16" t="s">
        <v>42</v>
      </c>
      <c r="D22" s="17"/>
      <c r="E22" s="17"/>
      <c r="F22" s="19"/>
      <c r="G22" s="30" t="str">
        <f>IF(AND(F22&gt;0,D22=""),"Explanation for Other Sales Must be Filled In","")</f>
        <v/>
      </c>
    </row>
    <row r="23" spans="1:7" ht="15.45" x14ac:dyDescent="0.4">
      <c r="A23" s="1">
        <v>14</v>
      </c>
      <c r="B23" s="49" t="s">
        <v>17</v>
      </c>
      <c r="C23" s="50"/>
      <c r="D23" s="50"/>
      <c r="E23" s="50"/>
      <c r="F23" s="20">
        <f>IF(AND(F22&gt;0,D22&lt;&gt;""),SUM(F16:F22),IF(F22=0,SUM(F16:F22),""))</f>
        <v>515790</v>
      </c>
    </row>
    <row r="24" spans="1:7" x14ac:dyDescent="0.35">
      <c r="A24" s="1">
        <v>15</v>
      </c>
      <c r="F24" s="21"/>
    </row>
    <row r="25" spans="1:7" ht="15.45" x14ac:dyDescent="0.4">
      <c r="A25" s="1">
        <v>16</v>
      </c>
      <c r="B25" s="5" t="s">
        <v>18</v>
      </c>
      <c r="C25" s="5"/>
      <c r="F25" s="21"/>
    </row>
    <row r="26" spans="1:7" x14ac:dyDescent="0.35">
      <c r="A26" s="1">
        <v>17</v>
      </c>
      <c r="B26" s="14" t="s">
        <v>19</v>
      </c>
      <c r="C26" s="15"/>
      <c r="D26" s="15"/>
      <c r="E26" s="15"/>
      <c r="F26" s="18"/>
    </row>
    <row r="27" spans="1:7" x14ac:dyDescent="0.35">
      <c r="A27" s="1">
        <v>18</v>
      </c>
      <c r="B27" s="16" t="s">
        <v>20</v>
      </c>
      <c r="F27" s="19"/>
    </row>
    <row r="28" spans="1:7" x14ac:dyDescent="0.35">
      <c r="A28" s="1">
        <v>19</v>
      </c>
      <c r="B28" s="16" t="s">
        <v>21</v>
      </c>
      <c r="F28" s="19"/>
    </row>
    <row r="29" spans="1:7" x14ac:dyDescent="0.35">
      <c r="A29" s="1">
        <v>20</v>
      </c>
      <c r="B29" s="16" t="s">
        <v>40</v>
      </c>
      <c r="F29" s="19"/>
    </row>
    <row r="30" spans="1:7" x14ac:dyDescent="0.35">
      <c r="A30" s="1">
        <v>21</v>
      </c>
      <c r="B30" s="16" t="s">
        <v>43</v>
      </c>
      <c r="D30" s="17"/>
      <c r="E30" s="17"/>
      <c r="F30" s="24"/>
      <c r="G30" s="30" t="str">
        <f>IF(AND(F30&gt;0,D30=""),"Explanation for Other Usage Must be Filled In","")</f>
        <v/>
      </c>
    </row>
    <row r="31" spans="1:7" ht="15.45" x14ac:dyDescent="0.4">
      <c r="A31" s="1">
        <v>22</v>
      </c>
      <c r="B31" s="49" t="s">
        <v>22</v>
      </c>
      <c r="C31" s="50"/>
      <c r="D31" s="50"/>
      <c r="E31" s="50"/>
      <c r="F31" s="20">
        <f>IF(AND(F30&gt;0,D30&lt;&gt;""),SUM(F26:F30),IF(F30=0,SUM(F26:F30),""))</f>
        <v>0</v>
      </c>
    </row>
    <row r="32" spans="1:7" x14ac:dyDescent="0.35">
      <c r="A32" s="1">
        <v>23</v>
      </c>
      <c r="F32" s="21"/>
    </row>
    <row r="33" spans="1:6" ht="15.45" x14ac:dyDescent="0.4">
      <c r="A33" s="1">
        <v>24</v>
      </c>
      <c r="B33" s="5" t="s">
        <v>23</v>
      </c>
      <c r="C33" s="5"/>
      <c r="F33" s="21"/>
    </row>
    <row r="34" spans="1:6" x14ac:dyDescent="0.35">
      <c r="A34" s="1">
        <v>25</v>
      </c>
      <c r="B34" s="14" t="s">
        <v>24</v>
      </c>
      <c r="C34" s="15"/>
      <c r="D34" s="15"/>
      <c r="E34" s="15"/>
      <c r="F34" s="18"/>
    </row>
    <row r="35" spans="1:6" x14ac:dyDescent="0.35">
      <c r="A35" s="1">
        <v>26</v>
      </c>
      <c r="B35" s="16" t="s">
        <v>25</v>
      </c>
      <c r="F35" s="19"/>
    </row>
    <row r="36" spans="1:6" x14ac:dyDescent="0.35">
      <c r="A36" s="1">
        <v>27</v>
      </c>
      <c r="B36" s="16" t="s">
        <v>26</v>
      </c>
      <c r="F36" s="19">
        <f>F13-F23</f>
        <v>48290</v>
      </c>
    </row>
    <row r="37" spans="1:6" x14ac:dyDescent="0.35">
      <c r="A37" s="1">
        <v>28</v>
      </c>
      <c r="B37" s="16" t="s">
        <v>27</v>
      </c>
      <c r="F37" s="19"/>
    </row>
    <row r="38" spans="1:6" x14ac:dyDescent="0.35">
      <c r="A38" s="1">
        <v>29</v>
      </c>
      <c r="B38" s="16" t="s">
        <v>28</v>
      </c>
      <c r="F38" s="19"/>
    </row>
    <row r="39" spans="1:6" x14ac:dyDescent="0.35">
      <c r="A39" s="1">
        <v>30</v>
      </c>
      <c r="B39" s="16" t="s">
        <v>83</v>
      </c>
      <c r="F39" s="19"/>
    </row>
    <row r="40" spans="1:6" ht="15.45" x14ac:dyDescent="0.4">
      <c r="A40" s="1">
        <v>31</v>
      </c>
      <c r="B40" s="49" t="s">
        <v>63</v>
      </c>
      <c r="C40" s="50"/>
      <c r="D40" s="50"/>
      <c r="E40" s="50"/>
      <c r="F40" s="20">
        <f>SUM(F34:F39)</f>
        <v>48290</v>
      </c>
    </row>
    <row r="41" spans="1:6" x14ac:dyDescent="0.35">
      <c r="A41" s="1">
        <v>32</v>
      </c>
      <c r="F41" s="21"/>
    </row>
    <row r="42" spans="1:6" ht="15.45" x14ac:dyDescent="0.4">
      <c r="A42" s="1">
        <v>33</v>
      </c>
      <c r="B42" s="4" t="s">
        <v>45</v>
      </c>
      <c r="C42" s="4"/>
      <c r="F42" s="31" t="str">
        <f>IF(F13=(F23+F31+F40),"","DOES NOT EQUAL")</f>
        <v/>
      </c>
    </row>
    <row r="43" spans="1:6" x14ac:dyDescent="0.35">
      <c r="A43" s="1">
        <v>34</v>
      </c>
      <c r="F43" s="21"/>
    </row>
    <row r="44" spans="1:6" ht="15.45" x14ac:dyDescent="0.4">
      <c r="A44" s="1">
        <v>35</v>
      </c>
      <c r="B44" s="5" t="s">
        <v>62</v>
      </c>
      <c r="C44" s="5"/>
      <c r="F44" s="21"/>
    </row>
    <row r="45" spans="1:6" x14ac:dyDescent="0.35">
      <c r="A45" s="1">
        <v>36</v>
      </c>
      <c r="B45" s="2" t="s">
        <v>41</v>
      </c>
      <c r="C45" s="3"/>
      <c r="D45" s="3"/>
      <c r="E45" s="3"/>
      <c r="F45" s="25">
        <f>IF(F40&gt;0,F40/F13,"0.00%")</f>
        <v>8.5608424336973479E-2</v>
      </c>
    </row>
    <row r="46" spans="1:6" ht="15.45" thickBot="1" x14ac:dyDescent="0.4">
      <c r="A46" s="1"/>
    </row>
    <row r="47" spans="1:6" ht="15.45" thickBot="1" x14ac:dyDescent="0.4">
      <c r="A47" s="1"/>
      <c r="D47" s="40" t="s">
        <v>87</v>
      </c>
      <c r="F47" s="41">
        <f>(Jan!F45+Feb!F45+Mar!F45+Apr!F45+May!F45+Jun!F45+July!F45+Aug!F45)/8</f>
        <v>0.31538664646094644</v>
      </c>
    </row>
    <row r="48" spans="1:6"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zoomScaleNormal="100" workbookViewId="0">
      <selection activeCell="G17" sqref="G17"/>
    </sheetView>
  </sheetViews>
  <sheetFormatPr defaultRowHeight="15" x14ac:dyDescent="0.35"/>
  <cols>
    <col min="1" max="1" width="8.25" customWidth="1"/>
    <col min="2" max="2" width="14.875" customWidth="1"/>
    <col min="3" max="3" width="2.75" customWidth="1"/>
    <col min="4" max="4" width="30.6875" customWidth="1"/>
    <col min="5" max="5" width="6.875" customWidth="1"/>
    <col min="6" max="6" width="20.4375" customWidth="1"/>
  </cols>
  <sheetData>
    <row r="1" spans="1:6" ht="32.6" x14ac:dyDescent="0.75">
      <c r="A1" s="44" t="s">
        <v>0</v>
      </c>
      <c r="B1" s="44"/>
      <c r="C1" s="44"/>
      <c r="D1" s="44"/>
      <c r="E1" s="44"/>
      <c r="F1" s="44"/>
    </row>
    <row r="2" spans="1:6" ht="15" customHeight="1" x14ac:dyDescent="0.75">
      <c r="A2" s="32"/>
      <c r="B2" s="32"/>
      <c r="C2" s="32"/>
      <c r="D2" s="32"/>
      <c r="E2" s="32"/>
      <c r="F2" s="32"/>
    </row>
    <row r="3" spans="1:6" ht="22.75" x14ac:dyDescent="0.55000000000000004">
      <c r="A3" s="48" t="s">
        <v>46</v>
      </c>
      <c r="B3" s="48"/>
      <c r="C3" s="48"/>
      <c r="D3" s="48"/>
      <c r="E3" s="48"/>
      <c r="F3" s="48"/>
    </row>
    <row r="5" spans="1:6" ht="17.600000000000001" x14ac:dyDescent="0.4">
      <c r="A5" s="7" t="s">
        <v>1</v>
      </c>
      <c r="D5" s="51" t="str">
        <f>IF(Jan!D5="","",Jan!D5)</f>
        <v>BLACK MOUNTAIN UTILITY DISTRICT AGES</v>
      </c>
      <c r="E5" s="52"/>
      <c r="F5" s="53"/>
    </row>
    <row r="6" spans="1:6" ht="17.600000000000001" x14ac:dyDescent="0.4">
      <c r="A6" s="7"/>
    </row>
    <row r="7" spans="1:6" ht="17.600000000000001" x14ac:dyDescent="0.4">
      <c r="A7" s="7" t="s">
        <v>2</v>
      </c>
      <c r="D7" s="22" t="s">
        <v>37</v>
      </c>
      <c r="E7" s="8" t="s">
        <v>3</v>
      </c>
      <c r="F7" s="22">
        <f>IF(Jan!F7="","",Jan!F7)</f>
        <v>2023</v>
      </c>
    </row>
    <row r="9" spans="1:6" ht="15.45" x14ac:dyDescent="0.4">
      <c r="A9" s="13" t="s">
        <v>5</v>
      </c>
      <c r="B9" s="9"/>
      <c r="C9" s="9"/>
      <c r="D9" s="11" t="s">
        <v>4</v>
      </c>
      <c r="E9" s="9"/>
      <c r="F9" s="13" t="s">
        <v>6</v>
      </c>
    </row>
    <row r="10" spans="1:6" ht="15.45" x14ac:dyDescent="0.4">
      <c r="A10" s="1">
        <v>1</v>
      </c>
      <c r="B10" s="5" t="s">
        <v>67</v>
      </c>
      <c r="C10" s="5"/>
    </row>
    <row r="11" spans="1:6" x14ac:dyDescent="0.35">
      <c r="A11" s="1">
        <v>2</v>
      </c>
      <c r="B11" s="14" t="s">
        <v>7</v>
      </c>
      <c r="C11" s="15"/>
      <c r="D11" s="15"/>
      <c r="E11" s="15"/>
      <c r="F11" s="18"/>
    </row>
    <row r="12" spans="1:6" x14ac:dyDescent="0.35">
      <c r="A12" s="1">
        <v>3</v>
      </c>
      <c r="B12" s="16" t="s">
        <v>8</v>
      </c>
      <c r="F12" s="19">
        <v>599930</v>
      </c>
    </row>
    <row r="13" spans="1:6" ht="15.45" x14ac:dyDescent="0.4">
      <c r="A13" s="1">
        <v>4</v>
      </c>
      <c r="B13" s="49" t="s">
        <v>9</v>
      </c>
      <c r="C13" s="50"/>
      <c r="D13" s="50"/>
      <c r="E13" s="50"/>
      <c r="F13" s="20">
        <f>SUM(F11:F12)</f>
        <v>599930</v>
      </c>
    </row>
    <row r="14" spans="1:6" x14ac:dyDescent="0.35">
      <c r="A14" s="1">
        <v>5</v>
      </c>
      <c r="F14" s="21"/>
    </row>
    <row r="15" spans="1:6" ht="15.45" x14ac:dyDescent="0.4">
      <c r="A15" s="1">
        <v>6</v>
      </c>
      <c r="B15" s="5" t="s">
        <v>10</v>
      </c>
      <c r="C15" s="5"/>
      <c r="F15" s="21"/>
    </row>
    <row r="16" spans="1:6" x14ac:dyDescent="0.35">
      <c r="A16" s="1">
        <v>7</v>
      </c>
      <c r="B16" s="14" t="s">
        <v>11</v>
      </c>
      <c r="C16" s="15"/>
      <c r="D16" s="15"/>
      <c r="E16" s="15"/>
      <c r="F16" s="18">
        <v>551060</v>
      </c>
    </row>
    <row r="17" spans="1:7" x14ac:dyDescent="0.35">
      <c r="A17" s="1">
        <v>8</v>
      </c>
      <c r="B17" s="16" t="s">
        <v>12</v>
      </c>
      <c r="F17" s="19"/>
    </row>
    <row r="18" spans="1:7" x14ac:dyDescent="0.35">
      <c r="A18" s="1">
        <v>9</v>
      </c>
      <c r="B18" s="16" t="s">
        <v>13</v>
      </c>
      <c r="F18" s="19"/>
    </row>
    <row r="19" spans="1:7" x14ac:dyDescent="0.35">
      <c r="A19" s="1">
        <v>10</v>
      </c>
      <c r="B19" s="16" t="s">
        <v>14</v>
      </c>
      <c r="F19" s="19"/>
    </row>
    <row r="20" spans="1:7" x14ac:dyDescent="0.35">
      <c r="A20" s="1">
        <v>11</v>
      </c>
      <c r="B20" s="16" t="s">
        <v>15</v>
      </c>
      <c r="F20" s="19"/>
    </row>
    <row r="21" spans="1:7" x14ac:dyDescent="0.35">
      <c r="A21" s="1">
        <v>12</v>
      </c>
      <c r="B21" s="16" t="s">
        <v>16</v>
      </c>
      <c r="F21" s="19"/>
    </row>
    <row r="22" spans="1:7" x14ac:dyDescent="0.35">
      <c r="A22" s="1">
        <v>13</v>
      </c>
      <c r="B22" s="16" t="s">
        <v>42</v>
      </c>
      <c r="D22" s="17"/>
      <c r="E22" s="17"/>
      <c r="F22" s="19"/>
      <c r="G22" s="30" t="str">
        <f>IF(AND(F22&gt;0,D22=""),"Explanation for Other Sales Must be Filled In","")</f>
        <v/>
      </c>
    </row>
    <row r="23" spans="1:7" ht="15.45" x14ac:dyDescent="0.4">
      <c r="A23" s="1">
        <v>14</v>
      </c>
      <c r="B23" s="49" t="s">
        <v>17</v>
      </c>
      <c r="C23" s="50"/>
      <c r="D23" s="50"/>
      <c r="E23" s="50"/>
      <c r="F23" s="20">
        <f>IF(AND(F22&gt;0,D22&lt;&gt;""),SUM(F16:F22),IF(F22=0,SUM(F16:F22),""))</f>
        <v>551060</v>
      </c>
    </row>
    <row r="24" spans="1:7" x14ac:dyDescent="0.35">
      <c r="A24" s="1">
        <v>15</v>
      </c>
      <c r="F24" s="21"/>
    </row>
    <row r="25" spans="1:7" ht="15.45" x14ac:dyDescent="0.4">
      <c r="A25" s="1">
        <v>16</v>
      </c>
      <c r="B25" s="5" t="s">
        <v>18</v>
      </c>
      <c r="C25" s="5"/>
      <c r="F25" s="21"/>
    </row>
    <row r="26" spans="1:7" x14ac:dyDescent="0.35">
      <c r="A26" s="1">
        <v>17</v>
      </c>
      <c r="B26" s="14" t="s">
        <v>19</v>
      </c>
      <c r="C26" s="15"/>
      <c r="D26" s="15"/>
      <c r="E26" s="15"/>
      <c r="F26" s="18"/>
    </row>
    <row r="27" spans="1:7" x14ac:dyDescent="0.35">
      <c r="A27" s="1">
        <v>18</v>
      </c>
      <c r="B27" s="16" t="s">
        <v>20</v>
      </c>
      <c r="F27" s="19"/>
    </row>
    <row r="28" spans="1:7" x14ac:dyDescent="0.35">
      <c r="A28" s="1">
        <v>19</v>
      </c>
      <c r="B28" s="16" t="s">
        <v>21</v>
      </c>
      <c r="F28" s="19"/>
    </row>
    <row r="29" spans="1:7" x14ac:dyDescent="0.35">
      <c r="A29" s="1">
        <v>20</v>
      </c>
      <c r="B29" s="16" t="s">
        <v>40</v>
      </c>
      <c r="F29" s="19"/>
    </row>
    <row r="30" spans="1:7" x14ac:dyDescent="0.35">
      <c r="A30" s="1">
        <v>21</v>
      </c>
      <c r="B30" s="16" t="s">
        <v>43</v>
      </c>
      <c r="D30" s="17" t="s">
        <v>86</v>
      </c>
      <c r="E30" s="17"/>
      <c r="F30" s="24"/>
      <c r="G30" s="30" t="str">
        <f>IF(AND(F30&gt;0,D30=""),"Explanation for Other Usage Must be Filled In","")</f>
        <v/>
      </c>
    </row>
    <row r="31" spans="1:7" ht="15.45" x14ac:dyDescent="0.4">
      <c r="A31" s="1">
        <v>22</v>
      </c>
      <c r="B31" s="49" t="s">
        <v>22</v>
      </c>
      <c r="C31" s="50"/>
      <c r="D31" s="50"/>
      <c r="E31" s="50"/>
      <c r="F31" s="20">
        <f>IF(AND(F30&gt;0,D30&lt;&gt;""),SUM(F26:F30),IF(F30=0,SUM(F26:F30),""))</f>
        <v>0</v>
      </c>
    </row>
    <row r="32" spans="1:7" x14ac:dyDescent="0.35">
      <c r="A32" s="1">
        <v>23</v>
      </c>
      <c r="F32" s="21"/>
    </row>
    <row r="33" spans="1:6" ht="15.45" x14ac:dyDescent="0.4">
      <c r="A33" s="1">
        <v>24</v>
      </c>
      <c r="B33" s="5" t="s">
        <v>23</v>
      </c>
      <c r="C33" s="5"/>
      <c r="F33" s="21"/>
    </row>
    <row r="34" spans="1:6" x14ac:dyDescent="0.35">
      <c r="A34" s="1">
        <v>25</v>
      </c>
      <c r="B34" s="14" t="s">
        <v>24</v>
      </c>
      <c r="C34" s="15"/>
      <c r="D34" s="15"/>
      <c r="E34" s="15"/>
      <c r="F34" s="18"/>
    </row>
    <row r="35" spans="1:6" x14ac:dyDescent="0.35">
      <c r="A35" s="1">
        <v>26</v>
      </c>
      <c r="B35" s="16" t="s">
        <v>25</v>
      </c>
      <c r="F35" s="19"/>
    </row>
    <row r="36" spans="1:6" x14ac:dyDescent="0.35">
      <c r="A36" s="1">
        <v>27</v>
      </c>
      <c r="B36" s="16" t="s">
        <v>26</v>
      </c>
      <c r="F36" s="19">
        <f>F13-F23</f>
        <v>48870</v>
      </c>
    </row>
    <row r="37" spans="1:6" x14ac:dyDescent="0.35">
      <c r="A37" s="1">
        <v>28</v>
      </c>
      <c r="B37" s="16" t="s">
        <v>27</v>
      </c>
      <c r="F37" s="19"/>
    </row>
    <row r="38" spans="1:6" x14ac:dyDescent="0.35">
      <c r="A38" s="1">
        <v>29</v>
      </c>
      <c r="B38" s="16" t="s">
        <v>28</v>
      </c>
      <c r="F38" s="19"/>
    </row>
    <row r="39" spans="1:6" x14ac:dyDescent="0.35">
      <c r="A39" s="1">
        <v>30</v>
      </c>
      <c r="B39" s="16" t="s">
        <v>83</v>
      </c>
      <c r="F39" s="19"/>
    </row>
    <row r="40" spans="1:6" ht="15.45" x14ac:dyDescent="0.4">
      <c r="A40" s="1">
        <v>31</v>
      </c>
      <c r="B40" s="49" t="s">
        <v>63</v>
      </c>
      <c r="C40" s="50"/>
      <c r="D40" s="50"/>
      <c r="E40" s="50"/>
      <c r="F40" s="20">
        <f>SUM(F34:F39)</f>
        <v>48870</v>
      </c>
    </row>
    <row r="41" spans="1:6" x14ac:dyDescent="0.35">
      <c r="A41" s="1">
        <v>32</v>
      </c>
      <c r="F41" s="21"/>
    </row>
    <row r="42" spans="1:6" ht="15.45" x14ac:dyDescent="0.4">
      <c r="A42" s="1">
        <v>33</v>
      </c>
      <c r="B42" s="4" t="s">
        <v>45</v>
      </c>
      <c r="C42" s="4"/>
      <c r="F42" s="31" t="str">
        <f>IF(F13=(F23+F31+F40),"","DOES NOT EQUAL")</f>
        <v/>
      </c>
    </row>
    <row r="43" spans="1:6" x14ac:dyDescent="0.35">
      <c r="A43" s="1">
        <v>34</v>
      </c>
      <c r="F43" s="21"/>
    </row>
    <row r="44" spans="1:6" ht="15.45" x14ac:dyDescent="0.4">
      <c r="A44" s="1">
        <v>35</v>
      </c>
      <c r="B44" s="5" t="s">
        <v>62</v>
      </c>
      <c r="C44" s="5"/>
      <c r="F44" s="21"/>
    </row>
    <row r="45" spans="1:6" x14ac:dyDescent="0.35">
      <c r="A45" s="1">
        <v>36</v>
      </c>
      <c r="B45" s="2" t="s">
        <v>41</v>
      </c>
      <c r="C45" s="3"/>
      <c r="D45" s="3"/>
      <c r="E45" s="3"/>
      <c r="F45" s="25">
        <f>IF(F40&gt;0,F40/F13,"0.00%")</f>
        <v>8.1459503608754355E-2</v>
      </c>
    </row>
    <row r="46" spans="1:6" ht="15.45" thickBot="1" x14ac:dyDescent="0.4">
      <c r="A46" s="1"/>
    </row>
    <row r="47" spans="1:6" ht="15.45" thickBot="1" x14ac:dyDescent="0.4">
      <c r="A47" s="1"/>
      <c r="D47" s="40" t="s">
        <v>87</v>
      </c>
      <c r="F47" s="41">
        <f>(Jan!F45+Feb!F45+Mar!F45+Apr!F45+May!F45+Jun!F45+July!F45+Aug!F45+Sept!F45)/9</f>
        <v>0.28939474169959178</v>
      </c>
    </row>
    <row r="48" spans="1:6"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8"/>
  <sheetViews>
    <sheetView zoomScaleNormal="100" workbookViewId="0">
      <selection activeCell="H23" sqref="H23"/>
    </sheetView>
  </sheetViews>
  <sheetFormatPr defaultRowHeight="15" x14ac:dyDescent="0.35"/>
  <cols>
    <col min="1" max="1" width="8.25" customWidth="1"/>
    <col min="2" max="2" width="14.875" customWidth="1"/>
    <col min="3" max="3" width="2.75" customWidth="1"/>
    <col min="4" max="4" width="30.6875" customWidth="1"/>
    <col min="5" max="5" width="6.875" customWidth="1"/>
    <col min="6" max="6" width="20.4375" customWidth="1"/>
    <col min="8" max="8" width="10" bestFit="1" customWidth="1"/>
  </cols>
  <sheetData>
    <row r="1" spans="1:6" ht="32.6" x14ac:dyDescent="0.75">
      <c r="A1" s="44" t="s">
        <v>0</v>
      </c>
      <c r="B1" s="44"/>
      <c r="C1" s="44"/>
      <c r="D1" s="44"/>
      <c r="E1" s="44"/>
      <c r="F1" s="44"/>
    </row>
    <row r="2" spans="1:6" ht="15" customHeight="1" x14ac:dyDescent="0.75">
      <c r="A2" s="32"/>
      <c r="B2" s="32"/>
      <c r="C2" s="32"/>
      <c r="D2" s="32"/>
      <c r="E2" s="32"/>
      <c r="F2" s="32"/>
    </row>
    <row r="3" spans="1:6" ht="22.75" x14ac:dyDescent="0.55000000000000004">
      <c r="A3" s="48" t="s">
        <v>46</v>
      </c>
      <c r="B3" s="48"/>
      <c r="C3" s="48"/>
      <c r="D3" s="48"/>
      <c r="E3" s="48"/>
      <c r="F3" s="48"/>
    </row>
    <row r="5" spans="1:6" ht="17.600000000000001" x14ac:dyDescent="0.4">
      <c r="A5" s="7" t="s">
        <v>1</v>
      </c>
      <c r="D5" s="51" t="str">
        <f>IF(Jan!D5="","",Jan!D5)</f>
        <v>BLACK MOUNTAIN UTILITY DISTRICT AGES</v>
      </c>
      <c r="E5" s="52"/>
      <c r="F5" s="53"/>
    </row>
    <row r="6" spans="1:6" ht="17.600000000000001" x14ac:dyDescent="0.4">
      <c r="A6" s="7"/>
    </row>
    <row r="7" spans="1:6" ht="17.600000000000001" x14ac:dyDescent="0.4">
      <c r="A7" s="7" t="s">
        <v>2</v>
      </c>
      <c r="D7" s="22" t="s">
        <v>38</v>
      </c>
      <c r="E7" s="8" t="s">
        <v>3</v>
      </c>
      <c r="F7" s="22">
        <f>IF(Jan!F7="","",Jan!F7)</f>
        <v>2023</v>
      </c>
    </row>
    <row r="9" spans="1:6" ht="15.45" x14ac:dyDescent="0.4">
      <c r="A9" s="13" t="s">
        <v>5</v>
      </c>
      <c r="B9" s="9"/>
      <c r="C9" s="9"/>
      <c r="D9" s="11" t="s">
        <v>4</v>
      </c>
      <c r="E9" s="9"/>
      <c r="F9" s="13" t="s">
        <v>6</v>
      </c>
    </row>
    <row r="10" spans="1:6" ht="15.45" x14ac:dyDescent="0.4">
      <c r="A10" s="1">
        <v>1</v>
      </c>
      <c r="B10" s="5" t="s">
        <v>67</v>
      </c>
      <c r="C10" s="5"/>
    </row>
    <row r="11" spans="1:6" x14ac:dyDescent="0.35">
      <c r="A11" s="1">
        <v>2</v>
      </c>
      <c r="B11" s="14" t="s">
        <v>7</v>
      </c>
      <c r="C11" s="15"/>
      <c r="D11" s="15"/>
      <c r="E11" s="15"/>
      <c r="F11" s="18"/>
    </row>
    <row r="12" spans="1:6" x14ac:dyDescent="0.35">
      <c r="A12" s="1">
        <v>3</v>
      </c>
      <c r="B12" s="16" t="s">
        <v>8</v>
      </c>
      <c r="F12" s="19">
        <v>594300</v>
      </c>
    </row>
    <row r="13" spans="1:6" ht="15.45" x14ac:dyDescent="0.4">
      <c r="A13" s="1">
        <v>4</v>
      </c>
      <c r="B13" s="49" t="s">
        <v>9</v>
      </c>
      <c r="C13" s="50"/>
      <c r="D13" s="50"/>
      <c r="E13" s="50"/>
      <c r="F13" s="20">
        <f>SUM(F11:F12)</f>
        <v>594300</v>
      </c>
    </row>
    <row r="14" spans="1:6" x14ac:dyDescent="0.35">
      <c r="A14" s="1">
        <v>5</v>
      </c>
      <c r="F14" s="21"/>
    </row>
    <row r="15" spans="1:6" ht="15.45" x14ac:dyDescent="0.4">
      <c r="A15" s="1">
        <v>6</v>
      </c>
      <c r="B15" s="5" t="s">
        <v>10</v>
      </c>
      <c r="C15" s="5"/>
      <c r="F15" s="21"/>
    </row>
    <row r="16" spans="1:6" x14ac:dyDescent="0.35">
      <c r="A16" s="1">
        <v>7</v>
      </c>
      <c r="B16" s="14" t="s">
        <v>11</v>
      </c>
      <c r="C16" s="15"/>
      <c r="D16" s="15"/>
      <c r="E16" s="15"/>
      <c r="F16" s="18">
        <v>559260</v>
      </c>
    </row>
    <row r="17" spans="1:7" x14ac:dyDescent="0.35">
      <c r="A17" s="1">
        <v>8</v>
      </c>
      <c r="B17" s="16" t="s">
        <v>12</v>
      </c>
      <c r="F17" s="19"/>
    </row>
    <row r="18" spans="1:7" x14ac:dyDescent="0.35">
      <c r="A18" s="1">
        <v>9</v>
      </c>
      <c r="B18" s="16" t="s">
        <v>13</v>
      </c>
      <c r="F18" s="19"/>
    </row>
    <row r="19" spans="1:7" x14ac:dyDescent="0.35">
      <c r="A19" s="1">
        <v>10</v>
      </c>
      <c r="B19" s="16" t="s">
        <v>14</v>
      </c>
      <c r="F19" s="19"/>
    </row>
    <row r="20" spans="1:7" x14ac:dyDescent="0.35">
      <c r="A20" s="1">
        <v>11</v>
      </c>
      <c r="B20" s="16" t="s">
        <v>15</v>
      </c>
      <c r="F20" s="19"/>
    </row>
    <row r="21" spans="1:7" x14ac:dyDescent="0.35">
      <c r="A21" s="1">
        <v>12</v>
      </c>
      <c r="B21" s="16" t="s">
        <v>16</v>
      </c>
      <c r="F21" s="19"/>
    </row>
    <row r="22" spans="1:7" x14ac:dyDescent="0.35">
      <c r="A22" s="1">
        <v>13</v>
      </c>
      <c r="B22" s="16" t="s">
        <v>42</v>
      </c>
      <c r="D22" s="17"/>
      <c r="E22" s="17"/>
      <c r="F22" s="19"/>
      <c r="G22" s="30" t="str">
        <f>IF(AND(F22&gt;0,D22=""),"Explanation for Other Sales Must be Filled In","")</f>
        <v/>
      </c>
    </row>
    <row r="23" spans="1:7" ht="15.45" x14ac:dyDescent="0.4">
      <c r="A23" s="1">
        <v>14</v>
      </c>
      <c r="B23" s="49" t="s">
        <v>17</v>
      </c>
      <c r="C23" s="50"/>
      <c r="D23" s="50"/>
      <c r="E23" s="50"/>
      <c r="F23" s="20">
        <f>IF(AND(F22&gt;0,D22&lt;&gt;""),SUM(F16:F22),IF(F22=0,SUM(F16:F22),""))</f>
        <v>559260</v>
      </c>
    </row>
    <row r="24" spans="1:7" x14ac:dyDescent="0.35">
      <c r="A24" s="1">
        <v>15</v>
      </c>
      <c r="F24" s="21"/>
    </row>
    <row r="25" spans="1:7" ht="15.45" x14ac:dyDescent="0.4">
      <c r="A25" s="1">
        <v>16</v>
      </c>
      <c r="B25" s="5" t="s">
        <v>18</v>
      </c>
      <c r="C25" s="5"/>
      <c r="F25" s="21"/>
    </row>
    <row r="26" spans="1:7" x14ac:dyDescent="0.35">
      <c r="A26" s="1">
        <v>17</v>
      </c>
      <c r="B26" s="14" t="s">
        <v>19</v>
      </c>
      <c r="C26" s="15"/>
      <c r="D26" s="15"/>
      <c r="E26" s="15"/>
      <c r="F26" s="18"/>
    </row>
    <row r="27" spans="1:7" x14ac:dyDescent="0.35">
      <c r="A27" s="1">
        <v>18</v>
      </c>
      <c r="B27" s="16" t="s">
        <v>20</v>
      </c>
      <c r="F27" s="19"/>
    </row>
    <row r="28" spans="1:7" x14ac:dyDescent="0.35">
      <c r="A28" s="1">
        <v>19</v>
      </c>
      <c r="B28" s="16" t="s">
        <v>21</v>
      </c>
      <c r="F28" s="19"/>
    </row>
    <row r="29" spans="1:7" x14ac:dyDescent="0.35">
      <c r="A29" s="1">
        <v>20</v>
      </c>
      <c r="B29" s="16" t="s">
        <v>40</v>
      </c>
      <c r="F29" s="19"/>
    </row>
    <row r="30" spans="1:7" x14ac:dyDescent="0.35">
      <c r="A30" s="1">
        <v>21</v>
      </c>
      <c r="B30" s="16" t="s">
        <v>43</v>
      </c>
      <c r="D30" s="17" t="s">
        <v>86</v>
      </c>
      <c r="E30" s="17"/>
      <c r="F30" s="24"/>
      <c r="G30" s="30" t="str">
        <f>IF(AND(F30&gt;0,D30=""),"Explanation for Other Usage Must be Filled In","")</f>
        <v/>
      </c>
    </row>
    <row r="31" spans="1:7" ht="15.45" x14ac:dyDescent="0.4">
      <c r="A31" s="1">
        <v>22</v>
      </c>
      <c r="B31" s="49" t="s">
        <v>22</v>
      </c>
      <c r="C31" s="50"/>
      <c r="D31" s="50"/>
      <c r="E31" s="50"/>
      <c r="F31" s="20">
        <f>IF(AND(F30&gt;0,D30&lt;&gt;""),SUM(F26:F30),IF(F30=0,SUM(F26:F30),""))</f>
        <v>0</v>
      </c>
    </row>
    <row r="32" spans="1:7" x14ac:dyDescent="0.35">
      <c r="A32" s="1">
        <v>23</v>
      </c>
      <c r="F32" s="21"/>
    </row>
    <row r="33" spans="1:8" ht="15.45" x14ac:dyDescent="0.4">
      <c r="A33" s="1">
        <v>24</v>
      </c>
      <c r="B33" s="5" t="s">
        <v>23</v>
      </c>
      <c r="C33" s="5"/>
      <c r="F33" s="21"/>
    </row>
    <row r="34" spans="1:8" x14ac:dyDescent="0.35">
      <c r="A34" s="1">
        <v>25</v>
      </c>
      <c r="B34" s="14" t="s">
        <v>24</v>
      </c>
      <c r="C34" s="15"/>
      <c r="D34" s="15"/>
      <c r="E34" s="15"/>
      <c r="F34" s="18"/>
    </row>
    <row r="35" spans="1:8" x14ac:dyDescent="0.35">
      <c r="A35" s="1">
        <v>26</v>
      </c>
      <c r="B35" s="16" t="s">
        <v>25</v>
      </c>
      <c r="F35" s="19"/>
      <c r="H35" s="37"/>
    </row>
    <row r="36" spans="1:8" x14ac:dyDescent="0.35">
      <c r="A36" s="1">
        <v>27</v>
      </c>
      <c r="B36" s="16" t="s">
        <v>26</v>
      </c>
      <c r="F36" s="19">
        <f>F13-F23</f>
        <v>35040</v>
      </c>
    </row>
    <row r="37" spans="1:8" x14ac:dyDescent="0.35">
      <c r="A37" s="1">
        <v>28</v>
      </c>
      <c r="B37" s="16" t="s">
        <v>27</v>
      </c>
      <c r="F37" s="19"/>
    </row>
    <row r="38" spans="1:8" x14ac:dyDescent="0.35">
      <c r="A38" s="1">
        <v>29</v>
      </c>
      <c r="B38" s="16" t="s">
        <v>28</v>
      </c>
      <c r="F38" s="19"/>
    </row>
    <row r="39" spans="1:8" x14ac:dyDescent="0.35">
      <c r="A39" s="1">
        <v>30</v>
      </c>
      <c r="B39" s="16" t="s">
        <v>83</v>
      </c>
      <c r="F39" s="19"/>
    </row>
    <row r="40" spans="1:8" ht="15.45" x14ac:dyDescent="0.4">
      <c r="A40" s="1">
        <v>31</v>
      </c>
      <c r="B40" s="49" t="s">
        <v>63</v>
      </c>
      <c r="C40" s="50"/>
      <c r="D40" s="50"/>
      <c r="E40" s="50"/>
      <c r="F40" s="20">
        <f>SUM(F34:F39)</f>
        <v>35040</v>
      </c>
    </row>
    <row r="41" spans="1:8" x14ac:dyDescent="0.35">
      <c r="A41" s="1">
        <v>32</v>
      </c>
      <c r="F41" s="21"/>
    </row>
    <row r="42" spans="1:8" ht="15.45" x14ac:dyDescent="0.4">
      <c r="A42" s="1">
        <v>33</v>
      </c>
      <c r="B42" s="4" t="s">
        <v>45</v>
      </c>
      <c r="C42" s="4"/>
      <c r="F42" s="31" t="str">
        <f>IF(F13=(F23+F31+F40),"","DOES NOT EQUAL")</f>
        <v/>
      </c>
    </row>
    <row r="43" spans="1:8" x14ac:dyDescent="0.35">
      <c r="A43" s="1">
        <v>34</v>
      </c>
      <c r="F43" s="21"/>
    </row>
    <row r="44" spans="1:8" ht="15.45" x14ac:dyDescent="0.4">
      <c r="A44" s="1">
        <v>35</v>
      </c>
      <c r="B44" s="5" t="s">
        <v>62</v>
      </c>
      <c r="C44" s="5"/>
      <c r="F44" s="21"/>
    </row>
    <row r="45" spans="1:8" x14ac:dyDescent="0.35">
      <c r="A45" s="1">
        <v>36</v>
      </c>
      <c r="B45" s="2" t="s">
        <v>41</v>
      </c>
      <c r="C45" s="3"/>
      <c r="D45" s="3"/>
      <c r="E45" s="3"/>
      <c r="F45" s="25">
        <f>IF(F40&gt;0,F40/F13,"0.00%")</f>
        <v>5.8960121150933874E-2</v>
      </c>
    </row>
    <row r="46" spans="1:8" ht="15.45" thickBot="1" x14ac:dyDescent="0.4">
      <c r="A46" s="1"/>
    </row>
    <row r="47" spans="1:8" ht="15.45" thickBot="1" x14ac:dyDescent="0.4">
      <c r="A47" s="1"/>
      <c r="D47" s="40" t="s">
        <v>87</v>
      </c>
      <c r="F47" s="41">
        <f>(Jan!F45+Feb!F45+Mar!F45+Apr!F45+May!F45+Jun!F45+July!F45+Aug!F45+Sept!F45+Oct!F45)/10</f>
        <v>0.26635127964472599</v>
      </c>
    </row>
    <row r="48" spans="1:8"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8"/>
  <sheetViews>
    <sheetView zoomScaleNormal="100" workbookViewId="0">
      <selection activeCell="I20" sqref="I20"/>
    </sheetView>
  </sheetViews>
  <sheetFormatPr defaultRowHeight="15" x14ac:dyDescent="0.35"/>
  <cols>
    <col min="1" max="1" width="8.25" customWidth="1"/>
    <col min="2" max="2" width="14.875" customWidth="1"/>
    <col min="3" max="3" width="2.75" customWidth="1"/>
    <col min="4" max="4" width="30.6875" customWidth="1"/>
    <col min="5" max="5" width="6.875" customWidth="1"/>
    <col min="6" max="6" width="20.4375" customWidth="1"/>
    <col min="8" max="8" width="10" bestFit="1" customWidth="1"/>
  </cols>
  <sheetData>
    <row r="1" spans="1:6" ht="32.6" x14ac:dyDescent="0.75">
      <c r="A1" s="44" t="s">
        <v>0</v>
      </c>
      <c r="B1" s="44"/>
      <c r="C1" s="44"/>
      <c r="D1" s="44"/>
      <c r="E1" s="44"/>
      <c r="F1" s="44"/>
    </row>
    <row r="2" spans="1:6" ht="15" customHeight="1" x14ac:dyDescent="0.75">
      <c r="A2" s="32"/>
      <c r="B2" s="32"/>
      <c r="C2" s="32"/>
      <c r="D2" s="32"/>
      <c r="E2" s="32"/>
      <c r="F2" s="32"/>
    </row>
    <row r="3" spans="1:6" ht="22.75" x14ac:dyDescent="0.55000000000000004">
      <c r="A3" s="48" t="s">
        <v>46</v>
      </c>
      <c r="B3" s="48"/>
      <c r="C3" s="48"/>
      <c r="D3" s="48"/>
      <c r="E3" s="48"/>
      <c r="F3" s="48"/>
    </row>
    <row r="5" spans="1:6" ht="17.600000000000001" x14ac:dyDescent="0.4">
      <c r="A5" s="7" t="s">
        <v>1</v>
      </c>
      <c r="D5" s="51" t="str">
        <f>IF(Jan!D5="","",Jan!D5)</f>
        <v>BLACK MOUNTAIN UTILITY DISTRICT AGES</v>
      </c>
      <c r="E5" s="52"/>
      <c r="F5" s="53"/>
    </row>
    <row r="6" spans="1:6" ht="17.600000000000001" x14ac:dyDescent="0.4">
      <c r="A6" s="7"/>
    </row>
    <row r="7" spans="1:6" ht="17.600000000000001" x14ac:dyDescent="0.4">
      <c r="A7" s="7" t="s">
        <v>2</v>
      </c>
      <c r="D7" s="22" t="s">
        <v>39</v>
      </c>
      <c r="E7" s="8" t="s">
        <v>3</v>
      </c>
      <c r="F7" s="22">
        <f>IF(Jan!F7="","",Jan!F7)</f>
        <v>2023</v>
      </c>
    </row>
    <row r="9" spans="1:6" ht="15.45" x14ac:dyDescent="0.4">
      <c r="A9" s="13" t="s">
        <v>5</v>
      </c>
      <c r="B9" s="9"/>
      <c r="C9" s="9"/>
      <c r="D9" s="11" t="s">
        <v>4</v>
      </c>
      <c r="E9" s="9"/>
      <c r="F9" s="13" t="s">
        <v>6</v>
      </c>
    </row>
    <row r="10" spans="1:6" ht="15.45" x14ac:dyDescent="0.4">
      <c r="A10" s="1">
        <v>1</v>
      </c>
      <c r="B10" s="5" t="s">
        <v>67</v>
      </c>
      <c r="C10" s="5"/>
    </row>
    <row r="11" spans="1:6" x14ac:dyDescent="0.35">
      <c r="A11" s="1">
        <v>2</v>
      </c>
      <c r="B11" s="14" t="s">
        <v>7</v>
      </c>
      <c r="C11" s="15"/>
      <c r="D11" s="15"/>
      <c r="E11" s="15"/>
      <c r="F11" s="18"/>
    </row>
    <row r="12" spans="1:6" x14ac:dyDescent="0.35">
      <c r="A12" s="1">
        <v>3</v>
      </c>
      <c r="B12" s="16" t="s">
        <v>8</v>
      </c>
      <c r="F12" s="19">
        <v>593400</v>
      </c>
    </row>
    <row r="13" spans="1:6" ht="15.45" x14ac:dyDescent="0.4">
      <c r="A13" s="1">
        <v>4</v>
      </c>
      <c r="B13" s="49" t="s">
        <v>9</v>
      </c>
      <c r="C13" s="50"/>
      <c r="D13" s="50"/>
      <c r="E13" s="50"/>
      <c r="F13" s="20">
        <f>SUM(F11:F12)</f>
        <v>593400</v>
      </c>
    </row>
    <row r="14" spans="1:6" x14ac:dyDescent="0.35">
      <c r="A14" s="1">
        <v>5</v>
      </c>
      <c r="F14" s="21"/>
    </row>
    <row r="15" spans="1:6" ht="15.45" x14ac:dyDescent="0.4">
      <c r="A15" s="1">
        <v>6</v>
      </c>
      <c r="B15" s="5" t="s">
        <v>10</v>
      </c>
      <c r="C15" s="5"/>
      <c r="F15" s="21"/>
    </row>
    <row r="16" spans="1:6" x14ac:dyDescent="0.35">
      <c r="A16" s="1">
        <v>7</v>
      </c>
      <c r="B16" s="14" t="s">
        <v>11</v>
      </c>
      <c r="C16" s="15"/>
      <c r="D16" s="15"/>
      <c r="E16" s="15"/>
      <c r="F16" s="18">
        <v>581180</v>
      </c>
    </row>
    <row r="17" spans="1:7" x14ac:dyDescent="0.35">
      <c r="A17" s="1">
        <v>8</v>
      </c>
      <c r="B17" s="16" t="s">
        <v>12</v>
      </c>
      <c r="F17" s="19"/>
    </row>
    <row r="18" spans="1:7" x14ac:dyDescent="0.35">
      <c r="A18" s="1">
        <v>9</v>
      </c>
      <c r="B18" s="16" t="s">
        <v>13</v>
      </c>
      <c r="F18" s="19"/>
    </row>
    <row r="19" spans="1:7" x14ac:dyDescent="0.35">
      <c r="A19" s="1">
        <v>10</v>
      </c>
      <c r="B19" s="16" t="s">
        <v>14</v>
      </c>
      <c r="F19" s="19"/>
    </row>
    <row r="20" spans="1:7" x14ac:dyDescent="0.35">
      <c r="A20" s="1">
        <v>11</v>
      </c>
      <c r="B20" s="16" t="s">
        <v>15</v>
      </c>
      <c r="F20" s="19"/>
    </row>
    <row r="21" spans="1:7" x14ac:dyDescent="0.35">
      <c r="A21" s="1">
        <v>12</v>
      </c>
      <c r="B21" s="16" t="s">
        <v>16</v>
      </c>
      <c r="F21" s="19"/>
    </row>
    <row r="22" spans="1:7" x14ac:dyDescent="0.35">
      <c r="A22" s="1">
        <v>13</v>
      </c>
      <c r="B22" s="16" t="s">
        <v>42</v>
      </c>
      <c r="D22" s="17"/>
      <c r="E22" s="17"/>
      <c r="F22" s="19"/>
      <c r="G22" s="30" t="str">
        <f>IF(AND(F22&gt;0,D22=""),"Explanation for Other Sales Must be Filled In","")</f>
        <v/>
      </c>
    </row>
    <row r="23" spans="1:7" ht="15.45" x14ac:dyDescent="0.4">
      <c r="A23" s="1">
        <v>14</v>
      </c>
      <c r="B23" s="49" t="s">
        <v>17</v>
      </c>
      <c r="C23" s="50"/>
      <c r="D23" s="50"/>
      <c r="E23" s="50"/>
      <c r="F23" s="20">
        <f>IF(AND(F22&gt;0,D22&lt;&gt;""),SUM(F16:F22),IF(F22=0,SUM(F16:F22),""))</f>
        <v>581180</v>
      </c>
    </row>
    <row r="24" spans="1:7" x14ac:dyDescent="0.35">
      <c r="A24" s="1">
        <v>15</v>
      </c>
      <c r="F24" s="21"/>
    </row>
    <row r="25" spans="1:7" ht="15.45" x14ac:dyDescent="0.4">
      <c r="A25" s="1">
        <v>16</v>
      </c>
      <c r="B25" s="5" t="s">
        <v>18</v>
      </c>
      <c r="C25" s="5"/>
      <c r="F25" s="21"/>
    </row>
    <row r="26" spans="1:7" x14ac:dyDescent="0.35">
      <c r="A26" s="1">
        <v>17</v>
      </c>
      <c r="B26" s="14" t="s">
        <v>19</v>
      </c>
      <c r="C26" s="15"/>
      <c r="D26" s="15"/>
      <c r="E26" s="15"/>
      <c r="F26" s="18"/>
    </row>
    <row r="27" spans="1:7" x14ac:dyDescent="0.35">
      <c r="A27" s="1">
        <v>18</v>
      </c>
      <c r="B27" s="16" t="s">
        <v>20</v>
      </c>
      <c r="F27" s="19"/>
    </row>
    <row r="28" spans="1:7" x14ac:dyDescent="0.35">
      <c r="A28" s="1">
        <v>19</v>
      </c>
      <c r="B28" s="16" t="s">
        <v>21</v>
      </c>
      <c r="F28" s="19"/>
    </row>
    <row r="29" spans="1:7" x14ac:dyDescent="0.35">
      <c r="A29" s="1">
        <v>20</v>
      </c>
      <c r="B29" s="16" t="s">
        <v>40</v>
      </c>
      <c r="F29" s="19"/>
    </row>
    <row r="30" spans="1:7" x14ac:dyDescent="0.35">
      <c r="A30" s="1">
        <v>21</v>
      </c>
      <c r="B30" s="16" t="s">
        <v>43</v>
      </c>
      <c r="D30" s="17" t="s">
        <v>86</v>
      </c>
      <c r="E30" s="17"/>
      <c r="F30" s="24"/>
      <c r="G30" s="30" t="str">
        <f>IF(AND(F30&gt;0,D30=""),"Explanation for Other Usage Must be Filled In","")</f>
        <v/>
      </c>
    </row>
    <row r="31" spans="1:7" ht="15.45" x14ac:dyDescent="0.4">
      <c r="A31" s="1">
        <v>22</v>
      </c>
      <c r="B31" s="49" t="s">
        <v>22</v>
      </c>
      <c r="C31" s="50"/>
      <c r="D31" s="50"/>
      <c r="E31" s="50"/>
      <c r="F31" s="20">
        <f>IF(AND(F30&gt;0,D30&lt;&gt;""),SUM(F26:F30),IF(F30=0,SUM(F26:F30),""))</f>
        <v>0</v>
      </c>
    </row>
    <row r="32" spans="1:7" x14ac:dyDescent="0.35">
      <c r="A32" s="1">
        <v>23</v>
      </c>
      <c r="F32" s="21"/>
    </row>
    <row r="33" spans="1:8" ht="15.45" x14ac:dyDescent="0.4">
      <c r="A33" s="1">
        <v>24</v>
      </c>
      <c r="B33" s="5" t="s">
        <v>23</v>
      </c>
      <c r="C33" s="5"/>
      <c r="F33" s="21"/>
    </row>
    <row r="34" spans="1:8" x14ac:dyDescent="0.35">
      <c r="A34" s="1">
        <v>25</v>
      </c>
      <c r="B34" s="14" t="s">
        <v>24</v>
      </c>
      <c r="C34" s="15"/>
      <c r="D34" s="15"/>
      <c r="E34" s="15"/>
      <c r="F34" s="18"/>
    </row>
    <row r="35" spans="1:8" x14ac:dyDescent="0.35">
      <c r="A35" s="1">
        <v>26</v>
      </c>
      <c r="B35" s="16" t="s">
        <v>25</v>
      </c>
      <c r="F35" s="19"/>
    </row>
    <row r="36" spans="1:8" x14ac:dyDescent="0.35">
      <c r="A36" s="1">
        <v>27</v>
      </c>
      <c r="B36" s="16" t="s">
        <v>26</v>
      </c>
      <c r="F36" s="19">
        <f>F13-F23</f>
        <v>12220</v>
      </c>
      <c r="H36" s="37"/>
    </row>
    <row r="37" spans="1:8" x14ac:dyDescent="0.35">
      <c r="A37" s="1">
        <v>28</v>
      </c>
      <c r="B37" s="16" t="s">
        <v>27</v>
      </c>
      <c r="F37" s="19"/>
    </row>
    <row r="38" spans="1:8" x14ac:dyDescent="0.35">
      <c r="A38" s="1">
        <v>29</v>
      </c>
      <c r="B38" s="16" t="s">
        <v>28</v>
      </c>
      <c r="F38" s="19"/>
    </row>
    <row r="39" spans="1:8" x14ac:dyDescent="0.35">
      <c r="A39" s="1">
        <v>30</v>
      </c>
      <c r="B39" s="16" t="s">
        <v>83</v>
      </c>
      <c r="F39" s="19"/>
    </row>
    <row r="40" spans="1:8" ht="15.45" x14ac:dyDescent="0.4">
      <c r="A40" s="1">
        <v>31</v>
      </c>
      <c r="B40" s="49" t="s">
        <v>63</v>
      </c>
      <c r="C40" s="50"/>
      <c r="D40" s="50"/>
      <c r="E40" s="50"/>
      <c r="F40" s="20">
        <f>SUM(F34:F39)</f>
        <v>12220</v>
      </c>
    </row>
    <row r="41" spans="1:8" x14ac:dyDescent="0.35">
      <c r="A41" s="1">
        <v>32</v>
      </c>
      <c r="F41" s="21"/>
    </row>
    <row r="42" spans="1:8" ht="15.45" x14ac:dyDescent="0.4">
      <c r="A42" s="1">
        <v>33</v>
      </c>
      <c r="B42" s="4" t="s">
        <v>45</v>
      </c>
      <c r="C42" s="4"/>
      <c r="F42" s="31" t="str">
        <f>IF(F13=(F23+F31+F40),"","DOES NOT EQUAL")</f>
        <v/>
      </c>
    </row>
    <row r="43" spans="1:8" x14ac:dyDescent="0.35">
      <c r="A43" s="1">
        <v>34</v>
      </c>
      <c r="F43" s="21"/>
    </row>
    <row r="44" spans="1:8" ht="15.45" x14ac:dyDescent="0.4">
      <c r="A44" s="1">
        <v>35</v>
      </c>
      <c r="B44" s="5" t="s">
        <v>62</v>
      </c>
      <c r="C44" s="5"/>
      <c r="F44" s="21"/>
    </row>
    <row r="45" spans="1:8" x14ac:dyDescent="0.35">
      <c r="A45" s="1">
        <v>36</v>
      </c>
      <c r="B45" s="2" t="s">
        <v>41</v>
      </c>
      <c r="C45" s="3"/>
      <c r="D45" s="3"/>
      <c r="E45" s="3"/>
      <c r="F45" s="25">
        <f>IF(F40&gt;0,F40/F13,"0.00%")</f>
        <v>2.059319177620492E-2</v>
      </c>
    </row>
    <row r="46" spans="1:8" ht="15.45" thickBot="1" x14ac:dyDescent="0.4">
      <c r="A46" s="1"/>
    </row>
    <row r="47" spans="1:8" ht="15.45" thickBot="1" x14ac:dyDescent="0.4">
      <c r="A47" s="1"/>
      <c r="D47" s="40" t="s">
        <v>87</v>
      </c>
      <c r="F47" s="41">
        <f>(Jan!F45+Feb!F45+Mar!F45+Apr!F45+May!F45+Jun!F45+July!F45+Aug!F45+Sept!F45+Oct!F45+Nov!F45)/11</f>
        <v>0.24400963529304229</v>
      </c>
    </row>
    <row r="48" spans="1:8"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8"/>
  <sheetViews>
    <sheetView topLeftCell="A22" zoomScaleNormal="100" workbookViewId="0">
      <selection activeCell="B13" sqref="B13:E13"/>
    </sheetView>
  </sheetViews>
  <sheetFormatPr defaultRowHeight="15" x14ac:dyDescent="0.35"/>
  <cols>
    <col min="1" max="1" width="8.25" customWidth="1"/>
    <col min="2" max="2" width="14.875" customWidth="1"/>
    <col min="3" max="3" width="2.75" customWidth="1"/>
    <col min="4" max="4" width="30.6875" customWidth="1"/>
    <col min="5" max="5" width="6.875" customWidth="1"/>
    <col min="6" max="6" width="20.4375" customWidth="1"/>
    <col min="8" max="8" width="11" bestFit="1" customWidth="1"/>
  </cols>
  <sheetData>
    <row r="1" spans="1:6" ht="32.6" x14ac:dyDescent="0.75">
      <c r="A1" s="44" t="s">
        <v>0</v>
      </c>
      <c r="B1" s="44"/>
      <c r="C1" s="44"/>
      <c r="D1" s="44"/>
      <c r="E1" s="44"/>
      <c r="F1" s="44"/>
    </row>
    <row r="2" spans="1:6" ht="15" customHeight="1" x14ac:dyDescent="0.75">
      <c r="A2" s="32"/>
      <c r="B2" s="32"/>
      <c r="C2" s="32"/>
      <c r="D2" s="32"/>
      <c r="E2" s="32"/>
      <c r="F2" s="32"/>
    </row>
    <row r="3" spans="1:6" ht="22.75" x14ac:dyDescent="0.55000000000000004">
      <c r="A3" s="48" t="s">
        <v>46</v>
      </c>
      <c r="B3" s="48"/>
      <c r="C3" s="48"/>
      <c r="D3" s="48"/>
      <c r="E3" s="48"/>
      <c r="F3" s="48"/>
    </row>
    <row r="5" spans="1:6" ht="17.600000000000001" x14ac:dyDescent="0.4">
      <c r="A5" s="7" t="s">
        <v>1</v>
      </c>
      <c r="D5" s="51" t="str">
        <f>IF(Jan!D5="","",Jan!D5)</f>
        <v>BLACK MOUNTAIN UTILITY DISTRICT AGES</v>
      </c>
      <c r="E5" s="52"/>
      <c r="F5" s="53"/>
    </row>
    <row r="6" spans="1:6" ht="17.600000000000001" x14ac:dyDescent="0.4">
      <c r="A6" s="7"/>
    </row>
    <row r="7" spans="1:6" ht="17.600000000000001" x14ac:dyDescent="0.4">
      <c r="A7" s="7" t="s">
        <v>2</v>
      </c>
      <c r="D7" s="22" t="s">
        <v>89</v>
      </c>
      <c r="E7" s="8" t="s">
        <v>3</v>
      </c>
      <c r="F7" s="22">
        <v>2023</v>
      </c>
    </row>
    <row r="9" spans="1:6" ht="15.45" x14ac:dyDescent="0.4">
      <c r="A9" s="13" t="s">
        <v>5</v>
      </c>
      <c r="B9" s="9"/>
      <c r="C9" s="9"/>
      <c r="D9" s="11" t="s">
        <v>4</v>
      </c>
      <c r="E9" s="9"/>
      <c r="F9" s="13" t="s">
        <v>6</v>
      </c>
    </row>
    <row r="10" spans="1:6" ht="15.45" x14ac:dyDescent="0.4">
      <c r="A10" s="1">
        <v>1</v>
      </c>
      <c r="B10" s="5" t="s">
        <v>67</v>
      </c>
      <c r="C10" s="5"/>
    </row>
    <row r="11" spans="1:6" x14ac:dyDescent="0.35">
      <c r="A11" s="1">
        <v>2</v>
      </c>
      <c r="B11" s="14" t="s">
        <v>7</v>
      </c>
      <c r="C11" s="15"/>
      <c r="D11" s="15"/>
      <c r="E11" s="15"/>
      <c r="F11" s="18" cm="1">
        <f t="array" aca="1" ref="F11" ca="1">F11:F47</f>
        <v>0</v>
      </c>
    </row>
    <row r="12" spans="1:6" x14ac:dyDescent="0.35">
      <c r="A12" s="1">
        <v>3</v>
      </c>
      <c r="B12" s="16" t="s">
        <v>8</v>
      </c>
      <c r="F12" s="19">
        <v>568070</v>
      </c>
    </row>
    <row r="13" spans="1:6" ht="15.45" x14ac:dyDescent="0.4">
      <c r="A13" s="1">
        <v>4</v>
      </c>
      <c r="B13" s="49" t="s">
        <v>9</v>
      </c>
      <c r="C13" s="50"/>
      <c r="D13" s="50"/>
      <c r="E13" s="50"/>
      <c r="F13" s="20">
        <f>F12</f>
        <v>568070</v>
      </c>
    </row>
    <row r="14" spans="1:6" x14ac:dyDescent="0.35">
      <c r="A14" s="1">
        <v>5</v>
      </c>
      <c r="F14" s="21"/>
    </row>
    <row r="15" spans="1:6" ht="15.45" x14ac:dyDescent="0.4">
      <c r="A15" s="1">
        <v>6</v>
      </c>
      <c r="B15" s="5" t="s">
        <v>10</v>
      </c>
      <c r="C15" s="5"/>
      <c r="F15" s="21"/>
    </row>
    <row r="16" spans="1:6" x14ac:dyDescent="0.35">
      <c r="A16" s="1">
        <v>7</v>
      </c>
      <c r="B16" s="14" t="s">
        <v>11</v>
      </c>
      <c r="C16" s="15"/>
      <c r="D16" s="15"/>
      <c r="E16" s="15"/>
      <c r="F16" s="18">
        <v>538020</v>
      </c>
    </row>
    <row r="17" spans="1:7" x14ac:dyDescent="0.35">
      <c r="A17" s="1">
        <v>8</v>
      </c>
      <c r="B17" s="16" t="s">
        <v>12</v>
      </c>
      <c r="F17" s="19"/>
    </row>
    <row r="18" spans="1:7" x14ac:dyDescent="0.35">
      <c r="A18" s="1">
        <v>9</v>
      </c>
      <c r="B18" s="16" t="s">
        <v>13</v>
      </c>
      <c r="F18" s="19"/>
    </row>
    <row r="19" spans="1:7" x14ac:dyDescent="0.35">
      <c r="A19" s="1">
        <v>10</v>
      </c>
      <c r="B19" s="16" t="s">
        <v>14</v>
      </c>
      <c r="F19" s="19"/>
    </row>
    <row r="20" spans="1:7" x14ac:dyDescent="0.35">
      <c r="A20" s="1">
        <v>11</v>
      </c>
      <c r="B20" s="16" t="s">
        <v>15</v>
      </c>
      <c r="F20" s="19"/>
    </row>
    <row r="21" spans="1:7" x14ac:dyDescent="0.35">
      <c r="A21" s="1">
        <v>12</v>
      </c>
      <c r="B21" s="16" t="s">
        <v>16</v>
      </c>
      <c r="F21" s="19"/>
    </row>
    <row r="22" spans="1:7" x14ac:dyDescent="0.35">
      <c r="A22" s="1">
        <v>13</v>
      </c>
      <c r="B22" s="16" t="s">
        <v>42</v>
      </c>
      <c r="D22" s="17"/>
      <c r="E22" s="17"/>
      <c r="F22" s="19"/>
      <c r="G22" s="30" t="str">
        <f>IF(AND(F22&gt;0,D22=""),"Explanation for Other Sales Must be Filled In","")</f>
        <v/>
      </c>
    </row>
    <row r="23" spans="1:7" ht="15.45" x14ac:dyDescent="0.4">
      <c r="A23" s="1">
        <v>14</v>
      </c>
      <c r="B23" s="49" t="s">
        <v>17</v>
      </c>
      <c r="C23" s="50"/>
      <c r="D23" s="50"/>
      <c r="E23" s="50"/>
      <c r="F23" s="20">
        <f>IF(AND(F22&gt;0,D22&lt;&gt;""),SUM(F16:F22),IF(F22=0,SUM(F16:F22),""))</f>
        <v>538020</v>
      </c>
    </row>
    <row r="24" spans="1:7" x14ac:dyDescent="0.35">
      <c r="A24" s="1">
        <v>15</v>
      </c>
      <c r="F24" s="21"/>
    </row>
    <row r="25" spans="1:7" ht="15.45" x14ac:dyDescent="0.4">
      <c r="A25" s="1">
        <v>16</v>
      </c>
      <c r="B25" s="5" t="s">
        <v>18</v>
      </c>
      <c r="C25" s="5"/>
      <c r="F25" s="21"/>
    </row>
    <row r="26" spans="1:7" x14ac:dyDescent="0.35">
      <c r="A26" s="1">
        <v>17</v>
      </c>
      <c r="B26" s="14" t="s">
        <v>19</v>
      </c>
      <c r="C26" s="15"/>
      <c r="D26" s="15"/>
      <c r="E26" s="15"/>
      <c r="F26" s="18"/>
    </row>
    <row r="27" spans="1:7" x14ac:dyDescent="0.35">
      <c r="A27" s="1">
        <v>18</v>
      </c>
      <c r="B27" s="16" t="s">
        <v>20</v>
      </c>
      <c r="F27" s="19"/>
    </row>
    <row r="28" spans="1:7" x14ac:dyDescent="0.35">
      <c r="A28" s="1">
        <v>19</v>
      </c>
      <c r="B28" s="16" t="s">
        <v>21</v>
      </c>
      <c r="F28" s="19"/>
    </row>
    <row r="29" spans="1:7" x14ac:dyDescent="0.35">
      <c r="A29" s="1">
        <v>20</v>
      </c>
      <c r="B29" s="16" t="s">
        <v>40</v>
      </c>
      <c r="F29" s="19"/>
    </row>
    <row r="30" spans="1:7" x14ac:dyDescent="0.35">
      <c r="A30" s="1">
        <v>21</v>
      </c>
      <c r="B30" s="16" t="s">
        <v>43</v>
      </c>
      <c r="D30" s="17" t="s">
        <v>86</v>
      </c>
      <c r="E30" s="17"/>
      <c r="F30" s="24"/>
      <c r="G30" s="30" t="str">
        <f>IF(AND(F30&gt;0,D30=""),"Explanation for Other Usage Must be Filled In","")</f>
        <v/>
      </c>
    </row>
    <row r="31" spans="1:7" ht="15.45" x14ac:dyDescent="0.4">
      <c r="A31" s="1">
        <v>22</v>
      </c>
      <c r="B31" s="49" t="s">
        <v>22</v>
      </c>
      <c r="C31" s="50"/>
      <c r="D31" s="50"/>
      <c r="E31" s="50"/>
      <c r="F31" s="20">
        <f>IF(AND(F30&gt;0,D30&lt;&gt;""),SUM(F26:F30),IF(F30=0,SUM(F26:F30),""))</f>
        <v>0</v>
      </c>
    </row>
    <row r="32" spans="1:7" x14ac:dyDescent="0.35">
      <c r="A32" s="1">
        <v>23</v>
      </c>
      <c r="F32" s="21"/>
    </row>
    <row r="33" spans="1:8" ht="15.45" x14ac:dyDescent="0.4">
      <c r="A33" s="1">
        <v>24</v>
      </c>
      <c r="B33" s="5" t="s">
        <v>23</v>
      </c>
      <c r="C33" s="5"/>
      <c r="F33" s="21"/>
    </row>
    <row r="34" spans="1:8" x14ac:dyDescent="0.35">
      <c r="A34" s="1">
        <v>25</v>
      </c>
      <c r="B34" s="14" t="s">
        <v>24</v>
      </c>
      <c r="C34" s="15"/>
      <c r="D34" s="15"/>
      <c r="E34" s="15"/>
      <c r="F34" s="18"/>
    </row>
    <row r="35" spans="1:8" x14ac:dyDescent="0.35">
      <c r="A35" s="1">
        <v>26</v>
      </c>
      <c r="B35" s="16" t="s">
        <v>25</v>
      </c>
      <c r="F35" s="19"/>
    </row>
    <row r="36" spans="1:8" x14ac:dyDescent="0.35">
      <c r="A36" s="1">
        <v>27</v>
      </c>
      <c r="B36" s="16" t="s">
        <v>26</v>
      </c>
      <c r="F36" s="19">
        <f>F13-F23</f>
        <v>30050</v>
      </c>
      <c r="H36" s="37"/>
    </row>
    <row r="37" spans="1:8" x14ac:dyDescent="0.35">
      <c r="A37" s="1">
        <v>28</v>
      </c>
      <c r="B37" s="16" t="s">
        <v>27</v>
      </c>
      <c r="F37" s="19"/>
    </row>
    <row r="38" spans="1:8" x14ac:dyDescent="0.35">
      <c r="A38" s="1">
        <v>29</v>
      </c>
      <c r="B38" s="16" t="s">
        <v>28</v>
      </c>
      <c r="F38" s="19"/>
    </row>
    <row r="39" spans="1:8" x14ac:dyDescent="0.35">
      <c r="A39" s="1">
        <v>30</v>
      </c>
      <c r="B39" s="16" t="s">
        <v>83</v>
      </c>
      <c r="F39" s="19"/>
    </row>
    <row r="40" spans="1:8" ht="15.45" x14ac:dyDescent="0.4">
      <c r="A40" s="1">
        <v>31</v>
      </c>
      <c r="B40" s="49" t="s">
        <v>63</v>
      </c>
      <c r="C40" s="50"/>
      <c r="D40" s="50"/>
      <c r="E40" s="50"/>
      <c r="F40" s="20">
        <f>SUM(F34:F39)</f>
        <v>30050</v>
      </c>
    </row>
    <row r="41" spans="1:8" x14ac:dyDescent="0.35">
      <c r="A41" s="1">
        <v>32</v>
      </c>
      <c r="F41" s="21"/>
    </row>
    <row r="42" spans="1:8" ht="15.45" x14ac:dyDescent="0.4">
      <c r="A42" s="1">
        <v>33</v>
      </c>
      <c r="B42" s="4" t="s">
        <v>45</v>
      </c>
      <c r="C42" s="4"/>
      <c r="F42" s="31" t="str">
        <f>IF(F13=(F23+F31+F40),"","DOES NOT EQUAL")</f>
        <v/>
      </c>
    </row>
    <row r="43" spans="1:8" x14ac:dyDescent="0.35">
      <c r="A43" s="1">
        <v>34</v>
      </c>
      <c r="F43" s="21"/>
    </row>
    <row r="44" spans="1:8" ht="15.45" x14ac:dyDescent="0.4">
      <c r="A44" s="1">
        <v>35</v>
      </c>
      <c r="B44" s="5" t="s">
        <v>62</v>
      </c>
      <c r="C44" s="5"/>
      <c r="F44" s="21"/>
    </row>
    <row r="45" spans="1:8" x14ac:dyDescent="0.35">
      <c r="A45" s="1">
        <v>36</v>
      </c>
      <c r="B45" s="2" t="s">
        <v>41</v>
      </c>
      <c r="C45" s="3"/>
      <c r="D45" s="3"/>
      <c r="E45" s="3"/>
      <c r="F45" s="25">
        <f>IF(F40&gt;0,F40/F13,"0.00%")</f>
        <v>5.2898410407168132E-2</v>
      </c>
    </row>
    <row r="46" spans="1:8" ht="15.45" thickBot="1" x14ac:dyDescent="0.4">
      <c r="A46" s="1"/>
    </row>
    <row r="47" spans="1:8" ht="15.45" thickBot="1" x14ac:dyDescent="0.4">
      <c r="A47" s="1"/>
      <c r="D47" s="40" t="s">
        <v>87</v>
      </c>
      <c r="F47" s="41">
        <f>(Jan!F45+Feb!F45+Mar!F45+Apr!F45+May!F45+Jun!F45+July!F45+Aug!F45+Sept!F45+Oct!F45+Nov!F45+Dec!F45)/12</f>
        <v>0.22808369988588609</v>
      </c>
    </row>
    <row r="48" spans="1:8"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4" ma:contentTypeDescription="Create a new document." ma:contentTypeScope="" ma:versionID="6c737bc95ca136c947cdda67aea8b072">
  <xsd:schema xmlns:xsd="http://www.w3.org/2001/XMLSchema" xmlns:xs="http://www.w3.org/2001/XMLSchema" xmlns:p="http://schemas.microsoft.com/office/2006/metadata/properties" xmlns:ns3="cb71a782-24de-4b74-a658-fc8866bff6f8" targetNamespace="http://schemas.microsoft.com/office/2006/metadata/properties" ma:root="true" ma:fieldsID="b9ceb3c53a3e86a6d469623c22c24e3e"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F80783-4AE4-4B4E-825F-7FF47D0DD5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E7C600-9D80-4AEA-8391-E1ECEDD82EBE}">
  <ds:schemaRefs>
    <ds:schemaRef ds:uri="http://schemas.microsoft.com/sharepoint/v3/contenttype/forms"/>
  </ds:schemaRefs>
</ds:datastoreItem>
</file>

<file path=customXml/itemProps3.xml><?xml version="1.0" encoding="utf-8"?>
<ds:datastoreItem xmlns:ds="http://schemas.openxmlformats.org/officeDocument/2006/customXml" ds:itemID="{2B848908-FDF5-4C5C-ADB3-08B0BB06579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Instructions</vt:lpstr>
      <vt:lpstr>Jan</vt:lpstr>
      <vt:lpstr>Feb</vt:lpstr>
      <vt:lpstr>Mar</vt:lpstr>
      <vt:lpstr>Apr</vt:lpstr>
      <vt:lpstr>May</vt:lpstr>
      <vt:lpstr>Jun</vt:lpstr>
      <vt:lpstr>July</vt:lpstr>
      <vt:lpstr>Aug</vt:lpstr>
      <vt:lpstr>Sept</vt:lpstr>
      <vt:lpstr>Oct</vt:lpstr>
      <vt:lpstr>Nov</vt:lpstr>
      <vt:lpstr>Dec</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Heather Temple</cp:lastModifiedBy>
  <cp:lastPrinted>2024-03-15T13:35:24Z</cp:lastPrinted>
  <dcterms:created xsi:type="dcterms:W3CDTF">2018-07-10T15:33:25Z</dcterms:created>
  <dcterms:modified xsi:type="dcterms:W3CDTF">2024-04-10T13:27:55Z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