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unt\Documents\Old PC\CEO\Rate Info\"/>
    </mc:Choice>
  </mc:AlternateContent>
  <xr:revisionPtr revIDLastSave="0" documentId="8_{537D0666-D18A-43E7-844D-F8B4AF6181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D11" i="2" s="1"/>
  <c r="C16" i="2"/>
  <c r="C20" i="2" s="1"/>
  <c r="J23" i="2"/>
  <c r="J25" i="2" s="1"/>
  <c r="J32" i="2"/>
  <c r="J15" i="2"/>
  <c r="J19" i="2" s="1"/>
  <c r="D10" i="2" l="1"/>
  <c r="D9" i="2"/>
  <c r="D12" i="2" s="1"/>
  <c r="J33" i="2"/>
  <c r="J35" i="2" s="1"/>
  <c r="J6" i="2"/>
  <c r="J8" i="2"/>
  <c r="J10" i="2" l="1"/>
  <c r="J37" i="2"/>
</calcChain>
</file>

<file path=xl/sharedStrings.xml><?xml version="1.0" encoding="utf-8"?>
<sst xmlns="http://schemas.openxmlformats.org/spreadsheetml/2006/main" count="40" uniqueCount="38">
  <si>
    <t>Amount</t>
  </si>
  <si>
    <t>Ratio</t>
  </si>
  <si>
    <t>Long-Term Debt</t>
  </si>
  <si>
    <t>Equity</t>
  </si>
  <si>
    <t>Total Capitalization</t>
  </si>
  <si>
    <t>Short-Term Debt (LOC's)</t>
  </si>
  <si>
    <t>Item Description</t>
  </si>
  <si>
    <t>Line No.</t>
  </si>
  <si>
    <t>Total Utility Plant</t>
  </si>
  <si>
    <t>Less: Accumulated Depreciation</t>
  </si>
  <si>
    <t>Net Plant</t>
  </si>
  <si>
    <t>Plus: Working Capital</t>
  </si>
  <si>
    <t>Less: Consumer Deposits</t>
  </si>
  <si>
    <t>Total Net Rate Base</t>
  </si>
  <si>
    <t>Fleming-Mason Energy Cooperative</t>
  </si>
  <si>
    <t>Case No. 2023-00223</t>
  </si>
  <si>
    <t>Rate Base</t>
  </si>
  <si>
    <t>Difference to be reconciled</t>
  </si>
  <si>
    <t>Assets not included in Rate Base</t>
  </si>
  <si>
    <t>Liabilities not included in rate base</t>
  </si>
  <si>
    <t>Incuded in Rate Base</t>
  </si>
  <si>
    <t>Total Reconciling Items</t>
  </si>
  <si>
    <t>Other Property &amp; Investments</t>
  </si>
  <si>
    <t>Cash and Temp Investments</t>
  </si>
  <si>
    <t>AR</t>
  </si>
  <si>
    <t>Other Current and Accrued Assets</t>
  </si>
  <si>
    <t>Other Assets &amp; Debits</t>
  </si>
  <si>
    <t>Other NonCurrent Liabilities</t>
  </si>
  <si>
    <t>Current and Accrued Liabilities</t>
  </si>
  <si>
    <t>Other Liab and Credits</t>
  </si>
  <si>
    <t>CWC Allowance</t>
  </si>
  <si>
    <t>Diff between YE Bal and 13-Mon Avg Bal</t>
  </si>
  <si>
    <t>PrePayments</t>
  </si>
  <si>
    <t>Difference</t>
  </si>
  <si>
    <t>Deposits</t>
  </si>
  <si>
    <t>Reconciliation of Rate Base &amp; Capital</t>
  </si>
  <si>
    <t>Subtotal</t>
  </si>
  <si>
    <t>Materials &amp;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</si>
</sst>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5" fontId="0" fillId="0" borderId="0" xfId="1" applyNumberFormat="1" applyFont="1"/>
    <xf numFmtId="166" fontId="0" fillId="0" borderId="0" xfId="2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4" fontId="0" fillId="0" borderId="0" xfId="0" applyNumberFormat="1"/>
    <xf numFmtId="166" fontId="2" fillId="0" borderId="8" xfId="2" applyNumberFormat="1" applyFont="1" applyBorder="1"/>
    <xf numFmtId="166" fontId="0" fillId="0" borderId="7" xfId="2" applyNumberFormat="1" applyFont="1" applyBorder="1"/>
    <xf numFmtId="166" fontId="0" fillId="0" borderId="0" xfId="0" applyNumberFormat="1"/>
    <xf numFmtId="165" fontId="0" fillId="0" borderId="0" xfId="1" applyNumberFormat="1" applyFont="1" applyBorder="1"/>
    <xf numFmtId="166" fontId="3" fillId="0" borderId="0" xfId="2" applyNumberFormat="1" applyFont="1" applyFill="1"/>
    <xf numFmtId="165" fontId="3" fillId="0" borderId="0" xfId="1" applyNumberFormat="1" applyFont="1" applyFill="1"/>
    <xf numFmtId="164" fontId="1" fillId="0" borderId="0" xfId="3" applyNumberFormat="1" applyFont="1" applyFill="1"/>
    <xf numFmtId="166" fontId="0" fillId="0" borderId="9" xfId="0" applyNumberFormat="1" applyBorder="1"/>
    <xf numFmtId="4" fontId="0" fillId="0" borderId="0" xfId="0" applyNumberFormat="1"/>
    <xf numFmtId="0" fontId="0" fillId="0" borderId="0" xfId="0" quotePrefix="1"/>
    <xf numFmtId="44" fontId="0" fillId="0" borderId="0" xfId="0" applyNumberFormat="1"/>
    <xf numFmtId="0" fontId="4" fillId="0" borderId="0" xfId="0" applyFont="1"/>
    <xf numFmtId="17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5755B-C42F-4652-9679-4408DD2047D5}">
  <dimension ref="A1:O37"/>
  <sheetViews>
    <sheetView tabSelected="1" topLeftCell="F1" workbookViewId="0">
      <selection activeCell="I33" sqref="I33"/>
    </sheetView>
  </sheetViews>
  <sheetFormatPr defaultRowHeight="15" x14ac:dyDescent="0.25"/>
  <cols>
    <col min="1" max="1" width="8.28515625" hidden="1" customWidth="1"/>
    <col min="2" max="2" width="49.28515625" hidden="1" customWidth="1"/>
    <col min="3" max="3" width="16.5703125" hidden="1" customWidth="1"/>
    <col min="4" max="4" width="13.42578125" hidden="1" customWidth="1"/>
    <col min="5" max="5" width="19.5703125" hidden="1" customWidth="1"/>
    <col min="6" max="6" width="5.42578125" customWidth="1"/>
    <col min="7" max="7" width="4.7109375" customWidth="1"/>
    <col min="9" max="9" width="22.28515625" customWidth="1"/>
    <col min="10" max="10" width="13.7109375" bestFit="1" customWidth="1"/>
    <col min="11" max="11" width="11.28515625" customWidth="1"/>
    <col min="12" max="12" width="12.140625" customWidth="1"/>
    <col min="15" max="15" width="11.28515625" bestFit="1" customWidth="1"/>
  </cols>
  <sheetData>
    <row r="1" spans="1:15" x14ac:dyDescent="0.25">
      <c r="F1" s="2" t="s">
        <v>14</v>
      </c>
    </row>
    <row r="2" spans="1:15" x14ac:dyDescent="0.25">
      <c r="F2" s="2" t="s">
        <v>15</v>
      </c>
    </row>
    <row r="3" spans="1:15" x14ac:dyDescent="0.25">
      <c r="F3" s="2" t="s">
        <v>35</v>
      </c>
    </row>
    <row r="4" spans="1:15" x14ac:dyDescent="0.25">
      <c r="A4" s="2"/>
    </row>
    <row r="6" spans="1:15" x14ac:dyDescent="0.25">
      <c r="F6" t="s">
        <v>16</v>
      </c>
      <c r="J6" s="14">
        <f>C20</f>
        <v>78429275.0319231</v>
      </c>
    </row>
    <row r="7" spans="1:15" x14ac:dyDescent="0.25">
      <c r="A7" s="7"/>
      <c r="B7" s="8"/>
      <c r="C7" s="24">
        <v>44926</v>
      </c>
      <c r="D7" s="25"/>
    </row>
    <row r="8" spans="1:15" x14ac:dyDescent="0.25">
      <c r="A8" s="9" t="s">
        <v>7</v>
      </c>
      <c r="B8" s="10" t="s">
        <v>6</v>
      </c>
      <c r="C8" s="5" t="s">
        <v>0</v>
      </c>
      <c r="D8" s="6" t="s">
        <v>1</v>
      </c>
      <c r="F8" t="s">
        <v>4</v>
      </c>
      <c r="J8" s="14">
        <f>C12</f>
        <v>131550739</v>
      </c>
    </row>
    <row r="9" spans="1:15" x14ac:dyDescent="0.25">
      <c r="A9" s="1">
        <v>1</v>
      </c>
      <c r="B9" t="s">
        <v>2</v>
      </c>
      <c r="C9" s="16">
        <v>45745649</v>
      </c>
      <c r="D9" s="18">
        <f>+C9/C12</f>
        <v>0.34774148247088144</v>
      </c>
      <c r="J9" s="14"/>
    </row>
    <row r="10" spans="1:15" x14ac:dyDescent="0.25">
      <c r="A10" s="1">
        <v>2</v>
      </c>
      <c r="B10" t="s">
        <v>3</v>
      </c>
      <c r="C10" s="17">
        <v>78005090</v>
      </c>
      <c r="D10" s="18">
        <f>+C10/C12</f>
        <v>0.59296580614419814</v>
      </c>
      <c r="F10" t="s">
        <v>17</v>
      </c>
      <c r="J10" s="14">
        <f>J8-J6</f>
        <v>53121463.9680769</v>
      </c>
    </row>
    <row r="11" spans="1:15" x14ac:dyDescent="0.25">
      <c r="A11" s="1">
        <v>3</v>
      </c>
      <c r="B11" t="s">
        <v>5</v>
      </c>
      <c r="C11" s="17">
        <v>7800000</v>
      </c>
      <c r="D11" s="18">
        <f>+C11/C12</f>
        <v>5.9292711384920462E-2</v>
      </c>
      <c r="J11" s="14"/>
    </row>
    <row r="12" spans="1:15" ht="15.75" thickBot="1" x14ac:dyDescent="0.3">
      <c r="A12" s="1">
        <v>4</v>
      </c>
      <c r="B12" s="2" t="s">
        <v>4</v>
      </c>
      <c r="C12" s="12">
        <f>+SUM(C9:C11)</f>
        <v>131550739</v>
      </c>
      <c r="D12" s="11">
        <f>SUM(D9:D11)</f>
        <v>1</v>
      </c>
      <c r="F12" t="s">
        <v>18</v>
      </c>
      <c r="J12" s="14"/>
    </row>
    <row r="13" spans="1:15" ht="15.75" thickTop="1" x14ac:dyDescent="0.25">
      <c r="G13" t="s">
        <v>22</v>
      </c>
      <c r="J13" s="14">
        <v>58152837</v>
      </c>
    </row>
    <row r="14" spans="1:15" x14ac:dyDescent="0.25">
      <c r="A14" s="1">
        <v>5</v>
      </c>
      <c r="B14" t="s">
        <v>8</v>
      </c>
      <c r="C14" s="4">
        <v>125322387.95000002</v>
      </c>
      <c r="D14" s="3"/>
      <c r="G14" t="s">
        <v>23</v>
      </c>
      <c r="J14" s="14">
        <v>1089610</v>
      </c>
    </row>
    <row r="15" spans="1:15" x14ac:dyDescent="0.25">
      <c r="A15" s="1">
        <v>6</v>
      </c>
      <c r="B15" t="s">
        <v>9</v>
      </c>
      <c r="C15" s="13">
        <v>48256425.979999989</v>
      </c>
      <c r="D15" s="15"/>
      <c r="G15" t="s">
        <v>24</v>
      </c>
      <c r="J15" s="14">
        <f>9107093+1085863</f>
        <v>10192956</v>
      </c>
      <c r="O15" s="20"/>
    </row>
    <row r="16" spans="1:15" x14ac:dyDescent="0.25">
      <c r="A16" s="1">
        <v>7</v>
      </c>
      <c r="B16" t="s">
        <v>10</v>
      </c>
      <c r="C16" s="14">
        <f>C14-C15</f>
        <v>77065961.970000029</v>
      </c>
      <c r="D16" s="3"/>
      <c r="G16" t="s">
        <v>25</v>
      </c>
      <c r="J16" s="14">
        <v>6417</v>
      </c>
    </row>
    <row r="17" spans="1:15" x14ac:dyDescent="0.25">
      <c r="A17" s="1"/>
      <c r="D17" s="3"/>
      <c r="J17" s="14">
        <v>0</v>
      </c>
      <c r="O17" s="20"/>
    </row>
    <row r="18" spans="1:15" x14ac:dyDescent="0.25">
      <c r="A18" s="1">
        <v>8</v>
      </c>
      <c r="B18" t="s">
        <v>11</v>
      </c>
      <c r="C18" s="4">
        <v>2020359.0619230778</v>
      </c>
      <c r="G18" t="s">
        <v>26</v>
      </c>
      <c r="J18" s="14">
        <v>1358363</v>
      </c>
      <c r="O18" s="20"/>
    </row>
    <row r="19" spans="1:15" x14ac:dyDescent="0.25">
      <c r="A19" s="1">
        <v>9</v>
      </c>
      <c r="B19" t="s">
        <v>12</v>
      </c>
      <c r="C19" s="13">
        <v>657046</v>
      </c>
      <c r="G19" t="s">
        <v>36</v>
      </c>
      <c r="J19" s="19">
        <f>SUM(J13:J18)</f>
        <v>70800183</v>
      </c>
    </row>
    <row r="20" spans="1:15" x14ac:dyDescent="0.25">
      <c r="A20" s="1">
        <v>10</v>
      </c>
      <c r="B20" s="2" t="s">
        <v>13</v>
      </c>
      <c r="C20" s="14">
        <f>C16+C18-C19</f>
        <v>78429275.0319231</v>
      </c>
      <c r="J20" s="14"/>
    </row>
    <row r="21" spans="1:15" x14ac:dyDescent="0.25">
      <c r="F21" t="s">
        <v>19</v>
      </c>
      <c r="J21" s="14"/>
    </row>
    <row r="22" spans="1:15" x14ac:dyDescent="0.25">
      <c r="G22" t="s">
        <v>27</v>
      </c>
      <c r="J22" s="14">
        <v>-4282456</v>
      </c>
    </row>
    <row r="23" spans="1:15" x14ac:dyDescent="0.25">
      <c r="G23" t="s">
        <v>28</v>
      </c>
      <c r="J23" s="14">
        <f>-23216146+7800000+2599000+111111</f>
        <v>-12706035</v>
      </c>
      <c r="K23" s="21"/>
    </row>
    <row r="24" spans="1:15" x14ac:dyDescent="0.25">
      <c r="G24" t="s">
        <v>29</v>
      </c>
      <c r="J24" s="14">
        <v>-226101</v>
      </c>
      <c r="L24" s="23"/>
    </row>
    <row r="25" spans="1:15" x14ac:dyDescent="0.25">
      <c r="G25" t="s">
        <v>36</v>
      </c>
      <c r="J25" s="19">
        <f>SUM(J22:J24)</f>
        <v>-17214592</v>
      </c>
    </row>
    <row r="26" spans="1:15" x14ac:dyDescent="0.25">
      <c r="J26" s="14"/>
    </row>
    <row r="27" spans="1:15" x14ac:dyDescent="0.25">
      <c r="F27" t="s">
        <v>20</v>
      </c>
      <c r="J27" s="14"/>
    </row>
    <row r="28" spans="1:15" x14ac:dyDescent="0.25">
      <c r="G28" t="s">
        <v>30</v>
      </c>
      <c r="J28" s="14">
        <v>-1103796</v>
      </c>
    </row>
    <row r="29" spans="1:15" x14ac:dyDescent="0.25">
      <c r="G29" t="s">
        <v>31</v>
      </c>
      <c r="J29" s="14"/>
    </row>
    <row r="30" spans="1:15" x14ac:dyDescent="0.25">
      <c r="H30" t="s">
        <v>37</v>
      </c>
      <c r="J30" s="14">
        <v>132941</v>
      </c>
      <c r="M30" s="23"/>
    </row>
    <row r="31" spans="1:15" x14ac:dyDescent="0.25">
      <c r="H31" t="s">
        <v>32</v>
      </c>
      <c r="J31" s="14">
        <v>-150318</v>
      </c>
      <c r="M31" s="23"/>
      <c r="N31" s="14"/>
    </row>
    <row r="32" spans="1:15" x14ac:dyDescent="0.25">
      <c r="H32" t="s">
        <v>34</v>
      </c>
      <c r="J32" s="14">
        <f>657046</f>
        <v>657046</v>
      </c>
    </row>
    <row r="33" spans="6:12" x14ac:dyDescent="0.25">
      <c r="J33" s="19">
        <f>SUM(J28:J32)</f>
        <v>-464127</v>
      </c>
    </row>
    <row r="34" spans="6:12" x14ac:dyDescent="0.25">
      <c r="J34" s="14"/>
    </row>
    <row r="35" spans="6:12" x14ac:dyDescent="0.25">
      <c r="F35" t="s">
        <v>21</v>
      </c>
      <c r="J35" s="14">
        <f>J19+J25+J33</f>
        <v>53121464</v>
      </c>
    </row>
    <row r="37" spans="6:12" x14ac:dyDescent="0.25">
      <c r="F37" t="s">
        <v>33</v>
      </c>
      <c r="J37" s="14">
        <f>J35-J10</f>
        <v>3.1923100352287292E-2</v>
      </c>
      <c r="K37" s="20"/>
      <c r="L37" s="22"/>
    </row>
  </sheetData>
  <mergeCells count="1">
    <mergeCell ref="C7:D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933265210834EA74734FDD2FA6C5F" ma:contentTypeVersion="12" ma:contentTypeDescription="Create a new document." ma:contentTypeScope="" ma:versionID="78041e5ec64f8e676c7aa7c9560c2d1f">
  <xsd:schema xmlns:xsd="http://www.w3.org/2001/XMLSchema" xmlns:xs="http://www.w3.org/2001/XMLSchema" xmlns:p="http://schemas.microsoft.com/office/2006/metadata/properties" xmlns:ns2="2b9e1b56-1bc3-4bb6-83f9-6df8fea7da23" xmlns:ns3="0a97646d-5e46-4532-99d2-95b688ae3204" targetNamespace="http://schemas.microsoft.com/office/2006/metadata/properties" ma:root="true" ma:fieldsID="9be589ad3e65044d44483e4dfd03f56e" ns2:_="" ns3:_="">
    <xsd:import namespace="2b9e1b56-1bc3-4bb6-83f9-6df8fea7da23"/>
    <xsd:import namespace="0a97646d-5e46-4532-99d2-95b688ae3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e1b56-1bc3-4bb6-83f9-6df8fea7da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7646d-5e46-4532-99d2-95b688ae3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4D7418-A8F5-4F62-BE7A-CA470FBC78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e1b56-1bc3-4bb6-83f9-6df8fea7da23"/>
    <ds:schemaRef ds:uri="0a97646d-5e46-4532-99d2-95b688ae32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08DF4-CF60-436C-87ED-BA32DA07E5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B2BF1D-3713-4D2D-9112-2EA93AB0E3BC}">
  <ds:schemaRefs>
    <ds:schemaRef ds:uri="http://purl.org/dc/elements/1.1/"/>
    <ds:schemaRef ds:uri="http://schemas.microsoft.com/office/2006/documentManagement/types"/>
    <ds:schemaRef ds:uri="http://purl.org/dc/terms/"/>
    <ds:schemaRef ds:uri="0a97646d-5e46-4532-99d2-95b688ae320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b9e1b56-1bc3-4bb6-83f9-6df8fea7da2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Brandon Hunt</cp:lastModifiedBy>
  <cp:lastPrinted>2021-10-19T14:36:12Z</cp:lastPrinted>
  <dcterms:created xsi:type="dcterms:W3CDTF">2021-10-19T13:15:57Z</dcterms:created>
  <dcterms:modified xsi:type="dcterms:W3CDTF">2023-08-28T22:00:16Z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0x010100475933265210834EA74734FDD2FA6C5F</vt:lpwstr>
  </property>
</Properties>
</file>