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PSC\RATE CASE\PSC-Order 2023-10-18\"/>
    </mc:Choice>
  </mc:AlternateContent>
  <xr:revisionPtr revIDLastSave="0" documentId="13_ncr:1_{22AE366D-E7AF-4323-A02B-696CA9E00A8F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chedule I 2022" sheetId="2" r:id="rId1"/>
    <sheet name="Schedule I 2021" sheetId="3" r:id="rId2"/>
    <sheet name="Schedule I 2020" sheetId="4" r:id="rId3"/>
    <sheet name="Schedule I 2019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5" l="1"/>
  <c r="AI22" i="5" s="1"/>
  <c r="K18" i="5"/>
  <c r="AI18" i="5" s="1"/>
  <c r="K13" i="5"/>
  <c r="K14" i="5"/>
  <c r="AI14" i="5" s="1"/>
  <c r="K9" i="5"/>
  <c r="K10" i="5"/>
  <c r="K11" i="5"/>
  <c r="K8" i="5"/>
  <c r="AI8" i="5" s="1"/>
  <c r="J31" i="5"/>
  <c r="I31" i="5"/>
  <c r="H31" i="5"/>
  <c r="G31" i="5"/>
  <c r="F31" i="5"/>
  <c r="E31" i="5"/>
  <c r="D31" i="5"/>
  <c r="C31" i="5"/>
  <c r="B31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AJ29" i="5" s="1"/>
  <c r="L29" i="5"/>
  <c r="J29" i="5"/>
  <c r="I29" i="5"/>
  <c r="H29" i="5"/>
  <c r="G29" i="5"/>
  <c r="F29" i="5"/>
  <c r="E29" i="5"/>
  <c r="D29" i="5"/>
  <c r="C29" i="5"/>
  <c r="B29" i="5"/>
  <c r="K29" i="5" s="1"/>
  <c r="AI29" i="5" s="1"/>
  <c r="AH28" i="5"/>
  <c r="AG28" i="5"/>
  <c r="AF28" i="5"/>
  <c r="AJ28" i="5" s="1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J28" i="5"/>
  <c r="I28" i="5"/>
  <c r="H28" i="5"/>
  <c r="G28" i="5"/>
  <c r="F28" i="5"/>
  <c r="E28" i="5"/>
  <c r="D28" i="5"/>
  <c r="C28" i="5"/>
  <c r="B28" i="5"/>
  <c r="K28" i="5" s="1"/>
  <c r="AI28" i="5" s="1"/>
  <c r="K27" i="5"/>
  <c r="AI27" i="5" s="1"/>
  <c r="AJ26" i="5"/>
  <c r="K26" i="5"/>
  <c r="AI26" i="5" s="1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J24" i="5"/>
  <c r="I24" i="5"/>
  <c r="H24" i="5"/>
  <c r="G24" i="5"/>
  <c r="F24" i="5"/>
  <c r="E24" i="5"/>
  <c r="D24" i="5"/>
  <c r="C24" i="5"/>
  <c r="B24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J23" i="5"/>
  <c r="I23" i="5"/>
  <c r="H23" i="5"/>
  <c r="G23" i="5"/>
  <c r="F23" i="5"/>
  <c r="E23" i="5"/>
  <c r="D23" i="5"/>
  <c r="C23" i="5"/>
  <c r="B23" i="5"/>
  <c r="AJ22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J20" i="5"/>
  <c r="I20" i="5"/>
  <c r="H20" i="5"/>
  <c r="G20" i="5"/>
  <c r="F20" i="5"/>
  <c r="E20" i="5"/>
  <c r="D20" i="5"/>
  <c r="C20" i="5"/>
  <c r="B20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J19" i="5"/>
  <c r="I19" i="5"/>
  <c r="H19" i="5"/>
  <c r="G19" i="5"/>
  <c r="F19" i="5"/>
  <c r="E19" i="5"/>
  <c r="D19" i="5"/>
  <c r="C19" i="5"/>
  <c r="B19" i="5"/>
  <c r="AJ18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J16" i="5"/>
  <c r="I16" i="5"/>
  <c r="H16" i="5"/>
  <c r="G16" i="5"/>
  <c r="F16" i="5"/>
  <c r="E16" i="5"/>
  <c r="D16" i="5"/>
  <c r="C16" i="5"/>
  <c r="B16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C15" i="5"/>
  <c r="B15" i="5"/>
  <c r="AJ14" i="5"/>
  <c r="AJ13" i="5"/>
  <c r="AI13" i="5"/>
  <c r="AH11" i="5"/>
  <c r="S11" i="5"/>
  <c r="J11" i="5"/>
  <c r="F11" i="5"/>
  <c r="C11" i="5"/>
  <c r="V10" i="5"/>
  <c r="V32" i="5" s="1"/>
  <c r="N10" i="5"/>
  <c r="F10" i="5"/>
  <c r="F32" i="5" s="1"/>
  <c r="AH9" i="5"/>
  <c r="AH10" i="5" s="1"/>
  <c r="AG9" i="5"/>
  <c r="AG11" i="5" s="1"/>
  <c r="AF9" i="5"/>
  <c r="AF10" i="5" s="1"/>
  <c r="AE9" i="5"/>
  <c r="AE10" i="5" s="1"/>
  <c r="AD9" i="5"/>
  <c r="AD11" i="5" s="1"/>
  <c r="AC9" i="5"/>
  <c r="AC11" i="5" s="1"/>
  <c r="AB9" i="5"/>
  <c r="AB10" i="5" s="1"/>
  <c r="AA9" i="5"/>
  <c r="AA10" i="5" s="1"/>
  <c r="Z9" i="5"/>
  <c r="Z10" i="5" s="1"/>
  <c r="Z32" i="5" s="1"/>
  <c r="Y9" i="5"/>
  <c r="Y11" i="5" s="1"/>
  <c r="X9" i="5"/>
  <c r="X10" i="5" s="1"/>
  <c r="W9" i="5"/>
  <c r="W10" i="5" s="1"/>
  <c r="V9" i="5"/>
  <c r="V11" i="5" s="1"/>
  <c r="V33" i="5" s="1"/>
  <c r="U9" i="5"/>
  <c r="U11" i="5" s="1"/>
  <c r="U33" i="5" s="1"/>
  <c r="T9" i="5"/>
  <c r="T10" i="5" s="1"/>
  <c r="S9" i="5"/>
  <c r="S10" i="5" s="1"/>
  <c r="R9" i="5"/>
  <c r="R10" i="5" s="1"/>
  <c r="Q9" i="5"/>
  <c r="Q11" i="5" s="1"/>
  <c r="P9" i="5"/>
  <c r="P10" i="5" s="1"/>
  <c r="O9" i="5"/>
  <c r="O10" i="5" s="1"/>
  <c r="N9" i="5"/>
  <c r="N11" i="5" s="1"/>
  <c r="M9" i="5"/>
  <c r="M11" i="5" s="1"/>
  <c r="L9" i="5"/>
  <c r="L10" i="5" s="1"/>
  <c r="J9" i="5"/>
  <c r="J10" i="5" s="1"/>
  <c r="J32" i="5" s="1"/>
  <c r="I9" i="5"/>
  <c r="I11" i="5" s="1"/>
  <c r="I33" i="5" s="1"/>
  <c r="H9" i="5"/>
  <c r="H10" i="5" s="1"/>
  <c r="H32" i="5" s="1"/>
  <c r="G9" i="5"/>
  <c r="G10" i="5" s="1"/>
  <c r="F9" i="5"/>
  <c r="E9" i="5"/>
  <c r="E11" i="5" s="1"/>
  <c r="E33" i="5" s="1"/>
  <c r="D9" i="5"/>
  <c r="D10" i="5" s="1"/>
  <c r="D32" i="5" s="1"/>
  <c r="C9" i="5"/>
  <c r="B9" i="5"/>
  <c r="B10" i="5" s="1"/>
  <c r="B32" i="5" s="1"/>
  <c r="AJ8" i="5"/>
  <c r="AJ7" i="5"/>
  <c r="K7" i="5"/>
  <c r="AI7" i="5" s="1"/>
  <c r="Y33" i="5" l="1"/>
  <c r="AA11" i="5"/>
  <c r="Z11" i="5"/>
  <c r="Z33" i="5" s="1"/>
  <c r="AH33" i="5"/>
  <c r="AH32" i="5"/>
  <c r="AG33" i="5"/>
  <c r="AC33" i="5"/>
  <c r="AD33" i="5"/>
  <c r="AD10" i="5"/>
  <c r="AD32" i="5" s="1"/>
  <c r="R32" i="5"/>
  <c r="R11" i="5"/>
  <c r="R33" i="5" s="1"/>
  <c r="Q33" i="5"/>
  <c r="N33" i="5"/>
  <c r="N32" i="5"/>
  <c r="Y10" i="5"/>
  <c r="Y32" i="5" s="1"/>
  <c r="S33" i="5"/>
  <c r="O32" i="5"/>
  <c r="S32" i="5"/>
  <c r="W32" i="5"/>
  <c r="AA32" i="5"/>
  <c r="AE32" i="5"/>
  <c r="AJ15" i="5"/>
  <c r="AJ16" i="5"/>
  <c r="AJ19" i="5"/>
  <c r="AJ23" i="5"/>
  <c r="Q10" i="5"/>
  <c r="Q32" i="5" s="1"/>
  <c r="AG10" i="5"/>
  <c r="AG32" i="5" s="1"/>
  <c r="AA33" i="5"/>
  <c r="L32" i="5"/>
  <c r="P32" i="5"/>
  <c r="T32" i="5"/>
  <c r="X32" i="5"/>
  <c r="AB32" i="5"/>
  <c r="AF32" i="5"/>
  <c r="M10" i="5"/>
  <c r="U10" i="5"/>
  <c r="U32" i="5" s="1"/>
  <c r="AC10" i="5"/>
  <c r="AC32" i="5" s="1"/>
  <c r="O11" i="5"/>
  <c r="O33" i="5" s="1"/>
  <c r="W11" i="5"/>
  <c r="W33" i="5" s="1"/>
  <c r="AE11" i="5"/>
  <c r="AE33" i="5" s="1"/>
  <c r="AJ20" i="5"/>
  <c r="AJ24" i="5"/>
  <c r="K24" i="5"/>
  <c r="AI24" i="5" s="1"/>
  <c r="C33" i="5"/>
  <c r="K15" i="5"/>
  <c r="AI15" i="5" s="1"/>
  <c r="K16" i="5"/>
  <c r="AI16" i="5" s="1"/>
  <c r="B11" i="5"/>
  <c r="F33" i="5"/>
  <c r="K23" i="5"/>
  <c r="AI23" i="5" s="1"/>
  <c r="G11" i="5"/>
  <c r="G33" i="5" s="1"/>
  <c r="K19" i="5"/>
  <c r="AI19" i="5" s="1"/>
  <c r="K20" i="5"/>
  <c r="AI20" i="5" s="1"/>
  <c r="I10" i="5"/>
  <c r="I32" i="5" s="1"/>
  <c r="AI9" i="5"/>
  <c r="G32" i="5"/>
  <c r="E10" i="5"/>
  <c r="E32" i="5" s="1"/>
  <c r="B33" i="5"/>
  <c r="J33" i="5"/>
  <c r="M33" i="5"/>
  <c r="AJ9" i="5"/>
  <c r="K31" i="5"/>
  <c r="M32" i="5"/>
  <c r="C10" i="5"/>
  <c r="C32" i="5" s="1"/>
  <c r="D11" i="5"/>
  <c r="D33" i="5" s="1"/>
  <c r="H11" i="5"/>
  <c r="H33" i="5" s="1"/>
  <c r="L11" i="5"/>
  <c r="L33" i="5" s="1"/>
  <c r="P11" i="5"/>
  <c r="P33" i="5" s="1"/>
  <c r="T11" i="5"/>
  <c r="T33" i="5" s="1"/>
  <c r="X11" i="5"/>
  <c r="X33" i="5" s="1"/>
  <c r="AB11" i="5"/>
  <c r="AB33" i="5" s="1"/>
  <c r="AF11" i="5"/>
  <c r="AF33" i="5" s="1"/>
  <c r="AJ11" i="5" l="1"/>
  <c r="AJ33" i="5" s="1"/>
  <c r="AJ10" i="5"/>
  <c r="AJ32" i="5" s="1"/>
  <c r="F23" i="4"/>
  <c r="G23" i="4"/>
  <c r="I23" i="4"/>
  <c r="J31" i="4"/>
  <c r="I31" i="4"/>
  <c r="H31" i="4"/>
  <c r="G31" i="4"/>
  <c r="F31" i="4"/>
  <c r="E31" i="4"/>
  <c r="D31" i="4"/>
  <c r="C31" i="4"/>
  <c r="B31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J29" i="4"/>
  <c r="I29" i="4"/>
  <c r="H29" i="4"/>
  <c r="G29" i="4"/>
  <c r="F29" i="4"/>
  <c r="E29" i="4"/>
  <c r="D29" i="4"/>
  <c r="C29" i="4"/>
  <c r="B29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J28" i="4"/>
  <c r="I28" i="4"/>
  <c r="H28" i="4"/>
  <c r="G28" i="4"/>
  <c r="F28" i="4"/>
  <c r="E28" i="4"/>
  <c r="D28" i="4"/>
  <c r="C28" i="4"/>
  <c r="B28" i="4"/>
  <c r="K27" i="4"/>
  <c r="AI27" i="4" s="1"/>
  <c r="AJ26" i="4"/>
  <c r="K26" i="4"/>
  <c r="AI26" i="4" s="1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J24" i="4"/>
  <c r="I24" i="4"/>
  <c r="H24" i="4"/>
  <c r="G24" i="4"/>
  <c r="F24" i="4"/>
  <c r="E24" i="4"/>
  <c r="D24" i="4"/>
  <c r="C24" i="4"/>
  <c r="B24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J23" i="4"/>
  <c r="H23" i="4"/>
  <c r="E23" i="4"/>
  <c r="D23" i="4"/>
  <c r="C23" i="4"/>
  <c r="B23" i="4"/>
  <c r="AJ22" i="4"/>
  <c r="K22" i="4"/>
  <c r="AI22" i="4" s="1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J20" i="4"/>
  <c r="I20" i="4"/>
  <c r="H20" i="4"/>
  <c r="G20" i="4"/>
  <c r="F20" i="4"/>
  <c r="E20" i="4"/>
  <c r="D20" i="4"/>
  <c r="C20" i="4"/>
  <c r="B20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J19" i="4"/>
  <c r="I19" i="4"/>
  <c r="H19" i="4"/>
  <c r="G19" i="4"/>
  <c r="F19" i="4"/>
  <c r="E19" i="4"/>
  <c r="D19" i="4"/>
  <c r="C19" i="4"/>
  <c r="B19" i="4"/>
  <c r="AJ18" i="4"/>
  <c r="K18" i="4"/>
  <c r="AI18" i="4" s="1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J16" i="4"/>
  <c r="I16" i="4"/>
  <c r="H16" i="4"/>
  <c r="G16" i="4"/>
  <c r="F16" i="4"/>
  <c r="E16" i="4"/>
  <c r="D16" i="4"/>
  <c r="C16" i="4"/>
  <c r="B16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J15" i="4"/>
  <c r="I15" i="4"/>
  <c r="H15" i="4"/>
  <c r="G15" i="4"/>
  <c r="F15" i="4"/>
  <c r="E15" i="4"/>
  <c r="D15" i="4"/>
  <c r="C15" i="4"/>
  <c r="B15" i="4"/>
  <c r="AJ14" i="4"/>
  <c r="K14" i="4"/>
  <c r="AI14" i="4" s="1"/>
  <c r="AJ13" i="4"/>
  <c r="AI13" i="4"/>
  <c r="K13" i="4"/>
  <c r="AH11" i="4"/>
  <c r="S11" i="4"/>
  <c r="J11" i="4"/>
  <c r="F11" i="4"/>
  <c r="C11" i="4"/>
  <c r="V10" i="4"/>
  <c r="V32" i="4" s="1"/>
  <c r="N10" i="4"/>
  <c r="N32" i="4" s="1"/>
  <c r="AH9" i="4"/>
  <c r="AH10" i="4" s="1"/>
  <c r="AG9" i="4"/>
  <c r="AG11" i="4" s="1"/>
  <c r="AF9" i="4"/>
  <c r="AF10" i="4" s="1"/>
  <c r="AE9" i="4"/>
  <c r="AE10" i="4" s="1"/>
  <c r="AD9" i="4"/>
  <c r="AD11" i="4" s="1"/>
  <c r="AD33" i="4" s="1"/>
  <c r="AC9" i="4"/>
  <c r="AC11" i="4" s="1"/>
  <c r="AB9" i="4"/>
  <c r="AB10" i="4" s="1"/>
  <c r="AA9" i="4"/>
  <c r="AA10" i="4" s="1"/>
  <c r="Z9" i="4"/>
  <c r="Z10" i="4" s="1"/>
  <c r="Y9" i="4"/>
  <c r="Y11" i="4" s="1"/>
  <c r="X9" i="4"/>
  <c r="X10" i="4" s="1"/>
  <c r="X32" i="4" s="1"/>
  <c r="W9" i="4"/>
  <c r="W10" i="4" s="1"/>
  <c r="V9" i="4"/>
  <c r="V11" i="4" s="1"/>
  <c r="V33" i="4" s="1"/>
  <c r="U9" i="4"/>
  <c r="U11" i="4" s="1"/>
  <c r="T9" i="4"/>
  <c r="T10" i="4" s="1"/>
  <c r="T32" i="4" s="1"/>
  <c r="S9" i="4"/>
  <c r="S10" i="4" s="1"/>
  <c r="R9" i="4"/>
  <c r="R10" i="4" s="1"/>
  <c r="Q9" i="4"/>
  <c r="Q11" i="4" s="1"/>
  <c r="P9" i="4"/>
  <c r="P10" i="4" s="1"/>
  <c r="O9" i="4"/>
  <c r="O10" i="4" s="1"/>
  <c r="N9" i="4"/>
  <c r="N11" i="4" s="1"/>
  <c r="M9" i="4"/>
  <c r="M11" i="4" s="1"/>
  <c r="L9" i="4"/>
  <c r="L10" i="4" s="1"/>
  <c r="J9" i="4"/>
  <c r="J10" i="4" s="1"/>
  <c r="J32" i="4" s="1"/>
  <c r="I9" i="4"/>
  <c r="I11" i="4" s="1"/>
  <c r="H9" i="4"/>
  <c r="H10" i="4" s="1"/>
  <c r="G9" i="4"/>
  <c r="G10" i="4" s="1"/>
  <c r="F9" i="4"/>
  <c r="F10" i="4" s="1"/>
  <c r="E9" i="4"/>
  <c r="E11" i="4" s="1"/>
  <c r="D9" i="4"/>
  <c r="D10" i="4" s="1"/>
  <c r="C9" i="4"/>
  <c r="B9" i="4"/>
  <c r="B10" i="4" s="1"/>
  <c r="B32" i="4" s="1"/>
  <c r="AJ8" i="4"/>
  <c r="K8" i="4"/>
  <c r="AI8" i="4" s="1"/>
  <c r="AJ7" i="4"/>
  <c r="K7" i="4"/>
  <c r="AI7" i="4" s="1"/>
  <c r="AD10" i="4" l="1"/>
  <c r="AD32" i="4" s="1"/>
  <c r="K33" i="5"/>
  <c r="AI11" i="5"/>
  <c r="AI33" i="5" s="1"/>
  <c r="K32" i="5"/>
  <c r="AI10" i="5"/>
  <c r="AI32" i="5" s="1"/>
  <c r="Z32" i="4"/>
  <c r="AA11" i="4"/>
  <c r="Z11" i="4"/>
  <c r="Z33" i="4" s="1"/>
  <c r="AH33" i="4"/>
  <c r="AH32" i="4"/>
  <c r="AF32" i="4"/>
  <c r="AJ16" i="4"/>
  <c r="AJ23" i="4"/>
  <c r="AJ24" i="4"/>
  <c r="AB32" i="4"/>
  <c r="AJ19" i="4"/>
  <c r="AJ15" i="4"/>
  <c r="R32" i="4"/>
  <c r="P32" i="4"/>
  <c r="N33" i="4"/>
  <c r="L32" i="4"/>
  <c r="R11" i="4"/>
  <c r="R33" i="4" s="1"/>
  <c r="U33" i="4"/>
  <c r="AC33" i="4"/>
  <c r="AA33" i="4"/>
  <c r="AJ29" i="4"/>
  <c r="Q33" i="4"/>
  <c r="Y33" i="4"/>
  <c r="AG33" i="4"/>
  <c r="Q10" i="4"/>
  <c r="Q32" i="4" s="1"/>
  <c r="Y10" i="4"/>
  <c r="Y32" i="4" s="1"/>
  <c r="AG10" i="4"/>
  <c r="AG32" i="4" s="1"/>
  <c r="S33" i="4"/>
  <c r="AJ28" i="4"/>
  <c r="O32" i="4"/>
  <c r="S32" i="4"/>
  <c r="W32" i="4"/>
  <c r="AA32" i="4"/>
  <c r="AE32" i="4"/>
  <c r="M10" i="4"/>
  <c r="U10" i="4"/>
  <c r="U32" i="4" s="1"/>
  <c r="AC10" i="4"/>
  <c r="AC32" i="4" s="1"/>
  <c r="O11" i="4"/>
  <c r="O33" i="4" s="1"/>
  <c r="W11" i="4"/>
  <c r="W33" i="4" s="1"/>
  <c r="AE11" i="4"/>
  <c r="AE33" i="4" s="1"/>
  <c r="AJ20" i="4"/>
  <c r="K23" i="4"/>
  <c r="AI23" i="4" s="1"/>
  <c r="C33" i="4"/>
  <c r="H32" i="4"/>
  <c r="F32" i="4"/>
  <c r="F33" i="4"/>
  <c r="D32" i="4"/>
  <c r="B11" i="4"/>
  <c r="E33" i="4"/>
  <c r="K20" i="4"/>
  <c r="AI20" i="4" s="1"/>
  <c r="G11" i="4"/>
  <c r="G33" i="4" s="1"/>
  <c r="I33" i="4"/>
  <c r="I10" i="4"/>
  <c r="I32" i="4" s="1"/>
  <c r="K15" i="4"/>
  <c r="AI15" i="4" s="1"/>
  <c r="K16" i="4"/>
  <c r="AI16" i="4" s="1"/>
  <c r="K19" i="4"/>
  <c r="AI19" i="4" s="1"/>
  <c r="K9" i="4"/>
  <c r="AI9" i="4" s="1"/>
  <c r="G32" i="4"/>
  <c r="E10" i="4"/>
  <c r="E32" i="4" s="1"/>
  <c r="B33" i="4"/>
  <c r="J33" i="4"/>
  <c r="K24" i="4"/>
  <c r="AI24" i="4" s="1"/>
  <c r="K28" i="4"/>
  <c r="AI28" i="4" s="1"/>
  <c r="K29" i="4"/>
  <c r="AI29" i="4" s="1"/>
  <c r="M33" i="4"/>
  <c r="AJ9" i="4"/>
  <c r="K31" i="4"/>
  <c r="C10" i="4"/>
  <c r="C32" i="4" s="1"/>
  <c r="D11" i="4"/>
  <c r="D33" i="4" s="1"/>
  <c r="H11" i="4"/>
  <c r="H33" i="4" s="1"/>
  <c r="L11" i="4"/>
  <c r="L33" i="4" s="1"/>
  <c r="P11" i="4"/>
  <c r="P33" i="4" s="1"/>
  <c r="T11" i="4"/>
  <c r="T33" i="4" s="1"/>
  <c r="X11" i="4"/>
  <c r="X33" i="4" s="1"/>
  <c r="AB11" i="4"/>
  <c r="AB33" i="4" s="1"/>
  <c r="AF11" i="4"/>
  <c r="AF33" i="4" s="1"/>
  <c r="AJ10" i="4" l="1"/>
  <c r="AJ32" i="4" s="1"/>
  <c r="M32" i="4"/>
  <c r="K10" i="4"/>
  <c r="K32" i="4"/>
  <c r="AI10" i="4"/>
  <c r="AI32" i="4" s="1"/>
  <c r="AJ11" i="4"/>
  <c r="AJ33" i="4" s="1"/>
  <c r="K11" i="4"/>
  <c r="AI11" i="4" l="1"/>
  <c r="AI33" i="4" s="1"/>
  <c r="K33" i="4"/>
  <c r="J31" i="3" l="1"/>
  <c r="I31" i="3"/>
  <c r="H31" i="3"/>
  <c r="G31" i="3"/>
  <c r="F31" i="3"/>
  <c r="E31" i="3"/>
  <c r="D31" i="3"/>
  <c r="C31" i="3"/>
  <c r="B31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J29" i="3"/>
  <c r="I29" i="3"/>
  <c r="H29" i="3"/>
  <c r="G29" i="3"/>
  <c r="F29" i="3"/>
  <c r="E29" i="3"/>
  <c r="D29" i="3"/>
  <c r="C29" i="3"/>
  <c r="B29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J28" i="3"/>
  <c r="I28" i="3"/>
  <c r="H28" i="3"/>
  <c r="G28" i="3"/>
  <c r="F28" i="3"/>
  <c r="E28" i="3"/>
  <c r="D28" i="3"/>
  <c r="C28" i="3"/>
  <c r="B28" i="3"/>
  <c r="K27" i="3"/>
  <c r="AI27" i="3" s="1"/>
  <c r="AJ26" i="3"/>
  <c r="K26" i="3"/>
  <c r="AI26" i="3" s="1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J24" i="3"/>
  <c r="I24" i="3"/>
  <c r="H24" i="3"/>
  <c r="G24" i="3"/>
  <c r="F24" i="3"/>
  <c r="E24" i="3"/>
  <c r="D24" i="3"/>
  <c r="C24" i="3"/>
  <c r="B24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J23" i="3"/>
  <c r="I23" i="3"/>
  <c r="H23" i="3"/>
  <c r="G23" i="3"/>
  <c r="F23" i="3"/>
  <c r="E23" i="3"/>
  <c r="D23" i="3"/>
  <c r="C23" i="3"/>
  <c r="B23" i="3"/>
  <c r="AJ22" i="3"/>
  <c r="K22" i="3"/>
  <c r="AI22" i="3" s="1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J20" i="3"/>
  <c r="I20" i="3"/>
  <c r="H20" i="3"/>
  <c r="G20" i="3"/>
  <c r="F20" i="3"/>
  <c r="E20" i="3"/>
  <c r="D20" i="3"/>
  <c r="C20" i="3"/>
  <c r="B20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J19" i="3"/>
  <c r="I19" i="3"/>
  <c r="H19" i="3"/>
  <c r="G19" i="3"/>
  <c r="F19" i="3"/>
  <c r="E19" i="3"/>
  <c r="D19" i="3"/>
  <c r="C19" i="3"/>
  <c r="B19" i="3"/>
  <c r="AJ18" i="3"/>
  <c r="K18" i="3"/>
  <c r="AI18" i="3" s="1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J16" i="3"/>
  <c r="I16" i="3"/>
  <c r="H16" i="3"/>
  <c r="G16" i="3"/>
  <c r="F16" i="3"/>
  <c r="E16" i="3"/>
  <c r="D16" i="3"/>
  <c r="C16" i="3"/>
  <c r="B16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J15" i="3"/>
  <c r="I15" i="3"/>
  <c r="H15" i="3"/>
  <c r="G15" i="3"/>
  <c r="F15" i="3"/>
  <c r="E15" i="3"/>
  <c r="D15" i="3"/>
  <c r="C15" i="3"/>
  <c r="B15" i="3"/>
  <c r="AJ14" i="3"/>
  <c r="K14" i="3"/>
  <c r="AI14" i="3" s="1"/>
  <c r="AJ13" i="3"/>
  <c r="AI13" i="3"/>
  <c r="K13" i="3"/>
  <c r="AD11" i="3"/>
  <c r="V11" i="3"/>
  <c r="V33" i="3" s="1"/>
  <c r="Z10" i="3"/>
  <c r="V10" i="3"/>
  <c r="U10" i="3"/>
  <c r="AH9" i="3"/>
  <c r="AH11" i="3" s="1"/>
  <c r="AG9" i="3"/>
  <c r="AG11" i="3" s="1"/>
  <c r="AF9" i="3"/>
  <c r="AF10" i="3" s="1"/>
  <c r="AE9" i="3"/>
  <c r="AE10" i="3" s="1"/>
  <c r="AD9" i="3"/>
  <c r="AD10" i="3" s="1"/>
  <c r="AC9" i="3"/>
  <c r="AC11" i="3" s="1"/>
  <c r="AB9" i="3"/>
  <c r="AB10" i="3" s="1"/>
  <c r="AA9" i="3"/>
  <c r="AA10" i="3" s="1"/>
  <c r="Z9" i="3"/>
  <c r="Z11" i="3" s="1"/>
  <c r="Y9" i="3"/>
  <c r="Y11" i="3" s="1"/>
  <c r="X9" i="3"/>
  <c r="X10" i="3" s="1"/>
  <c r="W9" i="3"/>
  <c r="W10" i="3" s="1"/>
  <c r="V9" i="3"/>
  <c r="U9" i="3"/>
  <c r="U11" i="3" s="1"/>
  <c r="T9" i="3"/>
  <c r="T10" i="3" s="1"/>
  <c r="S9" i="3"/>
  <c r="S10" i="3" s="1"/>
  <c r="R9" i="3"/>
  <c r="R11" i="3" s="1"/>
  <c r="Q9" i="3"/>
  <c r="Q11" i="3" s="1"/>
  <c r="P9" i="3"/>
  <c r="P10" i="3" s="1"/>
  <c r="O9" i="3"/>
  <c r="O10" i="3" s="1"/>
  <c r="N9" i="3"/>
  <c r="N11" i="3" s="1"/>
  <c r="M9" i="3"/>
  <c r="M11" i="3" s="1"/>
  <c r="L9" i="3"/>
  <c r="L10" i="3" s="1"/>
  <c r="J9" i="3"/>
  <c r="J11" i="3" s="1"/>
  <c r="I9" i="3"/>
  <c r="I11" i="3" s="1"/>
  <c r="H9" i="3"/>
  <c r="H10" i="3" s="1"/>
  <c r="G9" i="3"/>
  <c r="G10" i="3" s="1"/>
  <c r="F9" i="3"/>
  <c r="F10" i="3" s="1"/>
  <c r="E9" i="3"/>
  <c r="E11" i="3" s="1"/>
  <c r="D9" i="3"/>
  <c r="D10" i="3" s="1"/>
  <c r="C9" i="3"/>
  <c r="C10" i="3" s="1"/>
  <c r="B9" i="3"/>
  <c r="AJ8" i="3"/>
  <c r="K8" i="3"/>
  <c r="AI8" i="3" s="1"/>
  <c r="AJ7" i="3"/>
  <c r="K7" i="3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B15" i="2"/>
  <c r="AC15" i="2"/>
  <c r="AD15" i="2"/>
  <c r="AE15" i="2"/>
  <c r="AF15" i="2"/>
  <c r="AG15" i="2"/>
  <c r="AH15" i="2"/>
  <c r="S15" i="2"/>
  <c r="T15" i="2"/>
  <c r="U15" i="2"/>
  <c r="V15" i="2"/>
  <c r="W15" i="2"/>
  <c r="X15" i="2"/>
  <c r="Y15" i="2"/>
  <c r="Z15" i="2"/>
  <c r="AA15" i="2"/>
  <c r="M15" i="2"/>
  <c r="N15" i="2"/>
  <c r="O15" i="2"/>
  <c r="P15" i="2"/>
  <c r="Q15" i="2"/>
  <c r="R15" i="2"/>
  <c r="AI14" i="2"/>
  <c r="M28" i="2"/>
  <c r="N28" i="2"/>
  <c r="O28" i="2"/>
  <c r="P28" i="2"/>
  <c r="Q28" i="2"/>
  <c r="R28" i="2"/>
  <c r="AJ8" i="2"/>
  <c r="AJ9" i="2"/>
  <c r="AJ10" i="2"/>
  <c r="AJ11" i="2"/>
  <c r="AJ13" i="2"/>
  <c r="AJ14" i="2"/>
  <c r="AJ18" i="2"/>
  <c r="AJ22" i="2"/>
  <c r="AJ24" i="2"/>
  <c r="AJ26" i="2"/>
  <c r="AJ28" i="2"/>
  <c r="AJ29" i="2"/>
  <c r="AJ7" i="2"/>
  <c r="AI27" i="2"/>
  <c r="AI26" i="2"/>
  <c r="AI22" i="2"/>
  <c r="AI18" i="2"/>
  <c r="AI13" i="2"/>
  <c r="AI8" i="2"/>
  <c r="AI7" i="2"/>
  <c r="AF29" i="2"/>
  <c r="AE29" i="2"/>
  <c r="AF28" i="2"/>
  <c r="AE28" i="2"/>
  <c r="AF24" i="2"/>
  <c r="AE24" i="2"/>
  <c r="AF23" i="2"/>
  <c r="AE23" i="2"/>
  <c r="AF20" i="2"/>
  <c r="AE20" i="2"/>
  <c r="AF19" i="2"/>
  <c r="AE19" i="2"/>
  <c r="AF16" i="2"/>
  <c r="AE16" i="2"/>
  <c r="AF9" i="2"/>
  <c r="AF11" i="2" s="1"/>
  <c r="AF33" i="2" s="1"/>
  <c r="AE9" i="2"/>
  <c r="AE11" i="2" s="1"/>
  <c r="AE33" i="2" s="1"/>
  <c r="AH9" i="2"/>
  <c r="AH10" i="2"/>
  <c r="AH11" i="2"/>
  <c r="AH16" i="2"/>
  <c r="AH19" i="2"/>
  <c r="AH20" i="2"/>
  <c r="AH23" i="2"/>
  <c r="AH24" i="2"/>
  <c r="AH28" i="2"/>
  <c r="AH29" i="2"/>
  <c r="AA29" i="2"/>
  <c r="Z29" i="2"/>
  <c r="AA28" i="2"/>
  <c r="Z28" i="2"/>
  <c r="AA24" i="2"/>
  <c r="Z24" i="2"/>
  <c r="AA23" i="2"/>
  <c r="Z23" i="2"/>
  <c r="AA20" i="2"/>
  <c r="Z20" i="2"/>
  <c r="AA16" i="2"/>
  <c r="Z16" i="2"/>
  <c r="AA9" i="2"/>
  <c r="AA11" i="2" s="1"/>
  <c r="AA33" i="2" s="1"/>
  <c r="Z9" i="2"/>
  <c r="Z11" i="2" s="1"/>
  <c r="Z33" i="2" s="1"/>
  <c r="W29" i="2"/>
  <c r="V29" i="2"/>
  <c r="W28" i="2"/>
  <c r="V28" i="2"/>
  <c r="W24" i="2"/>
  <c r="V24" i="2"/>
  <c r="W23" i="2"/>
  <c r="V23" i="2"/>
  <c r="W20" i="2"/>
  <c r="V20" i="2"/>
  <c r="W16" i="2"/>
  <c r="V16" i="2"/>
  <c r="W10" i="2"/>
  <c r="W9" i="2"/>
  <c r="W11" i="2" s="1"/>
  <c r="V9" i="2"/>
  <c r="V11" i="2" s="1"/>
  <c r="V33" i="2" s="1"/>
  <c r="U29" i="2"/>
  <c r="T29" i="2"/>
  <c r="U28" i="2"/>
  <c r="T28" i="2"/>
  <c r="U24" i="2"/>
  <c r="T24" i="2"/>
  <c r="U23" i="2"/>
  <c r="T23" i="2"/>
  <c r="U20" i="2"/>
  <c r="T20" i="2"/>
  <c r="U16" i="2"/>
  <c r="T16" i="2"/>
  <c r="U9" i="2"/>
  <c r="U11" i="2" s="1"/>
  <c r="T9" i="2"/>
  <c r="T11" i="2" s="1"/>
  <c r="H31" i="2"/>
  <c r="H29" i="2"/>
  <c r="H28" i="2"/>
  <c r="H24" i="2"/>
  <c r="H23" i="2"/>
  <c r="H20" i="2"/>
  <c r="H19" i="2"/>
  <c r="H16" i="2"/>
  <c r="H15" i="2"/>
  <c r="H9" i="2"/>
  <c r="H10" i="2" s="1"/>
  <c r="I31" i="2"/>
  <c r="I29" i="2"/>
  <c r="I28" i="2"/>
  <c r="I24" i="2"/>
  <c r="I23" i="2"/>
  <c r="I20" i="2"/>
  <c r="I19" i="2"/>
  <c r="I16" i="2"/>
  <c r="I15" i="2"/>
  <c r="I9" i="2"/>
  <c r="I10" i="2" s="1"/>
  <c r="G9" i="2"/>
  <c r="G10" i="2" s="1"/>
  <c r="G15" i="2"/>
  <c r="G16" i="2"/>
  <c r="G19" i="2"/>
  <c r="G20" i="2"/>
  <c r="C31" i="2"/>
  <c r="D31" i="2"/>
  <c r="E31" i="2"/>
  <c r="F31" i="2"/>
  <c r="G31" i="2"/>
  <c r="J31" i="2"/>
  <c r="G28" i="2"/>
  <c r="G29" i="2"/>
  <c r="G23" i="2"/>
  <c r="G24" i="2"/>
  <c r="B31" i="2"/>
  <c r="Y33" i="3" l="1"/>
  <c r="AH10" i="3"/>
  <c r="AH32" i="3" s="1"/>
  <c r="AG33" i="3"/>
  <c r="AC33" i="3"/>
  <c r="AC10" i="3"/>
  <c r="AC32" i="3" s="1"/>
  <c r="R10" i="3"/>
  <c r="R32" i="3" s="1"/>
  <c r="Q33" i="3"/>
  <c r="N10" i="3"/>
  <c r="AJ28" i="3"/>
  <c r="M10" i="3"/>
  <c r="AJ29" i="3"/>
  <c r="AJ24" i="3"/>
  <c r="AH33" i="3"/>
  <c r="AD32" i="3"/>
  <c r="O32" i="3"/>
  <c r="W32" i="3"/>
  <c r="AA32" i="3"/>
  <c r="AE32" i="3"/>
  <c r="AJ19" i="3"/>
  <c r="AJ20" i="3"/>
  <c r="R33" i="3"/>
  <c r="Z33" i="3"/>
  <c r="AD33" i="3"/>
  <c r="S32" i="3"/>
  <c r="V32" i="3"/>
  <c r="AJ15" i="3"/>
  <c r="L32" i="3"/>
  <c r="P32" i="3"/>
  <c r="T32" i="3"/>
  <c r="X32" i="3"/>
  <c r="AB32" i="3"/>
  <c r="AF32" i="3"/>
  <c r="N32" i="3"/>
  <c r="Z32" i="3"/>
  <c r="N33" i="3"/>
  <c r="O11" i="3"/>
  <c r="O33" i="3" s="1"/>
  <c r="W11" i="3"/>
  <c r="W33" i="3" s="1"/>
  <c r="AE11" i="3"/>
  <c r="AE33" i="3" s="1"/>
  <c r="Q10" i="3"/>
  <c r="Q32" i="3" s="1"/>
  <c r="Y10" i="3"/>
  <c r="Y32" i="3" s="1"/>
  <c r="AG10" i="3"/>
  <c r="AG32" i="3" s="1"/>
  <c r="AJ9" i="3"/>
  <c r="S11" i="3"/>
  <c r="S33" i="3" s="1"/>
  <c r="AA11" i="3"/>
  <c r="AA33" i="3" s="1"/>
  <c r="J33" i="3"/>
  <c r="F32" i="3"/>
  <c r="K9" i="3"/>
  <c r="AI9" i="3" s="1"/>
  <c r="I10" i="3"/>
  <c r="AJ23" i="2"/>
  <c r="AJ23" i="3"/>
  <c r="AJ16" i="3"/>
  <c r="U33" i="3"/>
  <c r="U32" i="3"/>
  <c r="K28" i="3"/>
  <c r="AI28" i="3" s="1"/>
  <c r="K29" i="3"/>
  <c r="AI29" i="3" s="1"/>
  <c r="K24" i="3"/>
  <c r="AI24" i="3" s="1"/>
  <c r="K23" i="3"/>
  <c r="AI23" i="3" s="1"/>
  <c r="I32" i="3"/>
  <c r="K20" i="3"/>
  <c r="AI20" i="3" s="1"/>
  <c r="E33" i="3"/>
  <c r="I33" i="3"/>
  <c r="K19" i="3"/>
  <c r="AI19" i="3" s="1"/>
  <c r="C32" i="3"/>
  <c r="G32" i="3"/>
  <c r="D32" i="3"/>
  <c r="H32" i="3"/>
  <c r="K15" i="3"/>
  <c r="AI15" i="3" s="1"/>
  <c r="K16" i="3"/>
  <c r="AI16" i="3" s="1"/>
  <c r="B10" i="3"/>
  <c r="B32" i="3" s="1"/>
  <c r="J10" i="3"/>
  <c r="J32" i="3" s="1"/>
  <c r="G11" i="3"/>
  <c r="G33" i="3" s="1"/>
  <c r="E10" i="3"/>
  <c r="E32" i="3" s="1"/>
  <c r="B11" i="3"/>
  <c r="B33" i="3" s="1"/>
  <c r="F11" i="3"/>
  <c r="F33" i="3" s="1"/>
  <c r="K31" i="3"/>
  <c r="C11" i="3"/>
  <c r="C33" i="3" s="1"/>
  <c r="M33" i="3"/>
  <c r="AI7" i="3"/>
  <c r="M32" i="3"/>
  <c r="K10" i="3"/>
  <c r="D11" i="3"/>
  <c r="D33" i="3" s="1"/>
  <c r="H11" i="3"/>
  <c r="H33" i="3" s="1"/>
  <c r="L11" i="3"/>
  <c r="L33" i="3" s="1"/>
  <c r="P11" i="3"/>
  <c r="P33" i="3" s="1"/>
  <c r="T11" i="3"/>
  <c r="T33" i="3" s="1"/>
  <c r="X11" i="3"/>
  <c r="X33" i="3" s="1"/>
  <c r="AB11" i="3"/>
  <c r="AB33" i="3" s="1"/>
  <c r="AF11" i="3"/>
  <c r="AF33" i="3" s="1"/>
  <c r="AI15" i="2"/>
  <c r="W32" i="2"/>
  <c r="AH32" i="2"/>
  <c r="AF10" i="2"/>
  <c r="AE10" i="2"/>
  <c r="AE32" i="2" s="1"/>
  <c r="AH33" i="2"/>
  <c r="AA10" i="2"/>
  <c r="AA32" i="2" s="1"/>
  <c r="T33" i="2"/>
  <c r="U33" i="2"/>
  <c r="W33" i="2"/>
  <c r="Z10" i="2"/>
  <c r="Z32" i="2" s="1"/>
  <c r="V10" i="2"/>
  <c r="V32" i="2" s="1"/>
  <c r="U10" i="2"/>
  <c r="U32" i="2" s="1"/>
  <c r="T10" i="2"/>
  <c r="T32" i="2" s="1"/>
  <c r="I32" i="2"/>
  <c r="H32" i="2"/>
  <c r="H11" i="2"/>
  <c r="H33" i="2" s="1"/>
  <c r="I11" i="2"/>
  <c r="I33" i="2" s="1"/>
  <c r="G11" i="2"/>
  <c r="G33" i="2" s="1"/>
  <c r="G32" i="2"/>
  <c r="AJ10" i="3" l="1"/>
  <c r="AJ32" i="3" s="1"/>
  <c r="K32" i="3"/>
  <c r="AI10" i="3"/>
  <c r="AI32" i="3" s="1"/>
  <c r="K11" i="3"/>
  <c r="AJ11" i="3"/>
  <c r="AJ33" i="3" s="1"/>
  <c r="AF32" i="2"/>
  <c r="AD19" i="2"/>
  <c r="K7" i="2"/>
  <c r="AG29" i="2"/>
  <c r="AD29" i="2"/>
  <c r="AC29" i="2"/>
  <c r="AB29" i="2"/>
  <c r="Y29" i="2"/>
  <c r="X29" i="2"/>
  <c r="S29" i="2"/>
  <c r="R29" i="2"/>
  <c r="Q29" i="2"/>
  <c r="P29" i="2"/>
  <c r="O29" i="2"/>
  <c r="N29" i="2"/>
  <c r="M29" i="2"/>
  <c r="L29" i="2"/>
  <c r="J29" i="2"/>
  <c r="F29" i="2"/>
  <c r="E29" i="2"/>
  <c r="D29" i="2"/>
  <c r="C29" i="2"/>
  <c r="B29" i="2"/>
  <c r="AG28" i="2"/>
  <c r="AD28" i="2"/>
  <c r="AI28" i="2" s="1"/>
  <c r="AC28" i="2"/>
  <c r="AB28" i="2"/>
  <c r="Y28" i="2"/>
  <c r="X28" i="2"/>
  <c r="S28" i="2"/>
  <c r="L28" i="2"/>
  <c r="J28" i="2"/>
  <c r="F28" i="2"/>
  <c r="E28" i="2"/>
  <c r="D28" i="2"/>
  <c r="C28" i="2"/>
  <c r="B28" i="2"/>
  <c r="K27" i="2"/>
  <c r="K26" i="2"/>
  <c r="AG24" i="2"/>
  <c r="AD24" i="2"/>
  <c r="AC24" i="2"/>
  <c r="AB24" i="2"/>
  <c r="Y24" i="2"/>
  <c r="X24" i="2"/>
  <c r="S24" i="2"/>
  <c r="R24" i="2"/>
  <c r="Q24" i="2"/>
  <c r="P24" i="2"/>
  <c r="O24" i="2"/>
  <c r="N24" i="2"/>
  <c r="M24" i="2"/>
  <c r="L24" i="2"/>
  <c r="J24" i="2"/>
  <c r="F24" i="2"/>
  <c r="E24" i="2"/>
  <c r="D24" i="2"/>
  <c r="C24" i="2"/>
  <c r="B24" i="2"/>
  <c r="AG23" i="2"/>
  <c r="AD23" i="2"/>
  <c r="AC23" i="2"/>
  <c r="AB23" i="2"/>
  <c r="Y23" i="2"/>
  <c r="X23" i="2"/>
  <c r="S23" i="2"/>
  <c r="R23" i="2"/>
  <c r="Q23" i="2"/>
  <c r="P23" i="2"/>
  <c r="O23" i="2"/>
  <c r="N23" i="2"/>
  <c r="M23" i="2"/>
  <c r="L23" i="2"/>
  <c r="J23" i="2"/>
  <c r="F23" i="2"/>
  <c r="E23" i="2"/>
  <c r="D23" i="2"/>
  <c r="C23" i="2"/>
  <c r="B23" i="2"/>
  <c r="K22" i="2"/>
  <c r="AG20" i="2"/>
  <c r="AD20" i="2"/>
  <c r="AC20" i="2"/>
  <c r="AB20" i="2"/>
  <c r="Y20" i="2"/>
  <c r="X20" i="2"/>
  <c r="S20" i="2"/>
  <c r="R20" i="2"/>
  <c r="Q20" i="2"/>
  <c r="P20" i="2"/>
  <c r="O20" i="2"/>
  <c r="N20" i="2"/>
  <c r="M20" i="2"/>
  <c r="L20" i="2"/>
  <c r="J20" i="2"/>
  <c r="F20" i="2"/>
  <c r="E20" i="2"/>
  <c r="D20" i="2"/>
  <c r="C20" i="2"/>
  <c r="B20" i="2"/>
  <c r="AG19" i="2"/>
  <c r="O19" i="2"/>
  <c r="N19" i="2"/>
  <c r="M19" i="2"/>
  <c r="L19" i="2"/>
  <c r="J19" i="2"/>
  <c r="F19" i="2"/>
  <c r="E19" i="2"/>
  <c r="D19" i="2"/>
  <c r="C19" i="2"/>
  <c r="B19" i="2"/>
  <c r="K18" i="2"/>
  <c r="AG16" i="2"/>
  <c r="AD16" i="2"/>
  <c r="AI16" i="2" s="1"/>
  <c r="AC16" i="2"/>
  <c r="AB16" i="2"/>
  <c r="Y16" i="2"/>
  <c r="X16" i="2"/>
  <c r="S16" i="2"/>
  <c r="R16" i="2"/>
  <c r="Q16" i="2"/>
  <c r="P16" i="2"/>
  <c r="O16" i="2"/>
  <c r="N16" i="2"/>
  <c r="M16" i="2"/>
  <c r="L16" i="2"/>
  <c r="J16" i="2"/>
  <c r="F16" i="2"/>
  <c r="E16" i="2"/>
  <c r="D16" i="2"/>
  <c r="C16" i="2"/>
  <c r="B16" i="2"/>
  <c r="L15" i="2"/>
  <c r="J15" i="2"/>
  <c r="F15" i="2"/>
  <c r="E15" i="2"/>
  <c r="D15" i="2"/>
  <c r="C15" i="2"/>
  <c r="B15" i="2"/>
  <c r="K14" i="2"/>
  <c r="K13" i="2"/>
  <c r="AG9" i="2"/>
  <c r="AG10" i="2" s="1"/>
  <c r="AD9" i="2"/>
  <c r="AC9" i="2"/>
  <c r="AC11" i="2" s="1"/>
  <c r="AB9" i="2"/>
  <c r="AB10" i="2" s="1"/>
  <c r="Y9" i="2"/>
  <c r="Y10" i="2" s="1"/>
  <c r="X9" i="2"/>
  <c r="X10" i="2" s="1"/>
  <c r="S9" i="2"/>
  <c r="S10" i="2" s="1"/>
  <c r="R9" i="2"/>
  <c r="R10" i="2" s="1"/>
  <c r="Q9" i="2"/>
  <c r="Q11" i="2" s="1"/>
  <c r="P9" i="2"/>
  <c r="P10" i="2" s="1"/>
  <c r="O9" i="2"/>
  <c r="O10" i="2" s="1"/>
  <c r="N9" i="2"/>
  <c r="N10" i="2" s="1"/>
  <c r="M9" i="2"/>
  <c r="L9" i="2"/>
  <c r="L10" i="2" s="1"/>
  <c r="J9" i="2"/>
  <c r="J10" i="2" s="1"/>
  <c r="F9" i="2"/>
  <c r="F10" i="2" s="1"/>
  <c r="E9" i="2"/>
  <c r="E10" i="2" s="1"/>
  <c r="D9" i="2"/>
  <c r="D10" i="2" s="1"/>
  <c r="C9" i="2"/>
  <c r="C10" i="2" s="1"/>
  <c r="B9" i="2"/>
  <c r="B11" i="2" s="1"/>
  <c r="K8" i="2"/>
  <c r="AD11" i="2" l="1"/>
  <c r="AI11" i="2" s="1"/>
  <c r="AI9" i="2"/>
  <c r="K33" i="3"/>
  <c r="AI11" i="3"/>
  <c r="AI33" i="3" s="1"/>
  <c r="AJ20" i="2"/>
  <c r="AJ19" i="2"/>
  <c r="AI19" i="2"/>
  <c r="AI20" i="2"/>
  <c r="AJ16" i="2"/>
  <c r="AI23" i="2"/>
  <c r="AI24" i="2"/>
  <c r="AI29" i="2"/>
  <c r="Q33" i="2"/>
  <c r="E32" i="2"/>
  <c r="F32" i="2"/>
  <c r="D32" i="2"/>
  <c r="J32" i="2"/>
  <c r="K31" i="2"/>
  <c r="K20" i="2"/>
  <c r="C11" i="2"/>
  <c r="C33" i="2" s="1"/>
  <c r="K19" i="2"/>
  <c r="Q10" i="2"/>
  <c r="K23" i="2"/>
  <c r="K24" i="2"/>
  <c r="L32" i="2"/>
  <c r="K15" i="2"/>
  <c r="B10" i="2"/>
  <c r="B32" i="2" s="1"/>
  <c r="C32" i="2"/>
  <c r="AC33" i="2"/>
  <c r="S32" i="2"/>
  <c r="AG32" i="2"/>
  <c r="AC10" i="2"/>
  <c r="AC32" i="2" s="1"/>
  <c r="AB32" i="2"/>
  <c r="R32" i="2"/>
  <c r="X32" i="2"/>
  <c r="R11" i="2"/>
  <c r="R33" i="2" s="1"/>
  <c r="K28" i="2"/>
  <c r="K29" i="2"/>
  <c r="K16" i="2"/>
  <c r="L11" i="2"/>
  <c r="L33" i="2" s="1"/>
  <c r="K10" i="2"/>
  <c r="B33" i="2"/>
  <c r="K9" i="2"/>
  <c r="AD10" i="2"/>
  <c r="D11" i="2"/>
  <c r="D33" i="2" s="1"/>
  <c r="M11" i="2"/>
  <c r="S11" i="2"/>
  <c r="S33" i="2" s="1"/>
  <c r="AG11" i="2"/>
  <c r="AG33" i="2" s="1"/>
  <c r="M10" i="2"/>
  <c r="E11" i="2"/>
  <c r="E33" i="2" s="1"/>
  <c r="N11" i="2"/>
  <c r="N33" i="2" s="1"/>
  <c r="X11" i="2"/>
  <c r="X33" i="2" s="1"/>
  <c r="Y32" i="2"/>
  <c r="F11" i="2"/>
  <c r="F33" i="2" s="1"/>
  <c r="O11" i="2"/>
  <c r="O33" i="2" s="1"/>
  <c r="Y11" i="2"/>
  <c r="Y33" i="2" s="1"/>
  <c r="P32" i="2"/>
  <c r="J11" i="2"/>
  <c r="J33" i="2" s="1"/>
  <c r="P11" i="2"/>
  <c r="P33" i="2" s="1"/>
  <c r="AB11" i="2"/>
  <c r="AB33" i="2" s="1"/>
  <c r="AD33" i="2" l="1"/>
  <c r="AD32" i="2"/>
  <c r="AI10" i="2"/>
  <c r="AJ15" i="2"/>
  <c r="Q32" i="2"/>
  <c r="K32" i="2"/>
  <c r="O32" i="2"/>
  <c r="N32" i="2"/>
  <c r="M33" i="2"/>
  <c r="AJ33" i="2"/>
  <c r="M32" i="2"/>
  <c r="K11" i="2"/>
  <c r="K33" i="2" s="1"/>
  <c r="AJ32" i="2" l="1"/>
  <c r="AI32" i="2"/>
  <c r="AI33" i="2"/>
</calcChain>
</file>

<file path=xl/sharedStrings.xml><?xml version="1.0" encoding="utf-8"?>
<sst xmlns="http://schemas.openxmlformats.org/spreadsheetml/2006/main" count="348" uniqueCount="55">
  <si>
    <t>Schedule I</t>
  </si>
  <si>
    <t>Employee Categories</t>
  </si>
  <si>
    <r>
      <t xml:space="preserve">Compensation by Category </t>
    </r>
    <r>
      <rPr>
        <sz val="6"/>
        <color theme="1"/>
        <rFont val="Arial"/>
        <family val="2"/>
      </rPr>
      <t>(1)</t>
    </r>
  </si>
  <si>
    <t>Defined Contribution Plan – Utility Contribution</t>
  </si>
  <si>
    <t>Total Compensation and Benefits</t>
  </si>
  <si>
    <t>Utility</t>
  </si>
  <si>
    <t>Employee</t>
  </si>
  <si>
    <t>Corporate Officers (Individually)</t>
  </si>
  <si>
    <t>Total Amount</t>
  </si>
  <si>
    <t>Total KY Jurisdictional</t>
  </si>
  <si>
    <t>Corporate Officers (Collectively)</t>
  </si>
  <si>
    <t>Total for All Categories</t>
  </si>
  <si>
    <t>Total Amounts</t>
  </si>
  <si>
    <r>
      <t>(1)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 Use additional columns as necessary.</t>
    </r>
  </si>
  <si>
    <r>
      <t>(3)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Specify.  Use additional columns as necessary.</t>
    </r>
  </si>
  <si>
    <r>
      <t>(4)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rows as necessary. Provide total company and jurisdictional operations separately for each category.</t>
    </r>
  </si>
  <si>
    <t>Subtotal All Compensation</t>
  </si>
  <si>
    <t>Exempt</t>
  </si>
  <si>
    <t>Non-Exempt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</si>
  <si>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Healthcare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</si>
  <si>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Dental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</si>
  <si>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Vision</t>
    </r>
  </si>
  <si>
    <r>
      <t>(2)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columns as necessary. Provide utility and Employee contributions for each benefit type.</t>
    </r>
  </si>
  <si>
    <t>Overtime Wages</t>
  </si>
  <si>
    <t>Excess Vacation Pay</t>
  </si>
  <si>
    <t>Standby/Dispatch</t>
  </si>
  <si>
    <t>Bonus Pay</t>
  </si>
  <si>
    <t>Regular Wages</t>
  </si>
  <si>
    <t>Union</t>
  </si>
  <si>
    <t>Non-Union</t>
  </si>
  <si>
    <t>Supervisors</t>
  </si>
  <si>
    <t>Managers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</si>
  <si>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Basic Life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</si>
  <si>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 xml:space="preserve">Long Term Disabiltiy </t>
    </r>
  </si>
  <si>
    <t>Manager</t>
  </si>
  <si>
    <t>Fleming-Mason Energy Cooperative, Inc. Case No. 2023-00223</t>
  </si>
  <si>
    <t>Analysis of Compensation and Benefit Data, in gross dollars For the Period 1/1/22-12/31/22</t>
  </si>
  <si>
    <t xml:space="preserve">Manager </t>
  </si>
  <si>
    <t>Sick Leave Buyback</t>
  </si>
  <si>
    <t>Cell Phone</t>
  </si>
  <si>
    <r>
      <t xml:space="preserve">Compensation by Category </t>
    </r>
    <r>
      <rPr>
        <sz val="6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
</t>
    </r>
  </si>
  <si>
    <t>2% cost of living - lump sum payment</t>
  </si>
  <si>
    <t>Medical Insurance Opt-Out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</si>
  <si>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Supplemental Life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</si>
  <si>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AD&amp;d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</si>
  <si>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 xml:space="preserve">Short Term Disabiltiy 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</si>
  <si>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401K</t>
    </r>
  </si>
  <si>
    <r>
      <t xml:space="preserve">Other </t>
    </r>
    <r>
      <rPr>
        <sz val="6"/>
        <color theme="1"/>
        <rFont val="Arial"/>
        <family val="2"/>
      </rPr>
      <t xml:space="preserve">(3)
</t>
    </r>
    <r>
      <rPr>
        <sz val="9"/>
        <color theme="1"/>
        <rFont val="Arial"/>
        <family val="2"/>
      </rPr>
      <t>H.S.A</t>
    </r>
  </si>
  <si>
    <r>
      <t xml:space="preserve">Other </t>
    </r>
    <r>
      <rPr>
        <sz val="6"/>
        <color theme="1"/>
        <rFont val="Arial"/>
        <family val="2"/>
      </rPr>
      <t xml:space="preserve">(3)
</t>
    </r>
    <r>
      <rPr>
        <sz val="9"/>
        <color theme="1"/>
        <rFont val="Arial"/>
        <family val="2"/>
      </rPr>
      <t>Cancer, Accident, Heart</t>
    </r>
  </si>
  <si>
    <t>Analysis of Compensation and Benefit Data, in gross dollars For the Period 1/1/21-12/31/21</t>
  </si>
  <si>
    <t>Analysis of Compensation and Benefit Data, in gross dollars For the Period 1/1/20-12/31/20</t>
  </si>
  <si>
    <t>Analysis of Compensation and Benefit Data, in gross dollars For the Period 1/1/19-12/31/19</t>
  </si>
  <si>
    <r>
      <t>(1)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29.  Use additional columns as necessary.</t>
    </r>
  </si>
  <si>
    <r>
      <t>(2)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29. Use additional columns as necessary. Provide utility and Employee contributions for each benefit type.</t>
    </r>
  </si>
  <si>
    <r>
      <t>(4)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29. Use additional rows as necessary. Provide total company and jurisdictional operations separately for each category.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</si>
</sst>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medium">
        <color rgb="FF000000"/>
      </right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0" borderId="14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4" xfId="1" applyNumberFormat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horizontal="left" vertical="center" wrapText="1" indent="1"/>
    </xf>
    <xf numFmtId="164" fontId="1" fillId="0" borderId="23" xfId="0" applyNumberFormat="1" applyFont="1" applyBorder="1" applyAlignment="1">
      <alignment vertical="center" wrapText="1"/>
    </xf>
    <xf numFmtId="164" fontId="1" fillId="0" borderId="2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164" fontId="1" fillId="2" borderId="14" xfId="1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0" borderId="14" xfId="1" applyNumberFormat="1" applyFont="1" applyFill="1" applyBorder="1" applyAlignment="1">
      <alignment vertical="center" wrapText="1"/>
    </xf>
    <xf numFmtId="164" fontId="1" fillId="0" borderId="15" xfId="1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/>
    <xf numFmtId="0" fontId="11" fillId="0" borderId="13" xfId="0" applyFont="1" applyBorder="1" applyAlignment="1">
      <alignment horizontal="left" vertical="center" wrapText="1"/>
    </xf>
    <xf numFmtId="164" fontId="12" fillId="0" borderId="14" xfId="0" applyNumberFormat="1" applyFont="1" applyBorder="1" applyAlignment="1">
      <alignment vertical="center" wrapText="1"/>
    </xf>
    <xf numFmtId="164" fontId="12" fillId="0" borderId="14" xfId="1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left" vertical="center" wrapText="1" indent="4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8"/>
  <sheetViews>
    <sheetView tabSelected="1" zoomScale="98" zoomScaleNormal="98" workbookViewId="0">
      <selection sqref="A1:AJ1"/>
    </sheetView>
  </sheetViews>
  <sheetFormatPr defaultRowHeight="14.6" x14ac:dyDescent="0.4"/>
  <cols>
    <col min="1" max="1" width="21.3828125" customWidth="1"/>
    <col min="2" max="10" width="18.69140625" customWidth="1"/>
    <col min="11" max="11" width="15.3828125" customWidth="1"/>
    <col min="12" max="12" width="14.3046875" bestFit="1" customWidth="1"/>
    <col min="13" max="13" width="12.69140625" customWidth="1"/>
    <col min="14" max="14" width="13.3828125" customWidth="1"/>
    <col min="15" max="15" width="12.69140625" customWidth="1"/>
    <col min="16" max="16" width="13.3828125" customWidth="1"/>
    <col min="17" max="17" width="12.69140625" customWidth="1"/>
    <col min="18" max="18" width="13.3828125" customWidth="1"/>
    <col min="19" max="27" width="12.69140625" customWidth="1"/>
    <col min="28" max="28" width="14.3046875" bestFit="1" customWidth="1"/>
    <col min="29" max="29" width="12.69140625" customWidth="1"/>
    <col min="30" max="30" width="12.3828125" bestFit="1" customWidth="1"/>
    <col min="31" max="31" width="12.15234375" bestFit="1" customWidth="1"/>
    <col min="32" max="32" width="12.15234375" customWidth="1"/>
    <col min="33" max="33" width="12.69140625" bestFit="1" customWidth="1"/>
    <col min="34" max="34" width="12.15234375" customWidth="1"/>
    <col min="35" max="35" width="15.3828125" bestFit="1" customWidth="1"/>
    <col min="36" max="36" width="12.3828125" bestFit="1" customWidth="1"/>
  </cols>
  <sheetData>
    <row r="1" spans="1:36" ht="15" thickTop="1" x14ac:dyDescent="0.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x14ac:dyDescent="0.4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ht="15" thickBot="1" x14ac:dyDescent="0.45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41.6" thickTop="1" x14ac:dyDescent="0.4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8" t="s">
        <v>40</v>
      </c>
      <c r="I4" s="38" t="s">
        <v>40</v>
      </c>
      <c r="J4" s="38" t="s">
        <v>40</v>
      </c>
      <c r="K4" s="3" t="s">
        <v>16</v>
      </c>
      <c r="L4" s="48" t="s">
        <v>19</v>
      </c>
      <c r="M4" s="49"/>
      <c r="N4" s="48" t="s">
        <v>20</v>
      </c>
      <c r="O4" s="49"/>
      <c r="P4" s="48" t="s">
        <v>21</v>
      </c>
      <c r="Q4" s="49"/>
      <c r="R4" s="48" t="s">
        <v>32</v>
      </c>
      <c r="S4" s="49"/>
      <c r="T4" s="48" t="s">
        <v>43</v>
      </c>
      <c r="U4" s="49"/>
      <c r="V4" s="48" t="s">
        <v>44</v>
      </c>
      <c r="W4" s="49"/>
      <c r="X4" s="48" t="s">
        <v>33</v>
      </c>
      <c r="Y4" s="49"/>
      <c r="Z4" s="48" t="s">
        <v>45</v>
      </c>
      <c r="AA4" s="49"/>
      <c r="AB4" s="48" t="s">
        <v>46</v>
      </c>
      <c r="AC4" s="49"/>
      <c r="AD4" s="4" t="s">
        <v>3</v>
      </c>
      <c r="AE4" s="52" t="s">
        <v>48</v>
      </c>
      <c r="AF4" s="53"/>
      <c r="AG4" s="52" t="s">
        <v>47</v>
      </c>
      <c r="AH4" s="53"/>
      <c r="AI4" s="50" t="s">
        <v>4</v>
      </c>
      <c r="AJ4" s="51"/>
    </row>
    <row r="5" spans="1:36" ht="29.6" thickBot="1" x14ac:dyDescent="0.45">
      <c r="A5" s="2" t="s">
        <v>1</v>
      </c>
      <c r="B5" s="14" t="s">
        <v>27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38</v>
      </c>
      <c r="H5" s="15" t="s">
        <v>42</v>
      </c>
      <c r="I5" s="15" t="s">
        <v>39</v>
      </c>
      <c r="J5" s="15" t="s">
        <v>41</v>
      </c>
      <c r="K5" s="18"/>
      <c r="L5" s="16" t="s">
        <v>5</v>
      </c>
      <c r="M5" s="17" t="s">
        <v>6</v>
      </c>
      <c r="N5" s="16" t="s">
        <v>5</v>
      </c>
      <c r="O5" s="17" t="s">
        <v>6</v>
      </c>
      <c r="P5" s="16" t="s">
        <v>5</v>
      </c>
      <c r="Q5" s="17" t="s">
        <v>6</v>
      </c>
      <c r="R5" s="16" t="s">
        <v>5</v>
      </c>
      <c r="S5" s="17" t="s">
        <v>6</v>
      </c>
      <c r="T5" s="16" t="s">
        <v>5</v>
      </c>
      <c r="U5" s="17" t="s">
        <v>6</v>
      </c>
      <c r="V5" s="16" t="s">
        <v>5</v>
      </c>
      <c r="W5" s="17" t="s">
        <v>6</v>
      </c>
      <c r="X5" s="16" t="s">
        <v>5</v>
      </c>
      <c r="Y5" s="17" t="s">
        <v>6</v>
      </c>
      <c r="Z5" s="16" t="s">
        <v>5</v>
      </c>
      <c r="AA5" s="17" t="s">
        <v>6</v>
      </c>
      <c r="AB5" s="16" t="s">
        <v>5</v>
      </c>
      <c r="AC5" s="17" t="s">
        <v>6</v>
      </c>
      <c r="AD5" s="18"/>
      <c r="AE5" s="16" t="s">
        <v>5</v>
      </c>
      <c r="AF5" s="17" t="s">
        <v>6</v>
      </c>
      <c r="AG5" s="16" t="s">
        <v>5</v>
      </c>
      <c r="AH5" s="17" t="s">
        <v>6</v>
      </c>
      <c r="AI5" s="16" t="s">
        <v>5</v>
      </c>
      <c r="AJ5" s="19" t="s">
        <v>6</v>
      </c>
    </row>
    <row r="6" spans="1:36" ht="24" thickTop="1" thickBot="1" x14ac:dyDescent="0.45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2"/>
    </row>
    <row r="7" spans="1:36" ht="15" thickBot="1" x14ac:dyDescent="0.45">
      <c r="A7" s="28" t="s">
        <v>37</v>
      </c>
      <c r="B7" s="9">
        <v>102019.49</v>
      </c>
      <c r="C7" s="9">
        <v>0</v>
      </c>
      <c r="D7" s="9">
        <v>5672.85</v>
      </c>
      <c r="E7" s="9">
        <v>0</v>
      </c>
      <c r="F7" s="9">
        <v>0</v>
      </c>
      <c r="G7" s="9">
        <v>0</v>
      </c>
      <c r="H7" s="9">
        <v>0</v>
      </c>
      <c r="I7" s="9">
        <v>300</v>
      </c>
      <c r="J7" s="9">
        <v>0</v>
      </c>
      <c r="K7" s="9">
        <f>SUM(B7:J7)</f>
        <v>107992.34000000001</v>
      </c>
      <c r="L7" s="12">
        <v>2391.2600000000002</v>
      </c>
      <c r="M7" s="12">
        <v>598.55999999999995</v>
      </c>
      <c r="N7" s="12">
        <v>179.76</v>
      </c>
      <c r="O7" s="12">
        <v>179.88</v>
      </c>
      <c r="P7" s="12">
        <v>45.36</v>
      </c>
      <c r="Q7" s="12">
        <v>45.36</v>
      </c>
      <c r="R7" s="12">
        <v>424.8</v>
      </c>
      <c r="S7" s="12">
        <v>0</v>
      </c>
      <c r="T7" s="12"/>
      <c r="U7" s="12">
        <v>1025.4000000000001</v>
      </c>
      <c r="V7" s="12"/>
      <c r="W7" s="12">
        <v>0</v>
      </c>
      <c r="X7" s="12">
        <v>479.04</v>
      </c>
      <c r="Y7" s="12">
        <v>119.76</v>
      </c>
      <c r="Z7" s="12">
        <v>183.6</v>
      </c>
      <c r="AA7" s="12">
        <v>45.9</v>
      </c>
      <c r="AB7" s="12">
        <v>1076.8800000000001</v>
      </c>
      <c r="AC7" s="12">
        <v>8615.32</v>
      </c>
      <c r="AD7" s="12">
        <v>46259</v>
      </c>
      <c r="AE7" s="12">
        <v>0</v>
      </c>
      <c r="AF7" s="12">
        <v>0</v>
      </c>
      <c r="AG7" s="12">
        <v>1500</v>
      </c>
      <c r="AH7" s="12">
        <v>1105</v>
      </c>
      <c r="AI7" s="12">
        <f>K7+L7+N7+P7+R7+AB7+AD7+AG7+X7+AE7+Z7+V7+T7</f>
        <v>160532.04000000004</v>
      </c>
      <c r="AJ7" s="12">
        <f>M7+O7+Q7+S7+AC7+Y7+U7+AA7+AF7+AH7+W7</f>
        <v>11735.179999999998</v>
      </c>
    </row>
    <row r="8" spans="1:36" ht="15" thickBot="1" x14ac:dyDescent="0.45">
      <c r="A8" s="28" t="s">
        <v>34</v>
      </c>
      <c r="B8" s="9">
        <v>139563.06</v>
      </c>
      <c r="C8" s="9">
        <v>0</v>
      </c>
      <c r="D8" s="9">
        <v>0</v>
      </c>
      <c r="E8" s="9">
        <v>0</v>
      </c>
      <c r="F8" s="9">
        <v>150</v>
      </c>
      <c r="G8" s="9">
        <v>1900.26</v>
      </c>
      <c r="H8" s="9">
        <v>0</v>
      </c>
      <c r="I8" s="9">
        <v>600</v>
      </c>
      <c r="J8" s="9">
        <v>2400</v>
      </c>
      <c r="K8" s="9">
        <f>SUM(B8:J8)</f>
        <v>144613.32</v>
      </c>
      <c r="L8" s="12">
        <v>15637.13</v>
      </c>
      <c r="M8" s="12">
        <v>3910.66</v>
      </c>
      <c r="N8" s="12">
        <v>754.08</v>
      </c>
      <c r="O8" s="12">
        <v>754.1</v>
      </c>
      <c r="P8" s="12">
        <v>149.52000000000001</v>
      </c>
      <c r="Q8" s="12">
        <v>149.54</v>
      </c>
      <c r="R8" s="12">
        <v>543.77</v>
      </c>
      <c r="S8" s="12">
        <v>0</v>
      </c>
      <c r="T8" s="12"/>
      <c r="U8" s="12">
        <v>314.86</v>
      </c>
      <c r="V8" s="12"/>
      <c r="W8" s="12"/>
      <c r="X8" s="12">
        <v>596.77</v>
      </c>
      <c r="Y8" s="12">
        <v>149.19</v>
      </c>
      <c r="Z8" s="12">
        <v>380.8</v>
      </c>
      <c r="AA8" s="12">
        <v>95.19</v>
      </c>
      <c r="AB8" s="12">
        <v>1393.32</v>
      </c>
      <c r="AC8" s="12">
        <v>11145.88</v>
      </c>
      <c r="AD8" s="12">
        <v>28912</v>
      </c>
      <c r="AE8" s="12">
        <v>0</v>
      </c>
      <c r="AF8" s="12">
        <v>0</v>
      </c>
      <c r="AG8" s="12">
        <v>3000</v>
      </c>
      <c r="AH8" s="12">
        <v>600</v>
      </c>
      <c r="AI8" s="12">
        <f>K8+L8+N8+P8+R8+AB8+AD8+AG8+X8+AE8+Z8+V8+T8</f>
        <v>195980.70999999996</v>
      </c>
      <c r="AJ8" s="12">
        <f t="shared" ref="AJ8:AJ29" si="0">M8+O8+Q8+S8+AC8+Y8+U8+AA8+AF8+AH8+W8</f>
        <v>17119.419999999998</v>
      </c>
    </row>
    <row r="9" spans="1:36" ht="23.6" thickBot="1" x14ac:dyDescent="0.45">
      <c r="A9" s="24" t="s">
        <v>10</v>
      </c>
      <c r="B9" s="25">
        <f>B7+B8</f>
        <v>241582.55</v>
      </c>
      <c r="C9" s="25">
        <f t="shared" ref="C9:F9" si="1">C7+C8</f>
        <v>0</v>
      </c>
      <c r="D9" s="25">
        <f t="shared" si="1"/>
        <v>5672.85</v>
      </c>
      <c r="E9" s="25">
        <f t="shared" si="1"/>
        <v>0</v>
      </c>
      <c r="F9" s="25">
        <f t="shared" si="1"/>
        <v>150</v>
      </c>
      <c r="G9" s="25">
        <f t="shared" ref="G9" si="2">G7+G8</f>
        <v>1900.26</v>
      </c>
      <c r="H9" s="25">
        <f>H7+H8</f>
        <v>0</v>
      </c>
      <c r="I9" s="25">
        <f>I7+I8</f>
        <v>900</v>
      </c>
      <c r="J9" s="25">
        <f>J7+J8</f>
        <v>2400</v>
      </c>
      <c r="K9" s="25">
        <f>SUM(B9:J9)</f>
        <v>252605.66</v>
      </c>
      <c r="L9" s="26">
        <f>L7+L8</f>
        <v>18028.39</v>
      </c>
      <c r="M9" s="26">
        <f t="shared" ref="M9:AG9" si="3">M7+M8</f>
        <v>4509.2199999999993</v>
      </c>
      <c r="N9" s="26">
        <f t="shared" si="3"/>
        <v>933.84</v>
      </c>
      <c r="O9" s="26">
        <f t="shared" si="3"/>
        <v>933.98</v>
      </c>
      <c r="P9" s="26">
        <f t="shared" si="3"/>
        <v>194.88</v>
      </c>
      <c r="Q9" s="26">
        <f t="shared" si="3"/>
        <v>194.89999999999998</v>
      </c>
      <c r="R9" s="26">
        <f t="shared" si="3"/>
        <v>968.56999999999994</v>
      </c>
      <c r="S9" s="26">
        <f t="shared" si="3"/>
        <v>0</v>
      </c>
      <c r="T9" s="26">
        <f t="shared" ref="T9:AA9" si="4">SUM(T7:T8)</f>
        <v>0</v>
      </c>
      <c r="U9" s="26">
        <f t="shared" si="4"/>
        <v>1340.2600000000002</v>
      </c>
      <c r="V9" s="26">
        <f t="shared" si="4"/>
        <v>0</v>
      </c>
      <c r="W9" s="26">
        <f t="shared" si="4"/>
        <v>0</v>
      </c>
      <c r="X9" s="26">
        <f t="shared" si="4"/>
        <v>1075.81</v>
      </c>
      <c r="Y9" s="26">
        <f t="shared" si="4"/>
        <v>268.95</v>
      </c>
      <c r="Z9" s="26">
        <f t="shared" si="4"/>
        <v>564.4</v>
      </c>
      <c r="AA9" s="26">
        <f t="shared" si="4"/>
        <v>141.09</v>
      </c>
      <c r="AB9" s="26">
        <f t="shared" si="3"/>
        <v>2470.1999999999998</v>
      </c>
      <c r="AC9" s="26">
        <f t="shared" si="3"/>
        <v>19761.199999999997</v>
      </c>
      <c r="AD9" s="26">
        <f t="shared" si="3"/>
        <v>75171</v>
      </c>
      <c r="AE9" s="26">
        <f t="shared" ref="AE9" si="5">AE7+AE8</f>
        <v>0</v>
      </c>
      <c r="AF9" s="26">
        <f t="shared" ref="AF9:AH9" si="6">AF7+AF8</f>
        <v>0</v>
      </c>
      <c r="AG9" s="26">
        <f t="shared" si="3"/>
        <v>4500</v>
      </c>
      <c r="AH9" s="26">
        <f t="shared" si="6"/>
        <v>1705</v>
      </c>
      <c r="AI9" s="26">
        <f>K9+L9+N9+P9+R9+AB9+AD9+AG9+X9+AE9+Z9+V9+T9</f>
        <v>356512.75000000006</v>
      </c>
      <c r="AJ9" s="26">
        <f t="shared" si="0"/>
        <v>28854.599999999995</v>
      </c>
    </row>
    <row r="10" spans="1:36" ht="15" thickBot="1" x14ac:dyDescent="0.45">
      <c r="A10" s="27" t="s">
        <v>8</v>
      </c>
      <c r="B10" s="25">
        <f>B9</f>
        <v>241582.55</v>
      </c>
      <c r="C10" s="25">
        <f t="shared" ref="C10:F10" si="7">C9</f>
        <v>0</v>
      </c>
      <c r="D10" s="25">
        <f t="shared" si="7"/>
        <v>5672.85</v>
      </c>
      <c r="E10" s="25">
        <f t="shared" si="7"/>
        <v>0</v>
      </c>
      <c r="F10" s="25">
        <f t="shared" si="7"/>
        <v>150</v>
      </c>
      <c r="G10" s="25">
        <f t="shared" ref="G10" si="8">G9</f>
        <v>1900.26</v>
      </c>
      <c r="H10" s="25">
        <f>H9</f>
        <v>0</v>
      </c>
      <c r="I10" s="25">
        <f>I9</f>
        <v>900</v>
      </c>
      <c r="J10" s="25">
        <f>J9</f>
        <v>2400</v>
      </c>
      <c r="K10" s="25">
        <f>SUM(B10:J10)</f>
        <v>252605.66</v>
      </c>
      <c r="L10" s="26">
        <f>L9</f>
        <v>18028.39</v>
      </c>
      <c r="M10" s="26">
        <f t="shared" ref="M10:AG10" si="9">M9</f>
        <v>4509.2199999999993</v>
      </c>
      <c r="N10" s="26">
        <f t="shared" si="9"/>
        <v>933.84</v>
      </c>
      <c r="O10" s="26">
        <f t="shared" si="9"/>
        <v>933.98</v>
      </c>
      <c r="P10" s="26">
        <f t="shared" si="9"/>
        <v>194.88</v>
      </c>
      <c r="Q10" s="26">
        <f t="shared" si="9"/>
        <v>194.89999999999998</v>
      </c>
      <c r="R10" s="26">
        <f t="shared" si="9"/>
        <v>968.56999999999994</v>
      </c>
      <c r="S10" s="26">
        <f t="shared" si="9"/>
        <v>0</v>
      </c>
      <c r="T10" s="26">
        <f t="shared" ref="T10:W10" si="10">T9</f>
        <v>0</v>
      </c>
      <c r="U10" s="26">
        <f t="shared" si="10"/>
        <v>1340.2600000000002</v>
      </c>
      <c r="V10" s="26">
        <f t="shared" si="10"/>
        <v>0</v>
      </c>
      <c r="W10" s="26">
        <f t="shared" si="10"/>
        <v>0</v>
      </c>
      <c r="X10" s="26">
        <f t="shared" si="9"/>
        <v>1075.81</v>
      </c>
      <c r="Y10" s="26">
        <f t="shared" si="9"/>
        <v>268.95</v>
      </c>
      <c r="Z10" s="26">
        <f t="shared" ref="Z10:AA10" si="11">Z9</f>
        <v>564.4</v>
      </c>
      <c r="AA10" s="26">
        <f t="shared" si="11"/>
        <v>141.09</v>
      </c>
      <c r="AB10" s="26">
        <f t="shared" si="9"/>
        <v>2470.1999999999998</v>
      </c>
      <c r="AC10" s="26">
        <f t="shared" si="9"/>
        <v>19761.199999999997</v>
      </c>
      <c r="AD10" s="26">
        <f t="shared" si="9"/>
        <v>75171</v>
      </c>
      <c r="AE10" s="26">
        <f t="shared" ref="AE10" si="12">AE9</f>
        <v>0</v>
      </c>
      <c r="AF10" s="26">
        <f t="shared" ref="AF10:AH10" si="13">AF9</f>
        <v>0</v>
      </c>
      <c r="AG10" s="26">
        <f t="shared" si="9"/>
        <v>4500</v>
      </c>
      <c r="AH10" s="26">
        <f t="shared" si="13"/>
        <v>1705</v>
      </c>
      <c r="AI10" s="26">
        <f t="shared" ref="AI10:AI29" si="14">K10+L10+N10+P10+R10+AB10+AD10+AG10+X10+AE10+Z10+V10+T10</f>
        <v>356512.75000000006</v>
      </c>
      <c r="AJ10" s="26">
        <f t="shared" si="0"/>
        <v>28854.599999999995</v>
      </c>
    </row>
    <row r="11" spans="1:36" ht="15" thickBot="1" x14ac:dyDescent="0.45">
      <c r="A11" s="27" t="s">
        <v>9</v>
      </c>
      <c r="B11" s="25">
        <f>B9</f>
        <v>241582.55</v>
      </c>
      <c r="C11" s="25">
        <f t="shared" ref="C11:J11" si="15">C9</f>
        <v>0</v>
      </c>
      <c r="D11" s="25">
        <f t="shared" si="15"/>
        <v>5672.85</v>
      </c>
      <c r="E11" s="25">
        <f t="shared" si="15"/>
        <v>0</v>
      </c>
      <c r="F11" s="25">
        <f t="shared" si="15"/>
        <v>150</v>
      </c>
      <c r="G11" s="25">
        <f t="shared" ref="G11:I11" si="16">G9</f>
        <v>1900.26</v>
      </c>
      <c r="H11" s="25">
        <f t="shared" ref="H11" si="17">H9</f>
        <v>0</v>
      </c>
      <c r="I11" s="25">
        <f t="shared" si="16"/>
        <v>900</v>
      </c>
      <c r="J11" s="25">
        <f t="shared" si="15"/>
        <v>2400</v>
      </c>
      <c r="K11" s="25">
        <f>SUM(B11:J11)</f>
        <v>252605.66</v>
      </c>
      <c r="L11" s="26">
        <f>L9</f>
        <v>18028.39</v>
      </c>
      <c r="M11" s="26">
        <f t="shared" ref="M11:AG11" si="18">M9</f>
        <v>4509.2199999999993</v>
      </c>
      <c r="N11" s="26">
        <f t="shared" si="18"/>
        <v>933.84</v>
      </c>
      <c r="O11" s="26">
        <f t="shared" si="18"/>
        <v>933.98</v>
      </c>
      <c r="P11" s="26">
        <f t="shared" si="18"/>
        <v>194.88</v>
      </c>
      <c r="Q11" s="26">
        <f t="shared" si="18"/>
        <v>194.89999999999998</v>
      </c>
      <c r="R11" s="26">
        <f t="shared" si="18"/>
        <v>968.56999999999994</v>
      </c>
      <c r="S11" s="26">
        <f t="shared" si="18"/>
        <v>0</v>
      </c>
      <c r="T11" s="26">
        <f t="shared" ref="T11:W11" si="19">T9</f>
        <v>0</v>
      </c>
      <c r="U11" s="26">
        <f t="shared" si="19"/>
        <v>1340.2600000000002</v>
      </c>
      <c r="V11" s="26">
        <f t="shared" si="19"/>
        <v>0</v>
      </c>
      <c r="W11" s="26">
        <f t="shared" si="19"/>
        <v>0</v>
      </c>
      <c r="X11" s="26">
        <f t="shared" si="18"/>
        <v>1075.81</v>
      </c>
      <c r="Y11" s="26">
        <f t="shared" si="18"/>
        <v>268.95</v>
      </c>
      <c r="Z11" s="26">
        <f t="shared" ref="Z11:AA11" si="20">Z9</f>
        <v>564.4</v>
      </c>
      <c r="AA11" s="26">
        <f t="shared" si="20"/>
        <v>141.09</v>
      </c>
      <c r="AB11" s="26">
        <f t="shared" si="18"/>
        <v>2470.1999999999998</v>
      </c>
      <c r="AC11" s="26">
        <f t="shared" si="18"/>
        <v>19761.199999999997</v>
      </c>
      <c r="AD11" s="26">
        <f t="shared" si="18"/>
        <v>75171</v>
      </c>
      <c r="AE11" s="26">
        <f t="shared" ref="AE11" si="21">AE9</f>
        <v>0</v>
      </c>
      <c r="AF11" s="26">
        <f t="shared" ref="AF11:AH11" si="22">AF9</f>
        <v>0</v>
      </c>
      <c r="AG11" s="26">
        <f t="shared" si="18"/>
        <v>4500</v>
      </c>
      <c r="AH11" s="26">
        <f t="shared" si="22"/>
        <v>1705</v>
      </c>
      <c r="AI11" s="26">
        <f t="shared" si="14"/>
        <v>356512.75000000006</v>
      </c>
      <c r="AJ11" s="26">
        <f t="shared" si="0"/>
        <v>28854.599999999995</v>
      </c>
    </row>
    <row r="12" spans="1:36" ht="15" thickBot="1" x14ac:dyDescent="0.45">
      <c r="A12" s="6"/>
      <c r="B12" s="9"/>
      <c r="C12" s="11"/>
      <c r="D12" s="11"/>
      <c r="E12" s="11"/>
      <c r="F12" s="11"/>
      <c r="G12" s="11"/>
      <c r="H12" s="10"/>
      <c r="I12" s="10"/>
      <c r="J12" s="10"/>
      <c r="K12" s="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thickBot="1" x14ac:dyDescent="0.45">
      <c r="A13" s="5" t="s">
        <v>28</v>
      </c>
      <c r="B13" s="9"/>
      <c r="C13" s="11"/>
      <c r="D13" s="11">
        <v>0</v>
      </c>
      <c r="E13" s="11">
        <v>0</v>
      </c>
      <c r="F13" s="20">
        <v>0</v>
      </c>
      <c r="G13" s="20">
        <v>0</v>
      </c>
      <c r="H13" s="21">
        <v>0</v>
      </c>
      <c r="I13" s="21">
        <v>0</v>
      </c>
      <c r="J13" s="21">
        <v>0</v>
      </c>
      <c r="K13" s="9">
        <f>SUM(B13:J13)</f>
        <v>0</v>
      </c>
      <c r="L13" s="12"/>
      <c r="M13" s="12">
        <v>0</v>
      </c>
      <c r="N13" s="12">
        <v>0</v>
      </c>
      <c r="O13" s="12"/>
      <c r="P13" s="12">
        <v>0</v>
      </c>
      <c r="Q13" s="12">
        <v>0</v>
      </c>
      <c r="R13" s="12"/>
      <c r="S13" s="12">
        <v>0</v>
      </c>
      <c r="T13" s="12"/>
      <c r="U13" s="12">
        <v>0</v>
      </c>
      <c r="V13" s="12"/>
      <c r="W13" s="12">
        <v>0</v>
      </c>
      <c r="X13" s="12"/>
      <c r="Y13" s="12">
        <v>0</v>
      </c>
      <c r="Z13" s="12"/>
      <c r="AA13" s="12">
        <v>0</v>
      </c>
      <c r="AB13" s="12"/>
      <c r="AC13" s="12"/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f t="shared" si="14"/>
        <v>0</v>
      </c>
      <c r="AJ13" s="12">
        <f t="shared" si="0"/>
        <v>0</v>
      </c>
    </row>
    <row r="14" spans="1:36" ht="15" thickBot="1" x14ac:dyDescent="0.45">
      <c r="A14" s="5" t="s">
        <v>29</v>
      </c>
      <c r="B14" s="9">
        <v>2693078.19</v>
      </c>
      <c r="C14" s="11">
        <v>388733.24</v>
      </c>
      <c r="D14" s="11">
        <v>18119.57</v>
      </c>
      <c r="E14" s="11">
        <v>0</v>
      </c>
      <c r="F14" s="20">
        <v>850</v>
      </c>
      <c r="G14" s="20">
        <v>6498.83</v>
      </c>
      <c r="H14" s="23">
        <v>21544.92</v>
      </c>
      <c r="I14" s="23">
        <v>9512.5</v>
      </c>
      <c r="J14" s="23">
        <v>51310</v>
      </c>
      <c r="K14" s="9">
        <f>SUM(B14:J14)</f>
        <v>3189647.2499999995</v>
      </c>
      <c r="L14" s="12">
        <v>384968.15</v>
      </c>
      <c r="M14" s="12">
        <v>97619.58</v>
      </c>
      <c r="N14" s="12">
        <v>18316.36</v>
      </c>
      <c r="O14" s="12">
        <v>18302.68</v>
      </c>
      <c r="P14" s="12">
        <v>2982.79</v>
      </c>
      <c r="Q14" s="12">
        <v>2981.88</v>
      </c>
      <c r="R14" s="12">
        <v>10919.92</v>
      </c>
      <c r="S14" s="12">
        <v>0</v>
      </c>
      <c r="T14" s="12">
        <v>0</v>
      </c>
      <c r="U14" s="12">
        <v>10022.5</v>
      </c>
      <c r="V14" s="12">
        <v>0</v>
      </c>
      <c r="W14" s="12">
        <v>384.58</v>
      </c>
      <c r="X14" s="12">
        <v>12034.96</v>
      </c>
      <c r="Y14" s="12">
        <v>3008.73</v>
      </c>
      <c r="Z14" s="12">
        <v>12635.14</v>
      </c>
      <c r="AA14" s="12">
        <v>3158.8</v>
      </c>
      <c r="AB14" s="12">
        <v>21539.95</v>
      </c>
      <c r="AC14" s="12">
        <v>222088.23</v>
      </c>
      <c r="AD14" s="12">
        <v>611437</v>
      </c>
      <c r="AE14" s="12">
        <v>0</v>
      </c>
      <c r="AF14" s="12">
        <v>22521.96</v>
      </c>
      <c r="AG14" s="12">
        <v>92625</v>
      </c>
      <c r="AH14" s="12">
        <v>28112.67</v>
      </c>
      <c r="AI14" s="12">
        <f>K14+L14+N14+P14+R14+AB14+AD14+AG14+X14+AE14+Z14+V14+T14</f>
        <v>4357106.5199999996</v>
      </c>
      <c r="AJ14" s="12">
        <f t="shared" si="0"/>
        <v>408201.61</v>
      </c>
    </row>
    <row r="15" spans="1:36" ht="15" thickBot="1" x14ac:dyDescent="0.45">
      <c r="A15" s="27" t="s">
        <v>8</v>
      </c>
      <c r="B15" s="25">
        <f t="shared" ref="B15:J15" si="23">B13+B14</f>
        <v>2693078.19</v>
      </c>
      <c r="C15" s="25">
        <f t="shared" si="23"/>
        <v>388733.24</v>
      </c>
      <c r="D15" s="25">
        <f t="shared" si="23"/>
        <v>18119.57</v>
      </c>
      <c r="E15" s="25">
        <f t="shared" si="23"/>
        <v>0</v>
      </c>
      <c r="F15" s="25">
        <f t="shared" si="23"/>
        <v>850</v>
      </c>
      <c r="G15" s="25">
        <f t="shared" ref="G15:I15" si="24">G13+G14</f>
        <v>6498.83</v>
      </c>
      <c r="H15" s="25">
        <f t="shared" ref="H15" si="25">H13+H14</f>
        <v>21544.92</v>
      </c>
      <c r="I15" s="25">
        <f t="shared" si="24"/>
        <v>9512.5</v>
      </c>
      <c r="J15" s="25">
        <f t="shared" si="23"/>
        <v>51310</v>
      </c>
      <c r="K15" s="25">
        <f>SUM(B15:J15)</f>
        <v>3189647.2499999995</v>
      </c>
      <c r="L15" s="26">
        <f>L13+L14</f>
        <v>384968.15</v>
      </c>
      <c r="M15" s="26">
        <f t="shared" ref="M15:R15" si="26">M13+M14</f>
        <v>97619.58</v>
      </c>
      <c r="N15" s="26">
        <f t="shared" si="26"/>
        <v>18316.36</v>
      </c>
      <c r="O15" s="26">
        <f t="shared" si="26"/>
        <v>18302.68</v>
      </c>
      <c r="P15" s="26">
        <f t="shared" si="26"/>
        <v>2982.79</v>
      </c>
      <c r="Q15" s="26">
        <f t="shared" si="26"/>
        <v>2981.88</v>
      </c>
      <c r="R15" s="26">
        <f t="shared" si="26"/>
        <v>10919.92</v>
      </c>
      <c r="S15" s="26">
        <f t="shared" ref="S15" si="27">S13+S14</f>
        <v>0</v>
      </c>
      <c r="T15" s="26">
        <f t="shared" ref="T15" si="28">T13+T14</f>
        <v>0</v>
      </c>
      <c r="U15" s="26">
        <f t="shared" ref="U15" si="29">U13+U14</f>
        <v>10022.5</v>
      </c>
      <c r="V15" s="26">
        <f t="shared" ref="V15" si="30">V13+V14</f>
        <v>0</v>
      </c>
      <c r="W15" s="26">
        <f t="shared" ref="W15" si="31">W13+W14</f>
        <v>384.58</v>
      </c>
      <c r="X15" s="26">
        <f t="shared" ref="X15" si="32">X13+X14</f>
        <v>12034.96</v>
      </c>
      <c r="Y15" s="26">
        <f t="shared" ref="Y15" si="33">Y13+Y14</f>
        <v>3008.73</v>
      </c>
      <c r="Z15" s="26">
        <f t="shared" ref="Z15" si="34">Z13+Z14</f>
        <v>12635.14</v>
      </c>
      <c r="AA15" s="26">
        <f t="shared" ref="AA15" si="35">AA13+AA14</f>
        <v>3158.8</v>
      </c>
      <c r="AB15" s="26">
        <f t="shared" ref="AB15" si="36">AB13+AB14</f>
        <v>21539.95</v>
      </c>
      <c r="AC15" s="26">
        <f t="shared" ref="AC15" si="37">AC13+AC14</f>
        <v>222088.23</v>
      </c>
      <c r="AD15" s="26">
        <f t="shared" ref="AD15" si="38">AD13+AD14</f>
        <v>611437</v>
      </c>
      <c r="AE15" s="26">
        <f t="shared" ref="AE15" si="39">AE13+AE14</f>
        <v>0</v>
      </c>
      <c r="AF15" s="26">
        <f t="shared" ref="AF15" si="40">AF13+AF14</f>
        <v>22521.96</v>
      </c>
      <c r="AG15" s="26">
        <f t="shared" ref="AG15" si="41">AG13+AG14</f>
        <v>92625</v>
      </c>
      <c r="AH15" s="26">
        <f t="shared" ref="AH15" si="42">AH13+AH14</f>
        <v>28112.67</v>
      </c>
      <c r="AI15" s="12">
        <f t="shared" si="14"/>
        <v>4357106.5199999996</v>
      </c>
      <c r="AJ15" s="26">
        <f t="shared" si="0"/>
        <v>408201.61</v>
      </c>
    </row>
    <row r="16" spans="1:36" ht="15" thickBot="1" x14ac:dyDescent="0.45">
      <c r="A16" s="27" t="s">
        <v>9</v>
      </c>
      <c r="B16" s="25">
        <f t="shared" ref="B16:J16" si="43">B13+B14</f>
        <v>2693078.19</v>
      </c>
      <c r="C16" s="25">
        <f t="shared" si="43"/>
        <v>388733.24</v>
      </c>
      <c r="D16" s="25">
        <f t="shared" si="43"/>
        <v>18119.57</v>
      </c>
      <c r="E16" s="25">
        <f t="shared" si="43"/>
        <v>0</v>
      </c>
      <c r="F16" s="25">
        <f t="shared" si="43"/>
        <v>850</v>
      </c>
      <c r="G16" s="25">
        <f t="shared" ref="G16:I16" si="44">G13+G14</f>
        <v>6498.83</v>
      </c>
      <c r="H16" s="25">
        <f t="shared" ref="H16" si="45">H13+H14</f>
        <v>21544.92</v>
      </c>
      <c r="I16" s="25">
        <f t="shared" si="44"/>
        <v>9512.5</v>
      </c>
      <c r="J16" s="25">
        <f t="shared" si="43"/>
        <v>51310</v>
      </c>
      <c r="K16" s="25">
        <f>SUM(B16:J16)</f>
        <v>3189647.2499999995</v>
      </c>
      <c r="L16" s="26">
        <f t="shared" ref="L16:AG16" si="46">L13+L14</f>
        <v>384968.15</v>
      </c>
      <c r="M16" s="26">
        <f t="shared" si="46"/>
        <v>97619.58</v>
      </c>
      <c r="N16" s="26">
        <f t="shared" si="46"/>
        <v>18316.36</v>
      </c>
      <c r="O16" s="26">
        <f t="shared" si="46"/>
        <v>18302.68</v>
      </c>
      <c r="P16" s="26">
        <f t="shared" si="46"/>
        <v>2982.79</v>
      </c>
      <c r="Q16" s="26">
        <f t="shared" si="46"/>
        <v>2981.88</v>
      </c>
      <c r="R16" s="26">
        <f t="shared" si="46"/>
        <v>10919.92</v>
      </c>
      <c r="S16" s="26">
        <f t="shared" si="46"/>
        <v>0</v>
      </c>
      <c r="T16" s="26">
        <f t="shared" ref="T16:W16" si="47">T13+T14</f>
        <v>0</v>
      </c>
      <c r="U16" s="26">
        <f t="shared" si="47"/>
        <v>10022.5</v>
      </c>
      <c r="V16" s="26">
        <f t="shared" si="47"/>
        <v>0</v>
      </c>
      <c r="W16" s="26">
        <f t="shared" si="47"/>
        <v>384.58</v>
      </c>
      <c r="X16" s="26">
        <f t="shared" si="46"/>
        <v>12034.96</v>
      </c>
      <c r="Y16" s="26">
        <f t="shared" si="46"/>
        <v>3008.73</v>
      </c>
      <c r="Z16" s="26">
        <f t="shared" ref="Z16:AA16" si="48">Z13+Z14</f>
        <v>12635.14</v>
      </c>
      <c r="AA16" s="26">
        <f t="shared" si="48"/>
        <v>3158.8</v>
      </c>
      <c r="AB16" s="26">
        <f t="shared" si="46"/>
        <v>21539.95</v>
      </c>
      <c r="AC16" s="26">
        <f t="shared" si="46"/>
        <v>222088.23</v>
      </c>
      <c r="AD16" s="26">
        <f t="shared" si="46"/>
        <v>611437</v>
      </c>
      <c r="AE16" s="26">
        <f t="shared" ref="AE16" si="49">AE13+AE14</f>
        <v>0</v>
      </c>
      <c r="AF16" s="26">
        <f t="shared" ref="AF16:AH16" si="50">AF13+AF14</f>
        <v>22521.96</v>
      </c>
      <c r="AG16" s="26">
        <f t="shared" si="46"/>
        <v>92625</v>
      </c>
      <c r="AH16" s="26">
        <f t="shared" si="50"/>
        <v>28112.67</v>
      </c>
      <c r="AI16" s="26">
        <f t="shared" si="14"/>
        <v>4357106.5199999996</v>
      </c>
      <c r="AJ16" s="26">
        <f t="shared" si="0"/>
        <v>408201.61</v>
      </c>
    </row>
    <row r="17" spans="1:36" ht="15" thickBot="1" x14ac:dyDescent="0.4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5" thickBot="1" x14ac:dyDescent="0.45">
      <c r="A18" s="33" t="s">
        <v>30</v>
      </c>
      <c r="B18" s="9">
        <v>277595.21000000002</v>
      </c>
      <c r="C18" s="9">
        <v>4899.1000000000004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1200</v>
      </c>
      <c r="J18" s="9">
        <v>5340</v>
      </c>
      <c r="K18" s="9">
        <f>SUM(B18:J18)</f>
        <v>289034.31</v>
      </c>
      <c r="L18" s="31">
        <v>37763</v>
      </c>
      <c r="M18" s="31">
        <v>9305.6200000000008</v>
      </c>
      <c r="N18" s="31">
        <v>1924.9</v>
      </c>
      <c r="O18" s="31">
        <v>1969.64</v>
      </c>
      <c r="P18" s="31">
        <v>242.19</v>
      </c>
      <c r="Q18" s="31">
        <v>237.52</v>
      </c>
      <c r="R18" s="31">
        <v>1175.72</v>
      </c>
      <c r="S18" s="31">
        <v>0</v>
      </c>
      <c r="T18" s="31"/>
      <c r="U18" s="31">
        <v>974.09</v>
      </c>
      <c r="V18" s="31"/>
      <c r="W18" s="31">
        <v>32.869999999999997</v>
      </c>
      <c r="X18" s="31">
        <v>1287.56</v>
      </c>
      <c r="Y18" s="31">
        <v>321.89999999999998</v>
      </c>
      <c r="Z18" s="31">
        <v>1087.8900000000001</v>
      </c>
      <c r="AA18" s="31">
        <v>271.98</v>
      </c>
      <c r="AB18" s="31">
        <v>2748.06</v>
      </c>
      <c r="AC18" s="31">
        <v>14481.95</v>
      </c>
      <c r="AD18" s="31">
        <v>63370</v>
      </c>
      <c r="AE18" s="31">
        <v>0</v>
      </c>
      <c r="AF18" s="31">
        <v>3900</v>
      </c>
      <c r="AG18" s="31">
        <v>9000</v>
      </c>
      <c r="AH18" s="31">
        <v>2400</v>
      </c>
      <c r="AI18" s="12">
        <f t="shared" si="14"/>
        <v>407633.63</v>
      </c>
      <c r="AJ18" s="12">
        <f t="shared" si="0"/>
        <v>33895.570000000007</v>
      </c>
    </row>
    <row r="19" spans="1:36" ht="15" thickBot="1" x14ac:dyDescent="0.45">
      <c r="A19" s="27" t="s">
        <v>8</v>
      </c>
      <c r="B19" s="25">
        <f>B17+B18</f>
        <v>277595.21000000002</v>
      </c>
      <c r="C19" s="25">
        <f t="shared" ref="C19:J19" si="51">C17+C18</f>
        <v>4899.1000000000004</v>
      </c>
      <c r="D19" s="25">
        <f t="shared" si="51"/>
        <v>0</v>
      </c>
      <c r="E19" s="25">
        <f t="shared" si="51"/>
        <v>0</v>
      </c>
      <c r="F19" s="25">
        <f t="shared" si="51"/>
        <v>0</v>
      </c>
      <c r="G19" s="25">
        <f t="shared" ref="G19:I19" si="52">G17+G18</f>
        <v>0</v>
      </c>
      <c r="H19" s="25">
        <f t="shared" ref="H19" si="53">H17+H18</f>
        <v>0</v>
      </c>
      <c r="I19" s="25">
        <f t="shared" si="52"/>
        <v>1200</v>
      </c>
      <c r="J19" s="25">
        <f t="shared" si="51"/>
        <v>5340</v>
      </c>
      <c r="K19" s="25">
        <f>SUM(B19:J19)</f>
        <v>289034.31</v>
      </c>
      <c r="L19" s="26">
        <f>L17+L18</f>
        <v>37763</v>
      </c>
      <c r="M19" s="26">
        <f t="shared" ref="M19:N19" si="54">M13+M17+M18</f>
        <v>9305.6200000000008</v>
      </c>
      <c r="N19" s="26">
        <f t="shared" si="54"/>
        <v>1924.9</v>
      </c>
      <c r="O19" s="26">
        <f>O18</f>
        <v>1969.64</v>
      </c>
      <c r="P19" s="26">
        <f t="shared" ref="P19:AC19" si="55">P18</f>
        <v>242.19</v>
      </c>
      <c r="Q19" s="26">
        <f t="shared" si="55"/>
        <v>237.52</v>
      </c>
      <c r="R19" s="26">
        <f t="shared" si="55"/>
        <v>1175.72</v>
      </c>
      <c r="S19" s="26">
        <f t="shared" si="55"/>
        <v>0</v>
      </c>
      <c r="T19" s="26">
        <f t="shared" si="55"/>
        <v>0</v>
      </c>
      <c r="U19" s="26">
        <f t="shared" si="55"/>
        <v>974.09</v>
      </c>
      <c r="V19" s="26">
        <f t="shared" si="55"/>
        <v>0</v>
      </c>
      <c r="W19" s="26">
        <f t="shared" si="55"/>
        <v>32.869999999999997</v>
      </c>
      <c r="X19" s="26">
        <f t="shared" si="55"/>
        <v>1287.56</v>
      </c>
      <c r="Y19" s="26">
        <f t="shared" si="55"/>
        <v>321.89999999999998</v>
      </c>
      <c r="Z19" s="26">
        <f t="shared" si="55"/>
        <v>1087.8900000000001</v>
      </c>
      <c r="AA19" s="26">
        <f t="shared" si="55"/>
        <v>271.98</v>
      </c>
      <c r="AB19" s="26">
        <f t="shared" si="55"/>
        <v>2748.06</v>
      </c>
      <c r="AC19" s="26">
        <f t="shared" si="55"/>
        <v>14481.95</v>
      </c>
      <c r="AD19" s="26">
        <f>AD18</f>
        <v>63370</v>
      </c>
      <c r="AE19" s="26">
        <f>AE18</f>
        <v>0</v>
      </c>
      <c r="AF19" s="26">
        <f>AF18</f>
        <v>3900</v>
      </c>
      <c r="AG19" s="26">
        <f>AG18</f>
        <v>9000</v>
      </c>
      <c r="AH19" s="26">
        <f>AH18</f>
        <v>2400</v>
      </c>
      <c r="AI19" s="26">
        <f t="shared" si="14"/>
        <v>407633.63</v>
      </c>
      <c r="AJ19" s="26">
        <f t="shared" si="0"/>
        <v>33895.570000000007</v>
      </c>
    </row>
    <row r="20" spans="1:36" ht="15" thickBot="1" x14ac:dyDescent="0.45">
      <c r="A20" s="27" t="s">
        <v>9</v>
      </c>
      <c r="B20" s="25">
        <f t="shared" ref="B20:J20" si="56">B17+B18</f>
        <v>277595.21000000002</v>
      </c>
      <c r="C20" s="25">
        <f t="shared" si="56"/>
        <v>4899.1000000000004</v>
      </c>
      <c r="D20" s="25">
        <f t="shared" si="56"/>
        <v>0</v>
      </c>
      <c r="E20" s="25">
        <f t="shared" si="56"/>
        <v>0</v>
      </c>
      <c r="F20" s="25">
        <f t="shared" si="56"/>
        <v>0</v>
      </c>
      <c r="G20" s="25">
        <f t="shared" ref="G20:I20" si="57">G17+G18</f>
        <v>0</v>
      </c>
      <c r="H20" s="25">
        <f t="shared" ref="H20" si="58">H17+H18</f>
        <v>0</v>
      </c>
      <c r="I20" s="25">
        <f t="shared" si="57"/>
        <v>1200</v>
      </c>
      <c r="J20" s="25">
        <f t="shared" si="56"/>
        <v>5340</v>
      </c>
      <c r="K20" s="25">
        <f>SUM(B20:J20)</f>
        <v>289034.31</v>
      </c>
      <c r="L20" s="26">
        <f t="shared" ref="L20:AG20" si="59">L17+L18</f>
        <v>37763</v>
      </c>
      <c r="M20" s="26">
        <f t="shared" si="59"/>
        <v>9305.6200000000008</v>
      </c>
      <c r="N20" s="26">
        <f t="shared" si="59"/>
        <v>1924.9</v>
      </c>
      <c r="O20" s="26">
        <f t="shared" si="59"/>
        <v>1969.64</v>
      </c>
      <c r="P20" s="26">
        <f t="shared" si="59"/>
        <v>242.19</v>
      </c>
      <c r="Q20" s="26">
        <f t="shared" si="59"/>
        <v>237.52</v>
      </c>
      <c r="R20" s="26">
        <f>R17+R18</f>
        <v>1175.72</v>
      </c>
      <c r="S20" s="26">
        <f t="shared" si="59"/>
        <v>0</v>
      </c>
      <c r="T20" s="26">
        <f t="shared" ref="T20:W20" si="60">T17+T18</f>
        <v>0</v>
      </c>
      <c r="U20" s="26">
        <f t="shared" si="60"/>
        <v>974.09</v>
      </c>
      <c r="V20" s="26">
        <f t="shared" si="60"/>
        <v>0</v>
      </c>
      <c r="W20" s="26">
        <f t="shared" si="60"/>
        <v>32.869999999999997</v>
      </c>
      <c r="X20" s="26">
        <f t="shared" si="59"/>
        <v>1287.56</v>
      </c>
      <c r="Y20" s="26">
        <f t="shared" si="59"/>
        <v>321.89999999999998</v>
      </c>
      <c r="Z20" s="26">
        <f t="shared" ref="Z20:AA20" si="61">Z17+Z18</f>
        <v>1087.8900000000001</v>
      </c>
      <c r="AA20" s="26">
        <f t="shared" si="61"/>
        <v>271.98</v>
      </c>
      <c r="AB20" s="26">
        <f t="shared" si="59"/>
        <v>2748.06</v>
      </c>
      <c r="AC20" s="26">
        <f t="shared" si="59"/>
        <v>14481.95</v>
      </c>
      <c r="AD20" s="26">
        <f t="shared" si="59"/>
        <v>63370</v>
      </c>
      <c r="AE20" s="26">
        <f t="shared" ref="AE20" si="62">AE17+AE18</f>
        <v>0</v>
      </c>
      <c r="AF20" s="26">
        <f t="shared" ref="AF20:AH20" si="63">AF17+AF18</f>
        <v>3900</v>
      </c>
      <c r="AG20" s="26">
        <f t="shared" si="59"/>
        <v>9000</v>
      </c>
      <c r="AH20" s="26">
        <f t="shared" si="63"/>
        <v>2400</v>
      </c>
      <c r="AI20" s="26">
        <f t="shared" si="14"/>
        <v>407633.63</v>
      </c>
      <c r="AJ20" s="26">
        <f t="shared" si="0"/>
        <v>33895.570000000007</v>
      </c>
    </row>
    <row r="21" spans="1:36" ht="15" thickBot="1" x14ac:dyDescent="0.45">
      <c r="A21" s="33"/>
      <c r="B21" s="9"/>
      <c r="C21" s="9"/>
      <c r="D21" s="9"/>
      <c r="E21" s="9"/>
      <c r="F21" s="9"/>
      <c r="G21" s="9"/>
      <c r="H21" s="9"/>
      <c r="I21" s="9"/>
      <c r="J21" s="9"/>
      <c r="K21" s="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5" thickBot="1" x14ac:dyDescent="0.45">
      <c r="A22" s="33" t="s">
        <v>31</v>
      </c>
      <c r="B22" s="9">
        <v>278095.40000000002</v>
      </c>
      <c r="C22" s="9">
        <v>0</v>
      </c>
      <c r="D22" s="9">
        <v>0</v>
      </c>
      <c r="E22" s="9">
        <v>0</v>
      </c>
      <c r="F22" s="9">
        <v>100</v>
      </c>
      <c r="G22" s="9">
        <v>1342.94</v>
      </c>
      <c r="H22" s="9">
        <v>0</v>
      </c>
      <c r="I22" s="9">
        <v>1800</v>
      </c>
      <c r="J22" s="9">
        <v>5240</v>
      </c>
      <c r="K22" s="9">
        <f>SUM(B22:J22)</f>
        <v>286578.34000000003</v>
      </c>
      <c r="L22" s="31">
        <v>36096.39</v>
      </c>
      <c r="M22" s="31">
        <v>9028.34</v>
      </c>
      <c r="N22" s="31">
        <v>1749.23</v>
      </c>
      <c r="O22" s="31">
        <v>1749.36</v>
      </c>
      <c r="P22" s="31">
        <v>217.55</v>
      </c>
      <c r="Q22" s="31">
        <v>217.78</v>
      </c>
      <c r="R22" s="31">
        <v>1141.0899999999999</v>
      </c>
      <c r="S22" s="31">
        <v>0</v>
      </c>
      <c r="T22" s="31"/>
      <c r="U22" s="31">
        <v>1217.33</v>
      </c>
      <c r="V22" s="31"/>
      <c r="W22" s="31">
        <v>60.37</v>
      </c>
      <c r="X22" s="31">
        <v>1252.06</v>
      </c>
      <c r="Y22" s="31">
        <v>313.01</v>
      </c>
      <c r="Z22" s="31">
        <v>1088.3599999999999</v>
      </c>
      <c r="AA22" s="31">
        <v>272.08</v>
      </c>
      <c r="AB22" s="31">
        <v>2748.44</v>
      </c>
      <c r="AC22" s="31">
        <v>12647.51</v>
      </c>
      <c r="AD22" s="31">
        <v>61473</v>
      </c>
      <c r="AE22" s="31">
        <v>0</v>
      </c>
      <c r="AF22" s="31">
        <v>784.8</v>
      </c>
      <c r="AG22" s="31">
        <v>7500</v>
      </c>
      <c r="AH22" s="31">
        <v>2031.8</v>
      </c>
      <c r="AI22" s="12">
        <f t="shared" si="14"/>
        <v>399844.46</v>
      </c>
      <c r="AJ22" s="12">
        <f t="shared" si="0"/>
        <v>28322.38</v>
      </c>
    </row>
    <row r="23" spans="1:36" ht="15" thickBot="1" x14ac:dyDescent="0.45">
      <c r="A23" s="27" t="s">
        <v>8</v>
      </c>
      <c r="B23" s="25">
        <f>B21+B22</f>
        <v>278095.40000000002</v>
      </c>
      <c r="C23" s="25">
        <f t="shared" ref="C23:J23" si="64">C21+C22</f>
        <v>0</v>
      </c>
      <c r="D23" s="25">
        <f t="shared" si="64"/>
        <v>0</v>
      </c>
      <c r="E23" s="25">
        <f t="shared" si="64"/>
        <v>0</v>
      </c>
      <c r="F23" s="25">
        <f t="shared" si="64"/>
        <v>100</v>
      </c>
      <c r="G23" s="25">
        <f t="shared" ref="G23:I23" si="65">G21+G22</f>
        <v>1342.94</v>
      </c>
      <c r="H23" s="25">
        <f t="shared" ref="H23" si="66">H21+H22</f>
        <v>0</v>
      </c>
      <c r="I23" s="25">
        <f t="shared" si="65"/>
        <v>1800</v>
      </c>
      <c r="J23" s="25">
        <f t="shared" si="64"/>
        <v>5240</v>
      </c>
      <c r="K23" s="25">
        <f>SUM(B23:J23)</f>
        <v>286578.34000000003</v>
      </c>
      <c r="L23" s="26">
        <f>L21+L22</f>
        <v>36096.39</v>
      </c>
      <c r="M23" s="26">
        <f t="shared" ref="M23:W23" si="67">M17+M21+M22</f>
        <v>9028.34</v>
      </c>
      <c r="N23" s="26">
        <f t="shared" si="67"/>
        <v>1749.23</v>
      </c>
      <c r="O23" s="26">
        <f t="shared" si="67"/>
        <v>1749.36</v>
      </c>
      <c r="P23" s="26">
        <f t="shared" si="67"/>
        <v>217.55</v>
      </c>
      <c r="Q23" s="26">
        <f t="shared" si="67"/>
        <v>217.78</v>
      </c>
      <c r="R23" s="26">
        <f t="shared" si="67"/>
        <v>1141.0899999999999</v>
      </c>
      <c r="S23" s="26">
        <f t="shared" si="67"/>
        <v>0</v>
      </c>
      <c r="T23" s="26">
        <f t="shared" si="67"/>
        <v>0</v>
      </c>
      <c r="U23" s="26">
        <f t="shared" si="67"/>
        <v>1217.33</v>
      </c>
      <c r="V23" s="26">
        <f t="shared" si="67"/>
        <v>0</v>
      </c>
      <c r="W23" s="26">
        <f t="shared" si="67"/>
        <v>60.37</v>
      </c>
      <c r="X23" s="26">
        <f t="shared" ref="X23:Y23" si="68">X17+X21+X22</f>
        <v>1252.06</v>
      </c>
      <c r="Y23" s="26">
        <f t="shared" si="68"/>
        <v>313.01</v>
      </c>
      <c r="Z23" s="26">
        <f t="shared" ref="Z23:AA23" si="69">Z17+Z21+Z22</f>
        <v>1088.3599999999999</v>
      </c>
      <c r="AA23" s="26">
        <f t="shared" si="69"/>
        <v>272.08</v>
      </c>
      <c r="AB23" s="26">
        <f t="shared" ref="AB23:AH23" si="70">AB17+AB21+AB22</f>
        <v>2748.44</v>
      </c>
      <c r="AC23" s="26">
        <f t="shared" si="70"/>
        <v>12647.51</v>
      </c>
      <c r="AD23" s="26">
        <f t="shared" si="70"/>
        <v>61473</v>
      </c>
      <c r="AE23" s="26">
        <f t="shared" si="70"/>
        <v>0</v>
      </c>
      <c r="AF23" s="26">
        <f t="shared" si="70"/>
        <v>784.8</v>
      </c>
      <c r="AG23" s="26">
        <f t="shared" si="70"/>
        <v>7500</v>
      </c>
      <c r="AH23" s="26">
        <f t="shared" si="70"/>
        <v>2031.8</v>
      </c>
      <c r="AI23" s="26">
        <f t="shared" si="14"/>
        <v>399844.46</v>
      </c>
      <c r="AJ23" s="26">
        <f t="shared" si="0"/>
        <v>28322.38</v>
      </c>
    </row>
    <row r="24" spans="1:36" ht="15" thickBot="1" x14ac:dyDescent="0.45">
      <c r="A24" s="27" t="s">
        <v>9</v>
      </c>
      <c r="B24" s="25">
        <f t="shared" ref="B24:J24" si="71">B21+B22</f>
        <v>278095.40000000002</v>
      </c>
      <c r="C24" s="25">
        <f t="shared" si="71"/>
        <v>0</v>
      </c>
      <c r="D24" s="25">
        <f t="shared" si="71"/>
        <v>0</v>
      </c>
      <c r="E24" s="25">
        <f t="shared" si="71"/>
        <v>0</v>
      </c>
      <c r="F24" s="25">
        <f t="shared" si="71"/>
        <v>100</v>
      </c>
      <c r="G24" s="25">
        <f t="shared" ref="G24:I24" si="72">G21+G22</f>
        <v>1342.94</v>
      </c>
      <c r="H24" s="25">
        <f t="shared" ref="H24" si="73">H21+H22</f>
        <v>0</v>
      </c>
      <c r="I24" s="25">
        <f t="shared" si="72"/>
        <v>1800</v>
      </c>
      <c r="J24" s="25">
        <f t="shared" si="71"/>
        <v>5240</v>
      </c>
      <c r="K24" s="25">
        <f>SUM(B24:J24)</f>
        <v>286578.34000000003</v>
      </c>
      <c r="L24" s="26">
        <f t="shared" ref="L24:AG24" si="74">L21+L22</f>
        <v>36096.39</v>
      </c>
      <c r="M24" s="26">
        <f t="shared" si="74"/>
        <v>9028.34</v>
      </c>
      <c r="N24" s="26">
        <f t="shared" si="74"/>
        <v>1749.23</v>
      </c>
      <c r="O24" s="26">
        <f t="shared" si="74"/>
        <v>1749.36</v>
      </c>
      <c r="P24" s="26">
        <f t="shared" si="74"/>
        <v>217.55</v>
      </c>
      <c r="Q24" s="26">
        <f t="shared" si="74"/>
        <v>217.78</v>
      </c>
      <c r="R24" s="26">
        <f t="shared" si="74"/>
        <v>1141.0899999999999</v>
      </c>
      <c r="S24" s="26">
        <f t="shared" si="74"/>
        <v>0</v>
      </c>
      <c r="T24" s="26">
        <f t="shared" ref="T24:W24" si="75">T21+T22</f>
        <v>0</v>
      </c>
      <c r="U24" s="26">
        <f t="shared" si="75"/>
        <v>1217.33</v>
      </c>
      <c r="V24" s="26">
        <f t="shared" si="75"/>
        <v>0</v>
      </c>
      <c r="W24" s="26">
        <f t="shared" si="75"/>
        <v>60.37</v>
      </c>
      <c r="X24" s="26">
        <f t="shared" si="74"/>
        <v>1252.06</v>
      </c>
      <c r="Y24" s="26">
        <f t="shared" si="74"/>
        <v>313.01</v>
      </c>
      <c r="Z24" s="26">
        <f t="shared" ref="Z24:AA24" si="76">Z21+Z22</f>
        <v>1088.3599999999999</v>
      </c>
      <c r="AA24" s="26">
        <f t="shared" si="76"/>
        <v>272.08</v>
      </c>
      <c r="AB24" s="26">
        <f t="shared" si="74"/>
        <v>2748.44</v>
      </c>
      <c r="AC24" s="26">
        <f t="shared" si="74"/>
        <v>12647.51</v>
      </c>
      <c r="AD24" s="26">
        <f t="shared" si="74"/>
        <v>61473</v>
      </c>
      <c r="AE24" s="26">
        <f t="shared" ref="AE24" si="77">AE21+AE22</f>
        <v>0</v>
      </c>
      <c r="AF24" s="26">
        <f t="shared" ref="AF24:AH24" si="78">AF21+AF22</f>
        <v>784.8</v>
      </c>
      <c r="AG24" s="26">
        <f t="shared" si="74"/>
        <v>7500</v>
      </c>
      <c r="AH24" s="26">
        <f t="shared" si="78"/>
        <v>2031.8</v>
      </c>
      <c r="AI24" s="26">
        <f t="shared" si="14"/>
        <v>399844.46</v>
      </c>
      <c r="AJ24" s="26">
        <f t="shared" si="0"/>
        <v>28322.38</v>
      </c>
    </row>
    <row r="25" spans="1:36" ht="15" thickBot="1" x14ac:dyDescent="0.4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" thickBot="1" x14ac:dyDescent="0.45">
      <c r="A26" s="33" t="s">
        <v>17</v>
      </c>
      <c r="B26" s="9">
        <v>196361.08</v>
      </c>
      <c r="C26" s="9">
        <v>0</v>
      </c>
      <c r="D26" s="9">
        <v>0</v>
      </c>
      <c r="E26" s="9">
        <v>0</v>
      </c>
      <c r="F26" s="9">
        <v>0</v>
      </c>
      <c r="G26" s="9">
        <v>1266.9100000000001</v>
      </c>
      <c r="H26" s="9">
        <v>0</v>
      </c>
      <c r="I26" s="9">
        <v>450</v>
      </c>
      <c r="J26" s="9">
        <v>3680</v>
      </c>
      <c r="K26" s="9">
        <f>SUM(B26:J26)</f>
        <v>201757.99</v>
      </c>
      <c r="L26" s="31">
        <v>31274.26</v>
      </c>
      <c r="M26" s="31">
        <v>7821.32</v>
      </c>
      <c r="N26" s="31">
        <v>1508.16</v>
      </c>
      <c r="O26" s="31">
        <v>1508.2</v>
      </c>
      <c r="P26" s="31">
        <v>92.67</v>
      </c>
      <c r="Q26" s="31">
        <v>92.8</v>
      </c>
      <c r="R26" s="31">
        <v>803.94</v>
      </c>
      <c r="S26" s="31">
        <v>0</v>
      </c>
      <c r="T26" s="31"/>
      <c r="U26" s="31">
        <v>935.3</v>
      </c>
      <c r="V26" s="31"/>
      <c r="W26" s="31">
        <v>0</v>
      </c>
      <c r="X26" s="31">
        <v>884.71</v>
      </c>
      <c r="Y26" s="31">
        <v>221.18</v>
      </c>
      <c r="Z26" s="31">
        <v>725.95</v>
      </c>
      <c r="AA26" s="31">
        <v>181.48</v>
      </c>
      <c r="AB26" s="31">
        <v>1887.74</v>
      </c>
      <c r="AC26" s="31">
        <v>6462.18</v>
      </c>
      <c r="AD26" s="31">
        <v>43595</v>
      </c>
      <c r="AE26" s="31"/>
      <c r="AF26" s="31">
        <v>1159.2</v>
      </c>
      <c r="AG26" s="31">
        <v>6000</v>
      </c>
      <c r="AH26" s="31">
        <v>3000</v>
      </c>
      <c r="AI26" s="12">
        <f t="shared" si="14"/>
        <v>288530.42000000004</v>
      </c>
      <c r="AJ26" s="12">
        <f t="shared" si="0"/>
        <v>21381.66</v>
      </c>
    </row>
    <row r="27" spans="1:36" s="34" customFormat="1" ht="15" thickBot="1" x14ac:dyDescent="0.45">
      <c r="A27" s="35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f>SUM(B27:J27)</f>
        <v>0</v>
      </c>
      <c r="L27" s="37"/>
      <c r="M27" s="37">
        <v>0</v>
      </c>
      <c r="N27" s="37">
        <v>0</v>
      </c>
      <c r="O27" s="37"/>
      <c r="P27" s="37">
        <v>0</v>
      </c>
      <c r="Q27" s="37">
        <v>0</v>
      </c>
      <c r="R27" s="37"/>
      <c r="S27" s="37">
        <v>0</v>
      </c>
      <c r="T27" s="37"/>
      <c r="U27" s="37">
        <v>0</v>
      </c>
      <c r="V27" s="37"/>
      <c r="W27" s="37">
        <v>0</v>
      </c>
      <c r="X27" s="37"/>
      <c r="Y27" s="37">
        <v>0</v>
      </c>
      <c r="Z27" s="37"/>
      <c r="AA27" s="37">
        <v>0</v>
      </c>
      <c r="AB27" s="37"/>
      <c r="AC27" s="37"/>
      <c r="AD27" s="37">
        <v>0</v>
      </c>
      <c r="AE27" s="37"/>
      <c r="AF27" s="37"/>
      <c r="AG27" s="37"/>
      <c r="AH27" s="37"/>
      <c r="AI27" s="12">
        <f t="shared" si="14"/>
        <v>0</v>
      </c>
      <c r="AJ27" s="12"/>
    </row>
    <row r="28" spans="1:36" ht="15" thickBot="1" x14ac:dyDescent="0.45">
      <c r="A28" s="27" t="s">
        <v>8</v>
      </c>
      <c r="B28" s="25">
        <f>B26+B27</f>
        <v>196361.08</v>
      </c>
      <c r="C28" s="25">
        <f t="shared" ref="C28:J28" si="79">C26+C27</f>
        <v>0</v>
      </c>
      <c r="D28" s="25">
        <f t="shared" si="79"/>
        <v>0</v>
      </c>
      <c r="E28" s="25">
        <f t="shared" si="79"/>
        <v>0</v>
      </c>
      <c r="F28" s="25">
        <f t="shared" si="79"/>
        <v>0</v>
      </c>
      <c r="G28" s="25">
        <f t="shared" ref="G28:I28" si="80">G26+G27</f>
        <v>1266.9100000000001</v>
      </c>
      <c r="H28" s="25">
        <f t="shared" ref="H28" si="81">H26+H27</f>
        <v>0</v>
      </c>
      <c r="I28" s="25">
        <f t="shared" si="80"/>
        <v>450</v>
      </c>
      <c r="J28" s="25">
        <f t="shared" si="79"/>
        <v>3680</v>
      </c>
      <c r="K28" s="25">
        <f>SUM(B28:J28)</f>
        <v>201757.99</v>
      </c>
      <c r="L28" s="26">
        <f>L26+L27</f>
        <v>31274.26</v>
      </c>
      <c r="M28" s="26">
        <f t="shared" ref="M28:R28" si="82">M26+M27</f>
        <v>7821.32</v>
      </c>
      <c r="N28" s="26">
        <f t="shared" si="82"/>
        <v>1508.16</v>
      </c>
      <c r="O28" s="26">
        <f t="shared" si="82"/>
        <v>1508.2</v>
      </c>
      <c r="P28" s="26">
        <f t="shared" si="82"/>
        <v>92.67</v>
      </c>
      <c r="Q28" s="26">
        <f t="shared" si="82"/>
        <v>92.8</v>
      </c>
      <c r="R28" s="26">
        <f t="shared" si="82"/>
        <v>803.94</v>
      </c>
      <c r="S28" s="26">
        <f t="shared" ref="S28" si="83">S26+S27</f>
        <v>0</v>
      </c>
      <c r="T28" s="26">
        <f>T26+T27</f>
        <v>0</v>
      </c>
      <c r="U28" s="26">
        <f t="shared" ref="U28:Y28" si="84">U26+U27</f>
        <v>935.3</v>
      </c>
      <c r="V28" s="26">
        <f>V26+V27</f>
        <v>0</v>
      </c>
      <c r="W28" s="26">
        <f t="shared" ref="W28" si="85">W26+W27</f>
        <v>0</v>
      </c>
      <c r="X28" s="26">
        <f>X26+X27</f>
        <v>884.71</v>
      </c>
      <c r="Y28" s="26">
        <f t="shared" si="84"/>
        <v>221.18</v>
      </c>
      <c r="Z28" s="26">
        <f>Z26+Z27</f>
        <v>725.95</v>
      </c>
      <c r="AA28" s="26">
        <f t="shared" ref="AA28" si="86">AA26+AA27</f>
        <v>181.48</v>
      </c>
      <c r="AB28" s="26">
        <f>AB26+AB27</f>
        <v>1887.74</v>
      </c>
      <c r="AC28" s="26">
        <f t="shared" ref="AC28:AG28" si="87">AC26+AC27</f>
        <v>6462.18</v>
      </c>
      <c r="AD28" s="26">
        <f t="shared" si="87"/>
        <v>43595</v>
      </c>
      <c r="AE28" s="26">
        <f t="shared" ref="AE28" si="88">AE26+AE27</f>
        <v>0</v>
      </c>
      <c r="AF28" s="26">
        <f t="shared" ref="AF28:AH28" si="89">AF26+AF27</f>
        <v>1159.2</v>
      </c>
      <c r="AG28" s="26">
        <f t="shared" si="87"/>
        <v>6000</v>
      </c>
      <c r="AH28" s="26">
        <f t="shared" si="89"/>
        <v>3000</v>
      </c>
      <c r="AI28" s="26">
        <f t="shared" si="14"/>
        <v>288530.42000000004</v>
      </c>
      <c r="AJ28" s="26">
        <f t="shared" si="0"/>
        <v>21381.66</v>
      </c>
    </row>
    <row r="29" spans="1:36" ht="15" thickBot="1" x14ac:dyDescent="0.45">
      <c r="A29" s="27" t="s">
        <v>9</v>
      </c>
      <c r="B29" s="25">
        <f t="shared" ref="B29:J29" si="90">B26+B27</f>
        <v>196361.08</v>
      </c>
      <c r="C29" s="25">
        <f t="shared" si="90"/>
        <v>0</v>
      </c>
      <c r="D29" s="25">
        <f t="shared" si="90"/>
        <v>0</v>
      </c>
      <c r="E29" s="25">
        <f t="shared" si="90"/>
        <v>0</v>
      </c>
      <c r="F29" s="25">
        <f t="shared" si="90"/>
        <v>0</v>
      </c>
      <c r="G29" s="25">
        <f t="shared" ref="G29:I29" si="91">G26+G27</f>
        <v>1266.9100000000001</v>
      </c>
      <c r="H29" s="25">
        <f t="shared" ref="H29" si="92">H26+H27</f>
        <v>0</v>
      </c>
      <c r="I29" s="25">
        <f t="shared" si="91"/>
        <v>450</v>
      </c>
      <c r="J29" s="25">
        <f t="shared" si="90"/>
        <v>3680</v>
      </c>
      <c r="K29" s="25">
        <f>SUM(B29:J29)</f>
        <v>201757.99</v>
      </c>
      <c r="L29" s="26">
        <f t="shared" ref="L29:N29" si="93">L26+L27</f>
        <v>31274.26</v>
      </c>
      <c r="M29" s="26">
        <f t="shared" si="93"/>
        <v>7821.32</v>
      </c>
      <c r="N29" s="26">
        <f t="shared" si="93"/>
        <v>1508.16</v>
      </c>
      <c r="O29" s="26">
        <f>O26+O27</f>
        <v>1508.2</v>
      </c>
      <c r="P29" s="26">
        <f t="shared" ref="P29:S29" si="94">P26+P27</f>
        <v>92.67</v>
      </c>
      <c r="Q29" s="26">
        <f t="shared" si="94"/>
        <v>92.8</v>
      </c>
      <c r="R29" s="26">
        <f t="shared" si="94"/>
        <v>803.94</v>
      </c>
      <c r="S29" s="26">
        <f t="shared" si="94"/>
        <v>0</v>
      </c>
      <c r="T29" s="26">
        <f>T26+T27</f>
        <v>0</v>
      </c>
      <c r="U29" s="26">
        <f t="shared" ref="U29:Y29" si="95">U26+U27</f>
        <v>935.3</v>
      </c>
      <c r="V29" s="26">
        <f>V26+V27</f>
        <v>0</v>
      </c>
      <c r="W29" s="26">
        <f t="shared" ref="W29" si="96">W26+W27</f>
        <v>0</v>
      </c>
      <c r="X29" s="26">
        <f>X26+X27</f>
        <v>884.71</v>
      </c>
      <c r="Y29" s="26">
        <f t="shared" si="95"/>
        <v>221.18</v>
      </c>
      <c r="Z29" s="26">
        <f>Z26+Z27</f>
        <v>725.95</v>
      </c>
      <c r="AA29" s="26">
        <f t="shared" ref="AA29" si="97">AA26+AA27</f>
        <v>181.48</v>
      </c>
      <c r="AB29" s="26">
        <f>AB26+AB27</f>
        <v>1887.74</v>
      </c>
      <c r="AC29" s="26">
        <f t="shared" ref="AC29:AG29" si="98">AC26+AC27</f>
        <v>6462.18</v>
      </c>
      <c r="AD29" s="26">
        <f t="shared" si="98"/>
        <v>43595</v>
      </c>
      <c r="AE29" s="26">
        <f t="shared" ref="AE29" si="99">AE26+AE27</f>
        <v>0</v>
      </c>
      <c r="AF29" s="26">
        <f t="shared" ref="AF29:AH29" si="100">AF26+AF27</f>
        <v>1159.2</v>
      </c>
      <c r="AG29" s="26">
        <f t="shared" si="98"/>
        <v>6000</v>
      </c>
      <c r="AH29" s="26">
        <f t="shared" si="100"/>
        <v>3000</v>
      </c>
      <c r="AI29" s="26">
        <f t="shared" si="14"/>
        <v>288530.42000000004</v>
      </c>
      <c r="AJ29" s="26">
        <f t="shared" si="0"/>
        <v>21381.66</v>
      </c>
    </row>
    <row r="30" spans="1:36" ht="15" thickBot="1" x14ac:dyDescent="0.4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6" ht="15" thickBot="1" x14ac:dyDescent="0.45">
      <c r="A31" s="5" t="s">
        <v>11</v>
      </c>
      <c r="B31" s="9">
        <f>B7+B8+B14+B18+B22+B26</f>
        <v>3686712.4299999997</v>
      </c>
      <c r="C31" s="9">
        <f t="shared" ref="C31:K31" si="101">C7+C8+C14+C18+C22+C26</f>
        <v>393632.33999999997</v>
      </c>
      <c r="D31" s="9">
        <f t="shared" si="101"/>
        <v>23792.42</v>
      </c>
      <c r="E31" s="9">
        <f t="shared" si="101"/>
        <v>0</v>
      </c>
      <c r="F31" s="9">
        <f t="shared" si="101"/>
        <v>1100</v>
      </c>
      <c r="G31" s="9">
        <f t="shared" si="101"/>
        <v>11008.94</v>
      </c>
      <c r="H31" s="9">
        <f t="shared" ref="H31:I31" si="102">H7+H8+H14+H18+H22+H26</f>
        <v>21544.92</v>
      </c>
      <c r="I31" s="9">
        <f t="shared" si="102"/>
        <v>13862.5</v>
      </c>
      <c r="J31" s="9">
        <f t="shared" si="101"/>
        <v>67970</v>
      </c>
      <c r="K31" s="9">
        <f t="shared" si="101"/>
        <v>4219623.55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15" thickBot="1" x14ac:dyDescent="0.45">
      <c r="A32" s="27" t="s">
        <v>12</v>
      </c>
      <c r="B32" s="25">
        <f>B10+B15+B19+B23+B28</f>
        <v>3686712.4299999997</v>
      </c>
      <c r="C32" s="25">
        <f t="shared" ref="C32:AJ33" si="103">C10+C15+C19+C23+C28</f>
        <v>393632.33999999997</v>
      </c>
      <c r="D32" s="25">
        <f t="shared" si="103"/>
        <v>23792.42</v>
      </c>
      <c r="E32" s="25">
        <f t="shared" si="103"/>
        <v>0</v>
      </c>
      <c r="F32" s="25">
        <f t="shared" si="103"/>
        <v>1100</v>
      </c>
      <c r="G32" s="25">
        <f t="shared" si="103"/>
        <v>11008.94</v>
      </c>
      <c r="H32" s="25">
        <f t="shared" ref="H32:I32" si="104">H10+H15+H19+H23+H28</f>
        <v>21544.92</v>
      </c>
      <c r="I32" s="25">
        <f t="shared" si="104"/>
        <v>13862.5</v>
      </c>
      <c r="J32" s="25">
        <f t="shared" si="103"/>
        <v>67970</v>
      </c>
      <c r="K32" s="25">
        <f t="shared" si="103"/>
        <v>4219623.55</v>
      </c>
      <c r="L32" s="25">
        <f t="shared" si="103"/>
        <v>508130.19000000006</v>
      </c>
      <c r="M32" s="25">
        <f t="shared" si="103"/>
        <v>128284.07999999999</v>
      </c>
      <c r="N32" s="25">
        <f t="shared" si="103"/>
        <v>24432.49</v>
      </c>
      <c r="O32" s="25">
        <f t="shared" si="103"/>
        <v>24463.86</v>
      </c>
      <c r="P32" s="25">
        <f t="shared" si="103"/>
        <v>3730.0800000000004</v>
      </c>
      <c r="Q32" s="25">
        <f t="shared" si="103"/>
        <v>3724.8800000000006</v>
      </c>
      <c r="R32" s="25">
        <f t="shared" si="103"/>
        <v>15009.24</v>
      </c>
      <c r="S32" s="25">
        <f t="shared" si="103"/>
        <v>0</v>
      </c>
      <c r="T32" s="25">
        <f t="shared" ref="T32:W32" si="105">T10+T15+T19+T23+T28</f>
        <v>0</v>
      </c>
      <c r="U32" s="25">
        <f t="shared" si="105"/>
        <v>14489.48</v>
      </c>
      <c r="V32" s="25">
        <f t="shared" si="105"/>
        <v>0</v>
      </c>
      <c r="W32" s="25">
        <f t="shared" si="105"/>
        <v>477.82</v>
      </c>
      <c r="X32" s="25">
        <f t="shared" si="103"/>
        <v>16535.099999999999</v>
      </c>
      <c r="Y32" s="25">
        <f t="shared" si="103"/>
        <v>4133.7700000000004</v>
      </c>
      <c r="Z32" s="25">
        <f t="shared" ref="Z32:AA32" si="106">Z10+Z15+Z19+Z23+Z28</f>
        <v>16101.74</v>
      </c>
      <c r="AA32" s="25">
        <f t="shared" si="106"/>
        <v>4025.4300000000003</v>
      </c>
      <c r="AB32" s="25">
        <f t="shared" si="103"/>
        <v>31394.390000000003</v>
      </c>
      <c r="AC32" s="25">
        <f t="shared" si="103"/>
        <v>275441.07</v>
      </c>
      <c r="AD32" s="25">
        <f t="shared" si="103"/>
        <v>855046</v>
      </c>
      <c r="AE32" s="25">
        <f t="shared" ref="AE32" si="107">AE10+AE15+AE19+AE23+AE28</f>
        <v>0</v>
      </c>
      <c r="AF32" s="25">
        <f t="shared" ref="AF32:AH32" si="108">AF10+AF15+AF19+AF23+AF28</f>
        <v>28365.96</v>
      </c>
      <c r="AG32" s="25">
        <f t="shared" si="103"/>
        <v>119625</v>
      </c>
      <c r="AH32" s="25">
        <f t="shared" si="108"/>
        <v>37249.47</v>
      </c>
      <c r="AI32" s="25">
        <f t="shared" si="103"/>
        <v>5809627.7799999993</v>
      </c>
      <c r="AJ32" s="25">
        <f t="shared" si="103"/>
        <v>520655.81999999995</v>
      </c>
    </row>
    <row r="33" spans="1:36" ht="15" thickBot="1" x14ac:dyDescent="0.45">
      <c r="A33" s="29" t="s">
        <v>9</v>
      </c>
      <c r="B33" s="30">
        <f>B11+B16+B20+B24+B29</f>
        <v>3686712.4299999997</v>
      </c>
      <c r="C33" s="30">
        <f t="shared" si="103"/>
        <v>393632.33999999997</v>
      </c>
      <c r="D33" s="30">
        <f t="shared" si="103"/>
        <v>23792.42</v>
      </c>
      <c r="E33" s="30">
        <f t="shared" si="103"/>
        <v>0</v>
      </c>
      <c r="F33" s="30">
        <f t="shared" si="103"/>
        <v>1100</v>
      </c>
      <c r="G33" s="30">
        <f t="shared" si="103"/>
        <v>11008.94</v>
      </c>
      <c r="H33" s="30">
        <f t="shared" ref="H33:I33" si="109">H11+H16+H20+H24+H29</f>
        <v>21544.92</v>
      </c>
      <c r="I33" s="30">
        <f t="shared" si="109"/>
        <v>13862.5</v>
      </c>
      <c r="J33" s="30">
        <f t="shared" si="103"/>
        <v>67970</v>
      </c>
      <c r="K33" s="30">
        <f t="shared" si="103"/>
        <v>4219623.55</v>
      </c>
      <c r="L33" s="30">
        <f t="shared" si="103"/>
        <v>508130.19000000006</v>
      </c>
      <c r="M33" s="30">
        <f t="shared" si="103"/>
        <v>128284.07999999999</v>
      </c>
      <c r="N33" s="30">
        <f t="shared" si="103"/>
        <v>24432.49</v>
      </c>
      <c r="O33" s="30">
        <f t="shared" si="103"/>
        <v>24463.86</v>
      </c>
      <c r="P33" s="30">
        <f t="shared" si="103"/>
        <v>3730.0800000000004</v>
      </c>
      <c r="Q33" s="30">
        <f t="shared" si="103"/>
        <v>3724.8800000000006</v>
      </c>
      <c r="R33" s="30">
        <f t="shared" si="103"/>
        <v>15009.24</v>
      </c>
      <c r="S33" s="30">
        <f t="shared" si="103"/>
        <v>0</v>
      </c>
      <c r="T33" s="30">
        <f t="shared" ref="T33:W33" si="110">T11+T16+T20+T24+T29</f>
        <v>0</v>
      </c>
      <c r="U33" s="30">
        <f t="shared" si="110"/>
        <v>14489.48</v>
      </c>
      <c r="V33" s="30">
        <f t="shared" si="110"/>
        <v>0</v>
      </c>
      <c r="W33" s="30">
        <f t="shared" si="110"/>
        <v>477.82</v>
      </c>
      <c r="X33" s="30">
        <f t="shared" si="103"/>
        <v>16535.099999999999</v>
      </c>
      <c r="Y33" s="30">
        <f t="shared" si="103"/>
        <v>4133.7700000000004</v>
      </c>
      <c r="Z33" s="30">
        <f t="shared" ref="Z33:AA33" si="111">Z11+Z16+Z20+Z24+Z29</f>
        <v>16101.74</v>
      </c>
      <c r="AA33" s="30">
        <f t="shared" si="111"/>
        <v>4025.4300000000003</v>
      </c>
      <c r="AB33" s="30">
        <f t="shared" si="103"/>
        <v>31394.390000000003</v>
      </c>
      <c r="AC33" s="30">
        <f t="shared" si="103"/>
        <v>275441.07</v>
      </c>
      <c r="AD33" s="30">
        <f t="shared" si="103"/>
        <v>855046</v>
      </c>
      <c r="AE33" s="30">
        <f t="shared" ref="AE33" si="112">AE11+AE16+AE20+AE24+AE29</f>
        <v>0</v>
      </c>
      <c r="AF33" s="30">
        <f t="shared" ref="AF33:AH33" si="113">AF11+AF16+AF20+AF24+AF29</f>
        <v>28365.96</v>
      </c>
      <c r="AG33" s="30">
        <f t="shared" si="103"/>
        <v>119625</v>
      </c>
      <c r="AH33" s="30">
        <f t="shared" si="113"/>
        <v>37249.47</v>
      </c>
      <c r="AI33" s="30">
        <f t="shared" si="103"/>
        <v>5809627.7799999993</v>
      </c>
      <c r="AJ33" s="30">
        <f t="shared" si="103"/>
        <v>520655.81999999995</v>
      </c>
    </row>
    <row r="34" spans="1:36" ht="18" thickTop="1" x14ac:dyDescent="0.4">
      <c r="A34" s="7"/>
    </row>
    <row r="35" spans="1:36" x14ac:dyDescent="0.4">
      <c r="A35" s="8" t="s">
        <v>13</v>
      </c>
    </row>
    <row r="36" spans="1:36" x14ac:dyDescent="0.4">
      <c r="A36" s="8" t="s">
        <v>22</v>
      </c>
    </row>
    <row r="37" spans="1:36" x14ac:dyDescent="0.4">
      <c r="A37" s="8" t="s">
        <v>14</v>
      </c>
    </row>
    <row r="38" spans="1:36" x14ac:dyDescent="0.4">
      <c r="A38" s="8" t="s">
        <v>15</v>
      </c>
    </row>
  </sheetData>
  <mergeCells count="15">
    <mergeCell ref="A1:AJ1"/>
    <mergeCell ref="A2:AJ2"/>
    <mergeCell ref="A3:AJ3"/>
    <mergeCell ref="AB4:AC4"/>
    <mergeCell ref="AI4:AJ4"/>
    <mergeCell ref="L4:M4"/>
    <mergeCell ref="N4:O4"/>
    <mergeCell ref="P4:Q4"/>
    <mergeCell ref="R4:S4"/>
    <mergeCell ref="X4:Y4"/>
    <mergeCell ref="T4:U4"/>
    <mergeCell ref="V4:W4"/>
    <mergeCell ref="Z4:AA4"/>
    <mergeCell ref="AG4:AH4"/>
    <mergeCell ref="AE4:AF4"/>
  </mergeCells>
  <pageMargins left="0.7" right="0.7" top="0.75" bottom="0.75" header="0.3" footer="0.3"/>
  <pageSetup paperSize="5" scale="78" fitToWidth="0" orientation="landscape" r:id="rId1"/>
  <headerFooter>
    <oddHeader>&amp;R&amp;"Arial,Regular"&amp;10Exhibit 29
Schedule I
Witness: Fritz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2F19-0A8C-4510-835A-55C083885404}">
  <sheetPr>
    <pageSetUpPr fitToPage="1"/>
  </sheetPr>
  <dimension ref="A1:AJ38"/>
  <sheetViews>
    <sheetView zoomScale="98" zoomScaleNormal="98" workbookViewId="0">
      <selection sqref="A1:AJ1"/>
    </sheetView>
  </sheetViews>
  <sheetFormatPr defaultRowHeight="14.6" x14ac:dyDescent="0.4"/>
  <cols>
    <col min="1" max="1" width="21.3828125" customWidth="1"/>
    <col min="2" max="10" width="18.69140625" customWidth="1"/>
    <col min="11" max="11" width="15.3828125" customWidth="1"/>
    <col min="12" max="12" width="14.3046875" bestFit="1" customWidth="1"/>
    <col min="13" max="13" width="12.69140625" customWidth="1"/>
    <col min="14" max="14" width="13.3828125" customWidth="1"/>
    <col min="15" max="15" width="12.69140625" customWidth="1"/>
    <col min="16" max="16" width="13.3828125" customWidth="1"/>
    <col min="17" max="17" width="12.69140625" customWidth="1"/>
    <col min="18" max="18" width="13.3828125" customWidth="1"/>
    <col min="19" max="27" width="12.69140625" customWidth="1"/>
    <col min="28" max="28" width="14.3046875" bestFit="1" customWidth="1"/>
    <col min="29" max="29" width="12.69140625" customWidth="1"/>
    <col min="30" max="30" width="12.3828125" bestFit="1" customWidth="1"/>
    <col min="31" max="31" width="12.15234375" bestFit="1" customWidth="1"/>
    <col min="32" max="32" width="12.15234375" customWidth="1"/>
    <col min="33" max="33" width="12.69140625" bestFit="1" customWidth="1"/>
    <col min="34" max="34" width="12.15234375" customWidth="1"/>
    <col min="35" max="35" width="15.3828125" bestFit="1" customWidth="1"/>
    <col min="36" max="36" width="12.3828125" bestFit="1" customWidth="1"/>
  </cols>
  <sheetData>
    <row r="1" spans="1:36" ht="15" thickTop="1" x14ac:dyDescent="0.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x14ac:dyDescent="0.4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ht="15" thickBot="1" x14ac:dyDescent="0.45">
      <c r="A3" s="45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41.6" thickTop="1" x14ac:dyDescent="0.4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8" t="s">
        <v>40</v>
      </c>
      <c r="I4" s="38" t="s">
        <v>40</v>
      </c>
      <c r="J4" s="38" t="s">
        <v>40</v>
      </c>
      <c r="K4" s="3" t="s">
        <v>16</v>
      </c>
      <c r="L4" s="48" t="s">
        <v>19</v>
      </c>
      <c r="M4" s="49"/>
      <c r="N4" s="48" t="s">
        <v>20</v>
      </c>
      <c r="O4" s="49"/>
      <c r="P4" s="48" t="s">
        <v>21</v>
      </c>
      <c r="Q4" s="49"/>
      <c r="R4" s="48" t="s">
        <v>32</v>
      </c>
      <c r="S4" s="49"/>
      <c r="T4" s="48" t="s">
        <v>43</v>
      </c>
      <c r="U4" s="49"/>
      <c r="V4" s="48" t="s">
        <v>44</v>
      </c>
      <c r="W4" s="49"/>
      <c r="X4" s="48" t="s">
        <v>33</v>
      </c>
      <c r="Y4" s="49"/>
      <c r="Z4" s="48" t="s">
        <v>45</v>
      </c>
      <c r="AA4" s="49"/>
      <c r="AB4" s="48" t="s">
        <v>46</v>
      </c>
      <c r="AC4" s="49"/>
      <c r="AD4" s="4" t="s">
        <v>3</v>
      </c>
      <c r="AE4" s="52" t="s">
        <v>48</v>
      </c>
      <c r="AF4" s="53"/>
      <c r="AG4" s="52" t="s">
        <v>47</v>
      </c>
      <c r="AH4" s="53"/>
      <c r="AI4" s="50" t="s">
        <v>4</v>
      </c>
      <c r="AJ4" s="51"/>
    </row>
    <row r="5" spans="1:36" ht="29.6" thickBot="1" x14ac:dyDescent="0.45">
      <c r="A5" s="2" t="s">
        <v>1</v>
      </c>
      <c r="B5" s="14" t="s">
        <v>27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38</v>
      </c>
      <c r="H5" s="15" t="s">
        <v>42</v>
      </c>
      <c r="I5" s="15" t="s">
        <v>39</v>
      </c>
      <c r="J5" s="15" t="s">
        <v>41</v>
      </c>
      <c r="K5" s="18"/>
      <c r="L5" s="16" t="s">
        <v>5</v>
      </c>
      <c r="M5" s="17" t="s">
        <v>6</v>
      </c>
      <c r="N5" s="16" t="s">
        <v>5</v>
      </c>
      <c r="O5" s="17" t="s">
        <v>6</v>
      </c>
      <c r="P5" s="16" t="s">
        <v>5</v>
      </c>
      <c r="Q5" s="17" t="s">
        <v>6</v>
      </c>
      <c r="R5" s="16" t="s">
        <v>5</v>
      </c>
      <c r="S5" s="17" t="s">
        <v>6</v>
      </c>
      <c r="T5" s="16" t="s">
        <v>5</v>
      </c>
      <c r="U5" s="17" t="s">
        <v>6</v>
      </c>
      <c r="V5" s="16" t="s">
        <v>5</v>
      </c>
      <c r="W5" s="17" t="s">
        <v>6</v>
      </c>
      <c r="X5" s="16" t="s">
        <v>5</v>
      </c>
      <c r="Y5" s="17" t="s">
        <v>6</v>
      </c>
      <c r="Z5" s="16" t="s">
        <v>5</v>
      </c>
      <c r="AA5" s="17" t="s">
        <v>6</v>
      </c>
      <c r="AB5" s="16" t="s">
        <v>5</v>
      </c>
      <c r="AC5" s="17" t="s">
        <v>6</v>
      </c>
      <c r="AD5" s="18"/>
      <c r="AE5" s="16" t="s">
        <v>5</v>
      </c>
      <c r="AF5" s="17" t="s">
        <v>6</v>
      </c>
      <c r="AG5" s="16" t="s">
        <v>5</v>
      </c>
      <c r="AH5" s="17" t="s">
        <v>6</v>
      </c>
      <c r="AI5" s="16" t="s">
        <v>5</v>
      </c>
      <c r="AJ5" s="19" t="s">
        <v>6</v>
      </c>
    </row>
    <row r="6" spans="1:36" ht="24" thickTop="1" thickBot="1" x14ac:dyDescent="0.45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2"/>
    </row>
    <row r="7" spans="1:36" ht="15" thickBot="1" x14ac:dyDescent="0.45">
      <c r="A7" s="28" t="s">
        <v>37</v>
      </c>
      <c r="B7" s="9"/>
      <c r="C7" s="9"/>
      <c r="D7" s="9"/>
      <c r="E7" s="9"/>
      <c r="F7" s="9"/>
      <c r="G7" s="9"/>
      <c r="H7" s="9"/>
      <c r="I7" s="9"/>
      <c r="J7" s="9"/>
      <c r="K7" s="9">
        <f>SUM(B7:J7)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>
        <f>K7+L7+N7+P7+R7+AB7+AD7+AG7+X7+AE7+Z7+V7+T7</f>
        <v>0</v>
      </c>
      <c r="AJ7" s="12">
        <f>M7+O7+Q7+S7+AC7+Y7+U7+AA7+AF7+AH7+W7</f>
        <v>0</v>
      </c>
    </row>
    <row r="8" spans="1:36" ht="15" thickBot="1" x14ac:dyDescent="0.45">
      <c r="A8" s="28" t="s">
        <v>34</v>
      </c>
      <c r="B8" s="9">
        <v>179754.38</v>
      </c>
      <c r="C8" s="9"/>
      <c r="D8" s="9"/>
      <c r="E8" s="9"/>
      <c r="F8" s="9"/>
      <c r="G8" s="9"/>
      <c r="H8" s="9"/>
      <c r="I8" s="9">
        <v>600</v>
      </c>
      <c r="J8" s="9">
        <v>3450</v>
      </c>
      <c r="K8" s="9">
        <f>SUM(B8:J8)</f>
        <v>183804.38</v>
      </c>
      <c r="L8" s="12">
        <v>4480.3999999999996</v>
      </c>
      <c r="M8" s="12">
        <v>1120.1199999999999</v>
      </c>
      <c r="N8" s="12">
        <v>359.52</v>
      </c>
      <c r="O8" s="12">
        <v>359.76</v>
      </c>
      <c r="P8" s="12">
        <v>90.72</v>
      </c>
      <c r="Q8" s="12">
        <v>90.72</v>
      </c>
      <c r="R8" s="12">
        <v>782.83</v>
      </c>
      <c r="S8" s="12"/>
      <c r="T8" s="12"/>
      <c r="U8" s="12">
        <v>1253.96</v>
      </c>
      <c r="V8" s="12"/>
      <c r="W8" s="12">
        <v>0</v>
      </c>
      <c r="X8" s="12">
        <v>866.56</v>
      </c>
      <c r="Y8" s="12">
        <v>216.64</v>
      </c>
      <c r="Z8" s="12">
        <v>373.8</v>
      </c>
      <c r="AA8" s="12">
        <v>93.45</v>
      </c>
      <c r="AB8" s="12">
        <v>1759.2</v>
      </c>
      <c r="AC8" s="12">
        <v>14074.36</v>
      </c>
      <c r="AD8" s="12">
        <v>33854</v>
      </c>
      <c r="AE8" s="12"/>
      <c r="AF8" s="12"/>
      <c r="AG8" s="12">
        <v>1500</v>
      </c>
      <c r="AH8" s="12">
        <v>2040</v>
      </c>
      <c r="AI8" s="12">
        <f>K8+L8+N8+P8+R8+AB8+AD8+AG8+X8+AE8+Z8+V8+T8</f>
        <v>227871.40999999997</v>
      </c>
      <c r="AJ8" s="12">
        <f t="shared" ref="AJ8:AJ29" si="0">M8+O8+Q8+S8+AC8+Y8+U8+AA8+AF8+AH8+W8</f>
        <v>19249.010000000002</v>
      </c>
    </row>
    <row r="9" spans="1:36" ht="23.6" thickBot="1" x14ac:dyDescent="0.45">
      <c r="A9" s="24" t="s">
        <v>10</v>
      </c>
      <c r="B9" s="25">
        <f>B7+B8</f>
        <v>179754.38</v>
      </c>
      <c r="C9" s="25">
        <f t="shared" ref="C9:G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>H7+H8</f>
        <v>0</v>
      </c>
      <c r="I9" s="25">
        <f>I7+I8</f>
        <v>600</v>
      </c>
      <c r="J9" s="25">
        <f>J7+J8</f>
        <v>3450</v>
      </c>
      <c r="K9" s="25">
        <f>SUM(B9:J9)</f>
        <v>183804.38</v>
      </c>
      <c r="L9" s="26">
        <f>L7+L8</f>
        <v>4480.3999999999996</v>
      </c>
      <c r="M9" s="26">
        <f t="shared" ref="M9:AH9" si="2">M7+M8</f>
        <v>1120.1199999999999</v>
      </c>
      <c r="N9" s="26">
        <f t="shared" si="2"/>
        <v>359.52</v>
      </c>
      <c r="O9" s="26">
        <f t="shared" si="2"/>
        <v>359.76</v>
      </c>
      <c r="P9" s="26">
        <f t="shared" si="2"/>
        <v>90.72</v>
      </c>
      <c r="Q9" s="26">
        <f t="shared" si="2"/>
        <v>90.72</v>
      </c>
      <c r="R9" s="26">
        <f t="shared" si="2"/>
        <v>782.83</v>
      </c>
      <c r="S9" s="26">
        <f t="shared" si="2"/>
        <v>0</v>
      </c>
      <c r="T9" s="26">
        <f t="shared" ref="T9:AA9" si="3">SUM(T7:T8)</f>
        <v>0</v>
      </c>
      <c r="U9" s="26">
        <f t="shared" si="3"/>
        <v>1253.96</v>
      </c>
      <c r="V9" s="26">
        <f t="shared" si="3"/>
        <v>0</v>
      </c>
      <c r="W9" s="26">
        <f t="shared" si="3"/>
        <v>0</v>
      </c>
      <c r="X9" s="26">
        <f t="shared" si="3"/>
        <v>866.56</v>
      </c>
      <c r="Y9" s="26">
        <f t="shared" si="3"/>
        <v>216.64</v>
      </c>
      <c r="Z9" s="26">
        <f t="shared" si="3"/>
        <v>373.8</v>
      </c>
      <c r="AA9" s="26">
        <f t="shared" si="3"/>
        <v>93.45</v>
      </c>
      <c r="AB9" s="26">
        <f t="shared" si="2"/>
        <v>1759.2</v>
      </c>
      <c r="AC9" s="26">
        <f t="shared" si="2"/>
        <v>14074.36</v>
      </c>
      <c r="AD9" s="26">
        <f t="shared" si="2"/>
        <v>33854</v>
      </c>
      <c r="AE9" s="26">
        <f t="shared" si="2"/>
        <v>0</v>
      </c>
      <c r="AF9" s="26">
        <f t="shared" si="2"/>
        <v>0</v>
      </c>
      <c r="AG9" s="26">
        <f t="shared" si="2"/>
        <v>1500</v>
      </c>
      <c r="AH9" s="26">
        <f t="shared" si="2"/>
        <v>2040</v>
      </c>
      <c r="AI9" s="26">
        <f>K9+L9+N9+P9+R9+AB9+AD9+AG9+X9+AE9+Z9+V9+T9</f>
        <v>227871.40999999997</v>
      </c>
      <c r="AJ9" s="26">
        <f t="shared" si="0"/>
        <v>19249.010000000002</v>
      </c>
    </row>
    <row r="10" spans="1:36" ht="15" thickBot="1" x14ac:dyDescent="0.45">
      <c r="A10" s="27" t="s">
        <v>8</v>
      </c>
      <c r="B10" s="25">
        <f>B9</f>
        <v>179754.38</v>
      </c>
      <c r="C10" s="25">
        <f t="shared" ref="C10:G10" si="4">C9</f>
        <v>0</v>
      </c>
      <c r="D10" s="25">
        <f t="shared" si="4"/>
        <v>0</v>
      </c>
      <c r="E10" s="25">
        <f t="shared" si="4"/>
        <v>0</v>
      </c>
      <c r="F10" s="25">
        <f t="shared" si="4"/>
        <v>0</v>
      </c>
      <c r="G10" s="25">
        <f t="shared" si="4"/>
        <v>0</v>
      </c>
      <c r="H10" s="25">
        <f>H9</f>
        <v>0</v>
      </c>
      <c r="I10" s="25">
        <f>I9</f>
        <v>600</v>
      </c>
      <c r="J10" s="25">
        <f>J9</f>
        <v>3450</v>
      </c>
      <c r="K10" s="25">
        <f>SUM(B10:J10)</f>
        <v>183804.38</v>
      </c>
      <c r="L10" s="26">
        <f>L9</f>
        <v>4480.3999999999996</v>
      </c>
      <c r="M10" s="26">
        <f t="shared" ref="M10:AH10" si="5">M9</f>
        <v>1120.1199999999999</v>
      </c>
      <c r="N10" s="26">
        <f t="shared" si="5"/>
        <v>359.52</v>
      </c>
      <c r="O10" s="26">
        <f t="shared" si="5"/>
        <v>359.76</v>
      </c>
      <c r="P10" s="26">
        <f t="shared" si="5"/>
        <v>90.72</v>
      </c>
      <c r="Q10" s="26">
        <f t="shared" si="5"/>
        <v>90.72</v>
      </c>
      <c r="R10" s="26">
        <f t="shared" si="5"/>
        <v>782.83</v>
      </c>
      <c r="S10" s="26">
        <f t="shared" si="5"/>
        <v>0</v>
      </c>
      <c r="T10" s="26">
        <f t="shared" si="5"/>
        <v>0</v>
      </c>
      <c r="U10" s="26">
        <f t="shared" si="5"/>
        <v>1253.96</v>
      </c>
      <c r="V10" s="26">
        <f t="shared" si="5"/>
        <v>0</v>
      </c>
      <c r="W10" s="26">
        <f t="shared" si="5"/>
        <v>0</v>
      </c>
      <c r="X10" s="26">
        <f t="shared" si="5"/>
        <v>866.56</v>
      </c>
      <c r="Y10" s="26">
        <f t="shared" si="5"/>
        <v>216.64</v>
      </c>
      <c r="Z10" s="26">
        <f t="shared" si="5"/>
        <v>373.8</v>
      </c>
      <c r="AA10" s="26">
        <f t="shared" si="5"/>
        <v>93.45</v>
      </c>
      <c r="AB10" s="26">
        <f t="shared" si="5"/>
        <v>1759.2</v>
      </c>
      <c r="AC10" s="26">
        <f t="shared" si="5"/>
        <v>14074.36</v>
      </c>
      <c r="AD10" s="26">
        <f t="shared" si="5"/>
        <v>33854</v>
      </c>
      <c r="AE10" s="26">
        <f t="shared" si="5"/>
        <v>0</v>
      </c>
      <c r="AF10" s="26">
        <f t="shared" si="5"/>
        <v>0</v>
      </c>
      <c r="AG10" s="26">
        <f t="shared" si="5"/>
        <v>1500</v>
      </c>
      <c r="AH10" s="26">
        <f t="shared" si="5"/>
        <v>2040</v>
      </c>
      <c r="AI10" s="26">
        <f t="shared" ref="AI10:AI29" si="6">K10+L10+N10+P10+R10+AB10+AD10+AG10+X10+AE10+Z10+V10+T10</f>
        <v>227871.40999999997</v>
      </c>
      <c r="AJ10" s="26">
        <f t="shared" si="0"/>
        <v>19249.010000000002</v>
      </c>
    </row>
    <row r="11" spans="1:36" ht="15" thickBot="1" x14ac:dyDescent="0.45">
      <c r="A11" s="27" t="s">
        <v>9</v>
      </c>
      <c r="B11" s="25">
        <f>B9</f>
        <v>179754.38</v>
      </c>
      <c r="C11" s="25">
        <f t="shared" ref="C11:J11" si="7">C9</f>
        <v>0</v>
      </c>
      <c r="D11" s="25">
        <f t="shared" si="7"/>
        <v>0</v>
      </c>
      <c r="E11" s="25">
        <f t="shared" si="7"/>
        <v>0</v>
      </c>
      <c r="F11" s="25">
        <f t="shared" si="7"/>
        <v>0</v>
      </c>
      <c r="G11" s="25">
        <f t="shared" si="7"/>
        <v>0</v>
      </c>
      <c r="H11" s="25">
        <f t="shared" si="7"/>
        <v>0</v>
      </c>
      <c r="I11" s="25">
        <f t="shared" si="7"/>
        <v>600</v>
      </c>
      <c r="J11" s="25">
        <f t="shared" si="7"/>
        <v>3450</v>
      </c>
      <c r="K11" s="25">
        <f>SUM(B11:J11)</f>
        <v>183804.38</v>
      </c>
      <c r="L11" s="26">
        <f>L9</f>
        <v>4480.3999999999996</v>
      </c>
      <c r="M11" s="26">
        <f t="shared" ref="M11:AH11" si="8">M9</f>
        <v>1120.1199999999999</v>
      </c>
      <c r="N11" s="26">
        <f t="shared" si="8"/>
        <v>359.52</v>
      </c>
      <c r="O11" s="26">
        <f t="shared" si="8"/>
        <v>359.76</v>
      </c>
      <c r="P11" s="26">
        <f t="shared" si="8"/>
        <v>90.72</v>
      </c>
      <c r="Q11" s="26">
        <f t="shared" si="8"/>
        <v>90.72</v>
      </c>
      <c r="R11" s="26">
        <f t="shared" si="8"/>
        <v>782.83</v>
      </c>
      <c r="S11" s="26">
        <f t="shared" si="8"/>
        <v>0</v>
      </c>
      <c r="T11" s="26">
        <f t="shared" si="8"/>
        <v>0</v>
      </c>
      <c r="U11" s="26">
        <f t="shared" si="8"/>
        <v>1253.96</v>
      </c>
      <c r="V11" s="26">
        <f t="shared" si="8"/>
        <v>0</v>
      </c>
      <c r="W11" s="26">
        <f t="shared" si="8"/>
        <v>0</v>
      </c>
      <c r="X11" s="26">
        <f t="shared" si="8"/>
        <v>866.56</v>
      </c>
      <c r="Y11" s="26">
        <f t="shared" si="8"/>
        <v>216.64</v>
      </c>
      <c r="Z11" s="26">
        <f t="shared" si="8"/>
        <v>373.8</v>
      </c>
      <c r="AA11" s="26">
        <f t="shared" si="8"/>
        <v>93.45</v>
      </c>
      <c r="AB11" s="26">
        <f t="shared" si="8"/>
        <v>1759.2</v>
      </c>
      <c r="AC11" s="26">
        <f t="shared" si="8"/>
        <v>14074.36</v>
      </c>
      <c r="AD11" s="26">
        <f t="shared" si="8"/>
        <v>33854</v>
      </c>
      <c r="AE11" s="26">
        <f t="shared" si="8"/>
        <v>0</v>
      </c>
      <c r="AF11" s="26">
        <f t="shared" si="8"/>
        <v>0</v>
      </c>
      <c r="AG11" s="26">
        <f t="shared" si="8"/>
        <v>1500</v>
      </c>
      <c r="AH11" s="26">
        <f t="shared" si="8"/>
        <v>2040</v>
      </c>
      <c r="AI11" s="26">
        <f t="shared" si="6"/>
        <v>227871.40999999997</v>
      </c>
      <c r="AJ11" s="26">
        <f t="shared" si="0"/>
        <v>19249.010000000002</v>
      </c>
    </row>
    <row r="12" spans="1:36" ht="15" thickBot="1" x14ac:dyDescent="0.45">
      <c r="A12" s="6"/>
      <c r="B12" s="9"/>
      <c r="C12" s="11"/>
      <c r="D12" s="11"/>
      <c r="E12" s="11"/>
      <c r="F12" s="11"/>
      <c r="G12" s="11"/>
      <c r="H12" s="10"/>
      <c r="I12" s="10"/>
      <c r="J12" s="10"/>
      <c r="K12" s="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thickBot="1" x14ac:dyDescent="0.45">
      <c r="A13" s="5" t="s">
        <v>28</v>
      </c>
      <c r="B13" s="9"/>
      <c r="C13" s="11"/>
      <c r="D13" s="11"/>
      <c r="E13" s="11"/>
      <c r="F13" s="20"/>
      <c r="G13" s="20"/>
      <c r="H13" s="21"/>
      <c r="I13" s="21"/>
      <c r="J13" s="21"/>
      <c r="K13" s="9">
        <f>SUM(B13:J13)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6"/>
        <v>0</v>
      </c>
      <c r="AJ13" s="12">
        <f t="shared" si="0"/>
        <v>0</v>
      </c>
    </row>
    <row r="14" spans="1:36" ht="15" thickBot="1" x14ac:dyDescent="0.45">
      <c r="A14" s="5" t="s">
        <v>29</v>
      </c>
      <c r="B14" s="9">
        <v>2712758.58</v>
      </c>
      <c r="C14" s="11">
        <v>537342.68999999994</v>
      </c>
      <c r="D14" s="11">
        <v>8457.92</v>
      </c>
      <c r="E14" s="11"/>
      <c r="F14" s="20">
        <v>600</v>
      </c>
      <c r="G14" s="20">
        <v>9252.9500000000007</v>
      </c>
      <c r="H14" s="23">
        <v>13357.44</v>
      </c>
      <c r="I14" s="23">
        <v>9400</v>
      </c>
      <c r="J14" s="23">
        <v>52240</v>
      </c>
      <c r="K14" s="9">
        <f>SUM(B14:J14)</f>
        <v>3343409.58</v>
      </c>
      <c r="L14" s="12">
        <v>383620.86</v>
      </c>
      <c r="M14" s="12">
        <v>95624.31</v>
      </c>
      <c r="N14" s="12">
        <v>18100.36</v>
      </c>
      <c r="O14" s="12">
        <v>18131.96</v>
      </c>
      <c r="P14" s="12">
        <v>2800.57</v>
      </c>
      <c r="Q14" s="12">
        <v>2814.24</v>
      </c>
      <c r="R14" s="12">
        <v>11379.58</v>
      </c>
      <c r="S14" s="12"/>
      <c r="T14" s="12"/>
      <c r="U14" s="12">
        <v>10102.73</v>
      </c>
      <c r="V14" s="12"/>
      <c r="W14" s="12">
        <v>159.47</v>
      </c>
      <c r="X14" s="12">
        <v>12489.18</v>
      </c>
      <c r="Y14" s="12">
        <v>3093.18</v>
      </c>
      <c r="Z14" s="12">
        <v>13296.77</v>
      </c>
      <c r="AA14" s="12">
        <v>3324.2</v>
      </c>
      <c r="AB14" s="12">
        <v>24771.53</v>
      </c>
      <c r="AC14" s="12">
        <v>138945.03</v>
      </c>
      <c r="AD14" s="12">
        <v>560402</v>
      </c>
      <c r="AE14" s="12"/>
      <c r="AF14" s="12">
        <v>17019.560000000001</v>
      </c>
      <c r="AG14" s="12">
        <v>99250</v>
      </c>
      <c r="AH14" s="12">
        <v>27574.92</v>
      </c>
      <c r="AI14" s="12">
        <f>K14+L14+N14+P14+R14+AB14+AD14+AG14+X14+AE14+Z14+V14+T14</f>
        <v>4469520.4299999988</v>
      </c>
      <c r="AJ14" s="12">
        <f t="shared" si="0"/>
        <v>316789.59999999992</v>
      </c>
    </row>
    <row r="15" spans="1:36" ht="15" thickBot="1" x14ac:dyDescent="0.45">
      <c r="A15" s="27" t="s">
        <v>8</v>
      </c>
      <c r="B15" s="25">
        <f t="shared" ref="B15:J15" si="9">B13+B14</f>
        <v>2712758.58</v>
      </c>
      <c r="C15" s="25">
        <f t="shared" si="9"/>
        <v>537342.68999999994</v>
      </c>
      <c r="D15" s="25">
        <f t="shared" si="9"/>
        <v>8457.92</v>
      </c>
      <c r="E15" s="25">
        <f t="shared" si="9"/>
        <v>0</v>
      </c>
      <c r="F15" s="25">
        <f t="shared" si="9"/>
        <v>600</v>
      </c>
      <c r="G15" s="25">
        <f t="shared" si="9"/>
        <v>9252.9500000000007</v>
      </c>
      <c r="H15" s="25">
        <f t="shared" si="9"/>
        <v>13357.44</v>
      </c>
      <c r="I15" s="25">
        <f t="shared" si="9"/>
        <v>9400</v>
      </c>
      <c r="J15" s="25">
        <f t="shared" si="9"/>
        <v>52240</v>
      </c>
      <c r="K15" s="25">
        <f>SUM(B15:J15)</f>
        <v>3343409.58</v>
      </c>
      <c r="L15" s="26">
        <f>L13+L14</f>
        <v>383620.86</v>
      </c>
      <c r="M15" s="26">
        <f t="shared" ref="M15:AH15" si="10">M13+M14</f>
        <v>95624.31</v>
      </c>
      <c r="N15" s="26">
        <f t="shared" si="10"/>
        <v>18100.36</v>
      </c>
      <c r="O15" s="26">
        <f t="shared" si="10"/>
        <v>18131.96</v>
      </c>
      <c r="P15" s="26">
        <f t="shared" si="10"/>
        <v>2800.57</v>
      </c>
      <c r="Q15" s="26">
        <f t="shared" si="10"/>
        <v>2814.24</v>
      </c>
      <c r="R15" s="26">
        <f t="shared" si="10"/>
        <v>11379.58</v>
      </c>
      <c r="S15" s="26">
        <f t="shared" si="10"/>
        <v>0</v>
      </c>
      <c r="T15" s="26">
        <f t="shared" si="10"/>
        <v>0</v>
      </c>
      <c r="U15" s="26">
        <f t="shared" si="10"/>
        <v>10102.73</v>
      </c>
      <c r="V15" s="26">
        <f t="shared" si="10"/>
        <v>0</v>
      </c>
      <c r="W15" s="26">
        <f t="shared" si="10"/>
        <v>159.47</v>
      </c>
      <c r="X15" s="26">
        <f t="shared" si="10"/>
        <v>12489.18</v>
      </c>
      <c r="Y15" s="26">
        <f t="shared" si="10"/>
        <v>3093.18</v>
      </c>
      <c r="Z15" s="26">
        <f t="shared" si="10"/>
        <v>13296.77</v>
      </c>
      <c r="AA15" s="26">
        <f t="shared" si="10"/>
        <v>3324.2</v>
      </c>
      <c r="AB15" s="26">
        <f t="shared" si="10"/>
        <v>24771.53</v>
      </c>
      <c r="AC15" s="26">
        <f t="shared" si="10"/>
        <v>138945.03</v>
      </c>
      <c r="AD15" s="26">
        <f t="shared" si="10"/>
        <v>560402</v>
      </c>
      <c r="AE15" s="26">
        <f t="shared" si="10"/>
        <v>0</v>
      </c>
      <c r="AF15" s="26">
        <f t="shared" si="10"/>
        <v>17019.560000000001</v>
      </c>
      <c r="AG15" s="26">
        <f t="shared" si="10"/>
        <v>99250</v>
      </c>
      <c r="AH15" s="26">
        <f t="shared" si="10"/>
        <v>27574.92</v>
      </c>
      <c r="AI15" s="12">
        <f t="shared" si="6"/>
        <v>4469520.4299999988</v>
      </c>
      <c r="AJ15" s="26">
        <f t="shared" si="0"/>
        <v>316789.59999999992</v>
      </c>
    </row>
    <row r="16" spans="1:36" ht="15" thickBot="1" x14ac:dyDescent="0.45">
      <c r="A16" s="27" t="s">
        <v>9</v>
      </c>
      <c r="B16" s="25">
        <f t="shared" ref="B16:J16" si="11">B13+B14</f>
        <v>2712758.58</v>
      </c>
      <c r="C16" s="25">
        <f t="shared" si="11"/>
        <v>537342.68999999994</v>
      </c>
      <c r="D16" s="25">
        <f t="shared" si="11"/>
        <v>8457.92</v>
      </c>
      <c r="E16" s="25">
        <f t="shared" si="11"/>
        <v>0</v>
      </c>
      <c r="F16" s="25">
        <f t="shared" si="11"/>
        <v>600</v>
      </c>
      <c r="G16" s="25">
        <f t="shared" si="11"/>
        <v>9252.9500000000007</v>
      </c>
      <c r="H16" s="25">
        <f t="shared" si="11"/>
        <v>13357.44</v>
      </c>
      <c r="I16" s="25">
        <f t="shared" si="11"/>
        <v>9400</v>
      </c>
      <c r="J16" s="25">
        <f t="shared" si="11"/>
        <v>52240</v>
      </c>
      <c r="K16" s="25">
        <f>SUM(B16:J16)</f>
        <v>3343409.58</v>
      </c>
      <c r="L16" s="26">
        <f t="shared" ref="L16:AH16" si="12">L13+L14</f>
        <v>383620.86</v>
      </c>
      <c r="M16" s="26">
        <f t="shared" si="12"/>
        <v>95624.31</v>
      </c>
      <c r="N16" s="26">
        <f t="shared" si="12"/>
        <v>18100.36</v>
      </c>
      <c r="O16" s="26">
        <f t="shared" si="12"/>
        <v>18131.96</v>
      </c>
      <c r="P16" s="26">
        <f t="shared" si="12"/>
        <v>2800.57</v>
      </c>
      <c r="Q16" s="26">
        <f t="shared" si="12"/>
        <v>2814.24</v>
      </c>
      <c r="R16" s="26">
        <f t="shared" si="12"/>
        <v>11379.58</v>
      </c>
      <c r="S16" s="26">
        <f t="shared" si="12"/>
        <v>0</v>
      </c>
      <c r="T16" s="26">
        <f t="shared" si="12"/>
        <v>0</v>
      </c>
      <c r="U16" s="26">
        <f t="shared" si="12"/>
        <v>10102.73</v>
      </c>
      <c r="V16" s="26">
        <f t="shared" si="12"/>
        <v>0</v>
      </c>
      <c r="W16" s="26">
        <f t="shared" si="12"/>
        <v>159.47</v>
      </c>
      <c r="X16" s="26">
        <f t="shared" si="12"/>
        <v>12489.18</v>
      </c>
      <c r="Y16" s="26">
        <f t="shared" si="12"/>
        <v>3093.18</v>
      </c>
      <c r="Z16" s="26">
        <f t="shared" si="12"/>
        <v>13296.77</v>
      </c>
      <c r="AA16" s="26">
        <f t="shared" si="12"/>
        <v>3324.2</v>
      </c>
      <c r="AB16" s="26">
        <f t="shared" si="12"/>
        <v>24771.53</v>
      </c>
      <c r="AC16" s="26">
        <f t="shared" si="12"/>
        <v>138945.03</v>
      </c>
      <c r="AD16" s="26">
        <f t="shared" si="12"/>
        <v>560402</v>
      </c>
      <c r="AE16" s="26">
        <f t="shared" si="12"/>
        <v>0</v>
      </c>
      <c r="AF16" s="26">
        <f t="shared" si="12"/>
        <v>17019.560000000001</v>
      </c>
      <c r="AG16" s="26">
        <f t="shared" si="12"/>
        <v>99250</v>
      </c>
      <c r="AH16" s="26">
        <f t="shared" si="12"/>
        <v>27574.92</v>
      </c>
      <c r="AI16" s="26">
        <f t="shared" si="6"/>
        <v>4469520.4299999988</v>
      </c>
      <c r="AJ16" s="26">
        <f t="shared" si="0"/>
        <v>316789.59999999992</v>
      </c>
    </row>
    <row r="17" spans="1:36" ht="15" thickBot="1" x14ac:dyDescent="0.4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5" thickBot="1" x14ac:dyDescent="0.45">
      <c r="A18" s="33" t="s">
        <v>30</v>
      </c>
      <c r="B18" s="9">
        <v>267849.95</v>
      </c>
      <c r="C18" s="9">
        <v>2235.31</v>
      </c>
      <c r="D18" s="9"/>
      <c r="E18" s="9"/>
      <c r="F18" s="9">
        <v>4400</v>
      </c>
      <c r="G18" s="9">
        <v>1838.05</v>
      </c>
      <c r="H18" s="9"/>
      <c r="I18" s="9">
        <v>1500</v>
      </c>
      <c r="J18" s="9">
        <v>5290</v>
      </c>
      <c r="K18" s="9">
        <f>SUM(B18:J18)</f>
        <v>283113.31</v>
      </c>
      <c r="L18" s="31">
        <v>38573.31</v>
      </c>
      <c r="M18" s="31">
        <v>9643.36</v>
      </c>
      <c r="N18" s="31">
        <v>1984.8</v>
      </c>
      <c r="O18" s="31">
        <v>1984.8</v>
      </c>
      <c r="P18" s="31">
        <v>241.8</v>
      </c>
      <c r="Q18" s="31">
        <v>241.92</v>
      </c>
      <c r="R18" s="31">
        <v>1190.22</v>
      </c>
      <c r="S18" s="31"/>
      <c r="T18" s="31"/>
      <c r="U18" s="31">
        <v>935.95</v>
      </c>
      <c r="V18" s="31"/>
      <c r="W18" s="31">
        <v>31.55</v>
      </c>
      <c r="X18" s="31">
        <v>1313.2</v>
      </c>
      <c r="Y18" s="31">
        <v>328.31</v>
      </c>
      <c r="Z18" s="31">
        <v>1121.4000000000001</v>
      </c>
      <c r="AA18" s="31">
        <v>280.35000000000002</v>
      </c>
      <c r="AB18" s="31">
        <v>2667.62</v>
      </c>
      <c r="AC18" s="31">
        <v>8970.33</v>
      </c>
      <c r="AD18" s="31">
        <v>51808</v>
      </c>
      <c r="AE18" s="31"/>
      <c r="AF18" s="31">
        <v>3900</v>
      </c>
      <c r="AG18" s="31">
        <v>9000</v>
      </c>
      <c r="AH18" s="31">
        <v>2400</v>
      </c>
      <c r="AI18" s="12">
        <f t="shared" si="6"/>
        <v>391013.66</v>
      </c>
      <c r="AJ18" s="12">
        <f t="shared" si="0"/>
        <v>28716.57</v>
      </c>
    </row>
    <row r="19" spans="1:36" ht="15" thickBot="1" x14ac:dyDescent="0.45">
      <c r="A19" s="27" t="s">
        <v>8</v>
      </c>
      <c r="B19" s="25">
        <f>B17+B18</f>
        <v>267849.95</v>
      </c>
      <c r="C19" s="25">
        <f t="shared" ref="C19:J19" si="13">C17+C18</f>
        <v>2235.31</v>
      </c>
      <c r="D19" s="25">
        <f t="shared" si="13"/>
        <v>0</v>
      </c>
      <c r="E19" s="25">
        <f t="shared" si="13"/>
        <v>0</v>
      </c>
      <c r="F19" s="25">
        <f t="shared" si="13"/>
        <v>4400</v>
      </c>
      <c r="G19" s="25">
        <f t="shared" si="13"/>
        <v>1838.05</v>
      </c>
      <c r="H19" s="25">
        <f t="shared" si="13"/>
        <v>0</v>
      </c>
      <c r="I19" s="25">
        <f t="shared" si="13"/>
        <v>1500</v>
      </c>
      <c r="J19" s="25">
        <f t="shared" si="13"/>
        <v>5290</v>
      </c>
      <c r="K19" s="25">
        <f>SUM(B19:J19)</f>
        <v>283113.31</v>
      </c>
      <c r="L19" s="26">
        <f>L17+L18</f>
        <v>38573.31</v>
      </c>
      <c r="M19" s="26">
        <f t="shared" ref="M19:N19" si="14">M13+M17+M18</f>
        <v>9643.36</v>
      </c>
      <c r="N19" s="26">
        <f t="shared" si="14"/>
        <v>1984.8</v>
      </c>
      <c r="O19" s="26">
        <f>O18</f>
        <v>1984.8</v>
      </c>
      <c r="P19" s="26">
        <f t="shared" ref="P19:AC19" si="15">P18</f>
        <v>241.8</v>
      </c>
      <c r="Q19" s="26">
        <f t="shared" si="15"/>
        <v>241.92</v>
      </c>
      <c r="R19" s="26">
        <f t="shared" si="15"/>
        <v>1190.22</v>
      </c>
      <c r="S19" s="26">
        <f t="shared" si="15"/>
        <v>0</v>
      </c>
      <c r="T19" s="26">
        <f t="shared" si="15"/>
        <v>0</v>
      </c>
      <c r="U19" s="26">
        <f t="shared" si="15"/>
        <v>935.95</v>
      </c>
      <c r="V19" s="26">
        <f t="shared" si="15"/>
        <v>0</v>
      </c>
      <c r="W19" s="26">
        <f t="shared" si="15"/>
        <v>31.55</v>
      </c>
      <c r="X19" s="26">
        <f t="shared" si="15"/>
        <v>1313.2</v>
      </c>
      <c r="Y19" s="26">
        <f t="shared" si="15"/>
        <v>328.31</v>
      </c>
      <c r="Z19" s="26">
        <f t="shared" si="15"/>
        <v>1121.4000000000001</v>
      </c>
      <c r="AA19" s="26">
        <f t="shared" si="15"/>
        <v>280.35000000000002</v>
      </c>
      <c r="AB19" s="26">
        <f t="shared" si="15"/>
        <v>2667.62</v>
      </c>
      <c r="AC19" s="26">
        <f t="shared" si="15"/>
        <v>8970.33</v>
      </c>
      <c r="AD19" s="26">
        <f>AD18</f>
        <v>51808</v>
      </c>
      <c r="AE19" s="26">
        <f>AE18</f>
        <v>0</v>
      </c>
      <c r="AF19" s="26">
        <f>AF18</f>
        <v>3900</v>
      </c>
      <c r="AG19" s="26">
        <f>AG18</f>
        <v>9000</v>
      </c>
      <c r="AH19" s="26">
        <f>AH18</f>
        <v>2400</v>
      </c>
      <c r="AI19" s="26">
        <f t="shared" si="6"/>
        <v>391013.66</v>
      </c>
      <c r="AJ19" s="26">
        <f t="shared" si="0"/>
        <v>28716.57</v>
      </c>
    </row>
    <row r="20" spans="1:36" ht="15" thickBot="1" x14ac:dyDescent="0.45">
      <c r="A20" s="27" t="s">
        <v>9</v>
      </c>
      <c r="B20" s="25">
        <f t="shared" ref="B20:J20" si="16">B17+B18</f>
        <v>267849.95</v>
      </c>
      <c r="C20" s="25">
        <f t="shared" si="16"/>
        <v>2235.31</v>
      </c>
      <c r="D20" s="25">
        <f t="shared" si="16"/>
        <v>0</v>
      </c>
      <c r="E20" s="25">
        <f t="shared" si="16"/>
        <v>0</v>
      </c>
      <c r="F20" s="25">
        <f t="shared" si="16"/>
        <v>4400</v>
      </c>
      <c r="G20" s="25">
        <f t="shared" si="16"/>
        <v>1838.05</v>
      </c>
      <c r="H20" s="25">
        <f t="shared" si="16"/>
        <v>0</v>
      </c>
      <c r="I20" s="25">
        <f t="shared" si="16"/>
        <v>1500</v>
      </c>
      <c r="J20" s="25">
        <f t="shared" si="16"/>
        <v>5290</v>
      </c>
      <c r="K20" s="25">
        <f>SUM(B20:J20)</f>
        <v>283113.31</v>
      </c>
      <c r="L20" s="26">
        <f t="shared" ref="L20:AH20" si="17">L17+L18</f>
        <v>38573.31</v>
      </c>
      <c r="M20" s="26">
        <f t="shared" si="17"/>
        <v>9643.36</v>
      </c>
      <c r="N20" s="26">
        <f t="shared" si="17"/>
        <v>1984.8</v>
      </c>
      <c r="O20" s="26">
        <f t="shared" si="17"/>
        <v>1984.8</v>
      </c>
      <c r="P20" s="26">
        <f t="shared" si="17"/>
        <v>241.8</v>
      </c>
      <c r="Q20" s="26">
        <f t="shared" si="17"/>
        <v>241.92</v>
      </c>
      <c r="R20" s="26">
        <f>R17+R18</f>
        <v>1190.22</v>
      </c>
      <c r="S20" s="26">
        <f t="shared" si="17"/>
        <v>0</v>
      </c>
      <c r="T20" s="26">
        <f t="shared" si="17"/>
        <v>0</v>
      </c>
      <c r="U20" s="26">
        <f t="shared" si="17"/>
        <v>935.95</v>
      </c>
      <c r="V20" s="26">
        <f t="shared" si="17"/>
        <v>0</v>
      </c>
      <c r="W20" s="26">
        <f t="shared" si="17"/>
        <v>31.55</v>
      </c>
      <c r="X20" s="26">
        <f t="shared" si="17"/>
        <v>1313.2</v>
      </c>
      <c r="Y20" s="26">
        <f t="shared" si="17"/>
        <v>328.31</v>
      </c>
      <c r="Z20" s="26">
        <f t="shared" si="17"/>
        <v>1121.4000000000001</v>
      </c>
      <c r="AA20" s="26">
        <f t="shared" si="17"/>
        <v>280.35000000000002</v>
      </c>
      <c r="AB20" s="26">
        <f t="shared" si="17"/>
        <v>2667.62</v>
      </c>
      <c r="AC20" s="26">
        <f t="shared" si="17"/>
        <v>8970.33</v>
      </c>
      <c r="AD20" s="26">
        <f t="shared" si="17"/>
        <v>51808</v>
      </c>
      <c r="AE20" s="26">
        <f t="shared" si="17"/>
        <v>0</v>
      </c>
      <c r="AF20" s="26">
        <f t="shared" si="17"/>
        <v>3900</v>
      </c>
      <c r="AG20" s="26">
        <f t="shared" si="17"/>
        <v>9000</v>
      </c>
      <c r="AH20" s="26">
        <f t="shared" si="17"/>
        <v>2400</v>
      </c>
      <c r="AI20" s="26">
        <f t="shared" si="6"/>
        <v>391013.66</v>
      </c>
      <c r="AJ20" s="26">
        <f t="shared" si="0"/>
        <v>28716.57</v>
      </c>
    </row>
    <row r="21" spans="1:36" ht="15" thickBot="1" x14ac:dyDescent="0.45">
      <c r="A21" s="33"/>
      <c r="B21" s="9"/>
      <c r="C21" s="9"/>
      <c r="D21" s="9"/>
      <c r="E21" s="9"/>
      <c r="F21" s="9"/>
      <c r="G21" s="9"/>
      <c r="H21" s="9"/>
      <c r="I21" s="9"/>
      <c r="J21" s="9"/>
      <c r="K21" s="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5" thickBot="1" x14ac:dyDescent="0.45">
      <c r="A22" s="33" t="s">
        <v>31</v>
      </c>
      <c r="B22" s="9">
        <v>382128.46</v>
      </c>
      <c r="C22" s="9"/>
      <c r="D22" s="9"/>
      <c r="E22" s="9"/>
      <c r="F22" s="9"/>
      <c r="G22" s="9">
        <v>2938.21</v>
      </c>
      <c r="H22" s="9"/>
      <c r="I22" s="9">
        <v>7300</v>
      </c>
      <c r="J22" s="9">
        <v>2400</v>
      </c>
      <c r="K22" s="9">
        <f>SUM(B22:J22)</f>
        <v>394766.67000000004</v>
      </c>
      <c r="L22" s="31">
        <v>48289.01</v>
      </c>
      <c r="M22" s="31">
        <v>12072.22</v>
      </c>
      <c r="N22" s="31">
        <v>2612.4</v>
      </c>
      <c r="O22" s="31">
        <v>2612.64</v>
      </c>
      <c r="P22" s="31">
        <v>335.6</v>
      </c>
      <c r="Q22" s="31">
        <v>335.6</v>
      </c>
      <c r="R22" s="31">
        <v>1677.34</v>
      </c>
      <c r="S22" s="31"/>
      <c r="T22" s="31"/>
      <c r="U22" s="31">
        <v>1336.65</v>
      </c>
      <c r="V22" s="31"/>
      <c r="W22" s="31">
        <v>61.67</v>
      </c>
      <c r="X22" s="31">
        <v>1850.26</v>
      </c>
      <c r="Y22" s="31">
        <v>462.57</v>
      </c>
      <c r="Z22" s="31">
        <v>1495.2</v>
      </c>
      <c r="AA22" s="31">
        <v>373.79</v>
      </c>
      <c r="AB22" s="31">
        <v>3798.1</v>
      </c>
      <c r="AC22" s="31">
        <v>16236.14</v>
      </c>
      <c r="AD22" s="31">
        <v>72911</v>
      </c>
      <c r="AE22" s="31"/>
      <c r="AF22" s="31">
        <v>784.8</v>
      </c>
      <c r="AG22" s="31">
        <v>10500</v>
      </c>
      <c r="AH22" s="31">
        <v>2700</v>
      </c>
      <c r="AI22" s="12">
        <f t="shared" si="6"/>
        <v>538235.58000000007</v>
      </c>
      <c r="AJ22" s="12">
        <f t="shared" si="0"/>
        <v>36976.080000000002</v>
      </c>
    </row>
    <row r="23" spans="1:36" ht="15" thickBot="1" x14ac:dyDescent="0.45">
      <c r="A23" s="27" t="s">
        <v>8</v>
      </c>
      <c r="B23" s="25">
        <f>B21+B22</f>
        <v>382128.46</v>
      </c>
      <c r="C23" s="25">
        <f t="shared" ref="C23:J23" si="18">C21+C22</f>
        <v>0</v>
      </c>
      <c r="D23" s="25">
        <f t="shared" si="18"/>
        <v>0</v>
      </c>
      <c r="E23" s="25">
        <f t="shared" si="18"/>
        <v>0</v>
      </c>
      <c r="F23" s="25">
        <f t="shared" si="18"/>
        <v>0</v>
      </c>
      <c r="G23" s="25">
        <f t="shared" si="18"/>
        <v>2938.21</v>
      </c>
      <c r="H23" s="25">
        <f t="shared" si="18"/>
        <v>0</v>
      </c>
      <c r="I23" s="25">
        <f t="shared" si="18"/>
        <v>7300</v>
      </c>
      <c r="J23" s="25">
        <f t="shared" si="18"/>
        <v>2400</v>
      </c>
      <c r="K23" s="25">
        <f>SUM(B23:J23)</f>
        <v>394766.67000000004</v>
      </c>
      <c r="L23" s="26">
        <f>L21+L22</f>
        <v>48289.01</v>
      </c>
      <c r="M23" s="26">
        <f t="shared" ref="M23:AA23" si="19">M17+M21+M22</f>
        <v>12072.22</v>
      </c>
      <c r="N23" s="26">
        <f t="shared" si="19"/>
        <v>2612.4</v>
      </c>
      <c r="O23" s="26">
        <f t="shared" si="19"/>
        <v>2612.64</v>
      </c>
      <c r="P23" s="26">
        <f t="shared" si="19"/>
        <v>335.6</v>
      </c>
      <c r="Q23" s="26">
        <f t="shared" si="19"/>
        <v>335.6</v>
      </c>
      <c r="R23" s="26">
        <f t="shared" si="19"/>
        <v>1677.34</v>
      </c>
      <c r="S23" s="26">
        <f t="shared" si="19"/>
        <v>0</v>
      </c>
      <c r="T23" s="26">
        <f t="shared" si="19"/>
        <v>0</v>
      </c>
      <c r="U23" s="26">
        <f t="shared" si="19"/>
        <v>1336.65</v>
      </c>
      <c r="V23" s="26">
        <f t="shared" si="19"/>
        <v>0</v>
      </c>
      <c r="W23" s="26">
        <f t="shared" si="19"/>
        <v>61.67</v>
      </c>
      <c r="X23" s="26">
        <f t="shared" si="19"/>
        <v>1850.26</v>
      </c>
      <c r="Y23" s="26">
        <f t="shared" si="19"/>
        <v>462.57</v>
      </c>
      <c r="Z23" s="26">
        <f t="shared" si="19"/>
        <v>1495.2</v>
      </c>
      <c r="AA23" s="26">
        <f t="shared" si="19"/>
        <v>373.79</v>
      </c>
      <c r="AB23" s="26">
        <f t="shared" ref="AB23:AH23" si="20">AB17+AB21+AB22</f>
        <v>3798.1</v>
      </c>
      <c r="AC23" s="26">
        <f t="shared" si="20"/>
        <v>16236.14</v>
      </c>
      <c r="AD23" s="26">
        <f t="shared" si="20"/>
        <v>72911</v>
      </c>
      <c r="AE23" s="26">
        <f t="shared" si="20"/>
        <v>0</v>
      </c>
      <c r="AF23" s="26">
        <f t="shared" si="20"/>
        <v>784.8</v>
      </c>
      <c r="AG23" s="26">
        <f t="shared" si="20"/>
        <v>10500</v>
      </c>
      <c r="AH23" s="26">
        <f t="shared" si="20"/>
        <v>2700</v>
      </c>
      <c r="AI23" s="26">
        <f t="shared" si="6"/>
        <v>538235.58000000007</v>
      </c>
      <c r="AJ23" s="26">
        <f t="shared" si="0"/>
        <v>36976.080000000002</v>
      </c>
    </row>
    <row r="24" spans="1:36" ht="15" thickBot="1" x14ac:dyDescent="0.45">
      <c r="A24" s="27" t="s">
        <v>9</v>
      </c>
      <c r="B24" s="25">
        <f t="shared" ref="B24:J24" si="21">B21+B22</f>
        <v>382128.46</v>
      </c>
      <c r="C24" s="25">
        <f t="shared" si="21"/>
        <v>0</v>
      </c>
      <c r="D24" s="25">
        <f t="shared" si="21"/>
        <v>0</v>
      </c>
      <c r="E24" s="25">
        <f t="shared" si="21"/>
        <v>0</v>
      </c>
      <c r="F24" s="25">
        <f t="shared" si="21"/>
        <v>0</v>
      </c>
      <c r="G24" s="25">
        <f t="shared" si="21"/>
        <v>2938.21</v>
      </c>
      <c r="H24" s="25">
        <f t="shared" si="21"/>
        <v>0</v>
      </c>
      <c r="I24" s="25">
        <f t="shared" si="21"/>
        <v>7300</v>
      </c>
      <c r="J24" s="25">
        <f t="shared" si="21"/>
        <v>2400</v>
      </c>
      <c r="K24" s="25">
        <f>SUM(B24:J24)</f>
        <v>394766.67000000004</v>
      </c>
      <c r="L24" s="26">
        <f t="shared" ref="L24:AH24" si="22">L21+L22</f>
        <v>48289.01</v>
      </c>
      <c r="M24" s="26">
        <f t="shared" si="22"/>
        <v>12072.22</v>
      </c>
      <c r="N24" s="26">
        <f t="shared" si="22"/>
        <v>2612.4</v>
      </c>
      <c r="O24" s="26">
        <f t="shared" si="22"/>
        <v>2612.64</v>
      </c>
      <c r="P24" s="26">
        <f t="shared" si="22"/>
        <v>335.6</v>
      </c>
      <c r="Q24" s="26">
        <f t="shared" si="22"/>
        <v>335.6</v>
      </c>
      <c r="R24" s="26">
        <f t="shared" si="22"/>
        <v>1677.34</v>
      </c>
      <c r="S24" s="26">
        <f t="shared" si="22"/>
        <v>0</v>
      </c>
      <c r="T24" s="26">
        <f t="shared" si="22"/>
        <v>0</v>
      </c>
      <c r="U24" s="26">
        <f t="shared" si="22"/>
        <v>1336.65</v>
      </c>
      <c r="V24" s="26">
        <f t="shared" si="22"/>
        <v>0</v>
      </c>
      <c r="W24" s="26">
        <f t="shared" si="22"/>
        <v>61.67</v>
      </c>
      <c r="X24" s="26">
        <f t="shared" si="22"/>
        <v>1850.26</v>
      </c>
      <c r="Y24" s="26">
        <f t="shared" si="22"/>
        <v>462.57</v>
      </c>
      <c r="Z24" s="26">
        <f t="shared" si="22"/>
        <v>1495.2</v>
      </c>
      <c r="AA24" s="26">
        <f t="shared" si="22"/>
        <v>373.79</v>
      </c>
      <c r="AB24" s="26">
        <f t="shared" si="22"/>
        <v>3798.1</v>
      </c>
      <c r="AC24" s="26">
        <f t="shared" si="22"/>
        <v>16236.14</v>
      </c>
      <c r="AD24" s="26">
        <f t="shared" si="22"/>
        <v>72911</v>
      </c>
      <c r="AE24" s="26">
        <f t="shared" si="22"/>
        <v>0</v>
      </c>
      <c r="AF24" s="26">
        <f t="shared" si="22"/>
        <v>784.8</v>
      </c>
      <c r="AG24" s="26">
        <f t="shared" si="22"/>
        <v>10500</v>
      </c>
      <c r="AH24" s="26">
        <f t="shared" si="22"/>
        <v>2700</v>
      </c>
      <c r="AI24" s="26">
        <f t="shared" si="6"/>
        <v>538235.58000000007</v>
      </c>
      <c r="AJ24" s="26">
        <f t="shared" si="0"/>
        <v>36976.080000000002</v>
      </c>
    </row>
    <row r="25" spans="1:36" ht="15" thickBot="1" x14ac:dyDescent="0.4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" thickBot="1" x14ac:dyDescent="0.45">
      <c r="A26" s="33" t="s">
        <v>17</v>
      </c>
      <c r="B26" s="9">
        <v>91652.46</v>
      </c>
      <c r="C26" s="9"/>
      <c r="D26" s="9"/>
      <c r="E26" s="9"/>
      <c r="F26" s="9"/>
      <c r="G26" s="9">
        <v>1266.81</v>
      </c>
      <c r="H26" s="9"/>
      <c r="I26" s="9"/>
      <c r="J26" s="9">
        <v>1830</v>
      </c>
      <c r="K26" s="9">
        <f>SUM(B26:J26)</f>
        <v>94749.27</v>
      </c>
      <c r="L26" s="31">
        <v>14602.87</v>
      </c>
      <c r="M26" s="31">
        <v>3650.7</v>
      </c>
      <c r="N26" s="31">
        <v>750.96</v>
      </c>
      <c r="O26" s="31">
        <v>750.96</v>
      </c>
      <c r="P26" s="31">
        <v>92.52</v>
      </c>
      <c r="Q26" s="31">
        <v>92.64</v>
      </c>
      <c r="R26" s="31">
        <v>408.99</v>
      </c>
      <c r="S26" s="31"/>
      <c r="T26" s="31"/>
      <c r="U26" s="31">
        <v>457.68</v>
      </c>
      <c r="V26" s="31"/>
      <c r="W26" s="31"/>
      <c r="X26" s="31">
        <v>450.38</v>
      </c>
      <c r="Y26" s="31">
        <v>112.6</v>
      </c>
      <c r="Z26" s="31">
        <v>373.8</v>
      </c>
      <c r="AA26" s="31">
        <v>93.45</v>
      </c>
      <c r="AB26" s="31">
        <v>914.94</v>
      </c>
      <c r="AC26" s="31">
        <v>5489.38</v>
      </c>
      <c r="AD26" s="31">
        <v>17809</v>
      </c>
      <c r="AE26" s="31"/>
      <c r="AF26" s="31">
        <v>1159.2</v>
      </c>
      <c r="AG26" s="31">
        <v>3000</v>
      </c>
      <c r="AH26" s="31">
        <v>1800</v>
      </c>
      <c r="AI26" s="12">
        <f t="shared" si="6"/>
        <v>133152.73000000001</v>
      </c>
      <c r="AJ26" s="12">
        <f t="shared" si="0"/>
        <v>13606.610000000002</v>
      </c>
    </row>
    <row r="27" spans="1:36" s="34" customFormat="1" ht="15" thickBot="1" x14ac:dyDescent="0.45">
      <c r="A27" s="35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f>SUM(B27:J27)</f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2">
        <f t="shared" si="6"/>
        <v>0</v>
      </c>
      <c r="AJ27" s="12"/>
    </row>
    <row r="28" spans="1:36" ht="15" thickBot="1" x14ac:dyDescent="0.45">
      <c r="A28" s="27" t="s">
        <v>8</v>
      </c>
      <c r="B28" s="25">
        <f>B26+B27</f>
        <v>91652.46</v>
      </c>
      <c r="C28" s="25">
        <f t="shared" ref="C28:J28" si="23">C26+C27</f>
        <v>0</v>
      </c>
      <c r="D28" s="25">
        <f t="shared" si="23"/>
        <v>0</v>
      </c>
      <c r="E28" s="25">
        <f t="shared" si="23"/>
        <v>0</v>
      </c>
      <c r="F28" s="25">
        <f t="shared" si="23"/>
        <v>0</v>
      </c>
      <c r="G28" s="25">
        <f t="shared" si="23"/>
        <v>1266.81</v>
      </c>
      <c r="H28" s="25">
        <f t="shared" si="23"/>
        <v>0</v>
      </c>
      <c r="I28" s="25">
        <f t="shared" si="23"/>
        <v>0</v>
      </c>
      <c r="J28" s="25">
        <f t="shared" si="23"/>
        <v>1830</v>
      </c>
      <c r="K28" s="25">
        <f>SUM(B28:J28)</f>
        <v>94749.27</v>
      </c>
      <c r="L28" s="26">
        <f>L26+L27</f>
        <v>14602.87</v>
      </c>
      <c r="M28" s="26">
        <f t="shared" ref="M28:S28" si="24">M26+M27</f>
        <v>3650.7</v>
      </c>
      <c r="N28" s="26">
        <f t="shared" si="24"/>
        <v>750.96</v>
      </c>
      <c r="O28" s="26">
        <f t="shared" si="24"/>
        <v>750.96</v>
      </c>
      <c r="P28" s="26">
        <f t="shared" si="24"/>
        <v>92.52</v>
      </c>
      <c r="Q28" s="26">
        <f t="shared" si="24"/>
        <v>92.64</v>
      </c>
      <c r="R28" s="26">
        <f t="shared" si="24"/>
        <v>408.99</v>
      </c>
      <c r="S28" s="26">
        <f t="shared" si="24"/>
        <v>0</v>
      </c>
      <c r="T28" s="26">
        <f>T26+T27</f>
        <v>0</v>
      </c>
      <c r="U28" s="26">
        <f t="shared" ref="U28:Y28" si="25">U26+U27</f>
        <v>457.68</v>
      </c>
      <c r="V28" s="26">
        <f>V26+V27</f>
        <v>0</v>
      </c>
      <c r="W28" s="26">
        <f t="shared" ref="W28" si="26">W26+W27</f>
        <v>0</v>
      </c>
      <c r="X28" s="26">
        <f>X26+X27</f>
        <v>450.38</v>
      </c>
      <c r="Y28" s="26">
        <f t="shared" si="25"/>
        <v>112.6</v>
      </c>
      <c r="Z28" s="26">
        <f>Z26+Z27</f>
        <v>373.8</v>
      </c>
      <c r="AA28" s="26">
        <f t="shared" ref="AA28" si="27">AA26+AA27</f>
        <v>93.45</v>
      </c>
      <c r="AB28" s="26">
        <f>AB26+AB27</f>
        <v>914.94</v>
      </c>
      <c r="AC28" s="26">
        <f t="shared" ref="AC28:AH28" si="28">AC26+AC27</f>
        <v>5489.38</v>
      </c>
      <c r="AD28" s="26">
        <f t="shared" si="28"/>
        <v>17809</v>
      </c>
      <c r="AE28" s="26">
        <f t="shared" si="28"/>
        <v>0</v>
      </c>
      <c r="AF28" s="26">
        <f t="shared" si="28"/>
        <v>1159.2</v>
      </c>
      <c r="AG28" s="26">
        <f t="shared" si="28"/>
        <v>3000</v>
      </c>
      <c r="AH28" s="26">
        <f t="shared" si="28"/>
        <v>1800</v>
      </c>
      <c r="AI28" s="26">
        <f t="shared" si="6"/>
        <v>133152.73000000001</v>
      </c>
      <c r="AJ28" s="26">
        <f t="shared" si="0"/>
        <v>13606.610000000002</v>
      </c>
    </row>
    <row r="29" spans="1:36" ht="15" thickBot="1" x14ac:dyDescent="0.45">
      <c r="A29" s="27" t="s">
        <v>9</v>
      </c>
      <c r="B29" s="25">
        <f t="shared" ref="B29:J29" si="29">B26+B27</f>
        <v>91652.46</v>
      </c>
      <c r="C29" s="25">
        <f t="shared" si="29"/>
        <v>0</v>
      </c>
      <c r="D29" s="25">
        <f t="shared" si="29"/>
        <v>0</v>
      </c>
      <c r="E29" s="25">
        <f t="shared" si="29"/>
        <v>0</v>
      </c>
      <c r="F29" s="25">
        <f t="shared" si="29"/>
        <v>0</v>
      </c>
      <c r="G29" s="25">
        <f t="shared" si="29"/>
        <v>1266.81</v>
      </c>
      <c r="H29" s="25">
        <f t="shared" si="29"/>
        <v>0</v>
      </c>
      <c r="I29" s="25">
        <f t="shared" si="29"/>
        <v>0</v>
      </c>
      <c r="J29" s="25">
        <f t="shared" si="29"/>
        <v>1830</v>
      </c>
      <c r="K29" s="25">
        <f>SUM(B29:J29)</f>
        <v>94749.27</v>
      </c>
      <c r="L29" s="26">
        <f t="shared" ref="L29:N29" si="30">L26+L27</f>
        <v>14602.87</v>
      </c>
      <c r="M29" s="26">
        <f t="shared" si="30"/>
        <v>3650.7</v>
      </c>
      <c r="N29" s="26">
        <f t="shared" si="30"/>
        <v>750.96</v>
      </c>
      <c r="O29" s="26">
        <f>O26+O27</f>
        <v>750.96</v>
      </c>
      <c r="P29" s="26">
        <f t="shared" ref="P29:S29" si="31">P26+P27</f>
        <v>92.52</v>
      </c>
      <c r="Q29" s="26">
        <f t="shared" si="31"/>
        <v>92.64</v>
      </c>
      <c r="R29" s="26">
        <f t="shared" si="31"/>
        <v>408.99</v>
      </c>
      <c r="S29" s="26">
        <f t="shared" si="31"/>
        <v>0</v>
      </c>
      <c r="T29" s="26">
        <f>T26+T27</f>
        <v>0</v>
      </c>
      <c r="U29" s="26">
        <f t="shared" ref="U29:Y29" si="32">U26+U27</f>
        <v>457.68</v>
      </c>
      <c r="V29" s="26">
        <f>V26+V27</f>
        <v>0</v>
      </c>
      <c r="W29" s="26">
        <f t="shared" ref="W29" si="33">W26+W27</f>
        <v>0</v>
      </c>
      <c r="X29" s="26">
        <f>X26+X27</f>
        <v>450.38</v>
      </c>
      <c r="Y29" s="26">
        <f t="shared" si="32"/>
        <v>112.6</v>
      </c>
      <c r="Z29" s="26">
        <f>Z26+Z27</f>
        <v>373.8</v>
      </c>
      <c r="AA29" s="26">
        <f t="shared" ref="AA29" si="34">AA26+AA27</f>
        <v>93.45</v>
      </c>
      <c r="AB29" s="26">
        <f>AB26+AB27</f>
        <v>914.94</v>
      </c>
      <c r="AC29" s="26">
        <f t="shared" ref="AC29:AH29" si="35">AC26+AC27</f>
        <v>5489.38</v>
      </c>
      <c r="AD29" s="26">
        <f t="shared" si="35"/>
        <v>17809</v>
      </c>
      <c r="AE29" s="26">
        <f t="shared" si="35"/>
        <v>0</v>
      </c>
      <c r="AF29" s="26">
        <f t="shared" si="35"/>
        <v>1159.2</v>
      </c>
      <c r="AG29" s="26">
        <f t="shared" si="35"/>
        <v>3000</v>
      </c>
      <c r="AH29" s="26">
        <f t="shared" si="35"/>
        <v>1800</v>
      </c>
      <c r="AI29" s="26">
        <f t="shared" si="6"/>
        <v>133152.73000000001</v>
      </c>
      <c r="AJ29" s="26">
        <f t="shared" si="0"/>
        <v>13606.610000000002</v>
      </c>
    </row>
    <row r="30" spans="1:36" ht="15" thickBot="1" x14ac:dyDescent="0.4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6" ht="15" thickBot="1" x14ac:dyDescent="0.45">
      <c r="A31" s="5" t="s">
        <v>11</v>
      </c>
      <c r="B31" s="9">
        <f>B7+B8+B14+B18+B22+B26</f>
        <v>3634143.83</v>
      </c>
      <c r="C31" s="9">
        <f t="shared" ref="C31:K31" si="36">C7+C8+C14+C18+C22+C26</f>
        <v>539578</v>
      </c>
      <c r="D31" s="9">
        <f t="shared" si="36"/>
        <v>8457.92</v>
      </c>
      <c r="E31" s="9">
        <f t="shared" si="36"/>
        <v>0</v>
      </c>
      <c r="F31" s="9">
        <f t="shared" si="36"/>
        <v>5000</v>
      </c>
      <c r="G31" s="9">
        <f t="shared" si="36"/>
        <v>15296.019999999999</v>
      </c>
      <c r="H31" s="9">
        <f t="shared" si="36"/>
        <v>13357.44</v>
      </c>
      <c r="I31" s="9">
        <f t="shared" si="36"/>
        <v>18800</v>
      </c>
      <c r="J31" s="9">
        <f t="shared" si="36"/>
        <v>65210</v>
      </c>
      <c r="K31" s="9">
        <f t="shared" si="36"/>
        <v>4299843.21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15" thickBot="1" x14ac:dyDescent="0.45">
      <c r="A32" s="27" t="s">
        <v>12</v>
      </c>
      <c r="B32" s="25">
        <f>B10+B15+B19+B23+B28</f>
        <v>3634143.83</v>
      </c>
      <c r="C32" s="25">
        <f t="shared" ref="C32:AJ33" si="37">C10+C15+C19+C23+C28</f>
        <v>539578</v>
      </c>
      <c r="D32" s="25">
        <f t="shared" si="37"/>
        <v>8457.92</v>
      </c>
      <c r="E32" s="25">
        <f t="shared" si="37"/>
        <v>0</v>
      </c>
      <c r="F32" s="25">
        <f t="shared" si="37"/>
        <v>5000</v>
      </c>
      <c r="G32" s="25">
        <f t="shared" si="37"/>
        <v>15296.019999999999</v>
      </c>
      <c r="H32" s="25">
        <f t="shared" si="37"/>
        <v>13357.44</v>
      </c>
      <c r="I32" s="25">
        <f t="shared" si="37"/>
        <v>18800</v>
      </c>
      <c r="J32" s="25">
        <f t="shared" si="37"/>
        <v>65210</v>
      </c>
      <c r="K32" s="25">
        <f t="shared" si="37"/>
        <v>4299843.21</v>
      </c>
      <c r="L32" s="25">
        <f t="shared" si="37"/>
        <v>489566.45</v>
      </c>
      <c r="M32" s="25">
        <f t="shared" si="37"/>
        <v>122110.70999999999</v>
      </c>
      <c r="N32" s="25">
        <f t="shared" si="37"/>
        <v>23808.04</v>
      </c>
      <c r="O32" s="25">
        <f t="shared" si="37"/>
        <v>23840.119999999995</v>
      </c>
      <c r="P32" s="25">
        <f t="shared" si="37"/>
        <v>3561.21</v>
      </c>
      <c r="Q32" s="25">
        <f t="shared" si="37"/>
        <v>3575.1199999999994</v>
      </c>
      <c r="R32" s="25">
        <f t="shared" si="37"/>
        <v>15438.96</v>
      </c>
      <c r="S32" s="25">
        <f t="shared" si="37"/>
        <v>0</v>
      </c>
      <c r="T32" s="25">
        <f t="shared" si="37"/>
        <v>0</v>
      </c>
      <c r="U32" s="25">
        <f t="shared" si="37"/>
        <v>14086.97</v>
      </c>
      <c r="V32" s="25">
        <f t="shared" si="37"/>
        <v>0</v>
      </c>
      <c r="W32" s="25">
        <f t="shared" si="37"/>
        <v>252.69</v>
      </c>
      <c r="X32" s="25">
        <f t="shared" si="37"/>
        <v>16969.580000000002</v>
      </c>
      <c r="Y32" s="25">
        <f t="shared" si="37"/>
        <v>4213.3</v>
      </c>
      <c r="Z32" s="25">
        <f t="shared" si="37"/>
        <v>16660.97</v>
      </c>
      <c r="AA32" s="25">
        <f t="shared" si="37"/>
        <v>4165.24</v>
      </c>
      <c r="AB32" s="25">
        <f t="shared" si="37"/>
        <v>33911.39</v>
      </c>
      <c r="AC32" s="25">
        <f t="shared" si="37"/>
        <v>183715.24</v>
      </c>
      <c r="AD32" s="25">
        <f t="shared" si="37"/>
        <v>736784</v>
      </c>
      <c r="AE32" s="25">
        <f t="shared" si="37"/>
        <v>0</v>
      </c>
      <c r="AF32" s="25">
        <f t="shared" si="37"/>
        <v>22863.56</v>
      </c>
      <c r="AG32" s="25">
        <f t="shared" si="37"/>
        <v>123250</v>
      </c>
      <c r="AH32" s="25">
        <f t="shared" si="37"/>
        <v>36514.92</v>
      </c>
      <c r="AI32" s="25">
        <f t="shared" si="37"/>
        <v>5759793.8099999996</v>
      </c>
      <c r="AJ32" s="25">
        <f t="shared" si="37"/>
        <v>415337.86999999994</v>
      </c>
    </row>
    <row r="33" spans="1:36" ht="15" thickBot="1" x14ac:dyDescent="0.45">
      <c r="A33" s="29" t="s">
        <v>9</v>
      </c>
      <c r="B33" s="30">
        <f>B11+B16+B20+B24+B29</f>
        <v>3634143.83</v>
      </c>
      <c r="C33" s="30">
        <f t="shared" si="37"/>
        <v>539578</v>
      </c>
      <c r="D33" s="30">
        <f t="shared" si="37"/>
        <v>8457.92</v>
      </c>
      <c r="E33" s="30">
        <f t="shared" si="37"/>
        <v>0</v>
      </c>
      <c r="F33" s="30">
        <f t="shared" si="37"/>
        <v>5000</v>
      </c>
      <c r="G33" s="30">
        <f t="shared" si="37"/>
        <v>15296.019999999999</v>
      </c>
      <c r="H33" s="30">
        <f t="shared" si="37"/>
        <v>13357.44</v>
      </c>
      <c r="I33" s="30">
        <f t="shared" si="37"/>
        <v>18800</v>
      </c>
      <c r="J33" s="30">
        <f t="shared" si="37"/>
        <v>65210</v>
      </c>
      <c r="K33" s="30">
        <f t="shared" si="37"/>
        <v>4299843.21</v>
      </c>
      <c r="L33" s="30">
        <f t="shared" si="37"/>
        <v>489566.45</v>
      </c>
      <c r="M33" s="30">
        <f t="shared" si="37"/>
        <v>122110.70999999999</v>
      </c>
      <c r="N33" s="30">
        <f t="shared" si="37"/>
        <v>23808.04</v>
      </c>
      <c r="O33" s="30">
        <f t="shared" si="37"/>
        <v>23840.119999999995</v>
      </c>
      <c r="P33" s="30">
        <f t="shared" si="37"/>
        <v>3561.21</v>
      </c>
      <c r="Q33" s="30">
        <f t="shared" si="37"/>
        <v>3575.1199999999994</v>
      </c>
      <c r="R33" s="30">
        <f t="shared" si="37"/>
        <v>15438.96</v>
      </c>
      <c r="S33" s="30">
        <f t="shared" si="37"/>
        <v>0</v>
      </c>
      <c r="T33" s="30">
        <f t="shared" si="37"/>
        <v>0</v>
      </c>
      <c r="U33" s="30">
        <f t="shared" si="37"/>
        <v>14086.97</v>
      </c>
      <c r="V33" s="30">
        <f t="shared" si="37"/>
        <v>0</v>
      </c>
      <c r="W33" s="30">
        <f t="shared" si="37"/>
        <v>252.69</v>
      </c>
      <c r="X33" s="30">
        <f t="shared" si="37"/>
        <v>16969.580000000002</v>
      </c>
      <c r="Y33" s="30">
        <f t="shared" si="37"/>
        <v>4213.3</v>
      </c>
      <c r="Z33" s="30">
        <f t="shared" si="37"/>
        <v>16660.97</v>
      </c>
      <c r="AA33" s="30">
        <f t="shared" si="37"/>
        <v>4165.24</v>
      </c>
      <c r="AB33" s="30">
        <f t="shared" si="37"/>
        <v>33911.39</v>
      </c>
      <c r="AC33" s="30">
        <f t="shared" si="37"/>
        <v>183715.24</v>
      </c>
      <c r="AD33" s="30">
        <f t="shared" si="37"/>
        <v>736784</v>
      </c>
      <c r="AE33" s="30">
        <f t="shared" si="37"/>
        <v>0</v>
      </c>
      <c r="AF33" s="30">
        <f t="shared" si="37"/>
        <v>22863.56</v>
      </c>
      <c r="AG33" s="30">
        <f t="shared" si="37"/>
        <v>123250</v>
      </c>
      <c r="AH33" s="30">
        <f t="shared" si="37"/>
        <v>36514.92</v>
      </c>
      <c r="AI33" s="30">
        <f t="shared" si="37"/>
        <v>5759793.8099999996</v>
      </c>
      <c r="AJ33" s="30">
        <f t="shared" si="37"/>
        <v>415337.86999999994</v>
      </c>
    </row>
    <row r="34" spans="1:36" ht="18" thickTop="1" x14ac:dyDescent="0.4">
      <c r="A34" s="7"/>
    </row>
    <row r="35" spans="1:36" x14ac:dyDescent="0.4">
      <c r="A35" s="8" t="s">
        <v>13</v>
      </c>
    </row>
    <row r="36" spans="1:36" x14ac:dyDescent="0.4">
      <c r="A36" s="8" t="s">
        <v>22</v>
      </c>
    </row>
    <row r="37" spans="1:36" x14ac:dyDescent="0.4">
      <c r="A37" s="8" t="s">
        <v>14</v>
      </c>
    </row>
    <row r="38" spans="1:36" x14ac:dyDescent="0.4">
      <c r="A38" s="8" t="s">
        <v>15</v>
      </c>
    </row>
  </sheetData>
  <mergeCells count="15">
    <mergeCell ref="A1:AJ1"/>
    <mergeCell ref="A2:AJ2"/>
    <mergeCell ref="A3:AJ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E4:AF4"/>
    <mergeCell ref="AG4:AH4"/>
    <mergeCell ref="AI4:AJ4"/>
  </mergeCells>
  <pageMargins left="0.7" right="0.7" top="0.75" bottom="0.75" header="0.3" footer="0.3"/>
  <pageSetup paperSize="5" scale="78" fitToWidth="0" orientation="landscape" r:id="rId1"/>
  <headerFooter>
    <oddHeader>&amp;R&amp;"Arial,Regular"&amp;10Exhibit 29
Schedule I
Witness: Fritz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5C6C-BC64-4625-8358-2F0BA09AB03C}">
  <sheetPr>
    <pageSetUpPr fitToPage="1"/>
  </sheetPr>
  <dimension ref="A1:AJ38"/>
  <sheetViews>
    <sheetView zoomScale="98" zoomScaleNormal="98" workbookViewId="0">
      <pane xSplit="11" topLeftCell="L1" activePane="topRight" state="frozen"/>
      <selection activeCell="A39" sqref="A39"/>
      <selection pane="topRight" activeCell="E20" sqref="E20"/>
    </sheetView>
  </sheetViews>
  <sheetFormatPr defaultRowHeight="14.6" x14ac:dyDescent="0.4"/>
  <cols>
    <col min="1" max="1" width="21.3828125" customWidth="1"/>
    <col min="2" max="10" width="18.69140625" customWidth="1"/>
    <col min="11" max="11" width="15.3828125" customWidth="1"/>
    <col min="12" max="12" width="14.3046875" bestFit="1" customWidth="1"/>
    <col min="13" max="13" width="12.69140625" customWidth="1"/>
    <col min="14" max="14" width="13.3828125" customWidth="1"/>
    <col min="15" max="15" width="12.69140625" customWidth="1"/>
    <col min="16" max="16" width="13.3828125" customWidth="1"/>
    <col min="17" max="17" width="12.69140625" customWidth="1"/>
    <col min="18" max="18" width="13.3828125" customWidth="1"/>
    <col min="19" max="27" width="12.69140625" customWidth="1"/>
    <col min="28" max="28" width="14.3046875" bestFit="1" customWidth="1"/>
    <col min="29" max="29" width="12.69140625" customWidth="1"/>
    <col min="30" max="30" width="12.3828125" bestFit="1" customWidth="1"/>
    <col min="31" max="31" width="12.15234375" bestFit="1" customWidth="1"/>
    <col min="32" max="32" width="12.15234375" customWidth="1"/>
    <col min="33" max="33" width="12.69140625" bestFit="1" customWidth="1"/>
    <col min="34" max="34" width="12.15234375" customWidth="1"/>
    <col min="35" max="35" width="15.3828125" bestFit="1" customWidth="1"/>
    <col min="36" max="36" width="12.3828125" bestFit="1" customWidth="1"/>
  </cols>
  <sheetData>
    <row r="1" spans="1:36" ht="15" thickTop="1" x14ac:dyDescent="0.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x14ac:dyDescent="0.4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ht="15" thickBot="1" x14ac:dyDescent="0.45">
      <c r="A3" s="45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41.6" thickTop="1" x14ac:dyDescent="0.4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8" t="s">
        <v>40</v>
      </c>
      <c r="I4" s="38" t="s">
        <v>40</v>
      </c>
      <c r="J4" s="38" t="s">
        <v>40</v>
      </c>
      <c r="K4" s="3" t="s">
        <v>16</v>
      </c>
      <c r="L4" s="48" t="s">
        <v>19</v>
      </c>
      <c r="M4" s="49"/>
      <c r="N4" s="48" t="s">
        <v>20</v>
      </c>
      <c r="O4" s="49"/>
      <c r="P4" s="48" t="s">
        <v>21</v>
      </c>
      <c r="Q4" s="49"/>
      <c r="R4" s="48" t="s">
        <v>32</v>
      </c>
      <c r="S4" s="49"/>
      <c r="T4" s="48" t="s">
        <v>43</v>
      </c>
      <c r="U4" s="49"/>
      <c r="V4" s="48" t="s">
        <v>44</v>
      </c>
      <c r="W4" s="49"/>
      <c r="X4" s="48" t="s">
        <v>33</v>
      </c>
      <c r="Y4" s="49"/>
      <c r="Z4" s="48" t="s">
        <v>45</v>
      </c>
      <c r="AA4" s="49"/>
      <c r="AB4" s="48" t="s">
        <v>46</v>
      </c>
      <c r="AC4" s="49"/>
      <c r="AD4" s="4" t="s">
        <v>3</v>
      </c>
      <c r="AE4" s="52" t="s">
        <v>48</v>
      </c>
      <c r="AF4" s="53"/>
      <c r="AG4" s="52" t="s">
        <v>47</v>
      </c>
      <c r="AH4" s="53"/>
      <c r="AI4" s="50" t="s">
        <v>4</v>
      </c>
      <c r="AJ4" s="51"/>
    </row>
    <row r="5" spans="1:36" ht="29.6" thickBot="1" x14ac:dyDescent="0.45">
      <c r="A5" s="2" t="s">
        <v>1</v>
      </c>
      <c r="B5" s="14" t="s">
        <v>27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38</v>
      </c>
      <c r="H5" s="15" t="s">
        <v>42</v>
      </c>
      <c r="I5" s="15" t="s">
        <v>39</v>
      </c>
      <c r="J5" s="15" t="s">
        <v>41</v>
      </c>
      <c r="K5" s="18"/>
      <c r="L5" s="16" t="s">
        <v>5</v>
      </c>
      <c r="M5" s="17" t="s">
        <v>6</v>
      </c>
      <c r="N5" s="16" t="s">
        <v>5</v>
      </c>
      <c r="O5" s="17" t="s">
        <v>6</v>
      </c>
      <c r="P5" s="16" t="s">
        <v>5</v>
      </c>
      <c r="Q5" s="17" t="s">
        <v>6</v>
      </c>
      <c r="R5" s="16" t="s">
        <v>5</v>
      </c>
      <c r="S5" s="17" t="s">
        <v>6</v>
      </c>
      <c r="T5" s="16" t="s">
        <v>5</v>
      </c>
      <c r="U5" s="17" t="s">
        <v>6</v>
      </c>
      <c r="V5" s="16" t="s">
        <v>5</v>
      </c>
      <c r="W5" s="17" t="s">
        <v>6</v>
      </c>
      <c r="X5" s="16" t="s">
        <v>5</v>
      </c>
      <c r="Y5" s="17" t="s">
        <v>6</v>
      </c>
      <c r="Z5" s="16" t="s">
        <v>5</v>
      </c>
      <c r="AA5" s="17" t="s">
        <v>6</v>
      </c>
      <c r="AB5" s="16" t="s">
        <v>5</v>
      </c>
      <c r="AC5" s="17" t="s">
        <v>6</v>
      </c>
      <c r="AD5" s="18"/>
      <c r="AE5" s="16" t="s">
        <v>5</v>
      </c>
      <c r="AF5" s="17" t="s">
        <v>6</v>
      </c>
      <c r="AG5" s="16" t="s">
        <v>5</v>
      </c>
      <c r="AH5" s="17" t="s">
        <v>6</v>
      </c>
      <c r="AI5" s="16" t="s">
        <v>5</v>
      </c>
      <c r="AJ5" s="19" t="s">
        <v>6</v>
      </c>
    </row>
    <row r="6" spans="1:36" ht="24" thickTop="1" thickBot="1" x14ac:dyDescent="0.45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2"/>
    </row>
    <row r="7" spans="1:36" ht="15" thickBot="1" x14ac:dyDescent="0.45">
      <c r="A7" s="28" t="s">
        <v>37</v>
      </c>
      <c r="B7" s="9"/>
      <c r="C7" s="9"/>
      <c r="D7" s="9"/>
      <c r="E7" s="9"/>
      <c r="F7" s="9"/>
      <c r="G7" s="9"/>
      <c r="H7" s="9"/>
      <c r="I7" s="9"/>
      <c r="J7" s="9"/>
      <c r="K7" s="9">
        <f>SUM(B7:J7)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34896</v>
      </c>
      <c r="AE7" s="12"/>
      <c r="AF7" s="12"/>
      <c r="AG7" s="12"/>
      <c r="AH7" s="12"/>
      <c r="AI7" s="12">
        <f>K7+L7+N7+P7+R7+AB7+AD7+AG7+X7+AE7+Z7+V7+T7</f>
        <v>34896</v>
      </c>
      <c r="AJ7" s="12">
        <f>M7+O7+Q7+S7+AC7+Y7+U7+AA7+AF7+AH7+W7</f>
        <v>0</v>
      </c>
    </row>
    <row r="8" spans="1:36" ht="15" thickBot="1" x14ac:dyDescent="0.45">
      <c r="A8" s="28" t="s">
        <v>34</v>
      </c>
      <c r="B8" s="9">
        <v>182042.62</v>
      </c>
      <c r="C8" s="9"/>
      <c r="D8" s="9"/>
      <c r="E8" s="9"/>
      <c r="F8" s="9">
        <v>350</v>
      </c>
      <c r="G8" s="9"/>
      <c r="H8" s="9"/>
      <c r="I8" s="9">
        <v>600</v>
      </c>
      <c r="J8" s="9"/>
      <c r="K8" s="9">
        <f>SUM(B8:J8)</f>
        <v>182992.62</v>
      </c>
      <c r="L8" s="12">
        <v>4080.32</v>
      </c>
      <c r="M8" s="12">
        <v>1045.3599999999999</v>
      </c>
      <c r="N8" s="12">
        <v>359.52</v>
      </c>
      <c r="O8" s="12">
        <v>359.76</v>
      </c>
      <c r="P8" s="12">
        <v>90.72</v>
      </c>
      <c r="Q8" s="12">
        <v>90.72</v>
      </c>
      <c r="R8" s="12">
        <v>784.02</v>
      </c>
      <c r="S8" s="12"/>
      <c r="T8" s="12"/>
      <c r="U8" s="12">
        <v>1175.8</v>
      </c>
      <c r="V8" s="12"/>
      <c r="W8" s="12"/>
      <c r="X8" s="12">
        <v>814.06</v>
      </c>
      <c r="Y8" s="12">
        <v>203.52</v>
      </c>
      <c r="Z8" s="12">
        <v>251.9</v>
      </c>
      <c r="AA8" s="12">
        <v>62.97</v>
      </c>
      <c r="AB8" s="12">
        <v>1789.53</v>
      </c>
      <c r="AC8" s="12">
        <v>14316.55</v>
      </c>
      <c r="AD8" s="12"/>
      <c r="AE8" s="12"/>
      <c r="AF8" s="12"/>
      <c r="AG8" s="12">
        <v>1500</v>
      </c>
      <c r="AH8" s="12">
        <v>1968</v>
      </c>
      <c r="AI8" s="12">
        <f>K8+L8+N8+P8+R8+AB8+AD8+AG8+X8+AE8+Z8+V8+T8</f>
        <v>192662.68999999997</v>
      </c>
      <c r="AJ8" s="12">
        <f t="shared" ref="AJ8:AJ29" si="0">M8+O8+Q8+S8+AC8+Y8+U8+AA8+AF8+AH8+W8</f>
        <v>19222.68</v>
      </c>
    </row>
    <row r="9" spans="1:36" ht="23.6" thickBot="1" x14ac:dyDescent="0.45">
      <c r="A9" s="24" t="s">
        <v>10</v>
      </c>
      <c r="B9" s="25">
        <f>B7+B8</f>
        <v>182042.62</v>
      </c>
      <c r="C9" s="25">
        <f t="shared" ref="C9:G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350</v>
      </c>
      <c r="G9" s="25">
        <f t="shared" si="1"/>
        <v>0</v>
      </c>
      <c r="H9" s="25">
        <f>H7+H8</f>
        <v>0</v>
      </c>
      <c r="I9" s="25">
        <f>I7+I8</f>
        <v>600</v>
      </c>
      <c r="J9" s="25">
        <f>J7+J8</f>
        <v>0</v>
      </c>
      <c r="K9" s="25">
        <f>SUM(B9:J9)</f>
        <v>182992.62</v>
      </c>
      <c r="L9" s="26">
        <f>L7+L8</f>
        <v>4080.32</v>
      </c>
      <c r="M9" s="26">
        <f t="shared" ref="M9:AH9" si="2">M7+M8</f>
        <v>1045.3599999999999</v>
      </c>
      <c r="N9" s="26">
        <f t="shared" si="2"/>
        <v>359.52</v>
      </c>
      <c r="O9" s="26">
        <f t="shared" si="2"/>
        <v>359.76</v>
      </c>
      <c r="P9" s="26">
        <f t="shared" si="2"/>
        <v>90.72</v>
      </c>
      <c r="Q9" s="26">
        <f t="shared" si="2"/>
        <v>90.72</v>
      </c>
      <c r="R9" s="26">
        <f t="shared" si="2"/>
        <v>784.02</v>
      </c>
      <c r="S9" s="26">
        <f t="shared" si="2"/>
        <v>0</v>
      </c>
      <c r="T9" s="26">
        <f t="shared" ref="T9:AA9" si="3">SUM(T7:T8)</f>
        <v>0</v>
      </c>
      <c r="U9" s="26">
        <f t="shared" si="3"/>
        <v>1175.8</v>
      </c>
      <c r="V9" s="26">
        <f t="shared" si="3"/>
        <v>0</v>
      </c>
      <c r="W9" s="26">
        <f t="shared" si="3"/>
        <v>0</v>
      </c>
      <c r="X9" s="26">
        <f t="shared" si="3"/>
        <v>814.06</v>
      </c>
      <c r="Y9" s="26">
        <f t="shared" si="3"/>
        <v>203.52</v>
      </c>
      <c r="Z9" s="26">
        <f t="shared" si="3"/>
        <v>251.9</v>
      </c>
      <c r="AA9" s="26">
        <f t="shared" si="3"/>
        <v>62.97</v>
      </c>
      <c r="AB9" s="26">
        <f t="shared" si="2"/>
        <v>1789.53</v>
      </c>
      <c r="AC9" s="26">
        <f t="shared" si="2"/>
        <v>14316.55</v>
      </c>
      <c r="AD9" s="26">
        <f t="shared" si="2"/>
        <v>34896</v>
      </c>
      <c r="AE9" s="26">
        <f t="shared" si="2"/>
        <v>0</v>
      </c>
      <c r="AF9" s="26">
        <f t="shared" si="2"/>
        <v>0</v>
      </c>
      <c r="AG9" s="26">
        <f t="shared" si="2"/>
        <v>1500</v>
      </c>
      <c r="AH9" s="26">
        <f t="shared" si="2"/>
        <v>1968</v>
      </c>
      <c r="AI9" s="26">
        <f>K9+L9+N9+P9+R9+AB9+AD9+AG9+X9+AE9+Z9+V9+T9</f>
        <v>227558.68999999997</v>
      </c>
      <c r="AJ9" s="26">
        <f t="shared" si="0"/>
        <v>19222.68</v>
      </c>
    </row>
    <row r="10" spans="1:36" ht="15" thickBot="1" x14ac:dyDescent="0.45">
      <c r="A10" s="27" t="s">
        <v>8</v>
      </c>
      <c r="B10" s="25">
        <f>B9</f>
        <v>182042.62</v>
      </c>
      <c r="C10" s="25">
        <f t="shared" ref="C10:G10" si="4">C9</f>
        <v>0</v>
      </c>
      <c r="D10" s="25">
        <f t="shared" si="4"/>
        <v>0</v>
      </c>
      <c r="E10" s="25">
        <f t="shared" si="4"/>
        <v>0</v>
      </c>
      <c r="F10" s="25">
        <f t="shared" si="4"/>
        <v>350</v>
      </c>
      <c r="G10" s="25">
        <f t="shared" si="4"/>
        <v>0</v>
      </c>
      <c r="H10" s="25">
        <f>H9</f>
        <v>0</v>
      </c>
      <c r="I10" s="25">
        <f>I9</f>
        <v>600</v>
      </c>
      <c r="J10" s="25">
        <f>J9</f>
        <v>0</v>
      </c>
      <c r="K10" s="25">
        <f>SUM(B10:J10)</f>
        <v>182992.62</v>
      </c>
      <c r="L10" s="26">
        <f>L9</f>
        <v>4080.32</v>
      </c>
      <c r="M10" s="26">
        <f t="shared" ref="M10:AH10" si="5">M9</f>
        <v>1045.3599999999999</v>
      </c>
      <c r="N10" s="26">
        <f t="shared" si="5"/>
        <v>359.52</v>
      </c>
      <c r="O10" s="26">
        <f t="shared" si="5"/>
        <v>359.76</v>
      </c>
      <c r="P10" s="26">
        <f t="shared" si="5"/>
        <v>90.72</v>
      </c>
      <c r="Q10" s="26">
        <f t="shared" si="5"/>
        <v>90.72</v>
      </c>
      <c r="R10" s="26">
        <f t="shared" si="5"/>
        <v>784.02</v>
      </c>
      <c r="S10" s="26">
        <f t="shared" si="5"/>
        <v>0</v>
      </c>
      <c r="T10" s="26">
        <f t="shared" si="5"/>
        <v>0</v>
      </c>
      <c r="U10" s="26">
        <f t="shared" si="5"/>
        <v>1175.8</v>
      </c>
      <c r="V10" s="26">
        <f t="shared" si="5"/>
        <v>0</v>
      </c>
      <c r="W10" s="26">
        <f t="shared" si="5"/>
        <v>0</v>
      </c>
      <c r="X10" s="26">
        <f t="shared" si="5"/>
        <v>814.06</v>
      </c>
      <c r="Y10" s="26">
        <f t="shared" si="5"/>
        <v>203.52</v>
      </c>
      <c r="Z10" s="26">
        <f t="shared" si="5"/>
        <v>251.9</v>
      </c>
      <c r="AA10" s="26">
        <f t="shared" si="5"/>
        <v>62.97</v>
      </c>
      <c r="AB10" s="26">
        <f t="shared" si="5"/>
        <v>1789.53</v>
      </c>
      <c r="AC10" s="26">
        <f t="shared" si="5"/>
        <v>14316.55</v>
      </c>
      <c r="AD10" s="26">
        <f t="shared" si="5"/>
        <v>34896</v>
      </c>
      <c r="AE10" s="26">
        <f t="shared" si="5"/>
        <v>0</v>
      </c>
      <c r="AF10" s="26">
        <f t="shared" si="5"/>
        <v>0</v>
      </c>
      <c r="AG10" s="26">
        <f t="shared" si="5"/>
        <v>1500</v>
      </c>
      <c r="AH10" s="26">
        <f t="shared" si="5"/>
        <v>1968</v>
      </c>
      <c r="AI10" s="26">
        <f t="shared" ref="AI10:AI29" si="6">K10+L10+N10+P10+R10+AB10+AD10+AG10+X10+AE10+Z10+V10+T10</f>
        <v>227558.68999999997</v>
      </c>
      <c r="AJ10" s="26">
        <f t="shared" si="0"/>
        <v>19222.68</v>
      </c>
    </row>
    <row r="11" spans="1:36" ht="15" thickBot="1" x14ac:dyDescent="0.45">
      <c r="A11" s="27" t="s">
        <v>9</v>
      </c>
      <c r="B11" s="25">
        <f>B9</f>
        <v>182042.62</v>
      </c>
      <c r="C11" s="25">
        <f t="shared" ref="C11:J11" si="7">C9</f>
        <v>0</v>
      </c>
      <c r="D11" s="25">
        <f t="shared" si="7"/>
        <v>0</v>
      </c>
      <c r="E11" s="25">
        <f t="shared" si="7"/>
        <v>0</v>
      </c>
      <c r="F11" s="25">
        <f t="shared" si="7"/>
        <v>350</v>
      </c>
      <c r="G11" s="25">
        <f t="shared" si="7"/>
        <v>0</v>
      </c>
      <c r="H11" s="25">
        <f t="shared" si="7"/>
        <v>0</v>
      </c>
      <c r="I11" s="25">
        <f t="shared" si="7"/>
        <v>600</v>
      </c>
      <c r="J11" s="25">
        <f t="shared" si="7"/>
        <v>0</v>
      </c>
      <c r="K11" s="25">
        <f>SUM(B11:J11)</f>
        <v>182992.62</v>
      </c>
      <c r="L11" s="26">
        <f>L9</f>
        <v>4080.32</v>
      </c>
      <c r="M11" s="26">
        <f t="shared" ref="M11:AH11" si="8">M9</f>
        <v>1045.3599999999999</v>
      </c>
      <c r="N11" s="26">
        <f t="shared" si="8"/>
        <v>359.52</v>
      </c>
      <c r="O11" s="26">
        <f t="shared" si="8"/>
        <v>359.76</v>
      </c>
      <c r="P11" s="26">
        <f t="shared" si="8"/>
        <v>90.72</v>
      </c>
      <c r="Q11" s="26">
        <f t="shared" si="8"/>
        <v>90.72</v>
      </c>
      <c r="R11" s="26">
        <f t="shared" si="8"/>
        <v>784.02</v>
      </c>
      <c r="S11" s="26">
        <f t="shared" si="8"/>
        <v>0</v>
      </c>
      <c r="T11" s="26">
        <f t="shared" si="8"/>
        <v>0</v>
      </c>
      <c r="U11" s="26">
        <f t="shared" si="8"/>
        <v>1175.8</v>
      </c>
      <c r="V11" s="26">
        <f t="shared" si="8"/>
        <v>0</v>
      </c>
      <c r="W11" s="26">
        <f t="shared" si="8"/>
        <v>0</v>
      </c>
      <c r="X11" s="26">
        <f t="shared" si="8"/>
        <v>814.06</v>
      </c>
      <c r="Y11" s="26">
        <f t="shared" si="8"/>
        <v>203.52</v>
      </c>
      <c r="Z11" s="26">
        <f t="shared" si="8"/>
        <v>251.9</v>
      </c>
      <c r="AA11" s="26">
        <f t="shared" si="8"/>
        <v>62.97</v>
      </c>
      <c r="AB11" s="26">
        <f t="shared" si="8"/>
        <v>1789.53</v>
      </c>
      <c r="AC11" s="26">
        <f t="shared" si="8"/>
        <v>14316.55</v>
      </c>
      <c r="AD11" s="26">
        <f t="shared" si="8"/>
        <v>34896</v>
      </c>
      <c r="AE11" s="26">
        <f t="shared" si="8"/>
        <v>0</v>
      </c>
      <c r="AF11" s="26">
        <f t="shared" si="8"/>
        <v>0</v>
      </c>
      <c r="AG11" s="26">
        <f t="shared" si="8"/>
        <v>1500</v>
      </c>
      <c r="AH11" s="26">
        <f t="shared" si="8"/>
        <v>1968</v>
      </c>
      <c r="AI11" s="26">
        <f t="shared" si="6"/>
        <v>227558.68999999997</v>
      </c>
      <c r="AJ11" s="26">
        <f t="shared" si="0"/>
        <v>19222.68</v>
      </c>
    </row>
    <row r="12" spans="1:36" ht="15" thickBot="1" x14ac:dyDescent="0.45">
      <c r="A12" s="6"/>
      <c r="B12" s="9"/>
      <c r="C12" s="11"/>
      <c r="D12" s="11"/>
      <c r="E12" s="11"/>
      <c r="F12" s="11"/>
      <c r="G12" s="11"/>
      <c r="H12" s="10"/>
      <c r="I12" s="10"/>
      <c r="J12" s="10"/>
      <c r="K12" s="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thickBot="1" x14ac:dyDescent="0.45">
      <c r="A13" s="5" t="s">
        <v>28</v>
      </c>
      <c r="B13" s="9"/>
      <c r="C13" s="11"/>
      <c r="D13" s="11"/>
      <c r="E13" s="11"/>
      <c r="F13" s="20"/>
      <c r="G13" s="20"/>
      <c r="H13" s="21"/>
      <c r="I13" s="21"/>
      <c r="J13" s="21"/>
      <c r="K13" s="9">
        <f>SUM(B13:J13)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6"/>
        <v>0</v>
      </c>
      <c r="AJ13" s="12">
        <f t="shared" si="0"/>
        <v>0</v>
      </c>
    </row>
    <row r="14" spans="1:36" ht="15" thickBot="1" x14ac:dyDescent="0.45">
      <c r="A14" s="5" t="s">
        <v>29</v>
      </c>
      <c r="B14" s="9">
        <v>2870161.53</v>
      </c>
      <c r="C14" s="11">
        <v>392826.83</v>
      </c>
      <c r="D14" s="11">
        <v>10121.620000000001</v>
      </c>
      <c r="E14" s="11"/>
      <c r="F14" s="20">
        <v>3400</v>
      </c>
      <c r="G14" s="20">
        <v>15574.87</v>
      </c>
      <c r="H14" s="23">
        <v>4156.08</v>
      </c>
      <c r="I14" s="23">
        <v>9450</v>
      </c>
      <c r="J14" s="23"/>
      <c r="K14" s="9">
        <f>SUM(B14:J14)</f>
        <v>3305690.93</v>
      </c>
      <c r="L14" s="12">
        <v>381856.59</v>
      </c>
      <c r="M14" s="12">
        <v>95735.5</v>
      </c>
      <c r="N14" s="12">
        <v>18410.580000000002</v>
      </c>
      <c r="O14" s="12">
        <v>18382.14</v>
      </c>
      <c r="P14" s="12">
        <v>2802.24</v>
      </c>
      <c r="Q14" s="12">
        <v>2806.56</v>
      </c>
      <c r="R14" s="12">
        <v>12121.46</v>
      </c>
      <c r="S14" s="12"/>
      <c r="T14" s="12"/>
      <c r="U14" s="12">
        <v>10330.540000000001</v>
      </c>
      <c r="V14" s="12"/>
      <c r="W14" s="12">
        <v>217.81</v>
      </c>
      <c r="X14" s="12">
        <v>12558.02</v>
      </c>
      <c r="Y14" s="12">
        <v>3118.69</v>
      </c>
      <c r="Z14" s="12">
        <v>9970.59</v>
      </c>
      <c r="AA14" s="12">
        <v>2492.63</v>
      </c>
      <c r="AB14" s="12">
        <v>26755.47</v>
      </c>
      <c r="AC14" s="12">
        <v>213095.93</v>
      </c>
      <c r="AD14" s="12">
        <v>596807</v>
      </c>
      <c r="AE14" s="12"/>
      <c r="AF14" s="12">
        <v>18448.46</v>
      </c>
      <c r="AG14" s="12">
        <v>103385</v>
      </c>
      <c r="AH14" s="12">
        <v>32779.919999999998</v>
      </c>
      <c r="AI14" s="12">
        <f>K14+L14+N14+P14+R14+AB14+AD14+AG14+X14+AE14+Z14+V14+T14</f>
        <v>4470357.88</v>
      </c>
      <c r="AJ14" s="12">
        <f t="shared" si="0"/>
        <v>397408.18</v>
      </c>
    </row>
    <row r="15" spans="1:36" ht="15" thickBot="1" x14ac:dyDescent="0.45">
      <c r="A15" s="27" t="s">
        <v>8</v>
      </c>
      <c r="B15" s="25">
        <f t="shared" ref="B15:J15" si="9">B13+B14</f>
        <v>2870161.53</v>
      </c>
      <c r="C15" s="25">
        <f t="shared" si="9"/>
        <v>392826.83</v>
      </c>
      <c r="D15" s="25">
        <f t="shared" si="9"/>
        <v>10121.620000000001</v>
      </c>
      <c r="E15" s="25">
        <f t="shared" si="9"/>
        <v>0</v>
      </c>
      <c r="F15" s="25">
        <f t="shared" si="9"/>
        <v>3400</v>
      </c>
      <c r="G15" s="25">
        <f t="shared" si="9"/>
        <v>15574.87</v>
      </c>
      <c r="H15" s="25">
        <f t="shared" si="9"/>
        <v>4156.08</v>
      </c>
      <c r="I15" s="25">
        <f t="shared" si="9"/>
        <v>9450</v>
      </c>
      <c r="J15" s="25">
        <f t="shared" si="9"/>
        <v>0</v>
      </c>
      <c r="K15" s="25">
        <f>SUM(B15:J15)</f>
        <v>3305690.93</v>
      </c>
      <c r="L15" s="26">
        <f>L13+L14</f>
        <v>381856.59</v>
      </c>
      <c r="M15" s="26">
        <f t="shared" ref="M15:AH15" si="10">M13+M14</f>
        <v>95735.5</v>
      </c>
      <c r="N15" s="26">
        <f t="shared" si="10"/>
        <v>18410.580000000002</v>
      </c>
      <c r="O15" s="26">
        <f t="shared" si="10"/>
        <v>18382.14</v>
      </c>
      <c r="P15" s="26">
        <f t="shared" si="10"/>
        <v>2802.24</v>
      </c>
      <c r="Q15" s="26">
        <f t="shared" si="10"/>
        <v>2806.56</v>
      </c>
      <c r="R15" s="26">
        <f t="shared" si="10"/>
        <v>12121.46</v>
      </c>
      <c r="S15" s="26">
        <f t="shared" si="10"/>
        <v>0</v>
      </c>
      <c r="T15" s="26">
        <f t="shared" si="10"/>
        <v>0</v>
      </c>
      <c r="U15" s="26">
        <f t="shared" si="10"/>
        <v>10330.540000000001</v>
      </c>
      <c r="V15" s="26">
        <f t="shared" si="10"/>
        <v>0</v>
      </c>
      <c r="W15" s="26">
        <f t="shared" si="10"/>
        <v>217.81</v>
      </c>
      <c r="X15" s="26">
        <f t="shared" si="10"/>
        <v>12558.02</v>
      </c>
      <c r="Y15" s="26">
        <f t="shared" si="10"/>
        <v>3118.69</v>
      </c>
      <c r="Z15" s="26">
        <f t="shared" si="10"/>
        <v>9970.59</v>
      </c>
      <c r="AA15" s="26">
        <f t="shared" si="10"/>
        <v>2492.63</v>
      </c>
      <c r="AB15" s="26">
        <f t="shared" si="10"/>
        <v>26755.47</v>
      </c>
      <c r="AC15" s="26">
        <f t="shared" si="10"/>
        <v>213095.93</v>
      </c>
      <c r="AD15" s="26">
        <f t="shared" si="10"/>
        <v>596807</v>
      </c>
      <c r="AE15" s="26">
        <f t="shared" si="10"/>
        <v>0</v>
      </c>
      <c r="AF15" s="26">
        <f t="shared" si="10"/>
        <v>18448.46</v>
      </c>
      <c r="AG15" s="26">
        <f t="shared" si="10"/>
        <v>103385</v>
      </c>
      <c r="AH15" s="26">
        <f t="shared" si="10"/>
        <v>32779.919999999998</v>
      </c>
      <c r="AI15" s="12">
        <f t="shared" si="6"/>
        <v>4470357.88</v>
      </c>
      <c r="AJ15" s="26">
        <f t="shared" si="0"/>
        <v>397408.18</v>
      </c>
    </row>
    <row r="16" spans="1:36" ht="15" thickBot="1" x14ac:dyDescent="0.45">
      <c r="A16" s="27" t="s">
        <v>9</v>
      </c>
      <c r="B16" s="25">
        <f t="shared" ref="B16:J16" si="11">B13+B14</f>
        <v>2870161.53</v>
      </c>
      <c r="C16" s="25">
        <f t="shared" si="11"/>
        <v>392826.83</v>
      </c>
      <c r="D16" s="25">
        <f t="shared" si="11"/>
        <v>10121.620000000001</v>
      </c>
      <c r="E16" s="25">
        <f t="shared" si="11"/>
        <v>0</v>
      </c>
      <c r="F16" s="25">
        <f t="shared" si="11"/>
        <v>3400</v>
      </c>
      <c r="G16" s="25">
        <f t="shared" si="11"/>
        <v>15574.87</v>
      </c>
      <c r="H16" s="25">
        <f t="shared" si="11"/>
        <v>4156.08</v>
      </c>
      <c r="I16" s="25">
        <f t="shared" si="11"/>
        <v>9450</v>
      </c>
      <c r="J16" s="25">
        <f t="shared" si="11"/>
        <v>0</v>
      </c>
      <c r="K16" s="25">
        <f>SUM(B16:J16)</f>
        <v>3305690.93</v>
      </c>
      <c r="L16" s="26">
        <f t="shared" ref="L16:AH16" si="12">L13+L14</f>
        <v>381856.59</v>
      </c>
      <c r="M16" s="26">
        <f t="shared" si="12"/>
        <v>95735.5</v>
      </c>
      <c r="N16" s="26">
        <f t="shared" si="12"/>
        <v>18410.580000000002</v>
      </c>
      <c r="O16" s="26">
        <f t="shared" si="12"/>
        <v>18382.14</v>
      </c>
      <c r="P16" s="26">
        <f t="shared" si="12"/>
        <v>2802.24</v>
      </c>
      <c r="Q16" s="26">
        <f t="shared" si="12"/>
        <v>2806.56</v>
      </c>
      <c r="R16" s="26">
        <f t="shared" si="12"/>
        <v>12121.46</v>
      </c>
      <c r="S16" s="26">
        <f t="shared" si="12"/>
        <v>0</v>
      </c>
      <c r="T16" s="26">
        <f t="shared" si="12"/>
        <v>0</v>
      </c>
      <c r="U16" s="26">
        <f t="shared" si="12"/>
        <v>10330.540000000001</v>
      </c>
      <c r="V16" s="26">
        <f t="shared" si="12"/>
        <v>0</v>
      </c>
      <c r="W16" s="26">
        <f t="shared" si="12"/>
        <v>217.81</v>
      </c>
      <c r="X16" s="26">
        <f t="shared" si="12"/>
        <v>12558.02</v>
      </c>
      <c r="Y16" s="26">
        <f t="shared" si="12"/>
        <v>3118.69</v>
      </c>
      <c r="Z16" s="26">
        <f t="shared" si="12"/>
        <v>9970.59</v>
      </c>
      <c r="AA16" s="26">
        <f t="shared" si="12"/>
        <v>2492.63</v>
      </c>
      <c r="AB16" s="26">
        <f t="shared" si="12"/>
        <v>26755.47</v>
      </c>
      <c r="AC16" s="26">
        <f t="shared" si="12"/>
        <v>213095.93</v>
      </c>
      <c r="AD16" s="26">
        <f t="shared" si="12"/>
        <v>596807</v>
      </c>
      <c r="AE16" s="26">
        <f t="shared" si="12"/>
        <v>0</v>
      </c>
      <c r="AF16" s="26">
        <f t="shared" si="12"/>
        <v>18448.46</v>
      </c>
      <c r="AG16" s="26">
        <f t="shared" si="12"/>
        <v>103385</v>
      </c>
      <c r="AH16" s="26">
        <f t="shared" si="12"/>
        <v>32779.919999999998</v>
      </c>
      <c r="AI16" s="26">
        <f t="shared" si="6"/>
        <v>4470357.88</v>
      </c>
      <c r="AJ16" s="26">
        <f t="shared" si="0"/>
        <v>397408.18</v>
      </c>
    </row>
    <row r="17" spans="1:36" ht="15" thickBot="1" x14ac:dyDescent="0.4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5" thickBot="1" x14ac:dyDescent="0.45">
      <c r="A18" s="33" t="s">
        <v>30</v>
      </c>
      <c r="B18" s="9">
        <v>275507.01</v>
      </c>
      <c r="C18" s="9">
        <v>964.56</v>
      </c>
      <c r="D18" s="9"/>
      <c r="E18" s="9"/>
      <c r="F18" s="9">
        <v>1000</v>
      </c>
      <c r="G18" s="9">
        <v>500</v>
      </c>
      <c r="H18" s="9"/>
      <c r="I18" s="9">
        <v>1500</v>
      </c>
      <c r="J18" s="9"/>
      <c r="K18" s="9">
        <f>SUM(B18:J18)</f>
        <v>279471.57</v>
      </c>
      <c r="L18" s="31">
        <v>37101.660000000003</v>
      </c>
      <c r="M18" s="31">
        <v>9276.2000000000007</v>
      </c>
      <c r="N18" s="31">
        <v>1984.8</v>
      </c>
      <c r="O18" s="31">
        <v>1984.8</v>
      </c>
      <c r="P18" s="31">
        <v>241.8</v>
      </c>
      <c r="Q18" s="31">
        <v>241.92</v>
      </c>
      <c r="R18" s="31">
        <v>1200.19</v>
      </c>
      <c r="S18" s="31"/>
      <c r="T18" s="31"/>
      <c r="U18" s="31">
        <v>916.57</v>
      </c>
      <c r="V18" s="31"/>
      <c r="W18" s="31">
        <v>31.11</v>
      </c>
      <c r="X18" s="31">
        <v>1245.6099999999999</v>
      </c>
      <c r="Y18" s="31">
        <v>311.39999999999998</v>
      </c>
      <c r="Z18" s="31">
        <v>755.7</v>
      </c>
      <c r="AA18" s="31">
        <v>188.93</v>
      </c>
      <c r="AB18" s="31">
        <v>2701.69</v>
      </c>
      <c r="AC18" s="31">
        <v>21420.68</v>
      </c>
      <c r="AD18" s="31">
        <v>53398</v>
      </c>
      <c r="AE18" s="31"/>
      <c r="AF18" s="31">
        <v>3900</v>
      </c>
      <c r="AG18" s="31">
        <v>9000</v>
      </c>
      <c r="AH18" s="31">
        <v>2400</v>
      </c>
      <c r="AI18" s="12">
        <f t="shared" si="6"/>
        <v>387101.01999999996</v>
      </c>
      <c r="AJ18" s="12">
        <f t="shared" si="0"/>
        <v>40671.61</v>
      </c>
    </row>
    <row r="19" spans="1:36" ht="15" thickBot="1" x14ac:dyDescent="0.45">
      <c r="A19" s="27" t="s">
        <v>8</v>
      </c>
      <c r="B19" s="25">
        <f>B17+B18</f>
        <v>275507.01</v>
      </c>
      <c r="C19" s="25">
        <f t="shared" ref="C19:J19" si="13">C17+C18</f>
        <v>964.56</v>
      </c>
      <c r="D19" s="25">
        <f t="shared" si="13"/>
        <v>0</v>
      </c>
      <c r="E19" s="25">
        <f t="shared" si="13"/>
        <v>0</v>
      </c>
      <c r="F19" s="25">
        <f t="shared" si="13"/>
        <v>1000</v>
      </c>
      <c r="G19" s="25">
        <f t="shared" si="13"/>
        <v>500</v>
      </c>
      <c r="H19" s="25">
        <f t="shared" si="13"/>
        <v>0</v>
      </c>
      <c r="I19" s="25">
        <f t="shared" si="13"/>
        <v>1500</v>
      </c>
      <c r="J19" s="25">
        <f t="shared" si="13"/>
        <v>0</v>
      </c>
      <c r="K19" s="25">
        <f>SUM(B19:J19)</f>
        <v>279471.57</v>
      </c>
      <c r="L19" s="26">
        <f>L17+L18</f>
        <v>37101.660000000003</v>
      </c>
      <c r="M19" s="26">
        <f t="shared" ref="M19:N19" si="14">M13+M17+M18</f>
        <v>9276.2000000000007</v>
      </c>
      <c r="N19" s="26">
        <f t="shared" si="14"/>
        <v>1984.8</v>
      </c>
      <c r="O19" s="26">
        <f>O18</f>
        <v>1984.8</v>
      </c>
      <c r="P19" s="26">
        <f t="shared" ref="P19:AC19" si="15">P18</f>
        <v>241.8</v>
      </c>
      <c r="Q19" s="26">
        <f t="shared" si="15"/>
        <v>241.92</v>
      </c>
      <c r="R19" s="26">
        <f t="shared" si="15"/>
        <v>1200.19</v>
      </c>
      <c r="S19" s="26">
        <f t="shared" si="15"/>
        <v>0</v>
      </c>
      <c r="T19" s="26">
        <f t="shared" si="15"/>
        <v>0</v>
      </c>
      <c r="U19" s="26">
        <f t="shared" si="15"/>
        <v>916.57</v>
      </c>
      <c r="V19" s="26">
        <f t="shared" si="15"/>
        <v>0</v>
      </c>
      <c r="W19" s="26">
        <f t="shared" si="15"/>
        <v>31.11</v>
      </c>
      <c r="X19" s="26">
        <f t="shared" si="15"/>
        <v>1245.6099999999999</v>
      </c>
      <c r="Y19" s="26">
        <f t="shared" si="15"/>
        <v>311.39999999999998</v>
      </c>
      <c r="Z19" s="26">
        <f t="shared" si="15"/>
        <v>755.7</v>
      </c>
      <c r="AA19" s="26">
        <f t="shared" si="15"/>
        <v>188.93</v>
      </c>
      <c r="AB19" s="26">
        <f t="shared" si="15"/>
        <v>2701.69</v>
      </c>
      <c r="AC19" s="26">
        <f t="shared" si="15"/>
        <v>21420.68</v>
      </c>
      <c r="AD19" s="26">
        <f>AD18</f>
        <v>53398</v>
      </c>
      <c r="AE19" s="26">
        <f>AE18</f>
        <v>0</v>
      </c>
      <c r="AF19" s="26">
        <f>AF18</f>
        <v>3900</v>
      </c>
      <c r="AG19" s="26">
        <f>AG18</f>
        <v>9000</v>
      </c>
      <c r="AH19" s="26">
        <f>AH18</f>
        <v>2400</v>
      </c>
      <c r="AI19" s="26">
        <f t="shared" si="6"/>
        <v>387101.01999999996</v>
      </c>
      <c r="AJ19" s="26">
        <f t="shared" si="0"/>
        <v>40671.61</v>
      </c>
    </row>
    <row r="20" spans="1:36" ht="15" thickBot="1" x14ac:dyDescent="0.45">
      <c r="A20" s="27" t="s">
        <v>9</v>
      </c>
      <c r="B20" s="25">
        <f t="shared" ref="B20:J20" si="16">B17+B18</f>
        <v>275507.01</v>
      </c>
      <c r="C20" s="25">
        <f t="shared" si="16"/>
        <v>964.56</v>
      </c>
      <c r="D20" s="25">
        <f t="shared" si="16"/>
        <v>0</v>
      </c>
      <c r="E20" s="25">
        <f t="shared" si="16"/>
        <v>0</v>
      </c>
      <c r="F20" s="25">
        <f t="shared" si="16"/>
        <v>1000</v>
      </c>
      <c r="G20" s="25">
        <f t="shared" si="16"/>
        <v>500</v>
      </c>
      <c r="H20" s="25">
        <f t="shared" si="16"/>
        <v>0</v>
      </c>
      <c r="I20" s="25">
        <f t="shared" si="16"/>
        <v>1500</v>
      </c>
      <c r="J20" s="25">
        <f t="shared" si="16"/>
        <v>0</v>
      </c>
      <c r="K20" s="25">
        <f>SUM(B20:J20)</f>
        <v>279471.57</v>
      </c>
      <c r="L20" s="26">
        <f t="shared" ref="L20:AH20" si="17">L17+L18</f>
        <v>37101.660000000003</v>
      </c>
      <c r="M20" s="26">
        <f t="shared" si="17"/>
        <v>9276.2000000000007</v>
      </c>
      <c r="N20" s="26">
        <f t="shared" si="17"/>
        <v>1984.8</v>
      </c>
      <c r="O20" s="26">
        <f t="shared" si="17"/>
        <v>1984.8</v>
      </c>
      <c r="P20" s="26">
        <f t="shared" si="17"/>
        <v>241.8</v>
      </c>
      <c r="Q20" s="26">
        <f t="shared" si="17"/>
        <v>241.92</v>
      </c>
      <c r="R20" s="26">
        <f>R17+R18</f>
        <v>1200.19</v>
      </c>
      <c r="S20" s="26">
        <f t="shared" si="17"/>
        <v>0</v>
      </c>
      <c r="T20" s="26">
        <f t="shared" si="17"/>
        <v>0</v>
      </c>
      <c r="U20" s="26">
        <f t="shared" si="17"/>
        <v>916.57</v>
      </c>
      <c r="V20" s="26">
        <f t="shared" si="17"/>
        <v>0</v>
      </c>
      <c r="W20" s="26">
        <f t="shared" si="17"/>
        <v>31.11</v>
      </c>
      <c r="X20" s="26">
        <f t="shared" si="17"/>
        <v>1245.6099999999999</v>
      </c>
      <c r="Y20" s="26">
        <f t="shared" si="17"/>
        <v>311.39999999999998</v>
      </c>
      <c r="Z20" s="26">
        <f t="shared" si="17"/>
        <v>755.7</v>
      </c>
      <c r="AA20" s="26">
        <f t="shared" si="17"/>
        <v>188.93</v>
      </c>
      <c r="AB20" s="26">
        <f t="shared" si="17"/>
        <v>2701.69</v>
      </c>
      <c r="AC20" s="26">
        <f t="shared" si="17"/>
        <v>21420.68</v>
      </c>
      <c r="AD20" s="26">
        <f t="shared" si="17"/>
        <v>53398</v>
      </c>
      <c r="AE20" s="26">
        <f t="shared" si="17"/>
        <v>0</v>
      </c>
      <c r="AF20" s="26">
        <f t="shared" si="17"/>
        <v>3900</v>
      </c>
      <c r="AG20" s="26">
        <f t="shared" si="17"/>
        <v>9000</v>
      </c>
      <c r="AH20" s="26">
        <f t="shared" si="17"/>
        <v>2400</v>
      </c>
      <c r="AI20" s="26">
        <f t="shared" si="6"/>
        <v>387101.01999999996</v>
      </c>
      <c r="AJ20" s="26">
        <f t="shared" si="0"/>
        <v>40671.61</v>
      </c>
    </row>
    <row r="21" spans="1:36" ht="15" thickBot="1" x14ac:dyDescent="0.45">
      <c r="A21" s="33"/>
      <c r="B21" s="9"/>
      <c r="C21" s="9"/>
      <c r="D21" s="9"/>
      <c r="E21" s="9"/>
      <c r="F21" s="9"/>
      <c r="G21" s="9"/>
      <c r="H21" s="9"/>
      <c r="I21" s="9"/>
      <c r="J21" s="9"/>
      <c r="K21" s="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5" thickBot="1" x14ac:dyDescent="0.45">
      <c r="A22" s="33" t="s">
        <v>31</v>
      </c>
      <c r="B22" s="9">
        <v>470729.09</v>
      </c>
      <c r="C22" s="9">
        <v>408.75</v>
      </c>
      <c r="D22" s="9"/>
      <c r="E22" s="9"/>
      <c r="F22" s="9">
        <v>3400</v>
      </c>
      <c r="G22" s="9">
        <v>2855.99</v>
      </c>
      <c r="H22" s="9"/>
      <c r="I22" s="9">
        <v>2400</v>
      </c>
      <c r="J22" s="9"/>
      <c r="K22" s="9">
        <f>SUM(B22:J22)</f>
        <v>479793.83</v>
      </c>
      <c r="L22" s="31">
        <v>60476.76</v>
      </c>
      <c r="M22" s="31">
        <v>15120.8</v>
      </c>
      <c r="N22" s="31">
        <v>3363.36</v>
      </c>
      <c r="O22" s="31">
        <v>3363.6</v>
      </c>
      <c r="P22" s="31">
        <v>423.24</v>
      </c>
      <c r="Q22" s="31">
        <v>423.36</v>
      </c>
      <c r="R22" s="31">
        <v>2043.82</v>
      </c>
      <c r="S22" s="31"/>
      <c r="T22" s="31"/>
      <c r="U22" s="31">
        <v>1730.37</v>
      </c>
      <c r="V22" s="31"/>
      <c r="W22" s="31">
        <v>61.01</v>
      </c>
      <c r="X22" s="31">
        <v>2125.71</v>
      </c>
      <c r="Y22" s="31">
        <v>531.42999999999995</v>
      </c>
      <c r="Z22" s="31">
        <v>1259.5</v>
      </c>
      <c r="AA22" s="31">
        <v>314.89</v>
      </c>
      <c r="AB22" s="31">
        <v>4684.93</v>
      </c>
      <c r="AC22" s="31">
        <v>32564.3</v>
      </c>
      <c r="AD22" s="31">
        <v>90896</v>
      </c>
      <c r="AE22" s="31"/>
      <c r="AF22" s="31">
        <v>1944</v>
      </c>
      <c r="AG22" s="31">
        <v>13500</v>
      </c>
      <c r="AH22" s="31">
        <v>4200</v>
      </c>
      <c r="AI22" s="12">
        <f t="shared" si="6"/>
        <v>658567.14999999991</v>
      </c>
      <c r="AJ22" s="12">
        <f t="shared" si="0"/>
        <v>60253.760000000002</v>
      </c>
    </row>
    <row r="23" spans="1:36" ht="15" thickBot="1" x14ac:dyDescent="0.45">
      <c r="A23" s="27" t="s">
        <v>8</v>
      </c>
      <c r="B23" s="25">
        <f>B21+B22</f>
        <v>470729.09</v>
      </c>
      <c r="C23" s="25">
        <f t="shared" ref="C23:J23" si="18">C21+C22</f>
        <v>408.75</v>
      </c>
      <c r="D23" s="25">
        <f t="shared" si="18"/>
        <v>0</v>
      </c>
      <c r="E23" s="25">
        <f t="shared" si="18"/>
        <v>0</v>
      </c>
      <c r="F23" s="25">
        <f t="shared" si="18"/>
        <v>3400</v>
      </c>
      <c r="G23" s="25">
        <f t="shared" si="18"/>
        <v>2855.99</v>
      </c>
      <c r="H23" s="25">
        <f t="shared" si="18"/>
        <v>0</v>
      </c>
      <c r="I23" s="25">
        <f t="shared" si="18"/>
        <v>2400</v>
      </c>
      <c r="J23" s="25">
        <f t="shared" si="18"/>
        <v>0</v>
      </c>
      <c r="K23" s="25">
        <f>SUM(B23:J23)</f>
        <v>479793.83</v>
      </c>
      <c r="L23" s="26">
        <f>L21+L22</f>
        <v>60476.76</v>
      </c>
      <c r="M23" s="26">
        <f t="shared" ref="M23:AH23" si="19">M17+M21+M22</f>
        <v>15120.8</v>
      </c>
      <c r="N23" s="26">
        <f t="shared" si="19"/>
        <v>3363.36</v>
      </c>
      <c r="O23" s="26">
        <f t="shared" si="19"/>
        <v>3363.6</v>
      </c>
      <c r="P23" s="26">
        <f t="shared" si="19"/>
        <v>423.24</v>
      </c>
      <c r="Q23" s="26">
        <f t="shared" si="19"/>
        <v>423.36</v>
      </c>
      <c r="R23" s="26">
        <f t="shared" si="19"/>
        <v>2043.82</v>
      </c>
      <c r="S23" s="26">
        <f t="shared" si="19"/>
        <v>0</v>
      </c>
      <c r="T23" s="26">
        <f t="shared" si="19"/>
        <v>0</v>
      </c>
      <c r="U23" s="26">
        <f t="shared" si="19"/>
        <v>1730.37</v>
      </c>
      <c r="V23" s="26">
        <f t="shared" si="19"/>
        <v>0</v>
      </c>
      <c r="W23" s="26">
        <f t="shared" si="19"/>
        <v>61.01</v>
      </c>
      <c r="X23" s="26">
        <f t="shared" si="19"/>
        <v>2125.71</v>
      </c>
      <c r="Y23" s="26">
        <f t="shared" si="19"/>
        <v>531.42999999999995</v>
      </c>
      <c r="Z23" s="26">
        <f t="shared" si="19"/>
        <v>1259.5</v>
      </c>
      <c r="AA23" s="26">
        <f t="shared" si="19"/>
        <v>314.89</v>
      </c>
      <c r="AB23" s="26">
        <f t="shared" si="19"/>
        <v>4684.93</v>
      </c>
      <c r="AC23" s="26">
        <f t="shared" si="19"/>
        <v>32564.3</v>
      </c>
      <c r="AD23" s="26">
        <f t="shared" si="19"/>
        <v>90896</v>
      </c>
      <c r="AE23" s="26">
        <f t="shared" si="19"/>
        <v>0</v>
      </c>
      <c r="AF23" s="26">
        <f t="shared" si="19"/>
        <v>1944</v>
      </c>
      <c r="AG23" s="26">
        <f t="shared" si="19"/>
        <v>13500</v>
      </c>
      <c r="AH23" s="26">
        <f t="shared" si="19"/>
        <v>4200</v>
      </c>
      <c r="AI23" s="26">
        <f t="shared" si="6"/>
        <v>658567.14999999991</v>
      </c>
      <c r="AJ23" s="26">
        <f t="shared" si="0"/>
        <v>60253.760000000002</v>
      </c>
    </row>
    <row r="24" spans="1:36" ht="15" thickBot="1" x14ac:dyDescent="0.45">
      <c r="A24" s="27" t="s">
        <v>9</v>
      </c>
      <c r="B24" s="25">
        <f t="shared" ref="B24:J24" si="20">B21+B22</f>
        <v>470729.09</v>
      </c>
      <c r="C24" s="25">
        <f t="shared" si="20"/>
        <v>408.75</v>
      </c>
      <c r="D24" s="25">
        <f t="shared" si="20"/>
        <v>0</v>
      </c>
      <c r="E24" s="25">
        <f t="shared" si="20"/>
        <v>0</v>
      </c>
      <c r="F24" s="25">
        <f t="shared" si="20"/>
        <v>3400</v>
      </c>
      <c r="G24" s="25">
        <f t="shared" si="20"/>
        <v>2855.99</v>
      </c>
      <c r="H24" s="25">
        <f t="shared" si="20"/>
        <v>0</v>
      </c>
      <c r="I24" s="25">
        <f t="shared" si="20"/>
        <v>2400</v>
      </c>
      <c r="J24" s="25">
        <f t="shared" si="20"/>
        <v>0</v>
      </c>
      <c r="K24" s="25">
        <f>SUM(B24:J24)</f>
        <v>479793.83</v>
      </c>
      <c r="L24" s="26">
        <f t="shared" ref="L24:AH24" si="21">L21+L22</f>
        <v>60476.76</v>
      </c>
      <c r="M24" s="26">
        <f t="shared" si="21"/>
        <v>15120.8</v>
      </c>
      <c r="N24" s="26">
        <f t="shared" si="21"/>
        <v>3363.36</v>
      </c>
      <c r="O24" s="26">
        <f t="shared" si="21"/>
        <v>3363.6</v>
      </c>
      <c r="P24" s="26">
        <f t="shared" si="21"/>
        <v>423.24</v>
      </c>
      <c r="Q24" s="26">
        <f t="shared" si="21"/>
        <v>423.36</v>
      </c>
      <c r="R24" s="26">
        <f t="shared" si="21"/>
        <v>2043.82</v>
      </c>
      <c r="S24" s="26">
        <f t="shared" si="21"/>
        <v>0</v>
      </c>
      <c r="T24" s="26">
        <f t="shared" si="21"/>
        <v>0</v>
      </c>
      <c r="U24" s="26">
        <f t="shared" si="21"/>
        <v>1730.37</v>
      </c>
      <c r="V24" s="26">
        <f t="shared" si="21"/>
        <v>0</v>
      </c>
      <c r="W24" s="26">
        <f t="shared" si="21"/>
        <v>61.01</v>
      </c>
      <c r="X24" s="26">
        <f t="shared" si="21"/>
        <v>2125.71</v>
      </c>
      <c r="Y24" s="26">
        <f t="shared" si="21"/>
        <v>531.42999999999995</v>
      </c>
      <c r="Z24" s="26">
        <f t="shared" si="21"/>
        <v>1259.5</v>
      </c>
      <c r="AA24" s="26">
        <f t="shared" si="21"/>
        <v>314.89</v>
      </c>
      <c r="AB24" s="26">
        <f t="shared" si="21"/>
        <v>4684.93</v>
      </c>
      <c r="AC24" s="26">
        <f t="shared" si="21"/>
        <v>32564.3</v>
      </c>
      <c r="AD24" s="26">
        <f t="shared" si="21"/>
        <v>90896</v>
      </c>
      <c r="AE24" s="26">
        <f t="shared" si="21"/>
        <v>0</v>
      </c>
      <c r="AF24" s="26">
        <f t="shared" si="21"/>
        <v>1944</v>
      </c>
      <c r="AG24" s="26">
        <f t="shared" si="21"/>
        <v>13500</v>
      </c>
      <c r="AH24" s="26">
        <f t="shared" si="21"/>
        <v>4200</v>
      </c>
      <c r="AI24" s="26">
        <f t="shared" si="6"/>
        <v>658567.14999999991</v>
      </c>
      <c r="AJ24" s="26">
        <f t="shared" si="0"/>
        <v>60253.760000000002</v>
      </c>
    </row>
    <row r="25" spans="1:36" ht="15" thickBot="1" x14ac:dyDescent="0.4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" thickBot="1" x14ac:dyDescent="0.45">
      <c r="A26" s="33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9">
        <f>SUM(B26:J26)</f>
        <v>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12">
        <f t="shared" si="6"/>
        <v>0</v>
      </c>
      <c r="AJ26" s="12">
        <f t="shared" si="0"/>
        <v>0</v>
      </c>
    </row>
    <row r="27" spans="1:36" s="34" customFormat="1" ht="15" thickBot="1" x14ac:dyDescent="0.45">
      <c r="A27" s="35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f>SUM(B27:J27)</f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2">
        <f t="shared" si="6"/>
        <v>0</v>
      </c>
      <c r="AJ27" s="12"/>
    </row>
    <row r="28" spans="1:36" ht="15" thickBot="1" x14ac:dyDescent="0.45">
      <c r="A28" s="27" t="s">
        <v>8</v>
      </c>
      <c r="B28" s="25">
        <f>B26+B27</f>
        <v>0</v>
      </c>
      <c r="C28" s="25">
        <f t="shared" ref="C28:J28" si="22">C26+C27</f>
        <v>0</v>
      </c>
      <c r="D28" s="25">
        <f t="shared" si="22"/>
        <v>0</v>
      </c>
      <c r="E28" s="25">
        <f t="shared" si="22"/>
        <v>0</v>
      </c>
      <c r="F28" s="25">
        <f t="shared" si="22"/>
        <v>0</v>
      </c>
      <c r="G28" s="25">
        <f t="shared" si="22"/>
        <v>0</v>
      </c>
      <c r="H28" s="25">
        <f t="shared" si="22"/>
        <v>0</v>
      </c>
      <c r="I28" s="25">
        <f t="shared" si="22"/>
        <v>0</v>
      </c>
      <c r="J28" s="25">
        <f t="shared" si="22"/>
        <v>0</v>
      </c>
      <c r="K28" s="25">
        <f>SUM(B28:J28)</f>
        <v>0</v>
      </c>
      <c r="L28" s="26">
        <f>L26+L27</f>
        <v>0</v>
      </c>
      <c r="M28" s="26">
        <f t="shared" ref="M28:S28" si="23">M26+M27</f>
        <v>0</v>
      </c>
      <c r="N28" s="26">
        <f t="shared" si="23"/>
        <v>0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0</v>
      </c>
      <c r="S28" s="26">
        <f t="shared" si="23"/>
        <v>0</v>
      </c>
      <c r="T28" s="26">
        <f>T26+T27</f>
        <v>0</v>
      </c>
      <c r="U28" s="26">
        <f t="shared" ref="U28:Y28" si="24">U26+U27</f>
        <v>0</v>
      </c>
      <c r="V28" s="26">
        <f>V26+V27</f>
        <v>0</v>
      </c>
      <c r="W28" s="26">
        <f t="shared" ref="W28" si="25">W26+W27</f>
        <v>0</v>
      </c>
      <c r="X28" s="26">
        <f>X26+X27</f>
        <v>0</v>
      </c>
      <c r="Y28" s="26">
        <f t="shared" si="24"/>
        <v>0</v>
      </c>
      <c r="Z28" s="26">
        <f>Z26+Z27</f>
        <v>0</v>
      </c>
      <c r="AA28" s="26">
        <f t="shared" ref="AA28" si="26">AA26+AA27</f>
        <v>0</v>
      </c>
      <c r="AB28" s="26">
        <f>AB26+AB27</f>
        <v>0</v>
      </c>
      <c r="AC28" s="26">
        <f t="shared" ref="AC28:AH28" si="27">AC26+AC27</f>
        <v>0</v>
      </c>
      <c r="AD28" s="26">
        <f t="shared" si="27"/>
        <v>0</v>
      </c>
      <c r="AE28" s="26">
        <f t="shared" si="27"/>
        <v>0</v>
      </c>
      <c r="AF28" s="26">
        <f t="shared" si="27"/>
        <v>0</v>
      </c>
      <c r="AG28" s="26">
        <f t="shared" si="27"/>
        <v>0</v>
      </c>
      <c r="AH28" s="26">
        <f t="shared" si="27"/>
        <v>0</v>
      </c>
      <c r="AI28" s="26">
        <f t="shared" si="6"/>
        <v>0</v>
      </c>
      <c r="AJ28" s="26">
        <f t="shared" si="0"/>
        <v>0</v>
      </c>
    </row>
    <row r="29" spans="1:36" ht="15" thickBot="1" x14ac:dyDescent="0.45">
      <c r="A29" s="27" t="s">
        <v>9</v>
      </c>
      <c r="B29" s="25">
        <f t="shared" ref="B29:J29" si="28">B26+B27</f>
        <v>0</v>
      </c>
      <c r="C29" s="25">
        <f t="shared" si="28"/>
        <v>0</v>
      </c>
      <c r="D29" s="25">
        <f t="shared" si="28"/>
        <v>0</v>
      </c>
      <c r="E29" s="25">
        <f t="shared" si="28"/>
        <v>0</v>
      </c>
      <c r="F29" s="25">
        <f t="shared" si="28"/>
        <v>0</v>
      </c>
      <c r="G29" s="25">
        <f t="shared" si="28"/>
        <v>0</v>
      </c>
      <c r="H29" s="25">
        <f t="shared" si="28"/>
        <v>0</v>
      </c>
      <c r="I29" s="25">
        <f t="shared" si="28"/>
        <v>0</v>
      </c>
      <c r="J29" s="25">
        <f t="shared" si="28"/>
        <v>0</v>
      </c>
      <c r="K29" s="25">
        <f>SUM(B29:J29)</f>
        <v>0</v>
      </c>
      <c r="L29" s="26">
        <f t="shared" ref="L29:N29" si="29">L26+L27</f>
        <v>0</v>
      </c>
      <c r="M29" s="26">
        <f t="shared" si="29"/>
        <v>0</v>
      </c>
      <c r="N29" s="26">
        <f t="shared" si="29"/>
        <v>0</v>
      </c>
      <c r="O29" s="26">
        <f>O26+O27</f>
        <v>0</v>
      </c>
      <c r="P29" s="26">
        <f t="shared" ref="P29:S29" si="30">P26+P27</f>
        <v>0</v>
      </c>
      <c r="Q29" s="26">
        <f t="shared" si="30"/>
        <v>0</v>
      </c>
      <c r="R29" s="26">
        <f t="shared" si="30"/>
        <v>0</v>
      </c>
      <c r="S29" s="26">
        <f t="shared" si="30"/>
        <v>0</v>
      </c>
      <c r="T29" s="26">
        <f>T26+T27</f>
        <v>0</v>
      </c>
      <c r="U29" s="26">
        <f t="shared" ref="U29:Y29" si="31">U26+U27</f>
        <v>0</v>
      </c>
      <c r="V29" s="26">
        <f>V26+V27</f>
        <v>0</v>
      </c>
      <c r="W29" s="26">
        <f t="shared" ref="W29" si="32">W26+W27</f>
        <v>0</v>
      </c>
      <c r="X29" s="26">
        <f>X26+X27</f>
        <v>0</v>
      </c>
      <c r="Y29" s="26">
        <f t="shared" si="31"/>
        <v>0</v>
      </c>
      <c r="Z29" s="26">
        <f>Z26+Z27</f>
        <v>0</v>
      </c>
      <c r="AA29" s="26">
        <f t="shared" ref="AA29" si="33">AA26+AA27</f>
        <v>0</v>
      </c>
      <c r="AB29" s="26">
        <f>AB26+AB27</f>
        <v>0</v>
      </c>
      <c r="AC29" s="26">
        <f t="shared" ref="AC29:AH29" si="34">AC26+AC27</f>
        <v>0</v>
      </c>
      <c r="AD29" s="26">
        <f t="shared" si="34"/>
        <v>0</v>
      </c>
      <c r="AE29" s="26">
        <f t="shared" si="34"/>
        <v>0</v>
      </c>
      <c r="AF29" s="26">
        <f t="shared" si="34"/>
        <v>0</v>
      </c>
      <c r="AG29" s="26">
        <f t="shared" si="34"/>
        <v>0</v>
      </c>
      <c r="AH29" s="26">
        <f t="shared" si="34"/>
        <v>0</v>
      </c>
      <c r="AI29" s="26">
        <f t="shared" si="6"/>
        <v>0</v>
      </c>
      <c r="AJ29" s="26">
        <f t="shared" si="0"/>
        <v>0</v>
      </c>
    </row>
    <row r="30" spans="1:36" ht="15" thickBot="1" x14ac:dyDescent="0.4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6" ht="15" thickBot="1" x14ac:dyDescent="0.45">
      <c r="A31" s="5" t="s">
        <v>11</v>
      </c>
      <c r="B31" s="9">
        <f>B7+B8+B14+B18+B22+B26</f>
        <v>3798440.25</v>
      </c>
      <c r="C31" s="9">
        <f t="shared" ref="C31:K31" si="35">C7+C8+C14+C18+C22+C26</f>
        <v>394200.14</v>
      </c>
      <c r="D31" s="9">
        <f t="shared" si="35"/>
        <v>10121.620000000001</v>
      </c>
      <c r="E31" s="9">
        <f t="shared" si="35"/>
        <v>0</v>
      </c>
      <c r="F31" s="9">
        <f t="shared" si="35"/>
        <v>8150</v>
      </c>
      <c r="G31" s="9">
        <f t="shared" si="35"/>
        <v>18930.86</v>
      </c>
      <c r="H31" s="9">
        <f t="shared" si="35"/>
        <v>4156.08</v>
      </c>
      <c r="I31" s="9">
        <f t="shared" si="35"/>
        <v>13950</v>
      </c>
      <c r="J31" s="9">
        <f t="shared" si="35"/>
        <v>0</v>
      </c>
      <c r="K31" s="9">
        <f t="shared" si="35"/>
        <v>4247948.95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15" thickBot="1" x14ac:dyDescent="0.45">
      <c r="A32" s="27" t="s">
        <v>12</v>
      </c>
      <c r="B32" s="25">
        <f>B10+B15+B19+B23+B28</f>
        <v>3798440.25</v>
      </c>
      <c r="C32" s="25">
        <f t="shared" ref="C32:AJ33" si="36">C10+C15+C19+C23+C28</f>
        <v>394200.14</v>
      </c>
      <c r="D32" s="25">
        <f t="shared" si="36"/>
        <v>10121.620000000001</v>
      </c>
      <c r="E32" s="25">
        <f t="shared" si="36"/>
        <v>0</v>
      </c>
      <c r="F32" s="25">
        <f t="shared" si="36"/>
        <v>8150</v>
      </c>
      <c r="G32" s="25">
        <f t="shared" si="36"/>
        <v>18930.86</v>
      </c>
      <c r="H32" s="25">
        <f t="shared" si="36"/>
        <v>4156.08</v>
      </c>
      <c r="I32" s="25">
        <f t="shared" si="36"/>
        <v>13950</v>
      </c>
      <c r="J32" s="25">
        <f t="shared" si="36"/>
        <v>0</v>
      </c>
      <c r="K32" s="25">
        <f t="shared" si="36"/>
        <v>4247948.95</v>
      </c>
      <c r="L32" s="25">
        <f t="shared" si="36"/>
        <v>483515.33000000007</v>
      </c>
      <c r="M32" s="25">
        <f t="shared" si="36"/>
        <v>121177.86</v>
      </c>
      <c r="N32" s="25">
        <f t="shared" si="36"/>
        <v>24118.260000000002</v>
      </c>
      <c r="O32" s="25">
        <f t="shared" si="36"/>
        <v>24090.299999999996</v>
      </c>
      <c r="P32" s="25">
        <f t="shared" si="36"/>
        <v>3558</v>
      </c>
      <c r="Q32" s="25">
        <f t="shared" si="36"/>
        <v>3562.56</v>
      </c>
      <c r="R32" s="25">
        <f t="shared" si="36"/>
        <v>16149.49</v>
      </c>
      <c r="S32" s="25">
        <f t="shared" si="36"/>
        <v>0</v>
      </c>
      <c r="T32" s="25">
        <f t="shared" si="36"/>
        <v>0</v>
      </c>
      <c r="U32" s="25">
        <f t="shared" si="36"/>
        <v>14153.279999999999</v>
      </c>
      <c r="V32" s="25">
        <f t="shared" si="36"/>
        <v>0</v>
      </c>
      <c r="W32" s="25">
        <f t="shared" si="36"/>
        <v>309.93</v>
      </c>
      <c r="X32" s="25">
        <f t="shared" si="36"/>
        <v>16743.400000000001</v>
      </c>
      <c r="Y32" s="25">
        <f t="shared" si="36"/>
        <v>4165.04</v>
      </c>
      <c r="Z32" s="25">
        <f t="shared" si="36"/>
        <v>12237.69</v>
      </c>
      <c r="AA32" s="25">
        <f t="shared" si="36"/>
        <v>3059.4199999999996</v>
      </c>
      <c r="AB32" s="25">
        <f t="shared" si="36"/>
        <v>35931.619999999995</v>
      </c>
      <c r="AC32" s="25">
        <f t="shared" si="36"/>
        <v>281397.45999999996</v>
      </c>
      <c r="AD32" s="25">
        <f t="shared" si="36"/>
        <v>775997</v>
      </c>
      <c r="AE32" s="25">
        <f t="shared" si="36"/>
        <v>0</v>
      </c>
      <c r="AF32" s="25">
        <f t="shared" si="36"/>
        <v>24292.46</v>
      </c>
      <c r="AG32" s="25">
        <f t="shared" si="36"/>
        <v>127385</v>
      </c>
      <c r="AH32" s="25">
        <f t="shared" si="36"/>
        <v>41347.919999999998</v>
      </c>
      <c r="AI32" s="25">
        <f t="shared" si="36"/>
        <v>5743584.7400000002</v>
      </c>
      <c r="AJ32" s="25">
        <f t="shared" si="36"/>
        <v>517556.23</v>
      </c>
    </row>
    <row r="33" spans="1:36" ht="15" thickBot="1" x14ac:dyDescent="0.45">
      <c r="A33" s="29" t="s">
        <v>9</v>
      </c>
      <c r="B33" s="30">
        <f>B11+B16+B20+B24+B29</f>
        <v>3798440.25</v>
      </c>
      <c r="C33" s="30">
        <f t="shared" si="36"/>
        <v>394200.14</v>
      </c>
      <c r="D33" s="30">
        <f t="shared" si="36"/>
        <v>10121.620000000001</v>
      </c>
      <c r="E33" s="30">
        <f t="shared" si="36"/>
        <v>0</v>
      </c>
      <c r="F33" s="30">
        <f t="shared" si="36"/>
        <v>8150</v>
      </c>
      <c r="G33" s="30">
        <f t="shared" si="36"/>
        <v>18930.86</v>
      </c>
      <c r="H33" s="30">
        <f t="shared" si="36"/>
        <v>4156.08</v>
      </c>
      <c r="I33" s="30">
        <f t="shared" si="36"/>
        <v>13950</v>
      </c>
      <c r="J33" s="30">
        <f t="shared" si="36"/>
        <v>0</v>
      </c>
      <c r="K33" s="30">
        <f t="shared" si="36"/>
        <v>4247948.95</v>
      </c>
      <c r="L33" s="30">
        <f t="shared" si="36"/>
        <v>483515.33000000007</v>
      </c>
      <c r="M33" s="30">
        <f t="shared" si="36"/>
        <v>121177.86</v>
      </c>
      <c r="N33" s="30">
        <f t="shared" si="36"/>
        <v>24118.260000000002</v>
      </c>
      <c r="O33" s="30">
        <f t="shared" si="36"/>
        <v>24090.299999999996</v>
      </c>
      <c r="P33" s="30">
        <f t="shared" si="36"/>
        <v>3558</v>
      </c>
      <c r="Q33" s="30">
        <f t="shared" si="36"/>
        <v>3562.56</v>
      </c>
      <c r="R33" s="30">
        <f t="shared" si="36"/>
        <v>16149.49</v>
      </c>
      <c r="S33" s="30">
        <f t="shared" si="36"/>
        <v>0</v>
      </c>
      <c r="T33" s="30">
        <f t="shared" si="36"/>
        <v>0</v>
      </c>
      <c r="U33" s="30">
        <f t="shared" si="36"/>
        <v>14153.279999999999</v>
      </c>
      <c r="V33" s="30">
        <f t="shared" si="36"/>
        <v>0</v>
      </c>
      <c r="W33" s="30">
        <f t="shared" si="36"/>
        <v>309.93</v>
      </c>
      <c r="X33" s="30">
        <f t="shared" si="36"/>
        <v>16743.400000000001</v>
      </c>
      <c r="Y33" s="30">
        <f t="shared" si="36"/>
        <v>4165.04</v>
      </c>
      <c r="Z33" s="30">
        <f t="shared" si="36"/>
        <v>12237.69</v>
      </c>
      <c r="AA33" s="30">
        <f t="shared" si="36"/>
        <v>3059.4199999999996</v>
      </c>
      <c r="AB33" s="30">
        <f t="shared" si="36"/>
        <v>35931.619999999995</v>
      </c>
      <c r="AC33" s="30">
        <f t="shared" si="36"/>
        <v>281397.45999999996</v>
      </c>
      <c r="AD33" s="30">
        <f t="shared" si="36"/>
        <v>775997</v>
      </c>
      <c r="AE33" s="30">
        <f t="shared" si="36"/>
        <v>0</v>
      </c>
      <c r="AF33" s="30">
        <f t="shared" si="36"/>
        <v>24292.46</v>
      </c>
      <c r="AG33" s="30">
        <f t="shared" si="36"/>
        <v>127385</v>
      </c>
      <c r="AH33" s="30">
        <f t="shared" si="36"/>
        <v>41347.919999999998</v>
      </c>
      <c r="AI33" s="30">
        <f t="shared" si="36"/>
        <v>5743584.7400000002</v>
      </c>
      <c r="AJ33" s="30">
        <f t="shared" si="36"/>
        <v>517556.23</v>
      </c>
    </row>
    <row r="34" spans="1:36" ht="18" thickTop="1" x14ac:dyDescent="0.4">
      <c r="A34" s="7"/>
    </row>
    <row r="35" spans="1:36" x14ac:dyDescent="0.4">
      <c r="A35" s="8" t="s">
        <v>13</v>
      </c>
    </row>
    <row r="36" spans="1:36" x14ac:dyDescent="0.4">
      <c r="A36" s="8" t="s">
        <v>22</v>
      </c>
    </row>
    <row r="37" spans="1:36" x14ac:dyDescent="0.4">
      <c r="A37" s="8" t="s">
        <v>14</v>
      </c>
    </row>
    <row r="38" spans="1:36" x14ac:dyDescent="0.4">
      <c r="A38" s="8" t="s">
        <v>15</v>
      </c>
    </row>
  </sheetData>
  <mergeCells count="15">
    <mergeCell ref="A1:AJ1"/>
    <mergeCell ref="A2:AJ2"/>
    <mergeCell ref="A3:AJ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E4:AF4"/>
    <mergeCell ref="AG4:AH4"/>
    <mergeCell ref="AI4:AJ4"/>
  </mergeCells>
  <pageMargins left="0.7" right="0.7" top="0.75" bottom="0.75" header="0.3" footer="0.3"/>
  <pageSetup paperSize="5" scale="78" fitToWidth="0" orientation="landscape" r:id="rId1"/>
  <headerFooter>
    <oddHeader>&amp;R&amp;"Arial,Regular"&amp;10Exhibit 29
Schedule I
Witness: Fritz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1981-ACD3-4F90-97C6-32ED37F0380B}">
  <sheetPr>
    <pageSetUpPr fitToPage="1"/>
  </sheetPr>
  <dimension ref="A1:AJ38"/>
  <sheetViews>
    <sheetView zoomScale="98" zoomScaleNormal="98" workbookViewId="0">
      <selection sqref="A1:AJ1"/>
    </sheetView>
  </sheetViews>
  <sheetFormatPr defaultRowHeight="14.6" x14ac:dyDescent="0.4"/>
  <cols>
    <col min="1" max="1" width="21.3828125" customWidth="1"/>
    <col min="2" max="10" width="18.69140625" customWidth="1"/>
    <col min="11" max="11" width="15.3828125" customWidth="1"/>
    <col min="12" max="12" width="14.3046875" bestFit="1" customWidth="1"/>
    <col min="13" max="13" width="12.69140625" customWidth="1"/>
    <col min="14" max="14" width="13.3828125" customWidth="1"/>
    <col min="15" max="15" width="12.69140625" customWidth="1"/>
    <col min="16" max="16" width="13.3828125" customWidth="1"/>
    <col min="17" max="17" width="12.69140625" customWidth="1"/>
    <col min="18" max="18" width="13.3828125" customWidth="1"/>
    <col min="19" max="27" width="12.69140625" customWidth="1"/>
    <col min="28" max="28" width="14.3046875" bestFit="1" customWidth="1"/>
    <col min="29" max="29" width="12.69140625" customWidth="1"/>
    <col min="30" max="30" width="12.3828125" bestFit="1" customWidth="1"/>
    <col min="31" max="31" width="12.15234375" bestFit="1" customWidth="1"/>
    <col min="32" max="32" width="12.15234375" customWidth="1"/>
    <col min="33" max="33" width="12.69140625" bestFit="1" customWidth="1"/>
    <col min="34" max="34" width="12.15234375" customWidth="1"/>
    <col min="35" max="35" width="15.3828125" bestFit="1" customWidth="1"/>
    <col min="36" max="36" width="12.3828125" bestFit="1" customWidth="1"/>
  </cols>
  <sheetData>
    <row r="1" spans="1:36" ht="15" thickTop="1" x14ac:dyDescent="0.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x14ac:dyDescent="0.4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ht="15" thickBot="1" x14ac:dyDescent="0.45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41.6" thickTop="1" x14ac:dyDescent="0.4">
      <c r="A4" s="1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8" t="s">
        <v>40</v>
      </c>
      <c r="I4" s="38" t="s">
        <v>40</v>
      </c>
      <c r="J4" s="38" t="s">
        <v>40</v>
      </c>
      <c r="K4" s="3" t="s">
        <v>16</v>
      </c>
      <c r="L4" s="48" t="s">
        <v>19</v>
      </c>
      <c r="M4" s="49"/>
      <c r="N4" s="48" t="s">
        <v>20</v>
      </c>
      <c r="O4" s="49"/>
      <c r="P4" s="48" t="s">
        <v>21</v>
      </c>
      <c r="Q4" s="49"/>
      <c r="R4" s="48" t="s">
        <v>32</v>
      </c>
      <c r="S4" s="49"/>
      <c r="T4" s="48" t="s">
        <v>43</v>
      </c>
      <c r="U4" s="49"/>
      <c r="V4" s="48" t="s">
        <v>44</v>
      </c>
      <c r="W4" s="49"/>
      <c r="X4" s="48" t="s">
        <v>33</v>
      </c>
      <c r="Y4" s="49"/>
      <c r="Z4" s="48" t="s">
        <v>45</v>
      </c>
      <c r="AA4" s="49"/>
      <c r="AB4" s="48" t="s">
        <v>46</v>
      </c>
      <c r="AC4" s="49"/>
      <c r="AD4" s="4" t="s">
        <v>3</v>
      </c>
      <c r="AE4" s="52" t="s">
        <v>48</v>
      </c>
      <c r="AF4" s="53"/>
      <c r="AG4" s="52" t="s">
        <v>47</v>
      </c>
      <c r="AH4" s="53"/>
      <c r="AI4" s="50" t="s">
        <v>4</v>
      </c>
      <c r="AJ4" s="51"/>
    </row>
    <row r="5" spans="1:36" ht="29.6" thickBot="1" x14ac:dyDescent="0.45">
      <c r="A5" s="2" t="s">
        <v>1</v>
      </c>
      <c r="B5" s="14" t="s">
        <v>27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38</v>
      </c>
      <c r="H5" s="15" t="s">
        <v>42</v>
      </c>
      <c r="I5" s="15" t="s">
        <v>39</v>
      </c>
      <c r="J5" s="15" t="s">
        <v>41</v>
      </c>
      <c r="K5" s="18"/>
      <c r="L5" s="16" t="s">
        <v>5</v>
      </c>
      <c r="M5" s="17" t="s">
        <v>6</v>
      </c>
      <c r="N5" s="16" t="s">
        <v>5</v>
      </c>
      <c r="O5" s="17" t="s">
        <v>6</v>
      </c>
      <c r="P5" s="16" t="s">
        <v>5</v>
      </c>
      <c r="Q5" s="17" t="s">
        <v>6</v>
      </c>
      <c r="R5" s="16" t="s">
        <v>5</v>
      </c>
      <c r="S5" s="17" t="s">
        <v>6</v>
      </c>
      <c r="T5" s="16" t="s">
        <v>5</v>
      </c>
      <c r="U5" s="17" t="s">
        <v>6</v>
      </c>
      <c r="V5" s="16" t="s">
        <v>5</v>
      </c>
      <c r="W5" s="17" t="s">
        <v>6</v>
      </c>
      <c r="X5" s="16" t="s">
        <v>5</v>
      </c>
      <c r="Y5" s="17" t="s">
        <v>6</v>
      </c>
      <c r="Z5" s="16" t="s">
        <v>5</v>
      </c>
      <c r="AA5" s="17" t="s">
        <v>6</v>
      </c>
      <c r="AB5" s="16" t="s">
        <v>5</v>
      </c>
      <c r="AC5" s="17" t="s">
        <v>6</v>
      </c>
      <c r="AD5" s="18"/>
      <c r="AE5" s="16" t="s">
        <v>5</v>
      </c>
      <c r="AF5" s="17" t="s">
        <v>6</v>
      </c>
      <c r="AG5" s="16" t="s">
        <v>5</v>
      </c>
      <c r="AH5" s="17" t="s">
        <v>6</v>
      </c>
      <c r="AI5" s="16" t="s">
        <v>5</v>
      </c>
      <c r="AJ5" s="19" t="s">
        <v>6</v>
      </c>
    </row>
    <row r="6" spans="1:36" ht="24" thickTop="1" thickBot="1" x14ac:dyDescent="0.45">
      <c r="A6" s="5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2"/>
    </row>
    <row r="7" spans="1:36" ht="15" thickBot="1" x14ac:dyDescent="0.45">
      <c r="A7" s="28" t="s">
        <v>37</v>
      </c>
      <c r="B7" s="9"/>
      <c r="C7" s="9"/>
      <c r="D7" s="9"/>
      <c r="E7" s="9"/>
      <c r="F7" s="9"/>
      <c r="G7" s="9"/>
      <c r="H7" s="9"/>
      <c r="I7" s="9"/>
      <c r="J7" s="9"/>
      <c r="K7" s="9">
        <f>SUM(B7:J7)</f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>
        <f>K7+L7+N7+P7+R7+AB7+AD7+AG7+X7+AE7+Z7+V7+T7</f>
        <v>0</v>
      </c>
      <c r="AJ7" s="12">
        <f>M7+O7+Q7+S7+AC7+Y7+U7+AA7+AF7+AH7+W7</f>
        <v>0</v>
      </c>
    </row>
    <row r="8" spans="1:36" ht="15" thickBot="1" x14ac:dyDescent="0.45">
      <c r="A8" s="28" t="s">
        <v>34</v>
      </c>
      <c r="B8" s="9">
        <v>171315.28</v>
      </c>
      <c r="C8" s="9"/>
      <c r="D8" s="9"/>
      <c r="E8" s="9"/>
      <c r="F8" s="9"/>
      <c r="G8" s="9">
        <v>993.35</v>
      </c>
      <c r="H8" s="9"/>
      <c r="I8" s="9">
        <v>600</v>
      </c>
      <c r="J8" s="9"/>
      <c r="K8" s="9">
        <f>SUM(B8:J8)</f>
        <v>172908.63</v>
      </c>
      <c r="L8" s="12">
        <v>4006.14</v>
      </c>
      <c r="M8" s="12">
        <v>1000.7</v>
      </c>
      <c r="N8" s="12">
        <v>349.95</v>
      </c>
      <c r="O8" s="12">
        <v>350.08</v>
      </c>
      <c r="P8" s="12">
        <v>90.72</v>
      </c>
      <c r="Q8" s="12">
        <v>90.72</v>
      </c>
      <c r="R8" s="12">
        <v>730.67</v>
      </c>
      <c r="S8" s="12"/>
      <c r="T8" s="12"/>
      <c r="U8" s="12">
        <v>1147.56</v>
      </c>
      <c r="V8" s="12"/>
      <c r="W8" s="12"/>
      <c r="X8" s="12">
        <v>757.95</v>
      </c>
      <c r="Y8" s="12">
        <v>189.49</v>
      </c>
      <c r="Z8" s="12">
        <v>241.47</v>
      </c>
      <c r="AA8" s="12">
        <v>60.37</v>
      </c>
      <c r="AB8" s="12">
        <v>1550.88</v>
      </c>
      <c r="AC8" s="12">
        <v>13452.85</v>
      </c>
      <c r="AD8" s="12">
        <v>37615</v>
      </c>
      <c r="AE8" s="12"/>
      <c r="AF8" s="12"/>
      <c r="AG8" s="12">
        <v>1500</v>
      </c>
      <c r="AH8" s="12">
        <v>1968</v>
      </c>
      <c r="AI8" s="12">
        <f>K8+L8+N8+P8+R8+AB8+AD8+AG8+X8+AE8+Z8+V8+T8</f>
        <v>219751.41000000006</v>
      </c>
      <c r="AJ8" s="12">
        <f t="shared" ref="AJ8:AJ29" si="0">M8+O8+Q8+S8+AC8+Y8+U8+AA8+AF8+AH8+W8</f>
        <v>18259.77</v>
      </c>
    </row>
    <row r="9" spans="1:36" ht="23.6" thickBot="1" x14ac:dyDescent="0.45">
      <c r="A9" s="24" t="s">
        <v>10</v>
      </c>
      <c r="B9" s="25">
        <f>B7+B8</f>
        <v>171315.28</v>
      </c>
      <c r="C9" s="25">
        <f t="shared" ref="C9:G9" si="1">C7+C8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993.35</v>
      </c>
      <c r="H9" s="25">
        <f>H7+H8</f>
        <v>0</v>
      </c>
      <c r="I9" s="25">
        <f>I7+I8</f>
        <v>600</v>
      </c>
      <c r="J9" s="25">
        <f>J7+J8</f>
        <v>0</v>
      </c>
      <c r="K9" s="9">
        <f t="shared" ref="K9:K11" si="2">SUM(B9:J9)</f>
        <v>172908.63</v>
      </c>
      <c r="L9" s="26">
        <f>L7+L8</f>
        <v>4006.14</v>
      </c>
      <c r="M9" s="26">
        <f t="shared" ref="M9:AH9" si="3">M7+M8</f>
        <v>1000.7</v>
      </c>
      <c r="N9" s="26">
        <f t="shared" si="3"/>
        <v>349.95</v>
      </c>
      <c r="O9" s="26">
        <f t="shared" si="3"/>
        <v>350.08</v>
      </c>
      <c r="P9" s="26">
        <f t="shared" si="3"/>
        <v>90.72</v>
      </c>
      <c r="Q9" s="26">
        <f t="shared" si="3"/>
        <v>90.72</v>
      </c>
      <c r="R9" s="26">
        <f t="shared" si="3"/>
        <v>730.67</v>
      </c>
      <c r="S9" s="26">
        <f t="shared" si="3"/>
        <v>0</v>
      </c>
      <c r="T9" s="26">
        <f t="shared" ref="T9:AA9" si="4">SUM(T7:T8)</f>
        <v>0</v>
      </c>
      <c r="U9" s="26">
        <f t="shared" si="4"/>
        <v>1147.56</v>
      </c>
      <c r="V9" s="26">
        <f t="shared" si="4"/>
        <v>0</v>
      </c>
      <c r="W9" s="26">
        <f t="shared" si="4"/>
        <v>0</v>
      </c>
      <c r="X9" s="26">
        <f t="shared" si="4"/>
        <v>757.95</v>
      </c>
      <c r="Y9" s="26">
        <f t="shared" si="4"/>
        <v>189.49</v>
      </c>
      <c r="Z9" s="26">
        <f t="shared" si="4"/>
        <v>241.47</v>
      </c>
      <c r="AA9" s="26">
        <f t="shared" si="4"/>
        <v>60.37</v>
      </c>
      <c r="AB9" s="26">
        <f t="shared" si="3"/>
        <v>1550.88</v>
      </c>
      <c r="AC9" s="26">
        <f t="shared" si="3"/>
        <v>13452.85</v>
      </c>
      <c r="AD9" s="26">
        <f t="shared" si="3"/>
        <v>37615</v>
      </c>
      <c r="AE9" s="26">
        <f t="shared" si="3"/>
        <v>0</v>
      </c>
      <c r="AF9" s="26">
        <f t="shared" si="3"/>
        <v>0</v>
      </c>
      <c r="AG9" s="26">
        <f t="shared" si="3"/>
        <v>1500</v>
      </c>
      <c r="AH9" s="26">
        <f t="shared" si="3"/>
        <v>1968</v>
      </c>
      <c r="AI9" s="26">
        <f>K9+L9+N9+P9+R9+AB9+AD9+AG9+X9+AE9+Z9+V9+T9</f>
        <v>219751.41000000006</v>
      </c>
      <c r="AJ9" s="26">
        <f t="shared" si="0"/>
        <v>18259.77</v>
      </c>
    </row>
    <row r="10" spans="1:36" ht="15" thickBot="1" x14ac:dyDescent="0.45">
      <c r="A10" s="27" t="s">
        <v>8</v>
      </c>
      <c r="B10" s="25">
        <f>B9</f>
        <v>171315.28</v>
      </c>
      <c r="C10" s="25">
        <f t="shared" ref="C10:G10" si="5">C9</f>
        <v>0</v>
      </c>
      <c r="D10" s="25">
        <f t="shared" si="5"/>
        <v>0</v>
      </c>
      <c r="E10" s="25">
        <f t="shared" si="5"/>
        <v>0</v>
      </c>
      <c r="F10" s="25">
        <f t="shared" si="5"/>
        <v>0</v>
      </c>
      <c r="G10" s="25">
        <f t="shared" si="5"/>
        <v>993.35</v>
      </c>
      <c r="H10" s="25">
        <f>H9</f>
        <v>0</v>
      </c>
      <c r="I10" s="25">
        <f>I9</f>
        <v>600</v>
      </c>
      <c r="J10" s="25">
        <f>J9</f>
        <v>0</v>
      </c>
      <c r="K10" s="9">
        <f t="shared" si="2"/>
        <v>172908.63</v>
      </c>
      <c r="L10" s="26">
        <f>L9</f>
        <v>4006.14</v>
      </c>
      <c r="M10" s="26">
        <f t="shared" ref="M10:AH10" si="6">M9</f>
        <v>1000.7</v>
      </c>
      <c r="N10" s="26">
        <f t="shared" si="6"/>
        <v>349.95</v>
      </c>
      <c r="O10" s="26">
        <f t="shared" si="6"/>
        <v>350.08</v>
      </c>
      <c r="P10" s="26">
        <f t="shared" si="6"/>
        <v>90.72</v>
      </c>
      <c r="Q10" s="26">
        <f t="shared" si="6"/>
        <v>90.72</v>
      </c>
      <c r="R10" s="26">
        <f t="shared" si="6"/>
        <v>730.67</v>
      </c>
      <c r="S10" s="26">
        <f t="shared" si="6"/>
        <v>0</v>
      </c>
      <c r="T10" s="26">
        <f t="shared" si="6"/>
        <v>0</v>
      </c>
      <c r="U10" s="26">
        <f t="shared" si="6"/>
        <v>1147.56</v>
      </c>
      <c r="V10" s="26">
        <f t="shared" si="6"/>
        <v>0</v>
      </c>
      <c r="W10" s="26">
        <f t="shared" si="6"/>
        <v>0</v>
      </c>
      <c r="X10" s="26">
        <f t="shared" si="6"/>
        <v>757.95</v>
      </c>
      <c r="Y10" s="26">
        <f t="shared" si="6"/>
        <v>189.49</v>
      </c>
      <c r="Z10" s="26">
        <f t="shared" si="6"/>
        <v>241.47</v>
      </c>
      <c r="AA10" s="26">
        <f t="shared" si="6"/>
        <v>60.37</v>
      </c>
      <c r="AB10" s="26">
        <f t="shared" si="6"/>
        <v>1550.88</v>
      </c>
      <c r="AC10" s="26">
        <f t="shared" si="6"/>
        <v>13452.85</v>
      </c>
      <c r="AD10" s="26">
        <f t="shared" si="6"/>
        <v>37615</v>
      </c>
      <c r="AE10" s="26">
        <f t="shared" si="6"/>
        <v>0</v>
      </c>
      <c r="AF10" s="26">
        <f t="shared" si="6"/>
        <v>0</v>
      </c>
      <c r="AG10" s="26">
        <f t="shared" si="6"/>
        <v>1500</v>
      </c>
      <c r="AH10" s="26">
        <f t="shared" si="6"/>
        <v>1968</v>
      </c>
      <c r="AI10" s="26">
        <f t="shared" ref="AI10:AI29" si="7">K10+L10+N10+P10+R10+AB10+AD10+AG10+X10+AE10+Z10+V10+T10</f>
        <v>219751.41000000006</v>
      </c>
      <c r="AJ10" s="26">
        <f t="shared" si="0"/>
        <v>18259.77</v>
      </c>
    </row>
    <row r="11" spans="1:36" ht="15" thickBot="1" x14ac:dyDescent="0.45">
      <c r="A11" s="27" t="s">
        <v>9</v>
      </c>
      <c r="B11" s="25">
        <f>B9</f>
        <v>171315.28</v>
      </c>
      <c r="C11" s="25">
        <f t="shared" ref="C11:J11" si="8">C9</f>
        <v>0</v>
      </c>
      <c r="D11" s="25">
        <f t="shared" si="8"/>
        <v>0</v>
      </c>
      <c r="E11" s="25">
        <f t="shared" si="8"/>
        <v>0</v>
      </c>
      <c r="F11" s="25">
        <f t="shared" si="8"/>
        <v>0</v>
      </c>
      <c r="G11" s="25">
        <f t="shared" si="8"/>
        <v>993.35</v>
      </c>
      <c r="H11" s="25">
        <f t="shared" si="8"/>
        <v>0</v>
      </c>
      <c r="I11" s="25">
        <f t="shared" si="8"/>
        <v>600</v>
      </c>
      <c r="J11" s="25">
        <f t="shared" si="8"/>
        <v>0</v>
      </c>
      <c r="K11" s="9">
        <f t="shared" si="2"/>
        <v>172908.63</v>
      </c>
      <c r="L11" s="26">
        <f>L9</f>
        <v>4006.14</v>
      </c>
      <c r="M11" s="26">
        <f t="shared" ref="M11:AH11" si="9">M9</f>
        <v>1000.7</v>
      </c>
      <c r="N11" s="26">
        <f t="shared" si="9"/>
        <v>349.95</v>
      </c>
      <c r="O11" s="26">
        <f t="shared" si="9"/>
        <v>350.08</v>
      </c>
      <c r="P11" s="26">
        <f t="shared" si="9"/>
        <v>90.72</v>
      </c>
      <c r="Q11" s="26">
        <f t="shared" si="9"/>
        <v>90.72</v>
      </c>
      <c r="R11" s="26">
        <f t="shared" si="9"/>
        <v>730.67</v>
      </c>
      <c r="S11" s="26">
        <f t="shared" si="9"/>
        <v>0</v>
      </c>
      <c r="T11" s="26">
        <f t="shared" si="9"/>
        <v>0</v>
      </c>
      <c r="U11" s="26">
        <f t="shared" si="9"/>
        <v>1147.56</v>
      </c>
      <c r="V11" s="26">
        <f t="shared" si="9"/>
        <v>0</v>
      </c>
      <c r="W11" s="26">
        <f t="shared" si="9"/>
        <v>0</v>
      </c>
      <c r="X11" s="26">
        <f t="shared" si="9"/>
        <v>757.95</v>
      </c>
      <c r="Y11" s="26">
        <f t="shared" si="9"/>
        <v>189.49</v>
      </c>
      <c r="Z11" s="26">
        <f t="shared" si="9"/>
        <v>241.47</v>
      </c>
      <c r="AA11" s="26">
        <f t="shared" si="9"/>
        <v>60.37</v>
      </c>
      <c r="AB11" s="26">
        <f t="shared" si="9"/>
        <v>1550.88</v>
      </c>
      <c r="AC11" s="26">
        <f t="shared" si="9"/>
        <v>13452.85</v>
      </c>
      <c r="AD11" s="26">
        <f t="shared" si="9"/>
        <v>37615</v>
      </c>
      <c r="AE11" s="26">
        <f t="shared" si="9"/>
        <v>0</v>
      </c>
      <c r="AF11" s="26">
        <f t="shared" si="9"/>
        <v>0</v>
      </c>
      <c r="AG11" s="26">
        <f t="shared" si="9"/>
        <v>1500</v>
      </c>
      <c r="AH11" s="26">
        <f t="shared" si="9"/>
        <v>1968</v>
      </c>
      <c r="AI11" s="26">
        <f t="shared" si="7"/>
        <v>219751.41000000006</v>
      </c>
      <c r="AJ11" s="26">
        <f t="shared" si="0"/>
        <v>18259.77</v>
      </c>
    </row>
    <row r="12" spans="1:36" ht="15" thickBot="1" x14ac:dyDescent="0.45">
      <c r="A12" s="6"/>
      <c r="B12" s="9"/>
      <c r="C12" s="11"/>
      <c r="D12" s="11"/>
      <c r="E12" s="11"/>
      <c r="F12" s="11"/>
      <c r="G12" s="11"/>
      <c r="H12" s="10"/>
      <c r="I12" s="10"/>
      <c r="J12" s="10"/>
      <c r="K12" s="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thickBot="1" x14ac:dyDescent="0.45">
      <c r="A13" s="5" t="s">
        <v>28</v>
      </c>
      <c r="B13" s="9"/>
      <c r="C13" s="11"/>
      <c r="D13" s="11"/>
      <c r="E13" s="11"/>
      <c r="F13" s="20"/>
      <c r="G13" s="20"/>
      <c r="H13" s="21"/>
      <c r="I13" s="21"/>
      <c r="J13" s="21"/>
      <c r="K13" s="25">
        <f t="shared" ref="K13:K14" si="10">SUM(B13:J13)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7"/>
        <v>0</v>
      </c>
      <c r="AJ13" s="12">
        <f t="shared" si="0"/>
        <v>0</v>
      </c>
    </row>
    <row r="14" spans="1:36" ht="15" thickBot="1" x14ac:dyDescent="0.45">
      <c r="A14" s="5" t="s">
        <v>29</v>
      </c>
      <c r="B14" s="9">
        <v>2647123.73</v>
      </c>
      <c r="C14" s="11">
        <v>349589.7</v>
      </c>
      <c r="D14" s="11">
        <v>10907.71</v>
      </c>
      <c r="E14" s="11"/>
      <c r="F14" s="20">
        <v>3000</v>
      </c>
      <c r="G14" s="20">
        <v>10734.47</v>
      </c>
      <c r="H14" s="23"/>
      <c r="I14" s="23">
        <v>9325</v>
      </c>
      <c r="J14" s="23"/>
      <c r="K14" s="25">
        <f t="shared" si="10"/>
        <v>3030680.6100000003</v>
      </c>
      <c r="L14" s="12">
        <v>380901.8</v>
      </c>
      <c r="M14" s="12">
        <v>95552.72</v>
      </c>
      <c r="N14" s="12">
        <v>17620.93</v>
      </c>
      <c r="O14" s="12">
        <v>17183.259999999998</v>
      </c>
      <c r="P14" s="12">
        <v>3144.42</v>
      </c>
      <c r="Q14" s="12">
        <v>3125.4</v>
      </c>
      <c r="R14" s="12">
        <v>10768.97</v>
      </c>
      <c r="S14" s="12"/>
      <c r="T14" s="12"/>
      <c r="U14" s="12">
        <v>10003.6</v>
      </c>
      <c r="V14" s="12"/>
      <c r="W14" s="12">
        <v>233.68</v>
      </c>
      <c r="X14" s="12">
        <v>11088.61</v>
      </c>
      <c r="Y14" s="12">
        <v>2772.16</v>
      </c>
      <c r="Z14" s="12">
        <v>9685.99</v>
      </c>
      <c r="AA14" s="12">
        <v>2421.48</v>
      </c>
      <c r="AB14" s="12">
        <v>25251.53</v>
      </c>
      <c r="AC14" s="12">
        <v>188947.52</v>
      </c>
      <c r="AD14" s="12">
        <v>585857</v>
      </c>
      <c r="AE14" s="12"/>
      <c r="AF14" s="12">
        <v>19469.21</v>
      </c>
      <c r="AG14" s="12">
        <v>113000</v>
      </c>
      <c r="AH14" s="12">
        <v>33803.760000000002</v>
      </c>
      <c r="AI14" s="12">
        <f>K14+L14+N14+P14+R14+AB14+AD14+AG14+X14+AE14+Z14+V14+T14</f>
        <v>4187999.8600000003</v>
      </c>
      <c r="AJ14" s="12">
        <f t="shared" si="0"/>
        <v>373512.78999999992</v>
      </c>
    </row>
    <row r="15" spans="1:36" ht="15" thickBot="1" x14ac:dyDescent="0.45">
      <c r="A15" s="27" t="s">
        <v>8</v>
      </c>
      <c r="B15" s="25">
        <f t="shared" ref="B15:J15" si="11">B13+B14</f>
        <v>2647123.73</v>
      </c>
      <c r="C15" s="25">
        <f t="shared" si="11"/>
        <v>349589.7</v>
      </c>
      <c r="D15" s="25">
        <f t="shared" si="11"/>
        <v>10907.71</v>
      </c>
      <c r="E15" s="25">
        <f t="shared" si="11"/>
        <v>0</v>
      </c>
      <c r="F15" s="25">
        <f t="shared" si="11"/>
        <v>3000</v>
      </c>
      <c r="G15" s="25">
        <f t="shared" si="11"/>
        <v>10734.47</v>
      </c>
      <c r="H15" s="25">
        <f t="shared" si="11"/>
        <v>0</v>
      </c>
      <c r="I15" s="25">
        <f t="shared" si="11"/>
        <v>9325</v>
      </c>
      <c r="J15" s="25">
        <f t="shared" si="11"/>
        <v>0</v>
      </c>
      <c r="K15" s="25">
        <f>SUM(B15:J15)</f>
        <v>3030680.6100000003</v>
      </c>
      <c r="L15" s="26">
        <f>L13+L14</f>
        <v>380901.8</v>
      </c>
      <c r="M15" s="26">
        <f t="shared" ref="M15:AH15" si="12">M13+M14</f>
        <v>95552.72</v>
      </c>
      <c r="N15" s="26">
        <f t="shared" si="12"/>
        <v>17620.93</v>
      </c>
      <c r="O15" s="26">
        <f t="shared" si="12"/>
        <v>17183.259999999998</v>
      </c>
      <c r="P15" s="26">
        <f t="shared" si="12"/>
        <v>3144.42</v>
      </c>
      <c r="Q15" s="26">
        <f t="shared" si="12"/>
        <v>3125.4</v>
      </c>
      <c r="R15" s="26">
        <f t="shared" si="12"/>
        <v>10768.97</v>
      </c>
      <c r="S15" s="26">
        <f t="shared" si="12"/>
        <v>0</v>
      </c>
      <c r="T15" s="26">
        <f t="shared" si="12"/>
        <v>0</v>
      </c>
      <c r="U15" s="26">
        <f t="shared" si="12"/>
        <v>10003.6</v>
      </c>
      <c r="V15" s="26">
        <f t="shared" si="12"/>
        <v>0</v>
      </c>
      <c r="W15" s="26">
        <f t="shared" si="12"/>
        <v>233.68</v>
      </c>
      <c r="X15" s="26">
        <f t="shared" si="12"/>
        <v>11088.61</v>
      </c>
      <c r="Y15" s="26">
        <f t="shared" si="12"/>
        <v>2772.16</v>
      </c>
      <c r="Z15" s="26">
        <f t="shared" si="12"/>
        <v>9685.99</v>
      </c>
      <c r="AA15" s="26">
        <f t="shared" si="12"/>
        <v>2421.48</v>
      </c>
      <c r="AB15" s="26">
        <f t="shared" si="12"/>
        <v>25251.53</v>
      </c>
      <c r="AC15" s="26">
        <f t="shared" si="12"/>
        <v>188947.52</v>
      </c>
      <c r="AD15" s="26">
        <f t="shared" si="12"/>
        <v>585857</v>
      </c>
      <c r="AE15" s="26">
        <f t="shared" si="12"/>
        <v>0</v>
      </c>
      <c r="AF15" s="26">
        <f t="shared" si="12"/>
        <v>19469.21</v>
      </c>
      <c r="AG15" s="26">
        <f t="shared" si="12"/>
        <v>113000</v>
      </c>
      <c r="AH15" s="26">
        <f t="shared" si="12"/>
        <v>33803.760000000002</v>
      </c>
      <c r="AI15" s="12">
        <f t="shared" si="7"/>
        <v>4187999.8600000003</v>
      </c>
      <c r="AJ15" s="26">
        <f t="shared" si="0"/>
        <v>373512.78999999992</v>
      </c>
    </row>
    <row r="16" spans="1:36" ht="15" thickBot="1" x14ac:dyDescent="0.45">
      <c r="A16" s="27" t="s">
        <v>9</v>
      </c>
      <c r="B16" s="25">
        <f t="shared" ref="B16:J16" si="13">B13+B14</f>
        <v>2647123.73</v>
      </c>
      <c r="C16" s="25">
        <f t="shared" si="13"/>
        <v>349589.7</v>
      </c>
      <c r="D16" s="25">
        <f t="shared" si="13"/>
        <v>10907.71</v>
      </c>
      <c r="E16" s="25">
        <f t="shared" si="13"/>
        <v>0</v>
      </c>
      <c r="F16" s="25">
        <f t="shared" si="13"/>
        <v>3000</v>
      </c>
      <c r="G16" s="25">
        <f t="shared" si="13"/>
        <v>10734.47</v>
      </c>
      <c r="H16" s="25">
        <f t="shared" si="13"/>
        <v>0</v>
      </c>
      <c r="I16" s="25">
        <f t="shared" si="13"/>
        <v>9325</v>
      </c>
      <c r="J16" s="25">
        <f t="shared" si="13"/>
        <v>0</v>
      </c>
      <c r="K16" s="25">
        <f>SUM(B16:J16)</f>
        <v>3030680.6100000003</v>
      </c>
      <c r="L16" s="26">
        <f t="shared" ref="L16:AH16" si="14">L13+L14</f>
        <v>380901.8</v>
      </c>
      <c r="M16" s="26">
        <f t="shared" si="14"/>
        <v>95552.72</v>
      </c>
      <c r="N16" s="26">
        <f t="shared" si="14"/>
        <v>17620.93</v>
      </c>
      <c r="O16" s="26">
        <f t="shared" si="14"/>
        <v>17183.259999999998</v>
      </c>
      <c r="P16" s="26">
        <f t="shared" si="14"/>
        <v>3144.42</v>
      </c>
      <c r="Q16" s="26">
        <f t="shared" si="14"/>
        <v>3125.4</v>
      </c>
      <c r="R16" s="26">
        <f t="shared" si="14"/>
        <v>10768.97</v>
      </c>
      <c r="S16" s="26">
        <f t="shared" si="14"/>
        <v>0</v>
      </c>
      <c r="T16" s="26">
        <f t="shared" si="14"/>
        <v>0</v>
      </c>
      <c r="U16" s="26">
        <f t="shared" si="14"/>
        <v>10003.6</v>
      </c>
      <c r="V16" s="26">
        <f t="shared" si="14"/>
        <v>0</v>
      </c>
      <c r="W16" s="26">
        <f t="shared" si="14"/>
        <v>233.68</v>
      </c>
      <c r="X16" s="26">
        <f t="shared" si="14"/>
        <v>11088.61</v>
      </c>
      <c r="Y16" s="26">
        <f t="shared" si="14"/>
        <v>2772.16</v>
      </c>
      <c r="Z16" s="26">
        <f t="shared" si="14"/>
        <v>9685.99</v>
      </c>
      <c r="AA16" s="26">
        <f t="shared" si="14"/>
        <v>2421.48</v>
      </c>
      <c r="AB16" s="26">
        <f t="shared" si="14"/>
        <v>25251.53</v>
      </c>
      <c r="AC16" s="26">
        <f t="shared" si="14"/>
        <v>188947.52</v>
      </c>
      <c r="AD16" s="26">
        <f t="shared" si="14"/>
        <v>585857</v>
      </c>
      <c r="AE16" s="26">
        <f t="shared" si="14"/>
        <v>0</v>
      </c>
      <c r="AF16" s="26">
        <f t="shared" si="14"/>
        <v>19469.21</v>
      </c>
      <c r="AG16" s="26">
        <f t="shared" si="14"/>
        <v>113000</v>
      </c>
      <c r="AH16" s="26">
        <f t="shared" si="14"/>
        <v>33803.760000000002</v>
      </c>
      <c r="AI16" s="26">
        <f t="shared" si="7"/>
        <v>4187999.8600000003</v>
      </c>
      <c r="AJ16" s="26">
        <f t="shared" si="0"/>
        <v>373512.78999999992</v>
      </c>
    </row>
    <row r="17" spans="1:36" ht="15" thickBot="1" x14ac:dyDescent="0.4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5" thickBot="1" x14ac:dyDescent="0.45">
      <c r="A18" s="33" t="s">
        <v>30</v>
      </c>
      <c r="B18" s="9">
        <v>233094.83</v>
      </c>
      <c r="C18" s="9">
        <v>1118.67</v>
      </c>
      <c r="D18" s="9"/>
      <c r="E18" s="9"/>
      <c r="F18" s="9"/>
      <c r="G18" s="9"/>
      <c r="H18" s="9"/>
      <c r="I18" s="9">
        <v>575</v>
      </c>
      <c r="J18" s="9"/>
      <c r="K18" s="9">
        <f>SUM(B18:J18)</f>
        <v>234788.5</v>
      </c>
      <c r="L18" s="31">
        <v>35618.089999999997</v>
      </c>
      <c r="M18" s="31">
        <v>9181.7800000000007</v>
      </c>
      <c r="N18" s="31">
        <v>1974.96</v>
      </c>
      <c r="O18" s="31">
        <v>1975.34</v>
      </c>
      <c r="P18" s="31">
        <v>255.99</v>
      </c>
      <c r="Q18" s="31">
        <v>256.08</v>
      </c>
      <c r="R18" s="31">
        <v>995.13</v>
      </c>
      <c r="S18" s="31"/>
      <c r="T18" s="31"/>
      <c r="U18" s="31">
        <v>813.47</v>
      </c>
      <c r="V18" s="31"/>
      <c r="W18" s="31">
        <v>26.35</v>
      </c>
      <c r="X18" s="31">
        <v>1026.67</v>
      </c>
      <c r="Y18" s="31">
        <v>256.67</v>
      </c>
      <c r="Z18" s="31">
        <v>724.41</v>
      </c>
      <c r="AA18" s="31">
        <v>181.11</v>
      </c>
      <c r="AB18" s="31">
        <v>2064.6</v>
      </c>
      <c r="AC18" s="31">
        <v>15912</v>
      </c>
      <c r="AD18" s="31">
        <v>32393</v>
      </c>
      <c r="AE18" s="31"/>
      <c r="AF18" s="31">
        <v>3830.9</v>
      </c>
      <c r="AG18" s="31">
        <v>8750</v>
      </c>
      <c r="AH18" s="31">
        <v>1920</v>
      </c>
      <c r="AI18" s="12">
        <f t="shared" si="7"/>
        <v>318591.34999999992</v>
      </c>
      <c r="AJ18" s="12">
        <f t="shared" si="0"/>
        <v>34353.700000000004</v>
      </c>
    </row>
    <row r="19" spans="1:36" ht="15" thickBot="1" x14ac:dyDescent="0.45">
      <c r="A19" s="27" t="s">
        <v>8</v>
      </c>
      <c r="B19" s="25">
        <f>B17+B18</f>
        <v>233094.83</v>
      </c>
      <c r="C19" s="25">
        <f t="shared" ref="C19:J19" si="15">C17+C18</f>
        <v>1118.67</v>
      </c>
      <c r="D19" s="25">
        <f t="shared" si="15"/>
        <v>0</v>
      </c>
      <c r="E19" s="25">
        <f t="shared" si="15"/>
        <v>0</v>
      </c>
      <c r="F19" s="25">
        <f t="shared" si="15"/>
        <v>0</v>
      </c>
      <c r="G19" s="25">
        <f t="shared" si="15"/>
        <v>0</v>
      </c>
      <c r="H19" s="25">
        <f t="shared" si="15"/>
        <v>0</v>
      </c>
      <c r="I19" s="25">
        <f t="shared" si="15"/>
        <v>575</v>
      </c>
      <c r="J19" s="25">
        <f t="shared" si="15"/>
        <v>0</v>
      </c>
      <c r="K19" s="25">
        <f>SUM(B19:J19)</f>
        <v>234788.5</v>
      </c>
      <c r="L19" s="26">
        <f>L17+L18</f>
        <v>35618.089999999997</v>
      </c>
      <c r="M19" s="26">
        <f t="shared" ref="M19:N19" si="16">M13+M17+M18</f>
        <v>9181.7800000000007</v>
      </c>
      <c r="N19" s="26">
        <f t="shared" si="16"/>
        <v>1974.96</v>
      </c>
      <c r="O19" s="26">
        <f>O18</f>
        <v>1975.34</v>
      </c>
      <c r="P19" s="26">
        <f t="shared" ref="P19:AC19" si="17">P18</f>
        <v>255.99</v>
      </c>
      <c r="Q19" s="26">
        <f t="shared" si="17"/>
        <v>256.08</v>
      </c>
      <c r="R19" s="26">
        <f t="shared" si="17"/>
        <v>995.13</v>
      </c>
      <c r="S19" s="26">
        <f t="shared" si="17"/>
        <v>0</v>
      </c>
      <c r="T19" s="26">
        <f t="shared" si="17"/>
        <v>0</v>
      </c>
      <c r="U19" s="26">
        <f t="shared" si="17"/>
        <v>813.47</v>
      </c>
      <c r="V19" s="26">
        <f t="shared" si="17"/>
        <v>0</v>
      </c>
      <c r="W19" s="26">
        <f t="shared" si="17"/>
        <v>26.35</v>
      </c>
      <c r="X19" s="26">
        <f t="shared" si="17"/>
        <v>1026.67</v>
      </c>
      <c r="Y19" s="26">
        <f t="shared" si="17"/>
        <v>256.67</v>
      </c>
      <c r="Z19" s="26">
        <f t="shared" si="17"/>
        <v>724.41</v>
      </c>
      <c r="AA19" s="26">
        <f t="shared" si="17"/>
        <v>181.11</v>
      </c>
      <c r="AB19" s="26">
        <f t="shared" si="17"/>
        <v>2064.6</v>
      </c>
      <c r="AC19" s="26">
        <f t="shared" si="17"/>
        <v>15912</v>
      </c>
      <c r="AD19" s="26">
        <f>AD18</f>
        <v>32393</v>
      </c>
      <c r="AE19" s="26">
        <f>AE18</f>
        <v>0</v>
      </c>
      <c r="AF19" s="26">
        <f>AF18</f>
        <v>3830.9</v>
      </c>
      <c r="AG19" s="26">
        <f>AG18</f>
        <v>8750</v>
      </c>
      <c r="AH19" s="26">
        <f>AH18</f>
        <v>1920</v>
      </c>
      <c r="AI19" s="26">
        <f t="shared" si="7"/>
        <v>318591.34999999992</v>
      </c>
      <c r="AJ19" s="26">
        <f t="shared" si="0"/>
        <v>34353.700000000004</v>
      </c>
    </row>
    <row r="20" spans="1:36" ht="15" thickBot="1" x14ac:dyDescent="0.45">
      <c r="A20" s="27" t="s">
        <v>9</v>
      </c>
      <c r="B20" s="25">
        <f t="shared" ref="B20:J20" si="18">B17+B18</f>
        <v>233094.83</v>
      </c>
      <c r="C20" s="25">
        <f t="shared" si="18"/>
        <v>1118.67</v>
      </c>
      <c r="D20" s="25">
        <f t="shared" si="18"/>
        <v>0</v>
      </c>
      <c r="E20" s="25">
        <f t="shared" si="18"/>
        <v>0</v>
      </c>
      <c r="F20" s="25">
        <f t="shared" si="18"/>
        <v>0</v>
      </c>
      <c r="G20" s="25">
        <f t="shared" si="18"/>
        <v>0</v>
      </c>
      <c r="H20" s="25">
        <f t="shared" si="18"/>
        <v>0</v>
      </c>
      <c r="I20" s="25">
        <f t="shared" si="18"/>
        <v>575</v>
      </c>
      <c r="J20" s="25">
        <f t="shared" si="18"/>
        <v>0</v>
      </c>
      <c r="K20" s="25">
        <f>SUM(B20:J20)</f>
        <v>234788.5</v>
      </c>
      <c r="L20" s="26">
        <f t="shared" ref="L20:AH20" si="19">L17+L18</f>
        <v>35618.089999999997</v>
      </c>
      <c r="M20" s="26">
        <f t="shared" si="19"/>
        <v>9181.7800000000007</v>
      </c>
      <c r="N20" s="26">
        <f t="shared" si="19"/>
        <v>1974.96</v>
      </c>
      <c r="O20" s="26">
        <f t="shared" si="19"/>
        <v>1975.34</v>
      </c>
      <c r="P20" s="26">
        <f t="shared" si="19"/>
        <v>255.99</v>
      </c>
      <c r="Q20" s="26">
        <f t="shared" si="19"/>
        <v>256.08</v>
      </c>
      <c r="R20" s="26">
        <f>R17+R18</f>
        <v>995.13</v>
      </c>
      <c r="S20" s="26">
        <f t="shared" si="19"/>
        <v>0</v>
      </c>
      <c r="T20" s="26">
        <f t="shared" si="19"/>
        <v>0</v>
      </c>
      <c r="U20" s="26">
        <f t="shared" si="19"/>
        <v>813.47</v>
      </c>
      <c r="V20" s="26">
        <f t="shared" si="19"/>
        <v>0</v>
      </c>
      <c r="W20" s="26">
        <f t="shared" si="19"/>
        <v>26.35</v>
      </c>
      <c r="X20" s="26">
        <f t="shared" si="19"/>
        <v>1026.67</v>
      </c>
      <c r="Y20" s="26">
        <f t="shared" si="19"/>
        <v>256.67</v>
      </c>
      <c r="Z20" s="26">
        <f t="shared" si="19"/>
        <v>724.41</v>
      </c>
      <c r="AA20" s="26">
        <f t="shared" si="19"/>
        <v>181.11</v>
      </c>
      <c r="AB20" s="26">
        <f t="shared" si="19"/>
        <v>2064.6</v>
      </c>
      <c r="AC20" s="26">
        <f t="shared" si="19"/>
        <v>15912</v>
      </c>
      <c r="AD20" s="26">
        <f t="shared" si="19"/>
        <v>32393</v>
      </c>
      <c r="AE20" s="26">
        <f t="shared" si="19"/>
        <v>0</v>
      </c>
      <c r="AF20" s="26">
        <f t="shared" si="19"/>
        <v>3830.9</v>
      </c>
      <c r="AG20" s="26">
        <f t="shared" si="19"/>
        <v>8750</v>
      </c>
      <c r="AH20" s="26">
        <f t="shared" si="19"/>
        <v>1920</v>
      </c>
      <c r="AI20" s="26">
        <f t="shared" si="7"/>
        <v>318591.34999999992</v>
      </c>
      <c r="AJ20" s="26">
        <f t="shared" si="0"/>
        <v>34353.700000000004</v>
      </c>
    </row>
    <row r="21" spans="1:36" ht="15" thickBot="1" x14ac:dyDescent="0.45">
      <c r="A21" s="33"/>
      <c r="B21" s="9"/>
      <c r="C21" s="9"/>
      <c r="D21" s="9"/>
      <c r="E21" s="9"/>
      <c r="F21" s="9"/>
      <c r="G21" s="9"/>
      <c r="H21" s="9"/>
      <c r="I21" s="9"/>
      <c r="J21" s="9"/>
      <c r="K21" s="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5" thickBot="1" x14ac:dyDescent="0.45">
      <c r="A22" s="33" t="s">
        <v>31</v>
      </c>
      <c r="B22" s="9">
        <v>366195.13</v>
      </c>
      <c r="C22" s="9"/>
      <c r="D22" s="9"/>
      <c r="E22" s="9"/>
      <c r="F22" s="9">
        <v>100</v>
      </c>
      <c r="G22" s="9">
        <v>2502.4299999999998</v>
      </c>
      <c r="H22" s="9"/>
      <c r="I22" s="9">
        <v>2400</v>
      </c>
      <c r="J22" s="9"/>
      <c r="K22" s="9">
        <f>SUM(B22:J22)</f>
        <v>371197.56</v>
      </c>
      <c r="L22" s="31">
        <v>44431.199999999997</v>
      </c>
      <c r="M22" s="31">
        <v>11104.7</v>
      </c>
      <c r="N22" s="31">
        <v>2192.4899999999998</v>
      </c>
      <c r="O22" s="31">
        <v>2542.9</v>
      </c>
      <c r="P22" s="31">
        <v>110.87</v>
      </c>
      <c r="Q22" s="31">
        <v>110.88</v>
      </c>
      <c r="R22" s="31">
        <v>1590.74</v>
      </c>
      <c r="S22" s="31"/>
      <c r="T22" s="31"/>
      <c r="U22" s="31">
        <v>1402.99</v>
      </c>
      <c r="V22" s="31"/>
      <c r="W22" s="31">
        <v>59.75</v>
      </c>
      <c r="X22" s="31">
        <v>1641.6</v>
      </c>
      <c r="Y22" s="31">
        <v>410.39</v>
      </c>
      <c r="Z22" s="31">
        <v>965.88</v>
      </c>
      <c r="AA22" s="31">
        <v>241.48</v>
      </c>
      <c r="AB22" s="31">
        <v>3359.04</v>
      </c>
      <c r="AC22" s="31">
        <v>21005.05</v>
      </c>
      <c r="AD22" s="31">
        <v>81473</v>
      </c>
      <c r="AE22" s="31"/>
      <c r="AF22" s="31">
        <v>1159.2</v>
      </c>
      <c r="AG22" s="31">
        <v>10500</v>
      </c>
      <c r="AH22" s="31">
        <v>3275</v>
      </c>
      <c r="AI22" s="12">
        <f t="shared" si="7"/>
        <v>517462.37999999995</v>
      </c>
      <c r="AJ22" s="12">
        <f t="shared" si="0"/>
        <v>41312.339999999997</v>
      </c>
    </row>
    <row r="23" spans="1:36" ht="15" thickBot="1" x14ac:dyDescent="0.45">
      <c r="A23" s="27" t="s">
        <v>8</v>
      </c>
      <c r="B23" s="25">
        <f>B21+B22</f>
        <v>366195.13</v>
      </c>
      <c r="C23" s="25">
        <f t="shared" ref="C23:J23" si="20">C21+C22</f>
        <v>0</v>
      </c>
      <c r="D23" s="25">
        <f t="shared" si="20"/>
        <v>0</v>
      </c>
      <c r="E23" s="25">
        <f t="shared" si="20"/>
        <v>0</v>
      </c>
      <c r="F23" s="25">
        <f t="shared" si="20"/>
        <v>100</v>
      </c>
      <c r="G23" s="25">
        <f t="shared" si="20"/>
        <v>2502.4299999999998</v>
      </c>
      <c r="H23" s="25">
        <f t="shared" si="20"/>
        <v>0</v>
      </c>
      <c r="I23" s="25">
        <f t="shared" si="20"/>
        <v>2400</v>
      </c>
      <c r="J23" s="25">
        <f t="shared" si="20"/>
        <v>0</v>
      </c>
      <c r="K23" s="25">
        <f>SUM(B23:J23)</f>
        <v>371197.56</v>
      </c>
      <c r="L23" s="26">
        <f>L21+L22</f>
        <v>44431.199999999997</v>
      </c>
      <c r="M23" s="26">
        <f t="shared" ref="M23:AH23" si="21">M17+M21+M22</f>
        <v>11104.7</v>
      </c>
      <c r="N23" s="26">
        <f t="shared" si="21"/>
        <v>2192.4899999999998</v>
      </c>
      <c r="O23" s="26">
        <f t="shared" si="21"/>
        <v>2542.9</v>
      </c>
      <c r="P23" s="26">
        <f t="shared" si="21"/>
        <v>110.87</v>
      </c>
      <c r="Q23" s="26">
        <f t="shared" si="21"/>
        <v>110.88</v>
      </c>
      <c r="R23" s="26">
        <f t="shared" si="21"/>
        <v>1590.74</v>
      </c>
      <c r="S23" s="26">
        <f t="shared" si="21"/>
        <v>0</v>
      </c>
      <c r="T23" s="26">
        <f t="shared" si="21"/>
        <v>0</v>
      </c>
      <c r="U23" s="26">
        <f t="shared" si="21"/>
        <v>1402.99</v>
      </c>
      <c r="V23" s="26">
        <f t="shared" si="21"/>
        <v>0</v>
      </c>
      <c r="W23" s="26">
        <f t="shared" si="21"/>
        <v>59.75</v>
      </c>
      <c r="X23" s="26">
        <f t="shared" si="21"/>
        <v>1641.6</v>
      </c>
      <c r="Y23" s="26">
        <f t="shared" si="21"/>
        <v>410.39</v>
      </c>
      <c r="Z23" s="26">
        <f t="shared" si="21"/>
        <v>965.88</v>
      </c>
      <c r="AA23" s="26">
        <f t="shared" si="21"/>
        <v>241.48</v>
      </c>
      <c r="AB23" s="26">
        <f t="shared" si="21"/>
        <v>3359.04</v>
      </c>
      <c r="AC23" s="26">
        <f t="shared" si="21"/>
        <v>21005.05</v>
      </c>
      <c r="AD23" s="26">
        <f t="shared" si="21"/>
        <v>81473</v>
      </c>
      <c r="AE23" s="26">
        <f t="shared" si="21"/>
        <v>0</v>
      </c>
      <c r="AF23" s="26">
        <f t="shared" si="21"/>
        <v>1159.2</v>
      </c>
      <c r="AG23" s="26">
        <f t="shared" si="21"/>
        <v>10500</v>
      </c>
      <c r="AH23" s="26">
        <f t="shared" si="21"/>
        <v>3275</v>
      </c>
      <c r="AI23" s="26">
        <f t="shared" si="7"/>
        <v>517462.37999999995</v>
      </c>
      <c r="AJ23" s="26">
        <f t="shared" si="0"/>
        <v>41312.339999999997</v>
      </c>
    </row>
    <row r="24" spans="1:36" ht="15" thickBot="1" x14ac:dyDescent="0.45">
      <c r="A24" s="27" t="s">
        <v>9</v>
      </c>
      <c r="B24" s="25">
        <f t="shared" ref="B24:J24" si="22">B21+B22</f>
        <v>366195.13</v>
      </c>
      <c r="C24" s="25">
        <f t="shared" si="22"/>
        <v>0</v>
      </c>
      <c r="D24" s="25">
        <f t="shared" si="22"/>
        <v>0</v>
      </c>
      <c r="E24" s="25">
        <f t="shared" si="22"/>
        <v>0</v>
      </c>
      <c r="F24" s="25">
        <f t="shared" si="22"/>
        <v>100</v>
      </c>
      <c r="G24" s="25">
        <f t="shared" si="22"/>
        <v>2502.4299999999998</v>
      </c>
      <c r="H24" s="25">
        <f t="shared" si="22"/>
        <v>0</v>
      </c>
      <c r="I24" s="25">
        <f t="shared" si="22"/>
        <v>2400</v>
      </c>
      <c r="J24" s="25">
        <f t="shared" si="22"/>
        <v>0</v>
      </c>
      <c r="K24" s="25">
        <f>SUM(B24:J24)</f>
        <v>371197.56</v>
      </c>
      <c r="L24" s="26">
        <f t="shared" ref="L24:AH24" si="23">L21+L22</f>
        <v>44431.199999999997</v>
      </c>
      <c r="M24" s="26">
        <f t="shared" si="23"/>
        <v>11104.7</v>
      </c>
      <c r="N24" s="26">
        <f t="shared" si="23"/>
        <v>2192.4899999999998</v>
      </c>
      <c r="O24" s="26">
        <f t="shared" si="23"/>
        <v>2542.9</v>
      </c>
      <c r="P24" s="26">
        <f t="shared" si="23"/>
        <v>110.87</v>
      </c>
      <c r="Q24" s="26">
        <f t="shared" si="23"/>
        <v>110.88</v>
      </c>
      <c r="R24" s="26">
        <f t="shared" si="23"/>
        <v>1590.74</v>
      </c>
      <c r="S24" s="26">
        <f t="shared" si="23"/>
        <v>0</v>
      </c>
      <c r="T24" s="26">
        <f t="shared" si="23"/>
        <v>0</v>
      </c>
      <c r="U24" s="26">
        <f t="shared" si="23"/>
        <v>1402.99</v>
      </c>
      <c r="V24" s="26">
        <f t="shared" si="23"/>
        <v>0</v>
      </c>
      <c r="W24" s="26">
        <f t="shared" si="23"/>
        <v>59.75</v>
      </c>
      <c r="X24" s="26">
        <f t="shared" si="23"/>
        <v>1641.6</v>
      </c>
      <c r="Y24" s="26">
        <f t="shared" si="23"/>
        <v>410.39</v>
      </c>
      <c r="Z24" s="26">
        <f t="shared" si="23"/>
        <v>965.88</v>
      </c>
      <c r="AA24" s="26">
        <f t="shared" si="23"/>
        <v>241.48</v>
      </c>
      <c r="AB24" s="26">
        <f t="shared" si="23"/>
        <v>3359.04</v>
      </c>
      <c r="AC24" s="26">
        <f t="shared" si="23"/>
        <v>21005.05</v>
      </c>
      <c r="AD24" s="26">
        <f t="shared" si="23"/>
        <v>81473</v>
      </c>
      <c r="AE24" s="26">
        <f t="shared" si="23"/>
        <v>0</v>
      </c>
      <c r="AF24" s="26">
        <f t="shared" si="23"/>
        <v>1159.2</v>
      </c>
      <c r="AG24" s="26">
        <f t="shared" si="23"/>
        <v>10500</v>
      </c>
      <c r="AH24" s="26">
        <f t="shared" si="23"/>
        <v>3275</v>
      </c>
      <c r="AI24" s="26">
        <f t="shared" si="7"/>
        <v>517462.37999999995</v>
      </c>
      <c r="AJ24" s="26">
        <f t="shared" si="0"/>
        <v>41312.339999999997</v>
      </c>
    </row>
    <row r="25" spans="1:36" ht="15" thickBot="1" x14ac:dyDescent="0.4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5" thickBot="1" x14ac:dyDescent="0.45">
      <c r="A26" s="33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9">
        <f>SUM(B26:J26)</f>
        <v>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12">
        <f t="shared" si="7"/>
        <v>0</v>
      </c>
      <c r="AJ26" s="12">
        <f t="shared" si="0"/>
        <v>0</v>
      </c>
    </row>
    <row r="27" spans="1:36" s="34" customFormat="1" ht="15" thickBot="1" x14ac:dyDescent="0.45">
      <c r="A27" s="35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f>SUM(B27:J27)</f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2">
        <f t="shared" si="7"/>
        <v>0</v>
      </c>
      <c r="AJ27" s="12"/>
    </row>
    <row r="28" spans="1:36" ht="15" thickBot="1" x14ac:dyDescent="0.45">
      <c r="A28" s="27" t="s">
        <v>8</v>
      </c>
      <c r="B28" s="25">
        <f>B26+B27</f>
        <v>0</v>
      </c>
      <c r="C28" s="25">
        <f t="shared" ref="C28:J28" si="24">C26+C27</f>
        <v>0</v>
      </c>
      <c r="D28" s="25">
        <f t="shared" si="24"/>
        <v>0</v>
      </c>
      <c r="E28" s="25">
        <f t="shared" si="24"/>
        <v>0</v>
      </c>
      <c r="F28" s="25">
        <f t="shared" si="24"/>
        <v>0</v>
      </c>
      <c r="G28" s="25">
        <f t="shared" si="24"/>
        <v>0</v>
      </c>
      <c r="H28" s="25">
        <f t="shared" si="24"/>
        <v>0</v>
      </c>
      <c r="I28" s="25">
        <f t="shared" si="24"/>
        <v>0</v>
      </c>
      <c r="J28" s="25">
        <f t="shared" si="24"/>
        <v>0</v>
      </c>
      <c r="K28" s="25">
        <f>SUM(B28:J28)</f>
        <v>0</v>
      </c>
      <c r="L28" s="26">
        <f>L26+L27</f>
        <v>0</v>
      </c>
      <c r="M28" s="26">
        <f t="shared" ref="M28:S28" si="25">M26+M27</f>
        <v>0</v>
      </c>
      <c r="N28" s="26">
        <f t="shared" si="25"/>
        <v>0</v>
      </c>
      <c r="O28" s="26">
        <f t="shared" si="25"/>
        <v>0</v>
      </c>
      <c r="P28" s="26">
        <f t="shared" si="25"/>
        <v>0</v>
      </c>
      <c r="Q28" s="26">
        <f t="shared" si="25"/>
        <v>0</v>
      </c>
      <c r="R28" s="26">
        <f t="shared" si="25"/>
        <v>0</v>
      </c>
      <c r="S28" s="26">
        <f t="shared" si="25"/>
        <v>0</v>
      </c>
      <c r="T28" s="26">
        <f>T26+T27</f>
        <v>0</v>
      </c>
      <c r="U28" s="26">
        <f t="shared" ref="U28:Y28" si="26">U26+U27</f>
        <v>0</v>
      </c>
      <c r="V28" s="26">
        <f>V26+V27</f>
        <v>0</v>
      </c>
      <c r="W28" s="26">
        <f t="shared" ref="W28" si="27">W26+W27</f>
        <v>0</v>
      </c>
      <c r="X28" s="26">
        <f>X26+X27</f>
        <v>0</v>
      </c>
      <c r="Y28" s="26">
        <f t="shared" si="26"/>
        <v>0</v>
      </c>
      <c r="Z28" s="26">
        <f>Z26+Z27</f>
        <v>0</v>
      </c>
      <c r="AA28" s="26">
        <f t="shared" ref="AA28" si="28">AA26+AA27</f>
        <v>0</v>
      </c>
      <c r="AB28" s="26">
        <f>AB26+AB27</f>
        <v>0</v>
      </c>
      <c r="AC28" s="26">
        <f t="shared" ref="AC28:AH28" si="29">AC26+AC27</f>
        <v>0</v>
      </c>
      <c r="AD28" s="26">
        <f t="shared" si="29"/>
        <v>0</v>
      </c>
      <c r="AE28" s="26">
        <f t="shared" si="29"/>
        <v>0</v>
      </c>
      <c r="AF28" s="26">
        <f t="shared" si="29"/>
        <v>0</v>
      </c>
      <c r="AG28" s="26">
        <f t="shared" si="29"/>
        <v>0</v>
      </c>
      <c r="AH28" s="26">
        <f t="shared" si="29"/>
        <v>0</v>
      </c>
      <c r="AI28" s="26">
        <f t="shared" si="7"/>
        <v>0</v>
      </c>
      <c r="AJ28" s="26">
        <f t="shared" si="0"/>
        <v>0</v>
      </c>
    </row>
    <row r="29" spans="1:36" ht="15" thickBot="1" x14ac:dyDescent="0.45">
      <c r="A29" s="27" t="s">
        <v>9</v>
      </c>
      <c r="B29" s="25">
        <f t="shared" ref="B29:J29" si="30">B26+B27</f>
        <v>0</v>
      </c>
      <c r="C29" s="25">
        <f t="shared" si="30"/>
        <v>0</v>
      </c>
      <c r="D29" s="25">
        <f t="shared" si="30"/>
        <v>0</v>
      </c>
      <c r="E29" s="25">
        <f t="shared" si="30"/>
        <v>0</v>
      </c>
      <c r="F29" s="25">
        <f t="shared" si="30"/>
        <v>0</v>
      </c>
      <c r="G29" s="25">
        <f t="shared" si="30"/>
        <v>0</v>
      </c>
      <c r="H29" s="25">
        <f t="shared" si="30"/>
        <v>0</v>
      </c>
      <c r="I29" s="25">
        <f t="shared" si="30"/>
        <v>0</v>
      </c>
      <c r="J29" s="25">
        <f t="shared" si="30"/>
        <v>0</v>
      </c>
      <c r="K29" s="25">
        <f>SUM(B29:J29)</f>
        <v>0</v>
      </c>
      <c r="L29" s="26">
        <f t="shared" ref="L29:N29" si="31">L26+L27</f>
        <v>0</v>
      </c>
      <c r="M29" s="26">
        <f t="shared" si="31"/>
        <v>0</v>
      </c>
      <c r="N29" s="26">
        <f t="shared" si="31"/>
        <v>0</v>
      </c>
      <c r="O29" s="26">
        <f>O26+O27</f>
        <v>0</v>
      </c>
      <c r="P29" s="26">
        <f t="shared" ref="P29:S29" si="32">P26+P27</f>
        <v>0</v>
      </c>
      <c r="Q29" s="26">
        <f t="shared" si="32"/>
        <v>0</v>
      </c>
      <c r="R29" s="26">
        <f t="shared" si="32"/>
        <v>0</v>
      </c>
      <c r="S29" s="26">
        <f t="shared" si="32"/>
        <v>0</v>
      </c>
      <c r="T29" s="26">
        <f>T26+T27</f>
        <v>0</v>
      </c>
      <c r="U29" s="26">
        <f t="shared" ref="U29:Y29" si="33">U26+U27</f>
        <v>0</v>
      </c>
      <c r="V29" s="26">
        <f>V26+V27</f>
        <v>0</v>
      </c>
      <c r="W29" s="26">
        <f t="shared" ref="W29" si="34">W26+W27</f>
        <v>0</v>
      </c>
      <c r="X29" s="26">
        <f>X26+X27</f>
        <v>0</v>
      </c>
      <c r="Y29" s="26">
        <f t="shared" si="33"/>
        <v>0</v>
      </c>
      <c r="Z29" s="26">
        <f>Z26+Z27</f>
        <v>0</v>
      </c>
      <c r="AA29" s="26">
        <f t="shared" ref="AA29" si="35">AA26+AA27</f>
        <v>0</v>
      </c>
      <c r="AB29" s="26">
        <f>AB26+AB27</f>
        <v>0</v>
      </c>
      <c r="AC29" s="26">
        <f t="shared" ref="AC29:AH29" si="36">AC26+AC27</f>
        <v>0</v>
      </c>
      <c r="AD29" s="26">
        <f t="shared" si="36"/>
        <v>0</v>
      </c>
      <c r="AE29" s="26">
        <f t="shared" si="36"/>
        <v>0</v>
      </c>
      <c r="AF29" s="26">
        <f t="shared" si="36"/>
        <v>0</v>
      </c>
      <c r="AG29" s="26">
        <f t="shared" si="36"/>
        <v>0</v>
      </c>
      <c r="AH29" s="26">
        <f t="shared" si="36"/>
        <v>0</v>
      </c>
      <c r="AI29" s="26">
        <f t="shared" si="7"/>
        <v>0</v>
      </c>
      <c r="AJ29" s="26">
        <f t="shared" si="0"/>
        <v>0</v>
      </c>
    </row>
    <row r="30" spans="1:36" ht="15" thickBot="1" x14ac:dyDescent="0.4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6" ht="15" thickBot="1" x14ac:dyDescent="0.45">
      <c r="A31" s="5" t="s">
        <v>11</v>
      </c>
      <c r="B31" s="9">
        <f>B7+B8+B14+B18+B22+B26</f>
        <v>3417728.9699999997</v>
      </c>
      <c r="C31" s="9">
        <f t="shared" ref="C31:K31" si="37">C7+C8+C14+C18+C22+C26</f>
        <v>350708.37</v>
      </c>
      <c r="D31" s="9">
        <f t="shared" si="37"/>
        <v>10907.71</v>
      </c>
      <c r="E31" s="9">
        <f t="shared" si="37"/>
        <v>0</v>
      </c>
      <c r="F31" s="9">
        <f t="shared" si="37"/>
        <v>3100</v>
      </c>
      <c r="G31" s="9">
        <f t="shared" si="37"/>
        <v>14230.25</v>
      </c>
      <c r="H31" s="9">
        <f t="shared" si="37"/>
        <v>0</v>
      </c>
      <c r="I31" s="9">
        <f t="shared" si="37"/>
        <v>12900</v>
      </c>
      <c r="J31" s="9">
        <f t="shared" si="37"/>
        <v>0</v>
      </c>
      <c r="K31" s="9">
        <f t="shared" si="37"/>
        <v>3809575.3000000003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15" thickBot="1" x14ac:dyDescent="0.45">
      <c r="A32" s="27" t="s">
        <v>12</v>
      </c>
      <c r="B32" s="25">
        <f>B10+B15+B19+B23+B28</f>
        <v>3417728.9699999997</v>
      </c>
      <c r="C32" s="25">
        <f t="shared" ref="C32:AJ33" si="38">C10+C15+C19+C23+C28</f>
        <v>350708.37</v>
      </c>
      <c r="D32" s="25">
        <f t="shared" si="38"/>
        <v>10907.71</v>
      </c>
      <c r="E32" s="25">
        <f t="shared" si="38"/>
        <v>0</v>
      </c>
      <c r="F32" s="25">
        <f t="shared" si="38"/>
        <v>3100</v>
      </c>
      <c r="G32" s="25">
        <f t="shared" si="38"/>
        <v>14230.25</v>
      </c>
      <c r="H32" s="25">
        <f t="shared" si="38"/>
        <v>0</v>
      </c>
      <c r="I32" s="25">
        <f t="shared" si="38"/>
        <v>12900</v>
      </c>
      <c r="J32" s="25">
        <f t="shared" si="38"/>
        <v>0</v>
      </c>
      <c r="K32" s="25">
        <f t="shared" si="38"/>
        <v>3809575.3000000003</v>
      </c>
      <c r="L32" s="25">
        <f t="shared" si="38"/>
        <v>464957.23000000004</v>
      </c>
      <c r="M32" s="25">
        <f t="shared" si="38"/>
        <v>116839.9</v>
      </c>
      <c r="N32" s="25">
        <f t="shared" si="38"/>
        <v>22138.33</v>
      </c>
      <c r="O32" s="25">
        <f t="shared" si="38"/>
        <v>22051.58</v>
      </c>
      <c r="P32" s="25">
        <f t="shared" si="38"/>
        <v>3602</v>
      </c>
      <c r="Q32" s="25">
        <f t="shared" si="38"/>
        <v>3583.08</v>
      </c>
      <c r="R32" s="25">
        <f t="shared" si="38"/>
        <v>14085.509999999998</v>
      </c>
      <c r="S32" s="25">
        <f t="shared" si="38"/>
        <v>0</v>
      </c>
      <c r="T32" s="25">
        <f t="shared" si="38"/>
        <v>0</v>
      </c>
      <c r="U32" s="25">
        <f t="shared" si="38"/>
        <v>13367.619999999999</v>
      </c>
      <c r="V32" s="25">
        <f t="shared" si="38"/>
        <v>0</v>
      </c>
      <c r="W32" s="25">
        <f t="shared" si="38"/>
        <v>319.78000000000003</v>
      </c>
      <c r="X32" s="25">
        <f t="shared" si="38"/>
        <v>14514.830000000002</v>
      </c>
      <c r="Y32" s="25">
        <f t="shared" si="38"/>
        <v>3628.7099999999996</v>
      </c>
      <c r="Z32" s="25">
        <f t="shared" si="38"/>
        <v>11617.749999999998</v>
      </c>
      <c r="AA32" s="25">
        <f t="shared" si="38"/>
        <v>2904.44</v>
      </c>
      <c r="AB32" s="25">
        <f t="shared" si="38"/>
        <v>32226.05</v>
      </c>
      <c r="AC32" s="25">
        <f t="shared" si="38"/>
        <v>239317.41999999998</v>
      </c>
      <c r="AD32" s="25">
        <f t="shared" si="38"/>
        <v>737338</v>
      </c>
      <c r="AE32" s="25">
        <f t="shared" si="38"/>
        <v>0</v>
      </c>
      <c r="AF32" s="25">
        <f t="shared" si="38"/>
        <v>24459.31</v>
      </c>
      <c r="AG32" s="25">
        <f t="shared" si="38"/>
        <v>133750</v>
      </c>
      <c r="AH32" s="25">
        <f t="shared" si="38"/>
        <v>40966.76</v>
      </c>
      <c r="AI32" s="25">
        <f t="shared" si="38"/>
        <v>5243805</v>
      </c>
      <c r="AJ32" s="25">
        <f t="shared" si="38"/>
        <v>467438.6</v>
      </c>
    </row>
    <row r="33" spans="1:36" ht="15" thickBot="1" x14ac:dyDescent="0.45">
      <c r="A33" s="29" t="s">
        <v>9</v>
      </c>
      <c r="B33" s="30">
        <f>B11+B16+B20+B24+B29</f>
        <v>3417728.9699999997</v>
      </c>
      <c r="C33" s="30">
        <f t="shared" si="38"/>
        <v>350708.37</v>
      </c>
      <c r="D33" s="30">
        <f t="shared" si="38"/>
        <v>10907.71</v>
      </c>
      <c r="E33" s="30">
        <f t="shared" si="38"/>
        <v>0</v>
      </c>
      <c r="F33" s="30">
        <f t="shared" si="38"/>
        <v>3100</v>
      </c>
      <c r="G33" s="30">
        <f t="shared" si="38"/>
        <v>14230.25</v>
      </c>
      <c r="H33" s="30">
        <f t="shared" si="38"/>
        <v>0</v>
      </c>
      <c r="I33" s="30">
        <f t="shared" si="38"/>
        <v>12900</v>
      </c>
      <c r="J33" s="30">
        <f t="shared" si="38"/>
        <v>0</v>
      </c>
      <c r="K33" s="30">
        <f t="shared" si="38"/>
        <v>3809575.3000000003</v>
      </c>
      <c r="L33" s="30">
        <f t="shared" si="38"/>
        <v>464957.23000000004</v>
      </c>
      <c r="M33" s="30">
        <f t="shared" si="38"/>
        <v>116839.9</v>
      </c>
      <c r="N33" s="30">
        <f t="shared" si="38"/>
        <v>22138.33</v>
      </c>
      <c r="O33" s="30">
        <f t="shared" si="38"/>
        <v>22051.58</v>
      </c>
      <c r="P33" s="30">
        <f t="shared" si="38"/>
        <v>3602</v>
      </c>
      <c r="Q33" s="30">
        <f t="shared" si="38"/>
        <v>3583.08</v>
      </c>
      <c r="R33" s="30">
        <f t="shared" si="38"/>
        <v>14085.509999999998</v>
      </c>
      <c r="S33" s="30">
        <f t="shared" si="38"/>
        <v>0</v>
      </c>
      <c r="T33" s="30">
        <f t="shared" si="38"/>
        <v>0</v>
      </c>
      <c r="U33" s="30">
        <f t="shared" si="38"/>
        <v>13367.619999999999</v>
      </c>
      <c r="V33" s="30">
        <f t="shared" si="38"/>
        <v>0</v>
      </c>
      <c r="W33" s="30">
        <f t="shared" si="38"/>
        <v>319.78000000000003</v>
      </c>
      <c r="X33" s="30">
        <f t="shared" si="38"/>
        <v>14514.830000000002</v>
      </c>
      <c r="Y33" s="30">
        <f t="shared" si="38"/>
        <v>3628.7099999999996</v>
      </c>
      <c r="Z33" s="30">
        <f t="shared" si="38"/>
        <v>11617.749999999998</v>
      </c>
      <c r="AA33" s="30">
        <f t="shared" si="38"/>
        <v>2904.44</v>
      </c>
      <c r="AB33" s="30">
        <f t="shared" si="38"/>
        <v>32226.05</v>
      </c>
      <c r="AC33" s="30">
        <f t="shared" si="38"/>
        <v>239317.41999999998</v>
      </c>
      <c r="AD33" s="30">
        <f t="shared" si="38"/>
        <v>737338</v>
      </c>
      <c r="AE33" s="30">
        <f t="shared" si="38"/>
        <v>0</v>
      </c>
      <c r="AF33" s="30">
        <f t="shared" si="38"/>
        <v>24459.31</v>
      </c>
      <c r="AG33" s="30">
        <f t="shared" si="38"/>
        <v>133750</v>
      </c>
      <c r="AH33" s="30">
        <f t="shared" si="38"/>
        <v>40966.76</v>
      </c>
      <c r="AI33" s="30">
        <f t="shared" si="38"/>
        <v>5243805</v>
      </c>
      <c r="AJ33" s="30">
        <f t="shared" si="38"/>
        <v>467438.6</v>
      </c>
    </row>
    <row r="34" spans="1:36" ht="18" thickTop="1" x14ac:dyDescent="0.4">
      <c r="A34" s="7"/>
    </row>
    <row r="35" spans="1:36" x14ac:dyDescent="0.4">
      <c r="A35" s="8" t="s">
        <v>52</v>
      </c>
    </row>
    <row r="36" spans="1:36" x14ac:dyDescent="0.4">
      <c r="A36" s="8" t="s">
        <v>53</v>
      </c>
    </row>
    <row r="37" spans="1:36" x14ac:dyDescent="0.4">
      <c r="A37" s="8" t="s">
        <v>14</v>
      </c>
    </row>
    <row r="38" spans="1:36" x14ac:dyDescent="0.4">
      <c r="A38" s="8" t="s">
        <v>54</v>
      </c>
    </row>
  </sheetData>
  <mergeCells count="15">
    <mergeCell ref="A1:AJ1"/>
    <mergeCell ref="A2:AJ2"/>
    <mergeCell ref="A3:AJ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E4:AF4"/>
    <mergeCell ref="AG4:AH4"/>
    <mergeCell ref="AI4:AJ4"/>
  </mergeCells>
  <pageMargins left="0.7" right="0.7" top="0.75" bottom="0.75" header="0.3" footer="0.3"/>
  <pageSetup paperSize="5" scale="78" fitToWidth="0" orientation="landscape" r:id="rId1"/>
  <headerFooter>
    <oddHeader>&amp;R&amp;"Arial,Regular"&amp;10Exhibit 29
Schedule I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I 2022</vt:lpstr>
      <vt:lpstr>Schedule I 2021</vt:lpstr>
      <vt:lpstr>Schedule I 2020</vt:lpstr>
      <vt:lpstr>Schedule 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Lauren Fritz</cp:lastModifiedBy>
  <cp:lastPrinted>2023-08-31T12:51:27Z</cp:lastPrinted>
  <dcterms:created xsi:type="dcterms:W3CDTF">2021-12-07T20:18:25Z</dcterms:created>
  <dcterms:modified xsi:type="dcterms:W3CDTF">2023-11-08T19:19:23Z</dcterms:modified>
</cp:coreProperties>
</file>