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SC\RATE CASE\First Data Request\FINAL\"/>
    </mc:Choice>
  </mc:AlternateContent>
  <xr:revisionPtr revIDLastSave="0" documentId="13_ncr:1_{B4687CA5-1970-4F6D-ACF1-4B6A849C1950}" xr6:coauthVersionLast="47" xr6:coauthVersionMax="47" xr10:uidLastSave="{00000000-0000-0000-0000-000000000000}"/>
  <bookViews>
    <workbookView xWindow="-120" yWindow="-120" windowWidth="19440" windowHeight="15000" xr2:uid="{018C47D6-27C1-4CB4-87A8-6028E0CD2970}"/>
  </bookViews>
  <sheets>
    <sheet name="Exhibit 42 - Schedule K" sheetId="1" r:id="rId1"/>
    <sheet name="Workpapers" sheetId="2" r:id="rId2"/>
  </sheets>
  <definedNames>
    <definedName name="_xlnm.Print_Titles" localSheetId="1">Workpapers!$1:$5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8" i="2" l="1"/>
  <c r="P50" i="2"/>
  <c r="P49" i="2"/>
  <c r="P52" i="2"/>
  <c r="P54" i="2"/>
  <c r="P53" i="2"/>
  <c r="P56" i="2"/>
  <c r="P55" i="2"/>
  <c r="P57" i="2"/>
  <c r="P60" i="2"/>
  <c r="P61" i="2"/>
  <c r="P59" i="2"/>
  <c r="P65" i="2"/>
  <c r="P64" i="2"/>
  <c r="P68" i="2"/>
  <c r="P67" i="2"/>
  <c r="P70" i="2" l="1"/>
  <c r="P71" i="2"/>
  <c r="P72" i="2"/>
  <c r="P73" i="2"/>
  <c r="P74" i="2"/>
  <c r="P77" i="2"/>
  <c r="P78" i="2"/>
  <c r="P79" i="2"/>
  <c r="P76" i="2"/>
  <c r="P81" i="2"/>
  <c r="P82" i="2"/>
  <c r="P83" i="2"/>
  <c r="P80" i="2"/>
  <c r="P86" i="2"/>
  <c r="P87" i="2"/>
  <c r="P90" i="2"/>
  <c r="P91" i="2"/>
  <c r="P92" i="2"/>
  <c r="P93" i="2"/>
  <c r="P94" i="2"/>
  <c r="P89" i="2"/>
  <c r="P99" i="2"/>
  <c r="P98" i="2"/>
  <c r="P123" i="2"/>
  <c r="P127" i="2" s="1"/>
  <c r="P34" i="2"/>
  <c r="P33" i="2"/>
  <c r="P36" i="2"/>
  <c r="P37" i="2"/>
  <c r="P41" i="2"/>
  <c r="P40" i="2"/>
  <c r="P42" i="2"/>
  <c r="P102" i="2" l="1"/>
  <c r="E9" i="1"/>
  <c r="F9" i="1" s="1"/>
  <c r="E12" i="1"/>
  <c r="C12" i="1"/>
  <c r="P35" i="2"/>
  <c r="P46" i="2" s="1"/>
  <c r="P130" i="2" s="1"/>
  <c r="F10" i="1"/>
  <c r="F11" i="1"/>
  <c r="C13" i="1"/>
  <c r="D13" i="1"/>
  <c r="E13" i="1" l="1"/>
  <c r="F12" i="1"/>
  <c r="F13" i="1" s="1"/>
</calcChain>
</file>

<file path=xl/sharedStrings.xml><?xml version="1.0" encoding="utf-8"?>
<sst xmlns="http://schemas.openxmlformats.org/spreadsheetml/2006/main" count="276" uniqueCount="111">
  <si>
    <t>Schedule K</t>
  </si>
  <si>
    <t xml:space="preserve">Fleming-Mason Energy Cooperative, Inc. </t>
  </si>
  <si>
    <t>Case No. 2023-00223</t>
  </si>
  <si>
    <t>Analysis of Professional Services Expenses</t>
  </si>
  <si>
    <t>For the Test Year (2022)</t>
  </si>
  <si>
    <t>Line
No.</t>
  </si>
  <si>
    <t>Item 
( a )</t>
  </si>
  <si>
    <t>Rate Case
( b )</t>
  </si>
  <si>
    <t xml:space="preserve">Annual Audit 
( c ) </t>
  </si>
  <si>
    <t>Other
( d )</t>
  </si>
  <si>
    <t>Total
( e )</t>
  </si>
  <si>
    <t>Legal</t>
  </si>
  <si>
    <t>Engineering</t>
  </si>
  <si>
    <t>Accounting</t>
  </si>
  <si>
    <t>Other</t>
  </si>
  <si>
    <t>Total</t>
  </si>
  <si>
    <t xml:space="preserve">Note: Include detailed workpapers supporting this analysis. </t>
  </si>
  <si>
    <t>Fleming-Mason Energy Cooperative, Inc.</t>
  </si>
  <si>
    <t>Case No: 2023-00223</t>
  </si>
  <si>
    <t>Request 42 Workpapers</t>
  </si>
  <si>
    <r>
      <t xml:space="preserve">                                                        </t>
    </r>
    <r>
      <rPr>
        <b/>
        <sz val="10"/>
        <color theme="1"/>
        <rFont val="Arial"/>
        <family val="2"/>
      </rPr>
      <t>Analysis Of Professional Services</t>
    </r>
  </si>
  <si>
    <t>Vendor #</t>
  </si>
  <si>
    <t>Name</t>
  </si>
  <si>
    <t xml:space="preserve">Invoice </t>
  </si>
  <si>
    <t>Account</t>
  </si>
  <si>
    <t>Date</t>
  </si>
  <si>
    <t>CK/ACH</t>
  </si>
  <si>
    <t>Hourly Rate</t>
  </si>
  <si>
    <t>Hours</t>
  </si>
  <si>
    <t xml:space="preserve">Amount </t>
  </si>
  <si>
    <t>Description</t>
  </si>
  <si>
    <t>Item</t>
  </si>
  <si>
    <t>KY AEC</t>
  </si>
  <si>
    <t>Attorney Meeting - Earl Rogers</t>
  </si>
  <si>
    <t>National RECA</t>
  </si>
  <si>
    <t>Subscription to Legal Reporting Service</t>
  </si>
  <si>
    <t>Subscription to Rural Electric Magazine - Earl Rogers</t>
  </si>
  <si>
    <t>First Bankcard - NRECA</t>
  </si>
  <si>
    <t>SA00000000059913</t>
  </si>
  <si>
    <t>NRECA Legal Seminar</t>
  </si>
  <si>
    <t>Earl Rogers III</t>
  </si>
  <si>
    <t>SA00000000059418</t>
  </si>
  <si>
    <t>Retainer</t>
  </si>
  <si>
    <t>SA00000000059496</t>
  </si>
  <si>
    <t>SA00000000059618</t>
  </si>
  <si>
    <t>SA00000000059764</t>
  </si>
  <si>
    <t>SA00000000059889</t>
  </si>
  <si>
    <t>SA00000000059986</t>
  </si>
  <si>
    <t>SA00000000060135</t>
  </si>
  <si>
    <t>SA00000000060219</t>
  </si>
  <si>
    <t>SA00000000060373</t>
  </si>
  <si>
    <t>SA00000000060449</t>
  </si>
  <si>
    <t>SA00000000060540</t>
  </si>
  <si>
    <t>SA00000000060706</t>
  </si>
  <si>
    <t>Electric Coop Bar Assoc</t>
  </si>
  <si>
    <t>ECBA Renewal</t>
  </si>
  <si>
    <t>Campbell Rogers &amp; Stacy PLLC</t>
  </si>
  <si>
    <t>Legal Services</t>
  </si>
  <si>
    <t>Misc Legal Expenses</t>
  </si>
  <si>
    <t>SA00000000060256</t>
  </si>
  <si>
    <t>Travel Expenses - Earl Rogers</t>
  </si>
  <si>
    <t>SA00000000060327</t>
  </si>
  <si>
    <t>Travel Expenses - Earl Rogers (NON-REIMBURSABLE PERSONAL EXPENSES)</t>
  </si>
  <si>
    <t>Legal Services - Deed Research</t>
  </si>
  <si>
    <t>VIE Technologies</t>
  </si>
  <si>
    <t>SA00000000059569</t>
  </si>
  <si>
    <t>ACH</t>
  </si>
  <si>
    <t>Legal &amp; Filing Expenses</t>
  </si>
  <si>
    <t>McLean Engineering Co., Inc.</t>
  </si>
  <si>
    <t>Director, Utility Consulting Services</t>
  </si>
  <si>
    <t>Travel Expense</t>
  </si>
  <si>
    <t>Utilities Analyst</t>
  </si>
  <si>
    <t>Joint Use/Attachment Management Software</t>
  </si>
  <si>
    <t>Pole Attachement Specialist</t>
  </si>
  <si>
    <t>Mileage Reimbursement</t>
  </si>
  <si>
    <t>Make Ready Engineering Services Manager</t>
  </si>
  <si>
    <t>President/COO</t>
  </si>
  <si>
    <t>Distribution Designer</t>
  </si>
  <si>
    <t>Contracted Labor Costs</t>
  </si>
  <si>
    <t>Director, Engineering Services</t>
  </si>
  <si>
    <t>Project Engineer II</t>
  </si>
  <si>
    <t>Director, Utility Consulting</t>
  </si>
  <si>
    <t>*Accounts Receivable*</t>
  </si>
  <si>
    <t>I0007359</t>
  </si>
  <si>
    <t>Billed to Charter Communications for Reimbursement</t>
  </si>
  <si>
    <t>Jones, Nale &amp; Mattingly PLC</t>
  </si>
  <si>
    <t>165.20/923</t>
  </si>
  <si>
    <t xml:space="preserve">Annual Audit </t>
  </si>
  <si>
    <t>Bank of America - Merrill Lynch</t>
  </si>
  <si>
    <t>M202200520</t>
  </si>
  <si>
    <t>Retirement Plan Administration Services</t>
  </si>
  <si>
    <t>M202201212</t>
  </si>
  <si>
    <t>M202201834</t>
  </si>
  <si>
    <t>M202202538</t>
  </si>
  <si>
    <t>Cuni, Rust, &amp; Strenk</t>
  </si>
  <si>
    <t>SA00000000059532</t>
  </si>
  <si>
    <t>Retirement Plan Actuarial &amp; Consulting Services</t>
  </si>
  <si>
    <t>SA00000000059910</t>
  </si>
  <si>
    <t>Katz, Teller, Brant &amp; Hild</t>
  </si>
  <si>
    <t>Retirement Plan - Professional Fees</t>
  </si>
  <si>
    <t>Aspirant</t>
  </si>
  <si>
    <t>SA00000000059621</t>
  </si>
  <si>
    <t>Completion of Form 1095</t>
  </si>
  <si>
    <t>Catalyst Consulting LLC</t>
  </si>
  <si>
    <t>Consulting Services</t>
  </si>
  <si>
    <t>Latitude Service Company, Inc.</t>
  </si>
  <si>
    <t>0136275-IN</t>
  </si>
  <si>
    <t>Retirement Plan - 1099 form production</t>
  </si>
  <si>
    <t>0140881-IN</t>
  </si>
  <si>
    <t>2021 Retirement Valuation</t>
  </si>
  <si>
    <t>Total Professional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</si>
</sst>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8" xfId="0" applyFont="1" applyBorder="1"/>
    <xf numFmtId="0" fontId="2" fillId="0" borderId="7" xfId="0" applyFont="1" applyBorder="1"/>
    <xf numFmtId="0" fontId="2" fillId="0" borderId="0" xfId="0" applyFont="1"/>
    <xf numFmtId="0" fontId="2" fillId="0" borderId="5" xfId="0" applyFont="1" applyBorder="1"/>
    <xf numFmtId="0" fontId="2" fillId="0" borderId="4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4" fontId="2" fillId="0" borderId="2" xfId="1" applyFont="1" applyBorder="1"/>
    <xf numFmtId="0" fontId="2" fillId="0" borderId="3" xfId="0" applyFont="1" applyBorder="1"/>
    <xf numFmtId="44" fontId="2" fillId="0" borderId="3" xfId="1" applyFont="1" applyBorder="1"/>
    <xf numFmtId="0" fontId="2" fillId="0" borderId="1" xfId="0" applyFont="1" applyBorder="1"/>
    <xf numFmtId="44" fontId="2" fillId="0" borderId="1" xfId="0" applyNumberFormat="1" applyFont="1" applyBorder="1"/>
    <xf numFmtId="0" fontId="3" fillId="0" borderId="5" xfId="0" applyFont="1" applyBorder="1"/>
    <xf numFmtId="0" fontId="3" fillId="0" borderId="0" xfId="0" applyFont="1"/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left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10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4" fontId="4" fillId="0" borderId="0" xfId="0" applyNumberFormat="1" applyFont="1"/>
    <xf numFmtId="164" fontId="5" fillId="0" borderId="9" xfId="0" applyNumberFormat="1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vertical="center"/>
    </xf>
    <xf numFmtId="2" fontId="4" fillId="0" borderId="0" xfId="0" applyNumberFormat="1" applyFont="1" applyFill="1" applyAlignment="1">
      <alignment horizontal="right" vertical="center"/>
    </xf>
    <xf numFmtId="14" fontId="4" fillId="0" borderId="0" xfId="0" applyNumberFormat="1" applyFont="1" applyFill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horizontal="right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576FE-05E2-4629-94CF-E9C314AF9E04}">
  <dimension ref="A1:F15"/>
  <sheetViews>
    <sheetView tabSelected="1" workbookViewId="0">
      <selection activeCell="E11" sqref="E11"/>
    </sheetView>
  </sheetViews>
  <sheetFormatPr defaultRowHeight="14.25"/>
  <cols>
    <col min="1" max="1" width="7" style="3" customWidth="1"/>
    <col min="2" max="6" width="18.85546875" style="3" customWidth="1"/>
    <col min="7" max="16384" width="9.140625" style="3"/>
  </cols>
  <sheetData>
    <row r="1" spans="1:6" ht="15">
      <c r="A1" s="1"/>
      <c r="B1" s="2"/>
      <c r="C1" s="2"/>
      <c r="D1" s="2"/>
      <c r="E1" s="2"/>
      <c r="F1" s="19" t="s">
        <v>0</v>
      </c>
    </row>
    <row r="2" spans="1:6" ht="15">
      <c r="A2" s="54" t="s">
        <v>1</v>
      </c>
      <c r="B2" s="55"/>
      <c r="C2" s="55"/>
      <c r="D2" s="55"/>
      <c r="E2" s="55"/>
      <c r="F2" s="56"/>
    </row>
    <row r="3" spans="1:6" ht="15">
      <c r="A3" s="54" t="s">
        <v>2</v>
      </c>
      <c r="B3" s="55"/>
      <c r="C3" s="55"/>
      <c r="D3" s="55"/>
      <c r="E3" s="55"/>
      <c r="F3" s="56"/>
    </row>
    <row r="4" spans="1:6" ht="15">
      <c r="A4" s="16"/>
      <c r="B4" s="17"/>
      <c r="C4" s="17"/>
      <c r="D4" s="17"/>
      <c r="E4" s="17"/>
      <c r="F4" s="18"/>
    </row>
    <row r="5" spans="1:6" ht="15">
      <c r="A5" s="54" t="s">
        <v>3</v>
      </c>
      <c r="B5" s="55"/>
      <c r="C5" s="55"/>
      <c r="D5" s="55"/>
      <c r="E5" s="55"/>
      <c r="F5" s="56"/>
    </row>
    <row r="6" spans="1:6" ht="15">
      <c r="A6" s="54" t="s">
        <v>4</v>
      </c>
      <c r="B6" s="55"/>
      <c r="C6" s="55"/>
      <c r="D6" s="55"/>
      <c r="E6" s="55"/>
      <c r="F6" s="56"/>
    </row>
    <row r="7" spans="1:6">
      <c r="A7" s="4"/>
      <c r="F7" s="5"/>
    </row>
    <row r="8" spans="1:6" s="8" customFormat="1" ht="36" customHeight="1">
      <c r="A8" s="6" t="s">
        <v>5</v>
      </c>
      <c r="B8" s="6" t="s">
        <v>6</v>
      </c>
      <c r="C8" s="6" t="s">
        <v>7</v>
      </c>
      <c r="D8" s="7" t="s">
        <v>8</v>
      </c>
      <c r="E8" s="6" t="s">
        <v>9</v>
      </c>
      <c r="F8" s="6" t="s">
        <v>10</v>
      </c>
    </row>
    <row r="9" spans="1:6">
      <c r="A9" s="9">
        <v>1</v>
      </c>
      <c r="B9" s="10" t="s">
        <v>11</v>
      </c>
      <c r="C9" s="11"/>
      <c r="D9" s="11"/>
      <c r="E9" s="11">
        <f>26933.11+199+2959.2+413+2200</f>
        <v>32704.31</v>
      </c>
      <c r="F9" s="11">
        <f>SUM(C9:E9)</f>
        <v>32704.31</v>
      </c>
    </row>
    <row r="10" spans="1:6">
      <c r="A10" s="9">
        <v>2</v>
      </c>
      <c r="B10" s="10" t="s">
        <v>12</v>
      </c>
      <c r="C10" s="11"/>
      <c r="D10" s="11"/>
      <c r="E10" s="11">
        <v>19430.88</v>
      </c>
      <c r="F10" s="11">
        <f>SUM(C10:E10)</f>
        <v>19430.88</v>
      </c>
    </row>
    <row r="11" spans="1:6">
      <c r="A11" s="9">
        <v>3</v>
      </c>
      <c r="B11" s="10" t="s">
        <v>13</v>
      </c>
      <c r="C11" s="11"/>
      <c r="D11" s="11">
        <v>16700</v>
      </c>
      <c r="E11" s="11"/>
      <c r="F11" s="11">
        <f>SUM(C11:E11)</f>
        <v>16700</v>
      </c>
    </row>
    <row r="12" spans="1:6" ht="15" thickBot="1">
      <c r="A12" s="9">
        <v>4</v>
      </c>
      <c r="B12" s="12" t="s">
        <v>14</v>
      </c>
      <c r="C12" s="13">
        <f>450</f>
        <v>450</v>
      </c>
      <c r="D12" s="13"/>
      <c r="E12" s="13">
        <f>677+13692.56+7050+518+4140</f>
        <v>26077.559999999998</v>
      </c>
      <c r="F12" s="13">
        <f>SUM(C12:E12)</f>
        <v>26527.559999999998</v>
      </c>
    </row>
    <row r="13" spans="1:6">
      <c r="A13" s="9">
        <v>5</v>
      </c>
      <c r="B13" s="14" t="s">
        <v>15</v>
      </c>
      <c r="C13" s="15">
        <f>SUM(C9:C12)</f>
        <v>450</v>
      </c>
      <c r="D13" s="15">
        <f>SUM(D9:D12)</f>
        <v>16700</v>
      </c>
      <c r="E13" s="15">
        <f>SUM(E9:E12)</f>
        <v>78212.75</v>
      </c>
      <c r="F13" s="15">
        <f>SUM(F9:F12)</f>
        <v>95362.75</v>
      </c>
    </row>
    <row r="15" spans="1:6">
      <c r="A15" s="3" t="s">
        <v>16</v>
      </c>
    </row>
  </sheetData>
  <mergeCells count="4">
    <mergeCell ref="A5:F5"/>
    <mergeCell ref="A6:F6"/>
    <mergeCell ref="A2:F2"/>
    <mergeCell ref="A3:F3"/>
  </mergeCells>
  <pageMargins left="0.7" right="0.7" top="0.75" bottom="0.75" header="0.3" footer="0.3"/>
  <pageSetup orientation="landscape" r:id="rId1"/>
  <headerFooter>
    <oddHeader>&amp;R&amp;"Arial,Regular"&amp;10Exhibit  42
Schedule K
Witness: Fritz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A71DA-6151-4D62-8C8B-720380BA0CDB}">
  <sheetPr>
    <pageSetUpPr fitToPage="1"/>
  </sheetPr>
  <dimension ref="A1:U131"/>
  <sheetViews>
    <sheetView zoomScaleNormal="100" workbookViewId="0"/>
  </sheetViews>
  <sheetFormatPr defaultRowHeight="12.75"/>
  <cols>
    <col min="1" max="1" width="10.28515625" style="20" customWidth="1"/>
    <col min="2" max="2" width="1.7109375" style="21" customWidth="1"/>
    <col min="3" max="3" width="28.85546875" style="21" bestFit="1" customWidth="1"/>
    <col min="4" max="4" width="17.28515625" style="24" bestFit="1" customWidth="1"/>
    <col min="5" max="5" width="1.28515625" style="21" customWidth="1"/>
    <col min="6" max="6" width="14" style="23" customWidth="1"/>
    <col min="7" max="7" width="1.28515625" style="21" customWidth="1"/>
    <col min="8" max="8" width="11.28515625" style="24" bestFit="1" customWidth="1"/>
    <col min="9" max="9" width="1.28515625" style="21" customWidth="1"/>
    <col min="10" max="10" width="8" style="24" customWidth="1"/>
    <col min="11" max="11" width="1.28515625" style="21" customWidth="1"/>
    <col min="12" max="12" width="11.85546875" style="25" customWidth="1"/>
    <col min="13" max="13" width="1.28515625" style="21" customWidth="1"/>
    <col min="14" max="14" width="11.28515625" style="23" customWidth="1"/>
    <col min="15" max="15" width="1.5703125" style="21" customWidth="1"/>
    <col min="16" max="16" width="19.42578125" style="24" customWidth="1"/>
    <col min="17" max="17" width="1.42578125" style="21" customWidth="1"/>
    <col min="18" max="18" width="49.7109375" style="21" bestFit="1" customWidth="1"/>
    <col min="19" max="19" width="16.140625" style="21" customWidth="1"/>
    <col min="20" max="16384" width="9.140625" style="21"/>
  </cols>
  <sheetData>
    <row r="1" spans="1:21">
      <c r="D1" s="22"/>
    </row>
    <row r="2" spans="1:21">
      <c r="A2" s="26" t="s">
        <v>17</v>
      </c>
      <c r="B2" s="26"/>
      <c r="C2" s="27"/>
    </row>
    <row r="3" spans="1:21">
      <c r="A3" s="26" t="s">
        <v>18</v>
      </c>
      <c r="B3" s="26"/>
      <c r="C3" s="27"/>
      <c r="Q3" s="27"/>
      <c r="U3" s="27"/>
    </row>
    <row r="4" spans="1:21">
      <c r="A4" s="26" t="s">
        <v>19</v>
      </c>
      <c r="B4" s="28"/>
    </row>
    <row r="5" spans="1:21">
      <c r="A5" s="28" t="s">
        <v>20</v>
      </c>
      <c r="B5" s="28"/>
      <c r="C5" s="27"/>
      <c r="D5" s="22"/>
      <c r="E5" s="27"/>
      <c r="F5" s="29"/>
    </row>
    <row r="8" spans="1:21">
      <c r="A8" s="30" t="s">
        <v>21</v>
      </c>
      <c r="B8" s="20"/>
      <c r="C8" s="30" t="s">
        <v>22</v>
      </c>
      <c r="D8" s="30" t="s">
        <v>23</v>
      </c>
      <c r="E8" s="30"/>
      <c r="F8" s="31" t="s">
        <v>24</v>
      </c>
      <c r="G8" s="30"/>
      <c r="H8" s="30" t="s">
        <v>25</v>
      </c>
      <c r="I8" s="30"/>
      <c r="J8" s="30" t="s">
        <v>26</v>
      </c>
      <c r="K8" s="30"/>
      <c r="L8" s="32" t="s">
        <v>27</v>
      </c>
      <c r="M8" s="30"/>
      <c r="N8" s="31" t="s">
        <v>28</v>
      </c>
      <c r="O8" s="30"/>
      <c r="P8" s="32" t="s">
        <v>29</v>
      </c>
      <c r="R8" s="30" t="s">
        <v>30</v>
      </c>
      <c r="S8" s="30" t="s">
        <v>31</v>
      </c>
    </row>
    <row r="10" spans="1:21">
      <c r="A10" s="20">
        <v>1221</v>
      </c>
      <c r="C10" s="21" t="s">
        <v>32</v>
      </c>
      <c r="D10" s="24">
        <v>11691008</v>
      </c>
      <c r="F10" s="23">
        <v>923</v>
      </c>
      <c r="H10" s="33">
        <v>44910</v>
      </c>
      <c r="I10" s="21">
        <v>94859</v>
      </c>
      <c r="J10" s="24">
        <v>98910</v>
      </c>
      <c r="P10" s="25">
        <v>105</v>
      </c>
      <c r="R10" s="21" t="s">
        <v>33</v>
      </c>
      <c r="S10" s="21" t="s">
        <v>11</v>
      </c>
    </row>
    <row r="11" spans="1:21">
      <c r="H11" s="33"/>
      <c r="P11" s="25"/>
    </row>
    <row r="12" spans="1:21">
      <c r="A12" s="20">
        <v>1288</v>
      </c>
      <c r="C12" s="21" t="s">
        <v>34</v>
      </c>
      <c r="D12" s="24">
        <v>2872676</v>
      </c>
      <c r="F12" s="23">
        <v>923</v>
      </c>
      <c r="H12" s="33">
        <v>44700</v>
      </c>
      <c r="J12" s="24">
        <v>93312</v>
      </c>
      <c r="P12" s="25">
        <v>185</v>
      </c>
      <c r="R12" s="21" t="s">
        <v>35</v>
      </c>
      <c r="S12" s="21" t="s">
        <v>11</v>
      </c>
    </row>
    <row r="13" spans="1:21">
      <c r="D13" s="24">
        <v>2876499</v>
      </c>
      <c r="F13" s="23">
        <v>923</v>
      </c>
      <c r="H13" s="33">
        <v>44733</v>
      </c>
      <c r="J13" s="24">
        <v>93654</v>
      </c>
      <c r="P13" s="25">
        <v>185</v>
      </c>
      <c r="R13" s="21" t="s">
        <v>35</v>
      </c>
      <c r="S13" s="21" t="s">
        <v>11</v>
      </c>
    </row>
    <row r="14" spans="1:21">
      <c r="D14" s="24">
        <v>2891273</v>
      </c>
      <c r="F14" s="23">
        <v>923</v>
      </c>
      <c r="H14" s="33">
        <v>44824</v>
      </c>
      <c r="J14" s="24">
        <v>94371</v>
      </c>
      <c r="P14" s="25">
        <v>43</v>
      </c>
      <c r="R14" s="21" t="s">
        <v>36</v>
      </c>
      <c r="S14" s="21" t="s">
        <v>11</v>
      </c>
    </row>
    <row r="15" spans="1:21">
      <c r="H15" s="33"/>
      <c r="P15" s="25"/>
    </row>
    <row r="16" spans="1:21">
      <c r="A16" s="20">
        <v>10260</v>
      </c>
      <c r="C16" s="21" t="s">
        <v>37</v>
      </c>
      <c r="D16" s="51" t="s">
        <v>38</v>
      </c>
      <c r="F16" s="52">
        <v>923</v>
      </c>
      <c r="H16" s="53">
        <v>44708</v>
      </c>
      <c r="J16" s="51">
        <v>93357</v>
      </c>
      <c r="P16" s="25">
        <v>2854.2</v>
      </c>
      <c r="R16" s="21" t="s">
        <v>39</v>
      </c>
      <c r="S16" s="21" t="s">
        <v>11</v>
      </c>
    </row>
    <row r="17" spans="1:19">
      <c r="D17" s="51"/>
      <c r="F17" s="52"/>
      <c r="H17" s="53"/>
      <c r="J17" s="51"/>
      <c r="P17" s="25"/>
    </row>
    <row r="18" spans="1:19">
      <c r="A18" s="34">
        <v>13240</v>
      </c>
      <c r="C18" s="35" t="s">
        <v>40</v>
      </c>
      <c r="D18" s="51" t="s">
        <v>41</v>
      </c>
      <c r="F18" s="52">
        <v>923</v>
      </c>
      <c r="H18" s="33">
        <v>44592</v>
      </c>
      <c r="J18" s="51">
        <v>92521</v>
      </c>
      <c r="P18" s="25">
        <v>1060</v>
      </c>
      <c r="R18" s="21" t="s">
        <v>42</v>
      </c>
      <c r="S18" s="21" t="s">
        <v>11</v>
      </c>
    </row>
    <row r="19" spans="1:19">
      <c r="A19" s="34"/>
      <c r="C19" s="35"/>
      <c r="D19" s="51" t="s">
        <v>43</v>
      </c>
      <c r="F19" s="52">
        <v>923</v>
      </c>
      <c r="H19" s="33">
        <v>44620</v>
      </c>
      <c r="J19" s="51">
        <v>92660</v>
      </c>
      <c r="P19" s="25">
        <v>1060</v>
      </c>
      <c r="R19" s="21" t="s">
        <v>42</v>
      </c>
      <c r="S19" s="21" t="s">
        <v>11</v>
      </c>
    </row>
    <row r="20" spans="1:19">
      <c r="D20" s="51" t="s">
        <v>44</v>
      </c>
      <c r="F20" s="23">
        <v>923</v>
      </c>
      <c r="H20" s="33">
        <v>44651</v>
      </c>
      <c r="J20" s="24">
        <v>92848</v>
      </c>
      <c r="P20" s="25">
        <v>1060</v>
      </c>
      <c r="R20" s="21" t="s">
        <v>42</v>
      </c>
      <c r="S20" s="21" t="s">
        <v>11</v>
      </c>
    </row>
    <row r="21" spans="1:19">
      <c r="D21" s="51" t="s">
        <v>45</v>
      </c>
      <c r="F21" s="23">
        <v>923</v>
      </c>
      <c r="H21" s="33">
        <v>44681</v>
      </c>
      <c r="J21" s="24">
        <v>93119</v>
      </c>
      <c r="P21" s="25">
        <v>1060</v>
      </c>
      <c r="R21" s="21" t="s">
        <v>42</v>
      </c>
      <c r="S21" s="21" t="s">
        <v>11</v>
      </c>
    </row>
    <row r="22" spans="1:19">
      <c r="D22" s="51" t="s">
        <v>46</v>
      </c>
      <c r="F22" s="23">
        <v>923</v>
      </c>
      <c r="H22" s="33">
        <v>44712</v>
      </c>
      <c r="J22" s="24">
        <v>93288</v>
      </c>
      <c r="P22" s="25">
        <v>1060</v>
      </c>
      <c r="R22" s="21" t="s">
        <v>42</v>
      </c>
      <c r="S22" s="21" t="s">
        <v>11</v>
      </c>
    </row>
    <row r="23" spans="1:19">
      <c r="D23" s="51" t="s">
        <v>47</v>
      </c>
      <c r="F23" s="23">
        <v>923</v>
      </c>
      <c r="H23" s="33">
        <v>44739</v>
      </c>
      <c r="J23" s="51">
        <v>93611</v>
      </c>
      <c r="P23" s="25">
        <v>1060</v>
      </c>
      <c r="R23" s="21" t="s">
        <v>42</v>
      </c>
      <c r="S23" s="21" t="s">
        <v>11</v>
      </c>
    </row>
    <row r="24" spans="1:19">
      <c r="D24" s="51" t="s">
        <v>48</v>
      </c>
      <c r="F24" s="52">
        <v>923</v>
      </c>
      <c r="H24" s="33">
        <v>44773</v>
      </c>
      <c r="J24" s="51">
        <v>93866</v>
      </c>
      <c r="P24" s="25">
        <v>1060</v>
      </c>
      <c r="R24" s="21" t="s">
        <v>42</v>
      </c>
      <c r="S24" s="21" t="s">
        <v>11</v>
      </c>
    </row>
    <row r="25" spans="1:19">
      <c r="D25" s="51" t="s">
        <v>49</v>
      </c>
      <c r="F25" s="52">
        <v>923</v>
      </c>
      <c r="H25" s="33">
        <v>44804</v>
      </c>
      <c r="J25" s="51">
        <v>94064</v>
      </c>
      <c r="P25" s="25">
        <v>1060</v>
      </c>
      <c r="R25" s="21" t="s">
        <v>42</v>
      </c>
      <c r="S25" s="21" t="s">
        <v>11</v>
      </c>
    </row>
    <row r="26" spans="1:19">
      <c r="D26" s="51" t="s">
        <v>50</v>
      </c>
      <c r="F26" s="23">
        <v>923</v>
      </c>
      <c r="H26" s="33">
        <v>44834</v>
      </c>
      <c r="J26" s="24">
        <v>94276</v>
      </c>
      <c r="P26" s="25">
        <v>1060</v>
      </c>
      <c r="R26" s="21" t="s">
        <v>42</v>
      </c>
      <c r="S26" s="21" t="s">
        <v>11</v>
      </c>
    </row>
    <row r="27" spans="1:19">
      <c r="D27" s="51" t="s">
        <v>51</v>
      </c>
      <c r="F27" s="23">
        <v>923</v>
      </c>
      <c r="H27" s="33">
        <v>44861</v>
      </c>
      <c r="J27" s="24">
        <v>94404</v>
      </c>
      <c r="P27" s="25">
        <v>1060</v>
      </c>
      <c r="R27" s="21" t="s">
        <v>42</v>
      </c>
      <c r="S27" s="21" t="s">
        <v>11</v>
      </c>
    </row>
    <row r="28" spans="1:19">
      <c r="D28" s="51" t="s">
        <v>52</v>
      </c>
      <c r="F28" s="23">
        <v>923</v>
      </c>
      <c r="H28" s="33">
        <v>44893</v>
      </c>
      <c r="J28" s="51">
        <v>94624</v>
      </c>
      <c r="P28" s="25">
        <v>1060</v>
      </c>
      <c r="R28" s="21" t="s">
        <v>42</v>
      </c>
      <c r="S28" s="21" t="s">
        <v>11</v>
      </c>
    </row>
    <row r="29" spans="1:19">
      <c r="D29" s="51" t="s">
        <v>53</v>
      </c>
      <c r="F29" s="52">
        <v>923</v>
      </c>
      <c r="H29" s="33">
        <v>44925</v>
      </c>
      <c r="J29" s="51">
        <v>94887</v>
      </c>
      <c r="P29" s="25">
        <v>1060</v>
      </c>
      <c r="R29" s="21" t="s">
        <v>42</v>
      </c>
      <c r="S29" s="21" t="s">
        <v>11</v>
      </c>
    </row>
    <row r="30" spans="1:19">
      <c r="D30" s="51"/>
      <c r="F30" s="52"/>
      <c r="J30" s="51"/>
      <c r="P30" s="25"/>
    </row>
    <row r="31" spans="1:19">
      <c r="A31" s="20">
        <v>13243</v>
      </c>
      <c r="C31" s="21" t="s">
        <v>54</v>
      </c>
      <c r="D31" s="51">
        <v>2875452</v>
      </c>
      <c r="F31" s="52">
        <v>923</v>
      </c>
      <c r="H31" s="33">
        <v>44725</v>
      </c>
      <c r="J31" s="51">
        <v>93682</v>
      </c>
      <c r="P31" s="25">
        <v>199</v>
      </c>
      <c r="R31" s="21" t="s">
        <v>55</v>
      </c>
      <c r="S31" s="21" t="s">
        <v>11</v>
      </c>
    </row>
    <row r="32" spans="1:19">
      <c r="D32" s="51"/>
      <c r="F32" s="52"/>
      <c r="H32" s="33"/>
      <c r="J32" s="51"/>
      <c r="P32" s="25"/>
    </row>
    <row r="33" spans="1:19">
      <c r="A33" s="20">
        <v>13432</v>
      </c>
      <c r="C33" s="21" t="s">
        <v>56</v>
      </c>
      <c r="D33" s="57">
        <v>2822</v>
      </c>
      <c r="F33" s="59">
        <v>923</v>
      </c>
      <c r="H33" s="58">
        <v>44566</v>
      </c>
      <c r="J33" s="57">
        <v>92369</v>
      </c>
      <c r="L33" s="25">
        <v>200</v>
      </c>
      <c r="N33" s="23">
        <v>5.75</v>
      </c>
      <c r="P33" s="25">
        <f>L33*N33</f>
        <v>1150</v>
      </c>
      <c r="R33" s="21" t="s">
        <v>42</v>
      </c>
      <c r="S33" s="21" t="s">
        <v>11</v>
      </c>
    </row>
    <row r="34" spans="1:19">
      <c r="D34" s="57"/>
      <c r="F34" s="59"/>
      <c r="H34" s="58"/>
      <c r="J34" s="57"/>
      <c r="P34" s="25">
        <f>15+15+35+29+29+50</f>
        <v>173</v>
      </c>
      <c r="S34" s="21" t="s">
        <v>11</v>
      </c>
    </row>
    <row r="35" spans="1:19">
      <c r="D35" s="57">
        <v>2909</v>
      </c>
      <c r="F35" s="59">
        <v>923</v>
      </c>
      <c r="H35" s="58">
        <v>44652</v>
      </c>
      <c r="J35" s="57">
        <v>92844</v>
      </c>
      <c r="L35" s="25">
        <v>200</v>
      </c>
      <c r="N35" s="23">
        <v>12.65</v>
      </c>
      <c r="P35" s="25">
        <f>L35*N35</f>
        <v>2530</v>
      </c>
      <c r="R35" s="21" t="s">
        <v>57</v>
      </c>
      <c r="S35" s="21" t="s">
        <v>11</v>
      </c>
    </row>
    <row r="36" spans="1:19">
      <c r="D36" s="57"/>
      <c r="F36" s="59"/>
      <c r="H36" s="58"/>
      <c r="J36" s="57"/>
      <c r="P36" s="25">
        <f>29+15+200+50+100</f>
        <v>394</v>
      </c>
      <c r="R36" s="21" t="s">
        <v>58</v>
      </c>
      <c r="S36" s="21" t="s">
        <v>11</v>
      </c>
    </row>
    <row r="37" spans="1:19">
      <c r="D37" s="51">
        <v>3009</v>
      </c>
      <c r="F37" s="52">
        <v>923</v>
      </c>
      <c r="H37" s="33">
        <v>44743</v>
      </c>
      <c r="J37" s="24">
        <v>93675</v>
      </c>
      <c r="L37" s="25">
        <v>200</v>
      </c>
      <c r="N37" s="23">
        <v>12.65</v>
      </c>
      <c r="P37" s="25">
        <f>L37*N37</f>
        <v>2530</v>
      </c>
      <c r="R37" s="21" t="s">
        <v>57</v>
      </c>
      <c r="S37" s="21" t="s">
        <v>11</v>
      </c>
    </row>
    <row r="38" spans="1:19">
      <c r="D38" s="24" t="s">
        <v>59</v>
      </c>
      <c r="F38" s="23">
        <v>923</v>
      </c>
      <c r="H38" s="33">
        <v>44788</v>
      </c>
      <c r="J38" s="24">
        <v>94271</v>
      </c>
      <c r="P38" s="25">
        <v>393.66</v>
      </c>
      <c r="R38" s="21" t="s">
        <v>60</v>
      </c>
      <c r="S38" s="21" t="s">
        <v>11</v>
      </c>
    </row>
    <row r="39" spans="1:19" s="41" customFormat="1" ht="30" customHeight="1">
      <c r="A39" s="40"/>
      <c r="D39" s="42" t="s">
        <v>61</v>
      </c>
      <c r="F39" s="43">
        <v>923</v>
      </c>
      <c r="H39" s="44">
        <v>44813</v>
      </c>
      <c r="J39" s="42">
        <v>94271</v>
      </c>
      <c r="L39" s="45"/>
      <c r="N39" s="43"/>
      <c r="P39" s="45">
        <v>-235.55</v>
      </c>
      <c r="R39" s="46" t="s">
        <v>62</v>
      </c>
      <c r="S39" s="41" t="s">
        <v>11</v>
      </c>
    </row>
    <row r="40" spans="1:19">
      <c r="D40" s="57">
        <v>3112</v>
      </c>
      <c r="F40" s="59">
        <v>923</v>
      </c>
      <c r="H40" s="58">
        <v>44836</v>
      </c>
      <c r="J40" s="57">
        <v>94271</v>
      </c>
      <c r="L40" s="25">
        <v>200</v>
      </c>
      <c r="N40" s="23">
        <v>16.600000000000001</v>
      </c>
      <c r="P40" s="25">
        <f>L40*N40</f>
        <v>3320.0000000000005</v>
      </c>
      <c r="R40" s="21" t="s">
        <v>57</v>
      </c>
      <c r="S40" s="21" t="s">
        <v>11</v>
      </c>
    </row>
    <row r="41" spans="1:19">
      <c r="D41" s="57"/>
      <c r="F41" s="59"/>
      <c r="H41" s="58"/>
      <c r="J41" s="57"/>
      <c r="P41" s="25">
        <f>15+15+100+15+29+200+100</f>
        <v>474</v>
      </c>
      <c r="R41" s="21" t="s">
        <v>58</v>
      </c>
      <c r="S41" s="21" t="s">
        <v>11</v>
      </c>
    </row>
    <row r="42" spans="1:19">
      <c r="D42" s="57">
        <v>3214</v>
      </c>
      <c r="F42" s="59">
        <v>923</v>
      </c>
      <c r="H42" s="58">
        <v>44926</v>
      </c>
      <c r="J42" s="57">
        <v>94918</v>
      </c>
      <c r="L42" s="25">
        <v>200</v>
      </c>
      <c r="N42" s="23">
        <v>17.2</v>
      </c>
      <c r="P42" s="25">
        <f>L42*N42</f>
        <v>3440</v>
      </c>
      <c r="R42" s="21" t="s">
        <v>57</v>
      </c>
      <c r="S42" s="21" t="s">
        <v>11</v>
      </c>
    </row>
    <row r="43" spans="1:19">
      <c r="D43" s="57"/>
      <c r="F43" s="59"/>
      <c r="H43" s="58"/>
      <c r="J43" s="57"/>
      <c r="P43" s="25">
        <v>44</v>
      </c>
      <c r="R43" s="21" t="s">
        <v>63</v>
      </c>
      <c r="S43" s="21" t="s">
        <v>11</v>
      </c>
    </row>
    <row r="44" spans="1:19">
      <c r="D44" s="51"/>
      <c r="F44" s="52"/>
      <c r="H44" s="53"/>
      <c r="J44" s="51"/>
      <c r="P44" s="25"/>
    </row>
    <row r="45" spans="1:19" ht="13.5" thickBot="1">
      <c r="A45" s="20">
        <v>14201</v>
      </c>
      <c r="C45" s="21" t="s">
        <v>64</v>
      </c>
      <c r="D45" s="24" t="s">
        <v>65</v>
      </c>
      <c r="F45" s="23">
        <v>923</v>
      </c>
      <c r="H45" s="33">
        <v>44649</v>
      </c>
      <c r="J45" s="24" t="s">
        <v>66</v>
      </c>
      <c r="P45" s="36">
        <v>2200</v>
      </c>
      <c r="R45" s="21" t="s">
        <v>67</v>
      </c>
      <c r="S45" s="21" t="s">
        <v>11</v>
      </c>
    </row>
    <row r="46" spans="1:19">
      <c r="H46" s="33"/>
      <c r="P46" s="37">
        <f>SUM(P10:P45)</f>
        <v>32704.31</v>
      </c>
    </row>
    <row r="47" spans="1:19">
      <c r="H47" s="33"/>
      <c r="P47" s="25"/>
    </row>
    <row r="48" spans="1:19">
      <c r="H48" s="33"/>
      <c r="P48" s="25"/>
    </row>
    <row r="49" spans="1:19">
      <c r="A49" s="20">
        <v>15118</v>
      </c>
      <c r="C49" s="21" t="s">
        <v>68</v>
      </c>
      <c r="D49" s="57">
        <v>11249</v>
      </c>
      <c r="F49" s="59">
        <v>923</v>
      </c>
      <c r="H49" s="58">
        <v>44742</v>
      </c>
      <c r="J49" s="57">
        <v>93738</v>
      </c>
      <c r="L49" s="25">
        <v>110</v>
      </c>
      <c r="N49" s="23">
        <v>7.75</v>
      </c>
      <c r="P49" s="25">
        <f>L49*N49</f>
        <v>852.5</v>
      </c>
      <c r="R49" s="21" t="s">
        <v>69</v>
      </c>
      <c r="S49" s="21" t="s">
        <v>12</v>
      </c>
    </row>
    <row r="50" spans="1:19">
      <c r="D50" s="57"/>
      <c r="F50" s="59"/>
      <c r="H50" s="58"/>
      <c r="J50" s="57"/>
      <c r="L50" s="25">
        <v>110</v>
      </c>
      <c r="N50" s="23">
        <v>4</v>
      </c>
      <c r="P50" s="25">
        <f>L50*N50</f>
        <v>440</v>
      </c>
      <c r="R50" s="21" t="s">
        <v>69</v>
      </c>
      <c r="S50" s="21" t="s">
        <v>12</v>
      </c>
    </row>
    <row r="51" spans="1:19">
      <c r="D51" s="57"/>
      <c r="F51" s="59"/>
      <c r="H51" s="58"/>
      <c r="J51" s="57"/>
      <c r="P51" s="25">
        <v>101.7</v>
      </c>
      <c r="R51" s="21" t="s">
        <v>70</v>
      </c>
      <c r="S51" s="21" t="s">
        <v>12</v>
      </c>
    </row>
    <row r="52" spans="1:19">
      <c r="D52" s="24">
        <v>11337</v>
      </c>
      <c r="F52" s="23">
        <v>923</v>
      </c>
      <c r="H52" s="33">
        <v>44773</v>
      </c>
      <c r="J52" s="24">
        <v>94027</v>
      </c>
      <c r="L52" s="25">
        <v>110</v>
      </c>
      <c r="N52" s="23">
        <v>3.25</v>
      </c>
      <c r="P52" s="25">
        <f t="shared" ref="P52:P56" si="0">L52*N52</f>
        <v>357.5</v>
      </c>
      <c r="R52" s="21" t="s">
        <v>69</v>
      </c>
      <c r="S52" s="21" t="s">
        <v>12</v>
      </c>
    </row>
    <row r="53" spans="1:19">
      <c r="D53" s="57">
        <v>11456</v>
      </c>
      <c r="F53" s="59">
        <v>923</v>
      </c>
      <c r="H53" s="58">
        <v>44804</v>
      </c>
      <c r="J53" s="57">
        <v>94237</v>
      </c>
      <c r="L53" s="25">
        <v>110</v>
      </c>
      <c r="N53" s="23">
        <v>0.25</v>
      </c>
      <c r="P53" s="25">
        <f t="shared" si="0"/>
        <v>27.5</v>
      </c>
      <c r="R53" s="21" t="s">
        <v>69</v>
      </c>
      <c r="S53" s="21" t="s">
        <v>12</v>
      </c>
    </row>
    <row r="54" spans="1:19">
      <c r="D54" s="57"/>
      <c r="F54" s="59"/>
      <c r="H54" s="58"/>
      <c r="J54" s="57"/>
      <c r="L54" s="25">
        <v>79</v>
      </c>
      <c r="N54" s="23">
        <v>2</v>
      </c>
      <c r="P54" s="25">
        <f t="shared" si="0"/>
        <v>158</v>
      </c>
      <c r="R54" s="21" t="s">
        <v>71</v>
      </c>
      <c r="S54" s="21" t="s">
        <v>12</v>
      </c>
    </row>
    <row r="55" spans="1:19">
      <c r="D55" s="57">
        <v>11455</v>
      </c>
      <c r="F55" s="59">
        <v>923</v>
      </c>
      <c r="H55" s="58">
        <v>44804</v>
      </c>
      <c r="J55" s="57">
        <v>94237</v>
      </c>
      <c r="L55" s="25">
        <v>110</v>
      </c>
      <c r="N55" s="23">
        <v>1.5</v>
      </c>
      <c r="P55" s="25">
        <f t="shared" si="0"/>
        <v>165</v>
      </c>
      <c r="R55" s="21" t="s">
        <v>69</v>
      </c>
      <c r="S55" s="21" t="s">
        <v>12</v>
      </c>
    </row>
    <row r="56" spans="1:19">
      <c r="D56" s="57"/>
      <c r="F56" s="59"/>
      <c r="H56" s="58"/>
      <c r="J56" s="57"/>
      <c r="L56" s="25">
        <v>79</v>
      </c>
      <c r="N56" s="23">
        <v>4.5</v>
      </c>
      <c r="P56" s="25">
        <f t="shared" si="0"/>
        <v>355.5</v>
      </c>
      <c r="R56" s="21" t="s">
        <v>71</v>
      </c>
      <c r="S56" s="21" t="s">
        <v>12</v>
      </c>
    </row>
    <row r="57" spans="1:19">
      <c r="D57" s="57">
        <v>11454</v>
      </c>
      <c r="F57" s="59">
        <v>923</v>
      </c>
      <c r="H57" s="58">
        <v>44804</v>
      </c>
      <c r="J57" s="57">
        <v>94237</v>
      </c>
      <c r="L57" s="25">
        <v>110</v>
      </c>
      <c r="N57" s="23">
        <v>2.75</v>
      </c>
      <c r="P57" s="25">
        <f>L57*N57</f>
        <v>302.5</v>
      </c>
      <c r="R57" s="21" t="s">
        <v>69</v>
      </c>
      <c r="S57" s="21" t="s">
        <v>12</v>
      </c>
    </row>
    <row r="58" spans="1:19">
      <c r="D58" s="57"/>
      <c r="F58" s="59"/>
      <c r="H58" s="58"/>
      <c r="J58" s="57"/>
      <c r="P58" s="25">
        <v>761.86</v>
      </c>
      <c r="R58" s="21" t="s">
        <v>72</v>
      </c>
      <c r="S58" s="21" t="s">
        <v>12</v>
      </c>
    </row>
    <row r="59" spans="1:19">
      <c r="D59" s="57">
        <v>11545</v>
      </c>
      <c r="F59" s="59">
        <v>923</v>
      </c>
      <c r="H59" s="58">
        <v>44834</v>
      </c>
      <c r="J59" s="57">
        <v>94369</v>
      </c>
      <c r="L59" s="25">
        <v>64</v>
      </c>
      <c r="N59" s="23">
        <v>17.3</v>
      </c>
      <c r="P59" s="25">
        <f>L59*N59</f>
        <v>1107.2</v>
      </c>
      <c r="R59" s="21" t="s">
        <v>73</v>
      </c>
      <c r="S59" s="21" t="s">
        <v>12</v>
      </c>
    </row>
    <row r="60" spans="1:19">
      <c r="D60" s="57"/>
      <c r="F60" s="59"/>
      <c r="H60" s="58"/>
      <c r="J60" s="57"/>
      <c r="L60" s="25">
        <v>79</v>
      </c>
      <c r="N60" s="23">
        <v>6.5</v>
      </c>
      <c r="P60" s="25">
        <f t="shared" ref="P60:P61" si="1">L60*N60</f>
        <v>513.5</v>
      </c>
      <c r="R60" s="21" t="s">
        <v>71</v>
      </c>
      <c r="S60" s="21" t="s">
        <v>12</v>
      </c>
    </row>
    <row r="61" spans="1:19">
      <c r="D61" s="57"/>
      <c r="F61" s="59"/>
      <c r="H61" s="58"/>
      <c r="J61" s="57"/>
      <c r="L61" s="25">
        <v>110</v>
      </c>
      <c r="N61" s="23">
        <v>0.25</v>
      </c>
      <c r="P61" s="25">
        <f t="shared" si="1"/>
        <v>27.5</v>
      </c>
      <c r="R61" s="21" t="s">
        <v>69</v>
      </c>
      <c r="S61" s="21" t="s">
        <v>12</v>
      </c>
    </row>
    <row r="62" spans="1:19">
      <c r="D62" s="57"/>
      <c r="F62" s="59"/>
      <c r="H62" s="58"/>
      <c r="J62" s="57"/>
      <c r="P62" s="25">
        <v>761.86</v>
      </c>
      <c r="R62" s="21" t="s">
        <v>72</v>
      </c>
      <c r="S62" s="21" t="s">
        <v>12</v>
      </c>
    </row>
    <row r="63" spans="1:19">
      <c r="D63" s="57"/>
      <c r="F63" s="59"/>
      <c r="H63" s="58"/>
      <c r="J63" s="57"/>
      <c r="P63" s="25">
        <v>230</v>
      </c>
      <c r="R63" s="21" t="s">
        <v>74</v>
      </c>
      <c r="S63" s="21" t="s">
        <v>12</v>
      </c>
    </row>
    <row r="64" spans="1:19">
      <c r="D64" s="57">
        <v>11551</v>
      </c>
      <c r="F64" s="59">
        <v>923</v>
      </c>
      <c r="H64" s="58">
        <v>44834</v>
      </c>
      <c r="J64" s="57">
        <v>94369</v>
      </c>
      <c r="L64" s="25">
        <v>110</v>
      </c>
      <c r="N64" s="23">
        <v>7.75</v>
      </c>
      <c r="P64" s="25">
        <f>L64*N64</f>
        <v>852.5</v>
      </c>
      <c r="R64" s="21" t="s">
        <v>69</v>
      </c>
      <c r="S64" s="21" t="s">
        <v>12</v>
      </c>
    </row>
    <row r="65" spans="4:19">
      <c r="D65" s="57"/>
      <c r="F65" s="59"/>
      <c r="H65" s="58"/>
      <c r="J65" s="57"/>
      <c r="L65" s="25">
        <v>64</v>
      </c>
      <c r="N65" s="23">
        <v>10</v>
      </c>
      <c r="P65" s="25">
        <f>L65*N65</f>
        <v>640</v>
      </c>
      <c r="R65" s="21" t="s">
        <v>73</v>
      </c>
      <c r="S65" s="21" t="s">
        <v>12</v>
      </c>
    </row>
    <row r="66" spans="4:19">
      <c r="D66" s="57"/>
      <c r="F66" s="59"/>
      <c r="H66" s="58"/>
      <c r="J66" s="57"/>
      <c r="P66" s="25">
        <v>109.06</v>
      </c>
      <c r="R66" s="21" t="s">
        <v>74</v>
      </c>
      <c r="S66" s="21" t="s">
        <v>12</v>
      </c>
    </row>
    <row r="67" spans="4:19">
      <c r="D67" s="57">
        <v>11552</v>
      </c>
      <c r="F67" s="59">
        <v>923</v>
      </c>
      <c r="H67" s="58">
        <v>44834</v>
      </c>
      <c r="J67" s="57">
        <v>94369</v>
      </c>
      <c r="L67" s="25">
        <v>79</v>
      </c>
      <c r="N67" s="23">
        <v>2</v>
      </c>
      <c r="P67" s="25">
        <f>L67*N67</f>
        <v>158</v>
      </c>
      <c r="R67" s="21" t="s">
        <v>71</v>
      </c>
      <c r="S67" s="21" t="s">
        <v>12</v>
      </c>
    </row>
    <row r="68" spans="4:19">
      <c r="D68" s="57"/>
      <c r="F68" s="59"/>
      <c r="H68" s="58"/>
      <c r="J68" s="57"/>
      <c r="L68" s="25">
        <v>64</v>
      </c>
      <c r="N68" s="23">
        <v>16</v>
      </c>
      <c r="P68" s="25">
        <f>L68*N68</f>
        <v>1024</v>
      </c>
      <c r="R68" s="21" t="s">
        <v>73</v>
      </c>
      <c r="S68" s="21" t="s">
        <v>12</v>
      </c>
    </row>
    <row r="69" spans="4:19">
      <c r="D69" s="57"/>
      <c r="F69" s="59"/>
      <c r="H69" s="58"/>
      <c r="J69" s="57"/>
      <c r="P69" s="25">
        <v>119.44</v>
      </c>
      <c r="R69" s="21" t="s">
        <v>74</v>
      </c>
      <c r="S69" s="21" t="s">
        <v>12</v>
      </c>
    </row>
    <row r="70" spans="4:19">
      <c r="D70" s="24">
        <v>11646</v>
      </c>
      <c r="F70" s="23">
        <v>923</v>
      </c>
      <c r="H70" s="33">
        <v>44865</v>
      </c>
      <c r="J70" s="24">
        <v>94556</v>
      </c>
      <c r="L70" s="25">
        <v>79</v>
      </c>
      <c r="N70" s="23">
        <v>2.25</v>
      </c>
      <c r="P70" s="25">
        <f>L70*N70</f>
        <v>177.75</v>
      </c>
      <c r="R70" s="21" t="s">
        <v>71</v>
      </c>
      <c r="S70" s="21" t="s">
        <v>12</v>
      </c>
    </row>
    <row r="71" spans="4:19">
      <c r="D71" s="24">
        <v>11645</v>
      </c>
      <c r="F71" s="23">
        <v>923</v>
      </c>
      <c r="H71" s="33">
        <v>44865</v>
      </c>
      <c r="J71" s="24">
        <v>94556</v>
      </c>
      <c r="L71" s="25">
        <v>79</v>
      </c>
      <c r="N71" s="23">
        <v>2.25</v>
      </c>
      <c r="P71" s="25">
        <f>L71*N71</f>
        <v>177.75</v>
      </c>
      <c r="R71" s="21" t="s">
        <v>71</v>
      </c>
      <c r="S71" s="21" t="s">
        <v>12</v>
      </c>
    </row>
    <row r="72" spans="4:19">
      <c r="D72" s="24">
        <v>11644</v>
      </c>
      <c r="F72" s="23">
        <v>923</v>
      </c>
      <c r="H72" s="33">
        <v>44865</v>
      </c>
      <c r="J72" s="24">
        <v>94556</v>
      </c>
      <c r="L72" s="25">
        <v>79</v>
      </c>
      <c r="N72" s="23">
        <v>2.25</v>
      </c>
      <c r="P72" s="25">
        <f>L72*N72</f>
        <v>177.75</v>
      </c>
      <c r="R72" s="21" t="s">
        <v>71</v>
      </c>
      <c r="S72" s="21" t="s">
        <v>12</v>
      </c>
    </row>
    <row r="73" spans="4:19">
      <c r="D73" s="24">
        <v>11643</v>
      </c>
      <c r="F73" s="23">
        <v>923</v>
      </c>
      <c r="H73" s="33">
        <v>44865</v>
      </c>
      <c r="J73" s="24">
        <v>94556</v>
      </c>
      <c r="L73" s="25">
        <v>79</v>
      </c>
      <c r="N73" s="23">
        <v>2.25</v>
      </c>
      <c r="P73" s="25">
        <f>L73*N73</f>
        <v>177.75</v>
      </c>
      <c r="R73" s="21" t="s">
        <v>71</v>
      </c>
      <c r="S73" s="21" t="s">
        <v>12</v>
      </c>
    </row>
    <row r="74" spans="4:19">
      <c r="D74" s="57">
        <v>11641</v>
      </c>
      <c r="F74" s="59">
        <v>923</v>
      </c>
      <c r="H74" s="58">
        <v>44865</v>
      </c>
      <c r="J74" s="57">
        <v>94556</v>
      </c>
      <c r="L74" s="25">
        <v>110</v>
      </c>
      <c r="N74" s="23">
        <v>3.25</v>
      </c>
      <c r="P74" s="25">
        <f>L74*N74</f>
        <v>357.5</v>
      </c>
      <c r="R74" s="21" t="s">
        <v>69</v>
      </c>
      <c r="S74" s="21" t="s">
        <v>12</v>
      </c>
    </row>
    <row r="75" spans="4:19">
      <c r="D75" s="57"/>
      <c r="F75" s="59"/>
      <c r="H75" s="58"/>
      <c r="J75" s="57"/>
      <c r="P75" s="25">
        <v>761.86</v>
      </c>
      <c r="R75" s="21" t="s">
        <v>72</v>
      </c>
      <c r="S75" s="21" t="s">
        <v>12</v>
      </c>
    </row>
    <row r="76" spans="4:19">
      <c r="D76" s="57">
        <v>11642</v>
      </c>
      <c r="F76" s="59">
        <v>923</v>
      </c>
      <c r="G76" s="38">
        <v>44865</v>
      </c>
      <c r="H76" s="58">
        <v>44865</v>
      </c>
      <c r="J76" s="57">
        <v>94556</v>
      </c>
      <c r="L76" s="25">
        <v>110</v>
      </c>
      <c r="N76" s="23">
        <v>2</v>
      </c>
      <c r="P76" s="25">
        <f>L76*N76</f>
        <v>220</v>
      </c>
      <c r="R76" s="21" t="s">
        <v>69</v>
      </c>
      <c r="S76" s="21" t="s">
        <v>12</v>
      </c>
    </row>
    <row r="77" spans="4:19">
      <c r="D77" s="57"/>
      <c r="F77" s="59"/>
      <c r="G77" s="38"/>
      <c r="H77" s="58"/>
      <c r="J77" s="57"/>
      <c r="L77" s="25">
        <v>122.5</v>
      </c>
      <c r="N77" s="23">
        <v>2</v>
      </c>
      <c r="P77" s="25">
        <f t="shared" ref="P77:P79" si="2">L77*N77</f>
        <v>245</v>
      </c>
      <c r="R77" s="21" t="s">
        <v>75</v>
      </c>
      <c r="S77" s="21" t="s">
        <v>12</v>
      </c>
    </row>
    <row r="78" spans="4:19">
      <c r="D78" s="57"/>
      <c r="F78" s="59"/>
      <c r="G78" s="38"/>
      <c r="H78" s="58"/>
      <c r="J78" s="57"/>
      <c r="L78" s="25">
        <v>79</v>
      </c>
      <c r="N78" s="23">
        <v>5.75</v>
      </c>
      <c r="P78" s="25">
        <f t="shared" si="2"/>
        <v>454.25</v>
      </c>
      <c r="R78" s="21" t="s">
        <v>71</v>
      </c>
      <c r="S78" s="21" t="s">
        <v>12</v>
      </c>
    </row>
    <row r="79" spans="4:19">
      <c r="D79" s="57"/>
      <c r="F79" s="59"/>
      <c r="G79" s="38"/>
      <c r="H79" s="58"/>
      <c r="J79" s="57"/>
      <c r="L79" s="25">
        <v>165</v>
      </c>
      <c r="N79" s="23">
        <v>0.5</v>
      </c>
      <c r="P79" s="25">
        <f t="shared" si="2"/>
        <v>82.5</v>
      </c>
      <c r="R79" s="21" t="s">
        <v>76</v>
      </c>
      <c r="S79" s="21" t="s">
        <v>12</v>
      </c>
    </row>
    <row r="80" spans="4:19">
      <c r="D80" s="57">
        <v>11756</v>
      </c>
      <c r="F80" s="59">
        <v>923</v>
      </c>
      <c r="H80" s="58">
        <v>44895</v>
      </c>
      <c r="J80" s="57">
        <v>94862</v>
      </c>
      <c r="L80" s="25">
        <v>165</v>
      </c>
      <c r="N80" s="23">
        <v>0.5</v>
      </c>
      <c r="P80" s="25">
        <f>L80*N80</f>
        <v>82.5</v>
      </c>
      <c r="R80" s="21" t="s">
        <v>76</v>
      </c>
      <c r="S80" s="21" t="s">
        <v>12</v>
      </c>
    </row>
    <row r="81" spans="4:19">
      <c r="D81" s="57"/>
      <c r="F81" s="59"/>
      <c r="H81" s="58"/>
      <c r="J81" s="57"/>
      <c r="L81" s="25">
        <v>122.5</v>
      </c>
      <c r="N81" s="23">
        <v>4</v>
      </c>
      <c r="P81" s="25">
        <f t="shared" ref="P81:P83" si="3">L81*N81</f>
        <v>490</v>
      </c>
      <c r="R81" s="21" t="s">
        <v>75</v>
      </c>
      <c r="S81" s="21" t="s">
        <v>12</v>
      </c>
    </row>
    <row r="82" spans="4:19">
      <c r="D82" s="57"/>
      <c r="F82" s="59"/>
      <c r="H82" s="58"/>
      <c r="J82" s="57"/>
      <c r="L82" s="25">
        <v>75.5</v>
      </c>
      <c r="N82" s="23">
        <v>18.25</v>
      </c>
      <c r="P82" s="25">
        <f t="shared" si="3"/>
        <v>1377.875</v>
      </c>
      <c r="R82" s="21" t="s">
        <v>77</v>
      </c>
      <c r="S82" s="21" t="s">
        <v>12</v>
      </c>
    </row>
    <row r="83" spans="4:19">
      <c r="D83" s="57"/>
      <c r="F83" s="59"/>
      <c r="H83" s="58"/>
      <c r="J83" s="57"/>
      <c r="L83" s="25">
        <v>79</v>
      </c>
      <c r="N83" s="23">
        <v>0.5</v>
      </c>
      <c r="P83" s="25">
        <f t="shared" si="3"/>
        <v>39.5</v>
      </c>
      <c r="R83" s="21" t="s">
        <v>71</v>
      </c>
      <c r="S83" s="21" t="s">
        <v>12</v>
      </c>
    </row>
    <row r="84" spans="4:19">
      <c r="D84" s="57"/>
      <c r="F84" s="59"/>
      <c r="H84" s="58"/>
      <c r="J84" s="57"/>
      <c r="P84" s="25">
        <v>3194.28</v>
      </c>
      <c r="R84" s="21" t="s">
        <v>78</v>
      </c>
      <c r="S84" s="21" t="s">
        <v>12</v>
      </c>
    </row>
    <row r="85" spans="4:19">
      <c r="D85" s="57"/>
      <c r="F85" s="59"/>
      <c r="H85" s="58"/>
      <c r="J85" s="57"/>
      <c r="P85" s="25">
        <v>525.63</v>
      </c>
      <c r="R85" s="21" t="s">
        <v>74</v>
      </c>
      <c r="S85" s="21" t="s">
        <v>12</v>
      </c>
    </row>
    <row r="86" spans="4:19">
      <c r="D86" s="24">
        <v>11757</v>
      </c>
      <c r="F86" s="23">
        <v>923</v>
      </c>
      <c r="H86" s="33">
        <v>44895</v>
      </c>
      <c r="J86" s="24">
        <v>94862</v>
      </c>
      <c r="L86" s="25">
        <v>79</v>
      </c>
      <c r="N86" s="23">
        <v>3</v>
      </c>
      <c r="P86" s="25">
        <f>L86*N86</f>
        <v>237</v>
      </c>
      <c r="R86" s="21" t="s">
        <v>71</v>
      </c>
      <c r="S86" s="21" t="s">
        <v>12</v>
      </c>
    </row>
    <row r="87" spans="4:19">
      <c r="D87" s="57">
        <v>11755</v>
      </c>
      <c r="F87" s="59">
        <v>923</v>
      </c>
      <c r="H87" s="58">
        <v>44895</v>
      </c>
      <c r="J87" s="57">
        <v>94862</v>
      </c>
      <c r="L87" s="25">
        <v>110</v>
      </c>
      <c r="N87" s="23">
        <v>7.5</v>
      </c>
      <c r="P87" s="25">
        <f>L87*N87</f>
        <v>825</v>
      </c>
      <c r="R87" s="21" t="s">
        <v>69</v>
      </c>
      <c r="S87" s="21" t="s">
        <v>12</v>
      </c>
    </row>
    <row r="88" spans="4:19">
      <c r="D88" s="57"/>
      <c r="F88" s="59"/>
      <c r="H88" s="58"/>
      <c r="J88" s="57"/>
      <c r="P88" s="25">
        <v>761.86</v>
      </c>
      <c r="R88" s="21" t="s">
        <v>72</v>
      </c>
      <c r="S88" s="21" t="s">
        <v>12</v>
      </c>
    </row>
    <row r="89" spans="4:19">
      <c r="D89" s="57">
        <v>11894</v>
      </c>
      <c r="F89" s="59">
        <v>923</v>
      </c>
      <c r="H89" s="58">
        <v>44926</v>
      </c>
      <c r="J89" s="57">
        <v>95009</v>
      </c>
      <c r="L89" s="25">
        <v>79</v>
      </c>
      <c r="N89" s="23">
        <v>2.75</v>
      </c>
      <c r="P89" s="25">
        <f>L89*N89</f>
        <v>217.25</v>
      </c>
      <c r="R89" s="21" t="s">
        <v>71</v>
      </c>
      <c r="S89" s="21" t="s">
        <v>12</v>
      </c>
    </row>
    <row r="90" spans="4:19">
      <c r="D90" s="57"/>
      <c r="F90" s="59"/>
      <c r="H90" s="58"/>
      <c r="J90" s="57"/>
      <c r="L90" s="25">
        <v>75.5</v>
      </c>
      <c r="N90" s="23">
        <v>4.5</v>
      </c>
      <c r="P90" s="25">
        <f t="shared" ref="P90:P94" si="4">L90*N90</f>
        <v>339.75</v>
      </c>
      <c r="R90" s="21" t="s">
        <v>77</v>
      </c>
      <c r="S90" s="21" t="s">
        <v>12</v>
      </c>
    </row>
    <row r="91" spans="4:19">
      <c r="D91" s="57"/>
      <c r="F91" s="59"/>
      <c r="H91" s="58"/>
      <c r="J91" s="57"/>
      <c r="L91" s="25">
        <v>165</v>
      </c>
      <c r="N91" s="23">
        <v>2.5</v>
      </c>
      <c r="P91" s="25">
        <f t="shared" si="4"/>
        <v>412.5</v>
      </c>
      <c r="R91" s="21" t="s">
        <v>76</v>
      </c>
      <c r="S91" s="21" t="s">
        <v>12</v>
      </c>
    </row>
    <row r="92" spans="4:19">
      <c r="D92" s="57"/>
      <c r="F92" s="59"/>
      <c r="H92" s="58"/>
      <c r="J92" s="57"/>
      <c r="L92" s="25">
        <v>130</v>
      </c>
      <c r="N92" s="23">
        <v>1.25</v>
      </c>
      <c r="P92" s="25">
        <f t="shared" si="4"/>
        <v>162.5</v>
      </c>
      <c r="R92" s="21" t="s">
        <v>79</v>
      </c>
      <c r="S92" s="21" t="s">
        <v>12</v>
      </c>
    </row>
    <row r="93" spans="4:19">
      <c r="D93" s="57"/>
      <c r="F93" s="59"/>
      <c r="H93" s="58"/>
      <c r="J93" s="57"/>
      <c r="L93" s="25">
        <v>84</v>
      </c>
      <c r="N93" s="23">
        <v>17</v>
      </c>
      <c r="P93" s="25">
        <f t="shared" si="4"/>
        <v>1428</v>
      </c>
      <c r="R93" s="21" t="s">
        <v>80</v>
      </c>
      <c r="S93" s="21" t="s">
        <v>12</v>
      </c>
    </row>
    <row r="94" spans="4:19">
      <c r="D94" s="57"/>
      <c r="F94" s="59"/>
      <c r="H94" s="58"/>
      <c r="J94" s="57"/>
      <c r="L94" s="25">
        <v>64</v>
      </c>
      <c r="N94" s="23">
        <v>7.75</v>
      </c>
      <c r="P94" s="25">
        <f t="shared" si="4"/>
        <v>496</v>
      </c>
      <c r="R94" s="21" t="s">
        <v>73</v>
      </c>
      <c r="S94" s="21" t="s">
        <v>12</v>
      </c>
    </row>
    <row r="95" spans="4:19">
      <c r="D95" s="57"/>
      <c r="F95" s="59"/>
      <c r="H95" s="58"/>
      <c r="J95" s="57"/>
      <c r="P95" s="25">
        <v>5238.68</v>
      </c>
      <c r="R95" s="21" t="s">
        <v>78</v>
      </c>
      <c r="S95" s="21" t="s">
        <v>12</v>
      </c>
    </row>
    <row r="96" spans="4:19">
      <c r="D96" s="57"/>
      <c r="F96" s="59"/>
      <c r="H96" s="58"/>
      <c r="J96" s="57"/>
      <c r="P96" s="25">
        <v>1311.88</v>
      </c>
      <c r="R96" s="21" t="s">
        <v>74</v>
      </c>
      <c r="S96" s="21" t="s">
        <v>12</v>
      </c>
    </row>
    <row r="97" spans="1:19">
      <c r="D97" s="57"/>
      <c r="F97" s="59"/>
      <c r="H97" s="58"/>
      <c r="J97" s="57"/>
      <c r="P97" s="25">
        <v>12.1</v>
      </c>
      <c r="R97" s="21" t="s">
        <v>70</v>
      </c>
      <c r="S97" s="21" t="s">
        <v>12</v>
      </c>
    </row>
    <row r="98" spans="1:19">
      <c r="D98" s="57">
        <v>11895</v>
      </c>
      <c r="F98" s="59">
        <v>923</v>
      </c>
      <c r="H98" s="58">
        <v>44926</v>
      </c>
      <c r="J98" s="57">
        <v>95009</v>
      </c>
      <c r="L98" s="25">
        <v>79</v>
      </c>
      <c r="N98" s="23">
        <v>0.25</v>
      </c>
      <c r="P98" s="25">
        <f>L98*N98</f>
        <v>19.75</v>
      </c>
      <c r="R98" s="21" t="s">
        <v>71</v>
      </c>
      <c r="S98" s="21" t="s">
        <v>12</v>
      </c>
    </row>
    <row r="99" spans="1:19">
      <c r="D99" s="57"/>
      <c r="F99" s="59"/>
      <c r="H99" s="58"/>
      <c r="J99" s="57"/>
      <c r="L99" s="25">
        <v>110</v>
      </c>
      <c r="N99" s="23">
        <v>2.25</v>
      </c>
      <c r="P99" s="25">
        <f>L99*N99</f>
        <v>247.5</v>
      </c>
      <c r="R99" s="21" t="s">
        <v>81</v>
      </c>
      <c r="S99" s="21" t="s">
        <v>12</v>
      </c>
    </row>
    <row r="100" spans="1:19" s="41" customFormat="1">
      <c r="A100" s="40"/>
      <c r="C100" s="41" t="s">
        <v>82</v>
      </c>
      <c r="D100" s="47" t="s">
        <v>83</v>
      </c>
      <c r="F100" s="48">
        <v>923</v>
      </c>
      <c r="H100" s="49">
        <v>44926</v>
      </c>
      <c r="J100" s="47"/>
      <c r="L100" s="45"/>
      <c r="N100" s="43"/>
      <c r="P100" s="45">
        <v>-9618.66</v>
      </c>
      <c r="R100" s="41" t="s">
        <v>84</v>
      </c>
      <c r="S100" s="41" t="s">
        <v>12</v>
      </c>
    </row>
    <row r="101" spans="1:19" s="41" customFormat="1" ht="13.5" thickBot="1">
      <c r="A101" s="40"/>
      <c r="C101" s="41" t="s">
        <v>82</v>
      </c>
      <c r="D101" s="47" t="s">
        <v>83</v>
      </c>
      <c r="F101" s="48">
        <v>923</v>
      </c>
      <c r="H101" s="49">
        <v>44926</v>
      </c>
      <c r="J101" s="47"/>
      <c r="L101" s="45"/>
      <c r="N101" s="43"/>
      <c r="P101" s="50">
        <v>-267.25</v>
      </c>
      <c r="R101" s="41" t="s">
        <v>84</v>
      </c>
      <c r="S101" s="41" t="s">
        <v>12</v>
      </c>
    </row>
    <row r="102" spans="1:19">
      <c r="D102" s="51"/>
      <c r="F102" s="52"/>
      <c r="H102" s="53"/>
      <c r="J102" s="51"/>
      <c r="P102" s="37">
        <f>SUM(P49:P101)</f>
        <v>19430.875000000004</v>
      </c>
    </row>
    <row r="103" spans="1:19">
      <c r="D103" s="51"/>
      <c r="F103" s="52"/>
      <c r="H103" s="53"/>
      <c r="J103" s="51"/>
      <c r="P103" s="37"/>
    </row>
    <row r="104" spans="1:19">
      <c r="D104" s="51"/>
      <c r="F104" s="52"/>
      <c r="H104" s="53"/>
      <c r="J104" s="51"/>
      <c r="P104" s="25"/>
    </row>
    <row r="105" spans="1:19">
      <c r="A105" s="20">
        <v>14172</v>
      </c>
      <c r="C105" s="21" t="s">
        <v>85</v>
      </c>
      <c r="D105" s="24">
        <v>130002</v>
      </c>
      <c r="F105" s="23" t="s">
        <v>86</v>
      </c>
      <c r="H105" s="33">
        <v>44620</v>
      </c>
      <c r="J105" s="24">
        <v>92744</v>
      </c>
      <c r="P105" s="25">
        <v>3000</v>
      </c>
      <c r="R105" s="21" t="s">
        <v>87</v>
      </c>
      <c r="S105" s="21" t="s">
        <v>13</v>
      </c>
    </row>
    <row r="106" spans="1:19">
      <c r="D106" s="24">
        <v>130393</v>
      </c>
      <c r="F106" s="23" t="s">
        <v>86</v>
      </c>
      <c r="H106" s="33">
        <v>44669</v>
      </c>
      <c r="J106" s="24">
        <v>93168</v>
      </c>
      <c r="P106" s="25">
        <v>8700</v>
      </c>
      <c r="R106" s="21" t="s">
        <v>87</v>
      </c>
      <c r="S106" s="21" t="s">
        <v>13</v>
      </c>
    </row>
    <row r="107" spans="1:19" ht="13.5" thickBot="1">
      <c r="D107" s="24">
        <v>131957</v>
      </c>
      <c r="F107" s="23" t="s">
        <v>86</v>
      </c>
      <c r="H107" s="33">
        <v>44926</v>
      </c>
      <c r="J107" s="24">
        <v>94963</v>
      </c>
      <c r="P107" s="36">
        <v>5000</v>
      </c>
      <c r="R107" s="21" t="s">
        <v>87</v>
      </c>
      <c r="S107" s="21" t="s">
        <v>13</v>
      </c>
    </row>
    <row r="108" spans="1:19">
      <c r="H108" s="33"/>
      <c r="P108" s="37">
        <f>SUM(P105:P107)</f>
        <v>16700</v>
      </c>
    </row>
    <row r="109" spans="1:19">
      <c r="H109" s="33"/>
      <c r="P109" s="25"/>
    </row>
    <row r="110" spans="1:19">
      <c r="H110" s="33"/>
      <c r="P110" s="25"/>
    </row>
    <row r="111" spans="1:19">
      <c r="A111" s="20">
        <v>6823</v>
      </c>
      <c r="C111" s="21" t="s">
        <v>88</v>
      </c>
      <c r="D111" s="24" t="s">
        <v>89</v>
      </c>
      <c r="F111" s="23">
        <v>923</v>
      </c>
      <c r="H111" s="33">
        <v>44617</v>
      </c>
      <c r="J111" s="24">
        <v>92728</v>
      </c>
      <c r="P111" s="25">
        <v>3852.74</v>
      </c>
      <c r="R111" s="21" t="s">
        <v>90</v>
      </c>
      <c r="S111" s="21" t="s">
        <v>14</v>
      </c>
    </row>
    <row r="112" spans="1:19">
      <c r="D112" s="24" t="s">
        <v>91</v>
      </c>
      <c r="F112" s="23">
        <v>923</v>
      </c>
      <c r="H112" s="33">
        <v>44687</v>
      </c>
      <c r="J112" s="24">
        <v>93231</v>
      </c>
      <c r="P112" s="25">
        <v>3613.76</v>
      </c>
      <c r="R112" s="21" t="s">
        <v>90</v>
      </c>
      <c r="S112" s="21" t="s">
        <v>14</v>
      </c>
    </row>
    <row r="113" spans="1:19">
      <c r="D113" s="24" t="s">
        <v>92</v>
      </c>
      <c r="F113" s="23">
        <v>923</v>
      </c>
      <c r="H113" s="33">
        <v>44778</v>
      </c>
      <c r="J113" s="24" t="s">
        <v>66</v>
      </c>
      <c r="P113" s="25">
        <v>3275.69</v>
      </c>
      <c r="R113" s="21" t="s">
        <v>90</v>
      </c>
      <c r="S113" s="21" t="s">
        <v>14</v>
      </c>
    </row>
    <row r="114" spans="1:19">
      <c r="D114" s="24" t="s">
        <v>93</v>
      </c>
      <c r="F114" s="23">
        <v>923</v>
      </c>
      <c r="H114" s="33">
        <v>44869</v>
      </c>
      <c r="J114" s="24">
        <v>94583</v>
      </c>
      <c r="P114" s="25">
        <v>2950.37</v>
      </c>
      <c r="R114" s="21" t="s">
        <v>90</v>
      </c>
      <c r="S114" s="21" t="s">
        <v>14</v>
      </c>
    </row>
    <row r="115" spans="1:19">
      <c r="H115" s="33"/>
      <c r="P115" s="25"/>
    </row>
    <row r="116" spans="1:19">
      <c r="A116" s="20">
        <v>10448</v>
      </c>
      <c r="C116" s="21" t="s">
        <v>94</v>
      </c>
      <c r="D116" s="51" t="s">
        <v>95</v>
      </c>
      <c r="F116" s="52">
        <v>923</v>
      </c>
      <c r="H116" s="53">
        <v>44632</v>
      </c>
      <c r="J116" s="51">
        <v>92735</v>
      </c>
      <c r="P116" s="25">
        <v>1675</v>
      </c>
      <c r="R116" s="21" t="s">
        <v>96</v>
      </c>
      <c r="S116" s="21" t="s">
        <v>14</v>
      </c>
    </row>
    <row r="117" spans="1:19">
      <c r="D117" s="24" t="s">
        <v>97</v>
      </c>
      <c r="F117" s="23">
        <v>923</v>
      </c>
      <c r="H117" s="33">
        <v>44715</v>
      </c>
      <c r="J117" s="24">
        <v>93642</v>
      </c>
      <c r="P117" s="25">
        <v>5375</v>
      </c>
      <c r="R117" s="21" t="s">
        <v>96</v>
      </c>
      <c r="S117" s="21" t="s">
        <v>14</v>
      </c>
    </row>
    <row r="118" spans="1:19">
      <c r="H118" s="33"/>
      <c r="P118" s="25"/>
    </row>
    <row r="119" spans="1:19">
      <c r="A119" s="20">
        <v>10623</v>
      </c>
      <c r="C119" s="21" t="s">
        <v>98</v>
      </c>
      <c r="D119" s="24">
        <v>500675</v>
      </c>
      <c r="F119" s="23">
        <v>923</v>
      </c>
      <c r="H119" s="33">
        <v>44678</v>
      </c>
      <c r="J119" s="24">
        <v>93169</v>
      </c>
      <c r="P119" s="25">
        <v>518</v>
      </c>
      <c r="R119" s="21" t="s">
        <v>99</v>
      </c>
      <c r="S119" s="21" t="s">
        <v>14</v>
      </c>
    </row>
    <row r="120" spans="1:19">
      <c r="G120" s="38"/>
      <c r="H120" s="33"/>
      <c r="P120" s="25"/>
    </row>
    <row r="121" spans="1:19">
      <c r="A121" s="20">
        <v>12948</v>
      </c>
      <c r="C121" s="21" t="s">
        <v>100</v>
      </c>
      <c r="D121" s="24" t="s">
        <v>101</v>
      </c>
      <c r="F121" s="23">
        <v>923</v>
      </c>
      <c r="G121" s="38"/>
      <c r="H121" s="33">
        <v>44652</v>
      </c>
      <c r="J121" s="24" t="s">
        <v>66</v>
      </c>
      <c r="P121" s="25">
        <v>677</v>
      </c>
      <c r="R121" s="21" t="s">
        <v>102</v>
      </c>
      <c r="S121" s="21" t="s">
        <v>14</v>
      </c>
    </row>
    <row r="122" spans="1:19">
      <c r="G122" s="38"/>
      <c r="H122" s="33"/>
      <c r="P122" s="25"/>
    </row>
    <row r="123" spans="1:19">
      <c r="A123" s="20">
        <v>13770</v>
      </c>
      <c r="C123" s="21" t="s">
        <v>103</v>
      </c>
      <c r="D123" s="24">
        <v>220906</v>
      </c>
      <c r="F123" s="23">
        <v>923</v>
      </c>
      <c r="H123" s="33">
        <v>44835</v>
      </c>
      <c r="J123" s="24">
        <v>94273</v>
      </c>
      <c r="L123" s="25">
        <v>225</v>
      </c>
      <c r="N123" s="23">
        <v>2</v>
      </c>
      <c r="P123" s="25">
        <f>L123*N123</f>
        <v>450</v>
      </c>
      <c r="R123" s="21" t="s">
        <v>104</v>
      </c>
      <c r="S123" s="21" t="s">
        <v>14</v>
      </c>
    </row>
    <row r="124" spans="1:19">
      <c r="H124" s="33"/>
      <c r="P124" s="25"/>
    </row>
    <row r="125" spans="1:19">
      <c r="A125" s="20">
        <v>14579</v>
      </c>
      <c r="C125" s="21" t="s">
        <v>105</v>
      </c>
      <c r="D125" s="24" t="s">
        <v>106</v>
      </c>
      <c r="F125" s="23">
        <v>923</v>
      </c>
      <c r="H125" s="33">
        <v>44631</v>
      </c>
      <c r="J125" s="24">
        <v>92746</v>
      </c>
      <c r="P125" s="25">
        <v>490</v>
      </c>
      <c r="R125" s="21" t="s">
        <v>107</v>
      </c>
      <c r="S125" s="21" t="s">
        <v>14</v>
      </c>
    </row>
    <row r="126" spans="1:19" ht="13.5" thickBot="1">
      <c r="D126" s="24" t="s">
        <v>108</v>
      </c>
      <c r="F126" s="23">
        <v>923</v>
      </c>
      <c r="H126" s="33">
        <v>44706</v>
      </c>
      <c r="J126" s="24">
        <v>93364</v>
      </c>
      <c r="P126" s="36">
        <v>3650</v>
      </c>
      <c r="R126" s="21" t="s">
        <v>109</v>
      </c>
      <c r="S126" s="21" t="s">
        <v>14</v>
      </c>
    </row>
    <row r="127" spans="1:19">
      <c r="H127" s="33"/>
      <c r="P127" s="37">
        <f>SUM(P111:P126)</f>
        <v>26527.56</v>
      </c>
    </row>
    <row r="128" spans="1:19">
      <c r="H128" s="33"/>
      <c r="P128" s="25"/>
    </row>
    <row r="130" spans="3:16" ht="13.5" thickBot="1">
      <c r="C130" s="27" t="s">
        <v>110</v>
      </c>
      <c r="P130" s="39">
        <f>P46+P102+P108+P127</f>
        <v>95362.744999999995</v>
      </c>
    </row>
    <row r="131" spans="3:16" ht="13.5" thickTop="1"/>
  </sheetData>
  <mergeCells count="68">
    <mergeCell ref="D53:D54"/>
    <mergeCell ref="F53:F54"/>
    <mergeCell ref="H53:H54"/>
    <mergeCell ref="J53:J54"/>
    <mergeCell ref="J49:J51"/>
    <mergeCell ref="H49:H51"/>
    <mergeCell ref="F49:F51"/>
    <mergeCell ref="D49:D51"/>
    <mergeCell ref="J57:J58"/>
    <mergeCell ref="H57:H58"/>
    <mergeCell ref="F57:F58"/>
    <mergeCell ref="D57:D58"/>
    <mergeCell ref="J55:J56"/>
    <mergeCell ref="H55:H56"/>
    <mergeCell ref="F55:F56"/>
    <mergeCell ref="D55:D56"/>
    <mergeCell ref="J64:J66"/>
    <mergeCell ref="H64:H66"/>
    <mergeCell ref="F64:F66"/>
    <mergeCell ref="D64:D66"/>
    <mergeCell ref="J59:J63"/>
    <mergeCell ref="H59:H63"/>
    <mergeCell ref="F59:F63"/>
    <mergeCell ref="D59:D63"/>
    <mergeCell ref="J74:J75"/>
    <mergeCell ref="H74:H75"/>
    <mergeCell ref="F74:F75"/>
    <mergeCell ref="D74:D75"/>
    <mergeCell ref="J67:J69"/>
    <mergeCell ref="H67:H69"/>
    <mergeCell ref="F67:F69"/>
    <mergeCell ref="D67:D69"/>
    <mergeCell ref="J80:J85"/>
    <mergeCell ref="H80:H85"/>
    <mergeCell ref="F80:F85"/>
    <mergeCell ref="D80:D85"/>
    <mergeCell ref="J76:J79"/>
    <mergeCell ref="H76:H79"/>
    <mergeCell ref="F76:F79"/>
    <mergeCell ref="D76:D79"/>
    <mergeCell ref="J33:J34"/>
    <mergeCell ref="H33:H34"/>
    <mergeCell ref="F33:F34"/>
    <mergeCell ref="D33:D34"/>
    <mergeCell ref="J98:J99"/>
    <mergeCell ref="H98:H99"/>
    <mergeCell ref="F98:F99"/>
    <mergeCell ref="D98:D99"/>
    <mergeCell ref="J89:J97"/>
    <mergeCell ref="H89:H97"/>
    <mergeCell ref="F89:F97"/>
    <mergeCell ref="D89:D97"/>
    <mergeCell ref="J87:J88"/>
    <mergeCell ref="H87:H88"/>
    <mergeCell ref="F87:F88"/>
    <mergeCell ref="D87:D88"/>
    <mergeCell ref="D35:D36"/>
    <mergeCell ref="J42:J43"/>
    <mergeCell ref="H42:H43"/>
    <mergeCell ref="J40:J41"/>
    <mergeCell ref="H40:H41"/>
    <mergeCell ref="F40:F41"/>
    <mergeCell ref="D40:D41"/>
    <mergeCell ref="D42:D43"/>
    <mergeCell ref="F42:F43"/>
    <mergeCell ref="J35:J36"/>
    <mergeCell ref="H35:H36"/>
    <mergeCell ref="F35:F36"/>
  </mergeCells>
  <pageMargins left="0.7" right="0.7" top="0.75" bottom="0.75" header="0.3" footer="0.3"/>
  <pageSetup paperSize="5" scale="76" fitToHeight="0" orientation="landscape" r:id="rId1"/>
  <headerFooter>
    <oddHeader xml:space="preserve">&amp;R&amp;"Arial,Regular"&amp;10Exhibit 42
Page &amp;P of 3
Witness: Fritz
Workpapers&amp;"-,Regular"&amp;11
</oddHeader>
  </headerFooter>
  <rowBreaks count="2" manualBreakCount="2">
    <brk id="52" max="18" man="1"/>
    <brk id="10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L. McRoberts</dc:creator>
  <cp:keywords/>
  <dc:description/>
  <cp:lastModifiedBy>Lauren Fritz</cp:lastModifiedBy>
  <cp:revision/>
  <dcterms:created xsi:type="dcterms:W3CDTF">2023-08-16T19:14:13Z</dcterms:created>
  <dcterms:modified xsi:type="dcterms:W3CDTF">2023-08-31T12:26:06Z</dcterms:modified>
  <cp:category/>
  <cp:contentStatus/>
</cp:coreProperties>
</file>