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A5C87192-2CD8-4B59-8495-19405ADC7FE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hibit 41 - Schedule J" sheetId="1" r:id="rId1"/>
    <sheet name="Workpaper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C45" i="2"/>
  <c r="E44" i="2"/>
  <c r="E43" i="2"/>
  <c r="M37" i="2"/>
  <c r="I37" i="2"/>
  <c r="D37" i="2"/>
  <c r="E36" i="2"/>
  <c r="I35" i="2"/>
  <c r="D35" i="2"/>
  <c r="C35" i="2"/>
  <c r="C37" i="2" s="1"/>
  <c r="B35" i="2"/>
  <c r="E35" i="2" s="1"/>
  <c r="E34" i="2"/>
  <c r="D30" i="2"/>
  <c r="C30" i="2"/>
  <c r="E29" i="2"/>
  <c r="E28" i="2"/>
  <c r="D22" i="2"/>
  <c r="C22" i="2"/>
  <c r="E21" i="2"/>
  <c r="E20" i="2"/>
  <c r="D18" i="2"/>
  <c r="C18" i="2"/>
  <c r="E17" i="2"/>
  <c r="E16" i="2"/>
  <c r="D14" i="2"/>
  <c r="D24" i="2" s="1"/>
  <c r="D49" i="2" s="1"/>
  <c r="C14" i="2"/>
  <c r="C24" i="2" s="1"/>
  <c r="E10" i="2"/>
  <c r="E9" i="2"/>
  <c r="E8" i="2"/>
  <c r="E7" i="2"/>
  <c r="E6" i="2"/>
  <c r="E5" i="2"/>
  <c r="E4" i="2"/>
  <c r="E3" i="2"/>
  <c r="E16" i="1"/>
  <c r="E18" i="1" s="1"/>
  <c r="C49" i="2" l="1"/>
  <c r="D16" i="1"/>
  <c r="D18" i="1" s="1"/>
  <c r="C16" i="1"/>
  <c r="C18" i="1" s="1"/>
  <c r="F16" i="1" l="1"/>
  <c r="F18" i="1" s="1"/>
  <c r="G16" i="1"/>
  <c r="G18" i="1" s="1"/>
</calcChain>
</file>

<file path=xl/sharedStrings.xml><?xml version="1.0" encoding="utf-8"?>
<sst xmlns="http://schemas.openxmlformats.org/spreadsheetml/2006/main" count="49" uniqueCount="37">
  <si>
    <t>Schedule J</t>
  </si>
  <si>
    <t>Fleming-Mason Energy Cooperative, Inc.</t>
  </si>
  <si>
    <t>Case No. 2023-00223</t>
  </si>
  <si>
    <t>Analysis of Other Operating Taxes</t>
  </si>
  <si>
    <t>12 Months Ended 12/31/2022</t>
  </si>
  <si>
    <t>"000" Omitted</t>
  </si>
  <si>
    <t>Charged to   Expense (b)</t>
  </si>
  <si>
    <t>Charged to Construction (c)</t>
  </si>
  <si>
    <r>
      <t>Charged to Other Accounts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(d)</t>
    </r>
  </si>
  <si>
    <t>Amounts Accrued (e)</t>
  </si>
  <si>
    <t>Amount Paid (f)</t>
  </si>
  <si>
    <t>Line No.</t>
  </si>
  <si>
    <t>Item (a)</t>
  </si>
  <si>
    <t>Kentucky Retail</t>
  </si>
  <si>
    <t>(a)  State income</t>
  </si>
  <si>
    <t>(b)  Franchise fees</t>
  </si>
  <si>
    <t>(c)  Ad valorem</t>
  </si>
  <si>
    <t>(d) Payroll (employers portion)</t>
  </si>
  <si>
    <t>(e)  Other taxes</t>
  </si>
  <si>
    <t>Total Retail [L1(a) through L1(e)]</t>
  </si>
  <si>
    <t>Other jurisdictions</t>
  </si>
  <si>
    <t>Total per books (L2 and L3)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</si>
  <si>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Explain items in this Column.</t>
    </r>
  </si>
  <si>
    <t>OTHER TAXES</t>
  </si>
  <si>
    <t>SCHOOL</t>
  </si>
  <si>
    <t>Beg Bal</t>
  </si>
  <si>
    <t>Accrued</t>
  </si>
  <si>
    <t>Paid</t>
  </si>
  <si>
    <t>Bal</t>
  </si>
  <si>
    <t>Other-PSC</t>
  </si>
  <si>
    <t>Sales Tax</t>
  </si>
  <si>
    <t>OTHER</t>
  </si>
  <si>
    <t>FRANCHISE</t>
  </si>
  <si>
    <t>PAYROLL-EMPLOYERS</t>
  </si>
  <si>
    <t>CONST</t>
  </si>
  <si>
    <t>EXPENSE</t>
  </si>
  <si>
    <t>Ad Valorem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</si>
</sst>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#,##0.0000_);[Red]\(#,##0.0000\)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1" fillId="0" borderId="17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vertical="center" wrapText="1"/>
    </xf>
    <xf numFmtId="43" fontId="1" fillId="0" borderId="14" xfId="1" applyFont="1" applyBorder="1" applyAlignment="1">
      <alignment vertical="center" wrapText="1"/>
    </xf>
    <xf numFmtId="43" fontId="1" fillId="0" borderId="15" xfId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1" fontId="1" fillId="0" borderId="14" xfId="1" applyNumberFormat="1" applyFont="1" applyBorder="1" applyAlignment="1">
      <alignment vertical="center" wrapText="1"/>
    </xf>
    <xf numFmtId="41" fontId="1" fillId="0" borderId="15" xfId="1" applyNumberFormat="1" applyFont="1" applyBorder="1" applyAlignment="1">
      <alignment vertical="center" wrapText="1"/>
    </xf>
    <xf numFmtId="41" fontId="1" fillId="0" borderId="14" xfId="1" applyNumberFormat="1" applyFont="1" applyFill="1" applyBorder="1" applyAlignment="1">
      <alignment vertical="center" wrapText="1"/>
    </xf>
    <xf numFmtId="41" fontId="1" fillId="0" borderId="15" xfId="1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1" fontId="1" fillId="0" borderId="11" xfId="1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5" fillId="0" borderId="0" xfId="0" applyFont="1" applyAlignment="1">
      <alignment horizontal="center"/>
    </xf>
    <xf numFmtId="2" fontId="1" fillId="0" borderId="0" xfId="0" applyNumberFormat="1" applyFont="1"/>
    <xf numFmtId="4" fontId="1" fillId="0" borderId="0" xfId="0" applyNumberFormat="1" applyFont="1"/>
    <xf numFmtId="4" fontId="5" fillId="0" borderId="0" xfId="0" applyNumberFormat="1" applyFont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4" fontId="1" fillId="0" borderId="22" xfId="0" applyNumberFormat="1" applyFont="1" applyBorder="1"/>
    <xf numFmtId="4" fontId="5" fillId="0" borderId="22" xfId="0" applyNumberFormat="1" applyFont="1" applyBorder="1"/>
    <xf numFmtId="0" fontId="1" fillId="0" borderId="23" xfId="0" applyFont="1" applyBorder="1"/>
    <xf numFmtId="0" fontId="1" fillId="0" borderId="24" xfId="0" applyFont="1" applyBorder="1"/>
    <xf numFmtId="4" fontId="1" fillId="0" borderId="25" xfId="0" applyNumberFormat="1" applyFont="1" applyBorder="1"/>
    <xf numFmtId="0" fontId="6" fillId="0" borderId="0" xfId="0" applyFont="1"/>
    <xf numFmtId="0" fontId="7" fillId="0" borderId="0" xfId="0" applyFont="1"/>
    <xf numFmtId="14" fontId="7" fillId="0" borderId="0" xfId="0" quotePrefix="1" applyNumberFormat="1" applyFont="1" applyAlignment="1">
      <alignment horizontal="right"/>
    </xf>
    <xf numFmtId="40" fontId="1" fillId="0" borderId="0" xfId="0" applyNumberFormat="1" applyFont="1"/>
    <xf numFmtId="164" fontId="1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20</xdr:row>
      <xdr:rowOff>7620</xdr:rowOff>
    </xdr:from>
    <xdr:to>
      <xdr:col>3</xdr:col>
      <xdr:colOff>182880</xdr:colOff>
      <xdr:row>20</xdr:row>
      <xdr:rowOff>7620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640080" y="8945880"/>
          <a:ext cx="1371600" cy="0"/>
        </a:xfrm>
        <a:prstGeom prst="line">
          <a:avLst/>
        </a:prstGeom>
        <a:noFill/>
        <a:ln w="10668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workbookViewId="0"/>
  </sheetViews>
  <sheetFormatPr defaultRowHeight="12.75"/>
  <cols>
    <col min="1" max="1" width="9.140625" style="1"/>
    <col min="2" max="2" width="27.28515625" style="1" customWidth="1"/>
    <col min="3" max="3" width="12.42578125" style="1" bestFit="1" customWidth="1"/>
    <col min="4" max="4" width="13.5703125" style="1" customWidth="1"/>
    <col min="5" max="5" width="12.85546875" style="1" customWidth="1"/>
    <col min="6" max="6" width="14.28515625" style="1" bestFit="1" customWidth="1"/>
    <col min="7" max="7" width="14" style="1" customWidth="1"/>
    <col min="8" max="16384" width="9.140625" style="1"/>
  </cols>
  <sheetData>
    <row r="1" spans="1:7" ht="13.5" thickBot="1"/>
    <row r="2" spans="1:7" ht="13.5" thickTop="1">
      <c r="A2" s="44" t="s">
        <v>0</v>
      </c>
      <c r="B2" s="45"/>
      <c r="C2" s="45"/>
      <c r="D2" s="45"/>
      <c r="E2" s="45"/>
      <c r="F2" s="45"/>
      <c r="G2" s="46"/>
    </row>
    <row r="3" spans="1:7">
      <c r="A3" s="47" t="s">
        <v>1</v>
      </c>
      <c r="B3" s="48"/>
      <c r="C3" s="48"/>
      <c r="D3" s="48"/>
      <c r="E3" s="48"/>
      <c r="F3" s="48"/>
      <c r="G3" s="49"/>
    </row>
    <row r="4" spans="1:7">
      <c r="A4" s="47" t="s">
        <v>2</v>
      </c>
      <c r="B4" s="48"/>
      <c r="C4" s="48"/>
      <c r="D4" s="48"/>
      <c r="E4" s="48"/>
      <c r="F4" s="48"/>
      <c r="G4" s="49"/>
    </row>
    <row r="5" spans="1:7">
      <c r="A5" s="47" t="s">
        <v>3</v>
      </c>
      <c r="B5" s="48"/>
      <c r="C5" s="48"/>
      <c r="D5" s="48"/>
      <c r="E5" s="48"/>
      <c r="F5" s="48"/>
      <c r="G5" s="49"/>
    </row>
    <row r="6" spans="1:7">
      <c r="A6" s="47" t="s">
        <v>4</v>
      </c>
      <c r="B6" s="48"/>
      <c r="C6" s="48"/>
      <c r="D6" s="48"/>
      <c r="E6" s="48"/>
      <c r="F6" s="48"/>
      <c r="G6" s="49"/>
    </row>
    <row r="7" spans="1:7" ht="13.5" thickBot="1">
      <c r="A7" s="50" t="s">
        <v>5</v>
      </c>
      <c r="B7" s="51"/>
      <c r="C7" s="51"/>
      <c r="D7" s="51"/>
      <c r="E7" s="51"/>
      <c r="F7" s="51"/>
      <c r="G7" s="52"/>
    </row>
    <row r="8" spans="1:7" ht="40.5" thickTop="1">
      <c r="A8" s="2"/>
      <c r="B8" s="3"/>
      <c r="C8" s="4" t="s">
        <v>6</v>
      </c>
      <c r="D8" s="4" t="s">
        <v>7</v>
      </c>
      <c r="E8" s="5" t="s">
        <v>8</v>
      </c>
      <c r="F8" s="4" t="s">
        <v>9</v>
      </c>
      <c r="G8" s="6" t="s">
        <v>10</v>
      </c>
    </row>
    <row r="9" spans="1:7" ht="13.5" thickBot="1">
      <c r="A9" s="7" t="s">
        <v>11</v>
      </c>
      <c r="B9" s="8" t="s">
        <v>12</v>
      </c>
      <c r="C9" s="9"/>
      <c r="D9" s="9"/>
      <c r="E9" s="10"/>
      <c r="F9" s="9"/>
      <c r="G9" s="11"/>
    </row>
    <row r="10" spans="1:7" ht="14.25" thickTop="1" thickBot="1">
      <c r="A10" s="12">
        <v>1</v>
      </c>
      <c r="B10" s="13" t="s">
        <v>13</v>
      </c>
      <c r="C10" s="14"/>
      <c r="D10" s="14"/>
      <c r="E10" s="14"/>
      <c r="F10" s="14"/>
      <c r="G10" s="15"/>
    </row>
    <row r="11" spans="1:7" ht="13.5" thickBot="1">
      <c r="A11" s="16"/>
      <c r="B11" s="13" t="s">
        <v>14</v>
      </c>
      <c r="C11" s="14"/>
      <c r="D11" s="14"/>
      <c r="E11" s="14"/>
      <c r="F11" s="17"/>
      <c r="G11" s="18"/>
    </row>
    <row r="12" spans="1:7" ht="13.5" thickBot="1">
      <c r="A12" s="16"/>
      <c r="B12" s="13" t="s">
        <v>15</v>
      </c>
      <c r="C12" s="14"/>
      <c r="D12" s="14"/>
      <c r="E12" s="14"/>
      <c r="F12" s="19">
        <v>141</v>
      </c>
      <c r="G12" s="20">
        <v>141</v>
      </c>
    </row>
    <row r="13" spans="1:7" ht="13.5" thickBot="1">
      <c r="A13" s="16"/>
      <c r="B13" s="13" t="s">
        <v>16</v>
      </c>
      <c r="C13" s="17"/>
      <c r="D13" s="17"/>
      <c r="E13" s="17"/>
      <c r="F13" s="19">
        <v>577</v>
      </c>
      <c r="G13" s="19">
        <v>577</v>
      </c>
    </row>
    <row r="14" spans="1:7" ht="13.5" thickBot="1">
      <c r="A14" s="16"/>
      <c r="B14" s="13" t="s">
        <v>17</v>
      </c>
      <c r="C14" s="17">
        <v>226</v>
      </c>
      <c r="D14" s="17">
        <v>86</v>
      </c>
      <c r="E14" s="14"/>
      <c r="F14" s="19">
        <v>312</v>
      </c>
      <c r="G14" s="19">
        <v>314</v>
      </c>
    </row>
    <row r="15" spans="1:7" ht="13.5" thickBot="1">
      <c r="A15" s="16"/>
      <c r="B15" s="13" t="s">
        <v>18</v>
      </c>
      <c r="C15" s="14"/>
      <c r="D15" s="14"/>
      <c r="E15" s="14"/>
      <c r="F15" s="19">
        <v>3840</v>
      </c>
      <c r="G15" s="19">
        <v>3823</v>
      </c>
    </row>
    <row r="16" spans="1:7" ht="26.25" thickBot="1">
      <c r="A16" s="12">
        <v>2</v>
      </c>
      <c r="B16" s="13" t="s">
        <v>19</v>
      </c>
      <c r="C16" s="17">
        <f>SUM(C13:C15)</f>
        <v>226</v>
      </c>
      <c r="D16" s="17">
        <f>SUM(D11:D15)</f>
        <v>86</v>
      </c>
      <c r="E16" s="17">
        <f>SUM(E11:E15)</f>
        <v>0</v>
      </c>
      <c r="F16" s="18">
        <f>SUM(F11:F15)</f>
        <v>4870</v>
      </c>
      <c r="G16" s="18">
        <f>SUM(G11:G15)</f>
        <v>4855</v>
      </c>
    </row>
    <row r="17" spans="1:7" ht="13.5" thickBot="1">
      <c r="A17" s="12">
        <v>3</v>
      </c>
      <c r="B17" s="13" t="s">
        <v>20</v>
      </c>
      <c r="C17" s="14"/>
      <c r="D17" s="14"/>
      <c r="E17" s="14"/>
      <c r="F17" s="17"/>
      <c r="G17" s="18"/>
    </row>
    <row r="18" spans="1:7" ht="13.5" thickBot="1">
      <c r="A18" s="21"/>
      <c r="B18" s="22" t="s">
        <v>21</v>
      </c>
      <c r="C18" s="23">
        <f>SUM(C16:C17)</f>
        <v>226</v>
      </c>
      <c r="D18" s="23">
        <f>SUM(D16:D17)</f>
        <v>86</v>
      </c>
      <c r="E18" s="23">
        <f>SUM(E16:E17)</f>
        <v>0</v>
      </c>
      <c r="F18" s="23">
        <f>SUM(F16:F17)</f>
        <v>4870</v>
      </c>
      <c r="G18" s="23">
        <f>SUM(G16:G17)</f>
        <v>4855</v>
      </c>
    </row>
    <row r="19" spans="1:7" ht="13.5" thickTop="1">
      <c r="A19" s="24"/>
    </row>
    <row r="22" spans="1:7" ht="14.25">
      <c r="A22" s="25" t="s">
        <v>22</v>
      </c>
    </row>
  </sheetData>
  <mergeCells count="6">
    <mergeCell ref="A2:G2"/>
    <mergeCell ref="A3:G3"/>
    <mergeCell ref="A5:G5"/>
    <mergeCell ref="A7:G7"/>
    <mergeCell ref="A6:G6"/>
    <mergeCell ref="A4:G4"/>
  </mergeCells>
  <pageMargins left="0.7" right="0.7" top="0.75" bottom="0.75" header="0.3" footer="0.3"/>
  <pageSetup scale="87" fitToHeight="0" orientation="portrait" r:id="rId1"/>
  <headerFooter>
    <oddHeader xml:space="preserve">&amp;R&amp;"Arial,Regular"&amp;10Exhibit 41
Schedule J
Witness: Fritz&amp;"-,Regular"&amp;11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0085-D836-4C9D-8A4F-1A7E527A2161}">
  <dimension ref="A1:R54"/>
  <sheetViews>
    <sheetView zoomScaleNormal="100" workbookViewId="0">
      <selection sqref="A1:XFD1048576"/>
    </sheetView>
  </sheetViews>
  <sheetFormatPr defaultRowHeight="12.75"/>
  <cols>
    <col min="1" max="1" width="14.28515625" style="1" customWidth="1"/>
    <col min="2" max="2" width="12" style="1" bestFit="1" customWidth="1"/>
    <col min="3" max="3" width="13.85546875" style="1" bestFit="1" customWidth="1"/>
    <col min="4" max="4" width="15.42578125" style="1" customWidth="1"/>
    <col min="5" max="5" width="12" style="1" bestFit="1" customWidth="1"/>
    <col min="6" max="6" width="11.7109375" style="1" customWidth="1"/>
    <col min="7" max="7" width="9.140625" style="1"/>
    <col min="8" max="8" width="2.140625" style="1" customWidth="1"/>
    <col min="9" max="9" width="10.28515625" style="1" bestFit="1" customWidth="1"/>
    <col min="10" max="11" width="9.140625" style="1"/>
    <col min="12" max="12" width="2.7109375" style="1" customWidth="1"/>
    <col min="13" max="17" width="14.140625" style="1" customWidth="1"/>
    <col min="18" max="18" width="14" style="1" customWidth="1"/>
    <col min="19" max="16384" width="9.140625" style="1"/>
  </cols>
  <sheetData>
    <row r="1" spans="1:5">
      <c r="A1" s="1" t="s">
        <v>23</v>
      </c>
    </row>
    <row r="2" spans="1:5">
      <c r="A2" s="1" t="s">
        <v>24</v>
      </c>
      <c r="B2" s="26" t="s">
        <v>25</v>
      </c>
      <c r="C2" s="26" t="s">
        <v>26</v>
      </c>
      <c r="D2" s="26" t="s">
        <v>27</v>
      </c>
      <c r="E2" s="26" t="s">
        <v>28</v>
      </c>
    </row>
    <row r="3" spans="1:5">
      <c r="A3" s="27">
        <v>236.61</v>
      </c>
      <c r="B3" s="28">
        <v>-64717.29</v>
      </c>
      <c r="C3" s="28">
        <v>-386064.92</v>
      </c>
      <c r="D3" s="28">
        <v>372819.04</v>
      </c>
      <c r="E3" s="28">
        <f>SUM(B3:D3)</f>
        <v>-77963.169999999984</v>
      </c>
    </row>
    <row r="4" spans="1:5">
      <c r="A4" s="27">
        <v>236.62</v>
      </c>
      <c r="B4" s="28">
        <v>-35727.980000000003</v>
      </c>
      <c r="C4" s="28">
        <v>-220167.59</v>
      </c>
      <c r="D4" s="28">
        <v>214497.05</v>
      </c>
      <c r="E4" s="28">
        <f t="shared" ref="E4:E10" si="0">SUM(B4:D4)</f>
        <v>-41398.520000000019</v>
      </c>
    </row>
    <row r="5" spans="1:5">
      <c r="A5" s="27">
        <v>236.63</v>
      </c>
      <c r="B5" s="28">
        <v>-139564.04999999999</v>
      </c>
      <c r="C5" s="28">
        <v>-775185.71</v>
      </c>
      <c r="D5" s="28">
        <v>782346.07</v>
      </c>
      <c r="E5" s="28">
        <f t="shared" si="0"/>
        <v>-132403.69000000006</v>
      </c>
    </row>
    <row r="6" spans="1:5">
      <c r="A6" s="27">
        <v>236.64</v>
      </c>
      <c r="B6" s="28">
        <v>-25663.24</v>
      </c>
      <c r="C6" s="28">
        <v>-152664.92000000001</v>
      </c>
      <c r="D6" s="28">
        <v>147451.66</v>
      </c>
      <c r="E6" s="28">
        <f t="shared" si="0"/>
        <v>-30876.5</v>
      </c>
    </row>
    <row r="7" spans="1:5">
      <c r="A7" s="27">
        <v>236.65</v>
      </c>
      <c r="B7" s="28">
        <v>-8112.32</v>
      </c>
      <c r="C7" s="28">
        <v>-45728.04</v>
      </c>
      <c r="D7" s="28">
        <v>44138.29</v>
      </c>
      <c r="E7" s="28">
        <f t="shared" si="0"/>
        <v>-9702.07</v>
      </c>
    </row>
    <row r="8" spans="1:5">
      <c r="A8" s="27">
        <v>236.66</v>
      </c>
      <c r="B8" s="28">
        <v>-6845.03</v>
      </c>
      <c r="C8" s="28">
        <v>-40763.32</v>
      </c>
      <c r="D8" s="28">
        <v>39074.639999999999</v>
      </c>
      <c r="E8" s="28">
        <f t="shared" si="0"/>
        <v>-8533.7099999999991</v>
      </c>
    </row>
    <row r="9" spans="1:5">
      <c r="A9" s="27">
        <v>236.67</v>
      </c>
      <c r="B9" s="28">
        <v>-33867.46</v>
      </c>
      <c r="C9" s="28">
        <v>-199271.8</v>
      </c>
      <c r="D9" s="28">
        <v>193307.24</v>
      </c>
      <c r="E9" s="28">
        <f t="shared" si="0"/>
        <v>-39832.01999999999</v>
      </c>
    </row>
    <row r="10" spans="1:5">
      <c r="A10" s="27">
        <v>236.68</v>
      </c>
      <c r="B10" s="28">
        <v>-6528.72</v>
      </c>
      <c r="C10" s="28">
        <v>-37422.120000000003</v>
      </c>
      <c r="D10" s="28">
        <v>36436.58</v>
      </c>
      <c r="E10" s="28">
        <f t="shared" si="0"/>
        <v>-7514.260000000002</v>
      </c>
    </row>
    <row r="11" spans="1:5">
      <c r="A11" s="27"/>
      <c r="B11" s="28"/>
      <c r="C11" s="28"/>
      <c r="D11" s="28"/>
      <c r="E11" s="28"/>
    </row>
    <row r="12" spans="1:5">
      <c r="A12" s="27"/>
      <c r="B12" s="28"/>
      <c r="C12" s="28"/>
      <c r="D12" s="28"/>
      <c r="E12" s="28"/>
    </row>
    <row r="13" spans="1:5">
      <c r="A13" s="27"/>
      <c r="B13" s="28"/>
      <c r="C13" s="29"/>
      <c r="D13" s="29"/>
      <c r="E13" s="28"/>
    </row>
    <row r="14" spans="1:5">
      <c r="A14" s="27"/>
      <c r="C14" s="28">
        <f>SUM(C3:C13)</f>
        <v>-1857268.4200000002</v>
      </c>
      <c r="D14" s="28">
        <f>SUM(D3:D13)</f>
        <v>1830070.5699999998</v>
      </c>
      <c r="E14" s="28"/>
    </row>
    <row r="15" spans="1:5">
      <c r="A15" s="1" t="s">
        <v>29</v>
      </c>
      <c r="B15" s="26" t="s">
        <v>25</v>
      </c>
      <c r="C15" s="26" t="s">
        <v>26</v>
      </c>
      <c r="D15" s="26" t="s">
        <v>27</v>
      </c>
      <c r="E15" s="26" t="s">
        <v>28</v>
      </c>
    </row>
    <row r="16" spans="1:5">
      <c r="A16" s="27">
        <v>236.1</v>
      </c>
      <c r="B16" s="28">
        <v>0</v>
      </c>
      <c r="C16" s="28">
        <v>-266751.07</v>
      </c>
      <c r="D16" s="28">
        <v>266751.07</v>
      </c>
      <c r="E16" s="28">
        <f>SUM(B16:D16)</f>
        <v>0</v>
      </c>
    </row>
    <row r="17" spans="1:16">
      <c r="B17" s="28">
        <v>0</v>
      </c>
      <c r="C17" s="29">
        <v>0</v>
      </c>
      <c r="D17" s="29">
        <v>0</v>
      </c>
      <c r="E17" s="28">
        <f>SUM(B17:D17)</f>
        <v>0</v>
      </c>
    </row>
    <row r="18" spans="1:16">
      <c r="B18" s="28"/>
      <c r="C18" s="28">
        <f>SUM(C16:C17)</f>
        <v>-266751.07</v>
      </c>
      <c r="D18" s="28">
        <f>SUM(D16:D17)</f>
        <v>266751.07</v>
      </c>
      <c r="E18" s="28"/>
    </row>
    <row r="19" spans="1:16">
      <c r="A19" s="1" t="s">
        <v>30</v>
      </c>
      <c r="B19" s="26" t="s">
        <v>25</v>
      </c>
      <c r="C19" s="26" t="s">
        <v>26</v>
      </c>
      <c r="D19" s="26" t="s">
        <v>27</v>
      </c>
      <c r="E19" s="26" t="s">
        <v>28</v>
      </c>
    </row>
    <row r="20" spans="1:16">
      <c r="A20" s="27">
        <v>236.5</v>
      </c>
      <c r="B20" s="28">
        <v>-216429.27</v>
      </c>
      <c r="C20" s="28">
        <v>-1715512.17</v>
      </c>
      <c r="D20" s="28">
        <v>1725823.04</v>
      </c>
      <c r="E20" s="28">
        <f>SUM(B20:D20)</f>
        <v>-206118.39999999991</v>
      </c>
      <c r="M20" s="28"/>
      <c r="N20" s="28"/>
      <c r="O20" s="28"/>
      <c r="P20" s="28"/>
    </row>
    <row r="21" spans="1:16">
      <c r="B21" s="28">
        <v>0</v>
      </c>
      <c r="C21" s="29">
        <v>0</v>
      </c>
      <c r="D21" s="29">
        <v>0</v>
      </c>
      <c r="E21" s="28">
        <f>SUM(B21:D21)</f>
        <v>0</v>
      </c>
      <c r="M21" s="28"/>
      <c r="N21" s="29"/>
      <c r="O21" s="29"/>
      <c r="P21" s="28"/>
    </row>
    <row r="22" spans="1:16">
      <c r="B22" s="28"/>
      <c r="C22" s="28">
        <f>SUM(C20:C21)</f>
        <v>-1715512.17</v>
      </c>
      <c r="D22" s="28">
        <f>SUM(D20:D21)</f>
        <v>1725823.04</v>
      </c>
      <c r="E22" s="28"/>
    </row>
    <row r="23" spans="1:16">
      <c r="B23" s="28"/>
      <c r="C23" s="28"/>
      <c r="D23" s="28"/>
      <c r="E23" s="28"/>
    </row>
    <row r="24" spans="1:16">
      <c r="A24" s="1" t="s">
        <v>31</v>
      </c>
      <c r="B24" s="28"/>
      <c r="C24" s="28">
        <f>C14+C18+C22</f>
        <v>-3839531.66</v>
      </c>
      <c r="D24" s="28">
        <f>D14+D18+D22</f>
        <v>3822644.6799999997</v>
      </c>
      <c r="E24" s="28"/>
    </row>
    <row r="25" spans="1:16">
      <c r="C25" s="28"/>
      <c r="D25" s="28"/>
      <c r="E25" s="28"/>
    </row>
    <row r="27" spans="1:16">
      <c r="A27" s="1" t="s">
        <v>32</v>
      </c>
    </row>
    <row r="28" spans="1:16">
      <c r="A28" s="27">
        <v>236.91</v>
      </c>
      <c r="B28" s="28"/>
      <c r="C28" s="28">
        <v>-96821.01</v>
      </c>
      <c r="D28" s="28">
        <v>96821.01</v>
      </c>
      <c r="E28" s="28">
        <f>SUM(B28:D28)</f>
        <v>0</v>
      </c>
    </row>
    <row r="29" spans="1:16">
      <c r="A29" s="27">
        <v>236.92</v>
      </c>
      <c r="B29" s="28">
        <v>0</v>
      </c>
      <c r="C29" s="29">
        <v>-44361.440000000002</v>
      </c>
      <c r="D29" s="29">
        <v>44348.95</v>
      </c>
      <c r="E29" s="28">
        <f>SUM(B29:D29)</f>
        <v>-12.490000000005239</v>
      </c>
    </row>
    <row r="30" spans="1:16">
      <c r="B30" s="28"/>
      <c r="C30" s="28">
        <f>SUM(C28:C29)</f>
        <v>-141182.45000000001</v>
      </c>
      <c r="D30" s="28">
        <f>SUM(D28:D29)</f>
        <v>141169.96</v>
      </c>
      <c r="E30" s="28"/>
    </row>
    <row r="31" spans="1:16">
      <c r="B31" s="28"/>
      <c r="C31" s="28"/>
      <c r="D31" s="28"/>
      <c r="E31" s="28"/>
    </row>
    <row r="32" spans="1:16" ht="13.5" thickBot="1">
      <c r="B32" s="28"/>
      <c r="C32" s="28"/>
      <c r="D32" s="28"/>
      <c r="E32" s="28"/>
    </row>
    <row r="33" spans="1:18">
      <c r="A33" s="1" t="s">
        <v>33</v>
      </c>
      <c r="G33" s="30"/>
      <c r="H33" s="31"/>
      <c r="I33" s="32" t="s">
        <v>34</v>
      </c>
      <c r="K33" s="30"/>
      <c r="L33" s="31"/>
      <c r="M33" s="32" t="s">
        <v>35</v>
      </c>
    </row>
    <row r="34" spans="1:18">
      <c r="A34" s="27">
        <v>236.2</v>
      </c>
      <c r="B34" s="28">
        <v>0</v>
      </c>
      <c r="C34" s="28">
        <v>-2142.02</v>
      </c>
      <c r="D34" s="28">
        <v>2121.38</v>
      </c>
      <c r="E34" s="28">
        <f>SUM(B34:D34)</f>
        <v>-20.639999999999873</v>
      </c>
      <c r="G34" s="33"/>
      <c r="I34" s="34">
        <v>569.77</v>
      </c>
      <c r="K34" s="33"/>
      <c r="M34" s="34">
        <v>1572.25</v>
      </c>
    </row>
    <row r="35" spans="1:18">
      <c r="A35" s="27">
        <v>236.3</v>
      </c>
      <c r="B35" s="28">
        <f>-11541.32-2844.98</f>
        <v>-14386.3</v>
      </c>
      <c r="C35" s="28">
        <f>-248746.69-58174.67</f>
        <v>-306921.36</v>
      </c>
      <c r="D35" s="28">
        <f>250143.77+58647.18</f>
        <v>308790.95</v>
      </c>
      <c r="E35" s="28">
        <f>SUM(B35:D35)</f>
        <v>-12516.709999999963</v>
      </c>
      <c r="G35" s="33"/>
      <c r="I35" s="34">
        <f>16179.54+69180.47</f>
        <v>85360.010000000009</v>
      </c>
      <c r="K35" s="33"/>
      <c r="M35" s="34">
        <v>221561.35</v>
      </c>
    </row>
    <row r="36" spans="1:18">
      <c r="A36" s="27">
        <v>236.4</v>
      </c>
      <c r="B36" s="28">
        <v>0</v>
      </c>
      <c r="C36" s="29">
        <v>-2794.01</v>
      </c>
      <c r="D36" s="29">
        <v>2794.01</v>
      </c>
      <c r="E36" s="28">
        <f>SUM(B36:D36)</f>
        <v>0</v>
      </c>
      <c r="G36" s="33"/>
      <c r="I36" s="35">
        <v>419.38</v>
      </c>
      <c r="K36" s="33"/>
      <c r="M36" s="35">
        <v>2374.63</v>
      </c>
    </row>
    <row r="37" spans="1:18" ht="13.5" thickBot="1">
      <c r="B37" s="28"/>
      <c r="C37" s="28">
        <f>SUM(C34:C36)</f>
        <v>-311857.39</v>
      </c>
      <c r="D37" s="28">
        <f>SUM(D34:D36)</f>
        <v>313706.34000000003</v>
      </c>
      <c r="E37" s="28"/>
      <c r="G37" s="36"/>
      <c r="H37" s="37"/>
      <c r="I37" s="38">
        <f>SUM(I34:I36)</f>
        <v>86349.160000000018</v>
      </c>
      <c r="K37" s="36"/>
      <c r="L37" s="37"/>
      <c r="M37" s="38">
        <f>SUM(M34:M36)</f>
        <v>225508.23</v>
      </c>
    </row>
    <row r="42" spans="1:18">
      <c r="A42" s="1" t="s">
        <v>36</v>
      </c>
      <c r="B42" s="26" t="s">
        <v>25</v>
      </c>
      <c r="C42" s="26" t="s">
        <v>26</v>
      </c>
      <c r="D42" s="26" t="s">
        <v>27</v>
      </c>
      <c r="E42" s="26" t="s">
        <v>28</v>
      </c>
      <c r="O42" s="39"/>
      <c r="P42" s="39"/>
      <c r="Q42" s="39"/>
      <c r="R42" s="39"/>
    </row>
    <row r="43" spans="1:18">
      <c r="A43" s="27">
        <v>236.1</v>
      </c>
      <c r="B43" s="28">
        <v>-8000</v>
      </c>
      <c r="C43" s="28">
        <v>-577290.26</v>
      </c>
      <c r="D43" s="28">
        <v>577290.26</v>
      </c>
      <c r="E43" s="28">
        <f>SUM(B43:D43)</f>
        <v>-8000</v>
      </c>
      <c r="M43" s="28"/>
      <c r="N43" s="28"/>
      <c r="O43" s="39"/>
    </row>
    <row r="44" spans="1:18">
      <c r="B44" s="28">
        <v>0</v>
      </c>
      <c r="C44" s="29">
        <v>0</v>
      </c>
      <c r="D44" s="29">
        <v>0</v>
      </c>
      <c r="E44" s="28">
        <f>SUM(B44:D44)</f>
        <v>0</v>
      </c>
      <c r="M44" s="28"/>
      <c r="N44" s="29"/>
    </row>
    <row r="45" spans="1:18">
      <c r="B45" s="28"/>
      <c r="C45" s="28">
        <f>SUM(C43:C44)</f>
        <v>-577290.26</v>
      </c>
      <c r="D45" s="28">
        <f>SUM(D43:D44)</f>
        <v>577290.26</v>
      </c>
      <c r="E45" s="28"/>
      <c r="P45" s="40"/>
      <c r="Q45" s="39"/>
      <c r="R45" s="41"/>
    </row>
    <row r="46" spans="1:18">
      <c r="P46" s="42"/>
      <c r="Q46" s="43"/>
      <c r="R46" s="42"/>
    </row>
    <row r="47" spans="1:18">
      <c r="P47" s="42"/>
      <c r="Q47" s="43"/>
      <c r="R47" s="42"/>
    </row>
    <row r="48" spans="1:18">
      <c r="P48" s="42"/>
      <c r="Q48" s="43"/>
      <c r="R48" s="42"/>
    </row>
    <row r="49" spans="3:18">
      <c r="C49" s="28">
        <f>C45+C37+C30+C24</f>
        <v>-4869861.76</v>
      </c>
      <c r="D49" s="28">
        <f>D45+D37+D30+D24</f>
        <v>4854811.24</v>
      </c>
      <c r="P49" s="42"/>
      <c r="Q49" s="43"/>
      <c r="R49" s="42"/>
    </row>
    <row r="50" spans="3:18">
      <c r="P50" s="42"/>
      <c r="Q50" s="43"/>
      <c r="R50" s="42"/>
    </row>
    <row r="51" spans="3:18">
      <c r="P51" s="42"/>
      <c r="Q51" s="43"/>
      <c r="R51" s="42"/>
    </row>
    <row r="52" spans="3:18">
      <c r="P52" s="42"/>
      <c r="Q52" s="43"/>
      <c r="R52" s="42"/>
    </row>
    <row r="53" spans="3:18">
      <c r="P53" s="42"/>
      <c r="Q53" s="43"/>
      <c r="R53" s="42"/>
    </row>
    <row r="54" spans="3:18">
      <c r="P54" s="42"/>
      <c r="Q54" s="43"/>
      <c r="R54" s="42"/>
    </row>
  </sheetData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Herrman</dc:creator>
  <cp:keywords/>
  <dc:description/>
  <cp:lastModifiedBy>Lauren Fritz</cp:lastModifiedBy>
  <cp:revision/>
  <dcterms:created xsi:type="dcterms:W3CDTF">2021-12-07T20:10:13Z</dcterms:created>
  <dcterms:modified xsi:type="dcterms:W3CDTF">2023-08-31T12:25:41Z</dcterms:modified>
  <cp:category/>
  <cp:contentStatus/>
</cp:coreProperties>
</file>