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East Casey 2022 ARF\First Data Request\"/>
    </mc:Choice>
  </mc:AlternateContent>
  <xr:revisionPtr revIDLastSave="0" documentId="8_{80CA7AA1-B911-4787-A801-BDD254ED56BB}" xr6:coauthVersionLast="47" xr6:coauthVersionMax="47" xr10:uidLastSave="{00000000-0000-0000-0000-000000000000}"/>
  <bookViews>
    <workbookView xWindow="-120" yWindow="-120" windowWidth="29040" windowHeight="15840" xr2:uid="{AF781319-66A3-492C-99D5-04E7A41875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G139" i="1" s="1"/>
  <c r="H100" i="1" s="1"/>
  <c r="F126" i="1"/>
  <c r="G126" i="1" s="1"/>
  <c r="F125" i="1"/>
  <c r="G125" i="1" s="1"/>
  <c r="F124" i="1"/>
  <c r="G124" i="1" s="1"/>
  <c r="F123" i="1"/>
  <c r="G123" i="1" s="1"/>
  <c r="G122" i="1"/>
  <c r="F122" i="1"/>
  <c r="E84" i="1"/>
  <c r="F76" i="1"/>
  <c r="F75" i="1"/>
  <c r="F74" i="1"/>
  <c r="F73" i="1"/>
  <c r="F72" i="1"/>
  <c r="E63" i="1"/>
  <c r="D63" i="1"/>
  <c r="F63" i="1" s="1"/>
  <c r="E62" i="1"/>
  <c r="E61" i="1"/>
  <c r="E60" i="1"/>
  <c r="D60" i="1"/>
  <c r="G60" i="1" s="1"/>
  <c r="E59" i="1"/>
  <c r="D59" i="1"/>
  <c r="F59" i="1" s="1"/>
  <c r="E58" i="1"/>
  <c r="F58" i="1" s="1"/>
  <c r="F50" i="1"/>
  <c r="D40" i="1"/>
  <c r="C40" i="1"/>
  <c r="H40" i="1" s="1"/>
  <c r="H37" i="1"/>
  <c r="H36" i="1"/>
  <c r="H35" i="1"/>
  <c r="H34" i="1"/>
  <c r="H33" i="1"/>
  <c r="H32" i="1"/>
  <c r="J26" i="1"/>
  <c r="I26" i="1"/>
  <c r="F26" i="1"/>
  <c r="E89" i="1" s="1"/>
  <c r="E26" i="1"/>
  <c r="D26" i="1"/>
  <c r="C26" i="1"/>
  <c r="H23" i="1"/>
  <c r="H22" i="1"/>
  <c r="H21" i="1"/>
  <c r="H20" i="1"/>
  <c r="H19" i="1"/>
  <c r="H18" i="1"/>
  <c r="H12" i="1"/>
  <c r="G12" i="1"/>
  <c r="F12" i="1"/>
  <c r="D12" i="1"/>
  <c r="C12" i="1"/>
  <c r="E10" i="1"/>
  <c r="E9" i="1"/>
  <c r="E8" i="1"/>
  <c r="D62" i="1" s="1"/>
  <c r="E7" i="1"/>
  <c r="D61" i="1" s="1"/>
  <c r="E6" i="1"/>
  <c r="E5" i="1"/>
  <c r="E4" i="1"/>
  <c r="D58" i="1" s="1"/>
  <c r="H61" i="1" l="1"/>
  <c r="G61" i="1"/>
  <c r="F61" i="1"/>
  <c r="I62" i="1"/>
  <c r="H62" i="1"/>
  <c r="G62" i="1"/>
  <c r="F62" i="1"/>
  <c r="L58" i="1"/>
  <c r="D65" i="1"/>
  <c r="H60" i="1"/>
  <c r="G89" i="1"/>
  <c r="H50" i="1" s="1"/>
  <c r="G50" i="1"/>
  <c r="G128" i="1"/>
  <c r="H99" i="1" s="1"/>
  <c r="H103" i="1" s="1"/>
  <c r="G59" i="1"/>
  <c r="G65" i="1" s="1"/>
  <c r="E72" i="1" s="1"/>
  <c r="G72" i="1" s="1"/>
  <c r="I63" i="1"/>
  <c r="E12" i="1"/>
  <c r="H26" i="1"/>
  <c r="G63" i="1"/>
  <c r="H63" i="1"/>
  <c r="F60" i="1"/>
  <c r="J63" i="1"/>
  <c r="K63" i="1" s="1"/>
  <c r="E65" i="1"/>
  <c r="K65" i="1" l="1"/>
  <c r="E76" i="1" s="1"/>
  <c r="G76" i="1" s="1"/>
  <c r="L63" i="1"/>
  <c r="L60" i="1"/>
  <c r="I61" i="1"/>
  <c r="I65" i="1" s="1"/>
  <c r="E74" i="1" s="1"/>
  <c r="G74" i="1" s="1"/>
  <c r="J62" i="1"/>
  <c r="J65" i="1" s="1"/>
  <c r="E75" i="1" s="1"/>
  <c r="G75" i="1" s="1"/>
  <c r="H65" i="1"/>
  <c r="E73" i="1" s="1"/>
  <c r="G73" i="1" s="1"/>
  <c r="L59" i="1"/>
  <c r="D71" i="1"/>
  <c r="F49" i="1"/>
  <c r="F65" i="1"/>
  <c r="E71" i="1" s="1"/>
  <c r="E78" i="1" s="1"/>
  <c r="G71" i="1" l="1"/>
  <c r="G78" i="1" s="1"/>
  <c r="H49" i="1" s="1"/>
  <c r="H53" i="1" s="1"/>
  <c r="D78" i="1"/>
  <c r="L61" i="1"/>
  <c r="L65" i="1" s="1"/>
  <c r="G49" i="1" s="1"/>
  <c r="L62" i="1"/>
</calcChain>
</file>

<file path=xl/sharedStrings.xml><?xml version="1.0" encoding="utf-8"?>
<sst xmlns="http://schemas.openxmlformats.org/spreadsheetml/2006/main" count="138" uniqueCount="45">
  <si>
    <t>Consumption Ranges</t>
  </si>
  <si>
    <t>Number of Reads</t>
  </si>
  <si>
    <t>Consumption</t>
  </si>
  <si>
    <t>Inside</t>
  </si>
  <si>
    <t>Outside</t>
  </si>
  <si>
    <t>Total</t>
  </si>
  <si>
    <t>0 to 2000</t>
  </si>
  <si>
    <t>2001 to 5000</t>
  </si>
  <si>
    <t>5001 to 10000</t>
  </si>
  <si>
    <t>10001 to 15000</t>
  </si>
  <si>
    <t>15001 to 20000</t>
  </si>
  <si>
    <t>20001 to 99999999</t>
  </si>
  <si>
    <t>Totals</t>
  </si>
  <si>
    <t>Consumption by Class of User</t>
  </si>
  <si>
    <t>Class 1</t>
  </si>
  <si>
    <t>Class 2</t>
  </si>
  <si>
    <t>Class 3</t>
  </si>
  <si>
    <t>Class 4</t>
  </si>
  <si>
    <t>Consumption by Size of Meter</t>
  </si>
  <si>
    <t>5/8"</t>
  </si>
  <si>
    <t>3/4"</t>
  </si>
  <si>
    <t>CURRENT BILLING ANALYSIS - 2022 USAGE AND EXISTING RATES</t>
  </si>
  <si>
    <t>EAST CASEY COUNTY WATER DISTRICT</t>
  </si>
  <si>
    <t>SUMMARY</t>
  </si>
  <si>
    <t>Gallons</t>
  </si>
  <si>
    <t>No. of Bills</t>
  </si>
  <si>
    <t>Sold</t>
  </si>
  <si>
    <t>Revenue</t>
  </si>
  <si>
    <t xml:space="preserve">5/8" x 3/4" Meters </t>
  </si>
  <si>
    <t>Wholesale</t>
  </si>
  <si>
    <t>Pro Forma Retail Sales Revenue</t>
  </si>
  <si>
    <t>5/8" X 3/4" METERS</t>
  </si>
  <si>
    <t xml:space="preserve">First  </t>
  </si>
  <si>
    <t>Next</t>
  </si>
  <si>
    <t>Over</t>
  </si>
  <si>
    <t>Usage</t>
  </si>
  <si>
    <t>Bills</t>
  </si>
  <si>
    <t>First</t>
  </si>
  <si>
    <t>5/8" X 3/4" METERS REVENUE BY RATE INCREMENT</t>
  </si>
  <si>
    <t>Rates</t>
  </si>
  <si>
    <t>WHOLESALE</t>
  </si>
  <si>
    <t>Per 1,000 Gallons</t>
  </si>
  <si>
    <t>WHOLESALE REVENUE BY RATE INCREMENT</t>
  </si>
  <si>
    <t>Rate</t>
  </si>
  <si>
    <t>CURRENT BILLING ANALYSIS - 2022 USAGE AND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</si>
</sst>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164" fontId="0" fillId="0" borderId="0" xfId="1" applyNumberFormat="1" applyFont="1" applyAlignment="1">
      <alignment horizontal="centerContinuous"/>
    </xf>
    <xf numFmtId="164" fontId="0" fillId="0" borderId="0" xfId="0" applyNumberFormat="1" applyAlignment="1">
      <alignment horizontal="centerContinuous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0" fillId="0" borderId="2" xfId="1" applyNumberFormat="1" applyFont="1" applyBorder="1"/>
    <xf numFmtId="0" fontId="0" fillId="0" borderId="3" xfId="0" applyBorder="1"/>
    <xf numFmtId="164" fontId="0" fillId="0" borderId="3" xfId="1" applyNumberFormat="1" applyFont="1" applyBorder="1"/>
    <xf numFmtId="164" fontId="0" fillId="0" borderId="3" xfId="0" applyNumberFormat="1" applyBorder="1"/>
    <xf numFmtId="0" fontId="0" fillId="0" borderId="0" xfId="0" applyAlignment="1">
      <alignment horizontal="centerContinuous"/>
    </xf>
    <xf numFmtId="164" fontId="0" fillId="0" borderId="0" xfId="1" applyNumberFormat="1" applyFont="1" applyAlignment="1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44" fontId="0" fillId="0" borderId="3" xfId="0" applyNumberFormat="1" applyBorder="1"/>
    <xf numFmtId="44" fontId="0" fillId="0" borderId="0" xfId="0" applyNumberFormat="1"/>
    <xf numFmtId="165" fontId="0" fillId="0" borderId="2" xfId="0" applyNumberFormat="1" applyBorder="1"/>
    <xf numFmtId="0" fontId="3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4" fillId="2" borderId="4" xfId="1" applyNumberFormat="1" applyFont="1" applyFill="1" applyBorder="1"/>
    <xf numFmtId="164" fontId="0" fillId="2" borderId="4" xfId="1" applyNumberFormat="1" applyFont="1" applyFill="1" applyBorder="1"/>
    <xf numFmtId="166" fontId="0" fillId="0" borderId="4" xfId="1" applyNumberFormat="1" applyFont="1" applyBorder="1"/>
    <xf numFmtId="44" fontId="0" fillId="0" borderId="4" xfId="2" applyFont="1" applyBorder="1"/>
    <xf numFmtId="165" fontId="0" fillId="0" borderId="4" xfId="2" applyNumberFormat="1" applyFont="1" applyBorder="1"/>
    <xf numFmtId="43" fontId="0" fillId="0" borderId="4" xfId="1" applyFont="1" applyBorder="1"/>
    <xf numFmtId="0" fontId="0" fillId="0" borderId="5" xfId="0" applyBorder="1"/>
    <xf numFmtId="0" fontId="0" fillId="0" borderId="6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1" applyNumberFormat="1" applyFont="1" applyBorder="1"/>
    <xf numFmtId="0" fontId="0" fillId="0" borderId="6" xfId="0" applyBorder="1"/>
    <xf numFmtId="3" fontId="0" fillId="0" borderId="4" xfId="0" applyNumberFormat="1" applyBorder="1"/>
    <xf numFmtId="44" fontId="0" fillId="0" borderId="4" xfId="0" applyNumberFormat="1" applyBorder="1"/>
    <xf numFmtId="43" fontId="0" fillId="0" borderId="0" xfId="0" applyNumberFormat="1"/>
    <xf numFmtId="43" fontId="0" fillId="0" borderId="0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4A9E-3C8D-495B-A37C-512ED12BB3B8}">
  <dimension ref="A1:L141"/>
  <sheetViews>
    <sheetView tabSelected="1" workbookViewId="0">
      <selection activeCell="O28" sqref="O28"/>
    </sheetView>
  </sheetViews>
  <sheetFormatPr defaultRowHeight="15" x14ac:dyDescent="0.25"/>
  <cols>
    <col min="1" max="1" width="19.85546875" bestFit="1" customWidth="1"/>
    <col min="2" max="2" width="66.42578125" bestFit="1" customWidth="1"/>
    <col min="3" max="4" width="12.5703125" bestFit="1" customWidth="1"/>
    <col min="5" max="5" width="29.42578125" bestFit="1" customWidth="1"/>
    <col min="6" max="6" width="11.5703125" bestFit="1" customWidth="1"/>
    <col min="7" max="10" width="12.5703125" bestFit="1" customWidth="1"/>
    <col min="11" max="11" width="11.5703125" bestFit="1" customWidth="1"/>
    <col min="12" max="12" width="12.5703125" bestFit="1" customWidth="1"/>
  </cols>
  <sheetData>
    <row r="1" spans="1:8" x14ac:dyDescent="0.25">
      <c r="A1" s="1" t="s">
        <v>0</v>
      </c>
      <c r="C1" s="2" t="s">
        <v>1</v>
      </c>
      <c r="D1" s="2"/>
      <c r="E1" s="2"/>
      <c r="G1" s="2" t="s">
        <v>2</v>
      </c>
      <c r="H1" s="3"/>
    </row>
    <row r="2" spans="1:8" x14ac:dyDescent="0.25">
      <c r="C2" s="4" t="s">
        <v>3</v>
      </c>
      <c r="D2" s="4" t="s">
        <v>4</v>
      </c>
      <c r="E2" s="4" t="s">
        <v>5</v>
      </c>
      <c r="G2" s="4" t="s">
        <v>3</v>
      </c>
      <c r="H2" s="4"/>
    </row>
    <row r="3" spans="1:8" x14ac:dyDescent="0.25">
      <c r="C3" s="5"/>
      <c r="D3" s="5"/>
      <c r="E3" s="5"/>
      <c r="G3" s="5"/>
      <c r="H3" s="6"/>
    </row>
    <row r="4" spans="1:8" x14ac:dyDescent="0.25">
      <c r="A4" t="s">
        <v>6</v>
      </c>
      <c r="C4" s="5">
        <v>28124</v>
      </c>
      <c r="D4" s="5">
        <v>0</v>
      </c>
      <c r="E4" s="5">
        <f>SUM(C4:D4)</f>
        <v>28124</v>
      </c>
      <c r="G4" s="5">
        <v>22270500</v>
      </c>
      <c r="H4" s="5">
        <v>0</v>
      </c>
    </row>
    <row r="5" spans="1:8" x14ac:dyDescent="0.25">
      <c r="A5" t="s">
        <v>7</v>
      </c>
      <c r="C5" s="5">
        <v>20946</v>
      </c>
      <c r="D5" s="5">
        <v>0</v>
      </c>
      <c r="E5" s="5">
        <f t="shared" ref="E5:E10" si="0">SUM(C5:D5)</f>
        <v>20946</v>
      </c>
      <c r="G5" s="5">
        <v>69411300</v>
      </c>
      <c r="H5" s="5">
        <v>0</v>
      </c>
    </row>
    <row r="6" spans="1:8" x14ac:dyDescent="0.25">
      <c r="A6" t="s">
        <v>8</v>
      </c>
      <c r="C6" s="5">
        <v>8525</v>
      </c>
      <c r="D6" s="5">
        <v>0</v>
      </c>
      <c r="E6" s="5">
        <f t="shared" si="0"/>
        <v>8525</v>
      </c>
      <c r="G6" s="5">
        <v>58358700</v>
      </c>
      <c r="H6" s="5">
        <v>0</v>
      </c>
    </row>
    <row r="7" spans="1:8" x14ac:dyDescent="0.25">
      <c r="A7" t="s">
        <v>9</v>
      </c>
      <c r="C7" s="5">
        <v>1751</v>
      </c>
      <c r="D7" s="5">
        <v>0</v>
      </c>
      <c r="E7" s="5">
        <f t="shared" si="0"/>
        <v>1751</v>
      </c>
      <c r="G7" s="5">
        <v>20991800</v>
      </c>
      <c r="H7" s="5">
        <v>0</v>
      </c>
    </row>
    <row r="8" spans="1:8" x14ac:dyDescent="0.25">
      <c r="A8" t="s">
        <v>10</v>
      </c>
      <c r="C8" s="5">
        <v>623</v>
      </c>
      <c r="D8" s="5">
        <v>0</v>
      </c>
      <c r="E8" s="5">
        <f t="shared" si="0"/>
        <v>623</v>
      </c>
      <c r="G8" s="5">
        <v>10714400</v>
      </c>
      <c r="H8" s="5">
        <v>0</v>
      </c>
    </row>
    <row r="9" spans="1:8" x14ac:dyDescent="0.25">
      <c r="A9" t="s">
        <v>11</v>
      </c>
      <c r="C9" s="5">
        <v>1005</v>
      </c>
      <c r="D9" s="5">
        <v>0</v>
      </c>
      <c r="E9" s="5">
        <f t="shared" si="0"/>
        <v>1005</v>
      </c>
      <c r="G9" s="5">
        <v>86614900</v>
      </c>
      <c r="H9" s="5">
        <v>0</v>
      </c>
    </row>
    <row r="10" spans="1:8" x14ac:dyDescent="0.25">
      <c r="C10" s="7"/>
      <c r="D10" s="7">
        <v>0</v>
      </c>
      <c r="E10" s="7">
        <f t="shared" si="0"/>
        <v>0</v>
      </c>
      <c r="G10" s="7"/>
      <c r="H10" s="7">
        <v>0</v>
      </c>
    </row>
    <row r="11" spans="1:8" x14ac:dyDescent="0.25">
      <c r="C11" s="5"/>
      <c r="D11" s="5"/>
      <c r="E11" s="5"/>
      <c r="G11" s="5"/>
      <c r="H11" s="6"/>
    </row>
    <row r="12" spans="1:8" ht="15.75" thickBot="1" x14ac:dyDescent="0.3">
      <c r="B12" t="s">
        <v>12</v>
      </c>
      <c r="C12" s="8">
        <f>SUM(C4:C11)</f>
        <v>60974</v>
      </c>
      <c r="D12" s="5">
        <f t="shared" ref="D12:H12" si="1">SUM(D4:D11)</f>
        <v>0</v>
      </c>
      <c r="E12" s="8">
        <f t="shared" si="1"/>
        <v>60974</v>
      </c>
      <c r="F12" s="5">
        <f t="shared" si="1"/>
        <v>0</v>
      </c>
      <c r="G12" s="8">
        <f t="shared" si="1"/>
        <v>268361600</v>
      </c>
      <c r="H12" s="5">
        <f t="shared" si="1"/>
        <v>0</v>
      </c>
    </row>
    <row r="13" spans="1:8" ht="15.75" thickTop="1" x14ac:dyDescent="0.25">
      <c r="C13" s="5"/>
      <c r="D13" s="5"/>
      <c r="E13" s="5"/>
      <c r="G13" s="5"/>
      <c r="H13" s="6"/>
    </row>
    <row r="14" spans="1:8" ht="15.75" thickBot="1" x14ac:dyDescent="0.3">
      <c r="A14" s="9"/>
      <c r="B14" s="9"/>
      <c r="C14" s="10"/>
      <c r="D14" s="10"/>
      <c r="E14" s="10"/>
      <c r="F14" s="9"/>
      <c r="G14" s="10"/>
      <c r="H14" s="11"/>
    </row>
    <row r="15" spans="1:8" x14ac:dyDescent="0.25">
      <c r="C15" s="5"/>
      <c r="D15" s="5"/>
      <c r="E15" s="5"/>
      <c r="G15" s="5"/>
      <c r="H15" s="6"/>
    </row>
    <row r="16" spans="1:8" x14ac:dyDescent="0.25">
      <c r="A16" s="12" t="s">
        <v>13</v>
      </c>
      <c r="B16" s="12"/>
      <c r="C16" s="2"/>
      <c r="D16" s="2"/>
      <c r="E16" s="2"/>
      <c r="F16" s="12"/>
      <c r="G16" s="2"/>
      <c r="H16" s="3"/>
    </row>
    <row r="17" spans="1:10" x14ac:dyDescent="0.25">
      <c r="C17" s="13" t="s">
        <v>14</v>
      </c>
      <c r="D17" s="13" t="s">
        <v>15</v>
      </c>
      <c r="E17" s="13" t="s">
        <v>16</v>
      </c>
      <c r="F17" s="13" t="s">
        <v>17</v>
      </c>
      <c r="G17" s="13"/>
      <c r="H17" s="6"/>
    </row>
    <row r="18" spans="1:10" x14ac:dyDescent="0.25">
      <c r="A18" t="s">
        <v>6</v>
      </c>
      <c r="C18" s="5">
        <v>21900900</v>
      </c>
      <c r="D18" s="5">
        <v>369600</v>
      </c>
      <c r="E18" s="5"/>
      <c r="G18" s="5"/>
      <c r="H18" s="6">
        <f>C18+D18</f>
        <v>22270500</v>
      </c>
    </row>
    <row r="19" spans="1:10" x14ac:dyDescent="0.25">
      <c r="A19" t="s">
        <v>7</v>
      </c>
      <c r="C19" s="5">
        <v>68938200</v>
      </c>
      <c r="D19" s="5">
        <v>473100</v>
      </c>
      <c r="E19" s="5"/>
      <c r="G19" s="5"/>
      <c r="H19" s="6">
        <f t="shared" ref="H19:H22" si="2">C19+D19</f>
        <v>69411300</v>
      </c>
    </row>
    <row r="20" spans="1:10" x14ac:dyDescent="0.25">
      <c r="A20" t="s">
        <v>8</v>
      </c>
      <c r="C20" s="5">
        <v>57341500</v>
      </c>
      <c r="D20" s="5">
        <v>1017200</v>
      </c>
      <c r="E20" s="5"/>
      <c r="G20" s="5"/>
      <c r="H20" s="6">
        <f t="shared" si="2"/>
        <v>58358700</v>
      </c>
    </row>
    <row r="21" spans="1:10" x14ac:dyDescent="0.25">
      <c r="A21" t="s">
        <v>9</v>
      </c>
      <c r="C21" s="5">
        <v>20424600</v>
      </c>
      <c r="D21" s="5">
        <v>567200</v>
      </c>
      <c r="E21" s="5"/>
      <c r="G21" s="5"/>
      <c r="H21" s="6">
        <f t="shared" si="2"/>
        <v>20991800</v>
      </c>
    </row>
    <row r="22" spans="1:10" x14ac:dyDescent="0.25">
      <c r="A22" t="s">
        <v>10</v>
      </c>
      <c r="C22" s="5">
        <v>10092900</v>
      </c>
      <c r="D22" s="5">
        <v>621500</v>
      </c>
      <c r="E22" s="5"/>
      <c r="G22" s="5"/>
      <c r="H22" s="6">
        <f t="shared" si="2"/>
        <v>10714400</v>
      </c>
    </row>
    <row r="23" spans="1:10" x14ac:dyDescent="0.25">
      <c r="A23" t="s">
        <v>11</v>
      </c>
      <c r="C23" s="5">
        <v>70696400</v>
      </c>
      <c r="D23" s="5">
        <v>14823900</v>
      </c>
      <c r="E23" s="5"/>
      <c r="F23" s="5">
        <v>1094600</v>
      </c>
      <c r="G23" s="5"/>
      <c r="H23" s="6">
        <f>C23+D23+F23</f>
        <v>86614900</v>
      </c>
    </row>
    <row r="24" spans="1:10" x14ac:dyDescent="0.25">
      <c r="C24" s="7"/>
      <c r="D24" s="7"/>
      <c r="E24" s="7"/>
      <c r="F24" s="1"/>
      <c r="G24" s="5"/>
      <c r="H24" s="6"/>
    </row>
    <row r="25" spans="1:10" x14ac:dyDescent="0.25">
      <c r="C25" s="5"/>
      <c r="D25" s="5"/>
      <c r="E25" s="5"/>
      <c r="G25" s="5"/>
      <c r="H25" s="6"/>
    </row>
    <row r="26" spans="1:10" ht="15.75" thickBot="1" x14ac:dyDescent="0.3">
      <c r="B26" t="s">
        <v>12</v>
      </c>
      <c r="C26" s="8">
        <f>SUM(C18:C25)</f>
        <v>249394500</v>
      </c>
      <c r="D26" s="8">
        <f t="shared" ref="D26:F26" si="3">SUM(D18:D25)</f>
        <v>17872500</v>
      </c>
      <c r="E26" s="5">
        <f t="shared" si="3"/>
        <v>0</v>
      </c>
      <c r="F26" s="8">
        <f t="shared" si="3"/>
        <v>1094600</v>
      </c>
      <c r="G26" s="5"/>
      <c r="H26" s="6">
        <f>C26+D26+F26</f>
        <v>268361600</v>
      </c>
      <c r="I26" s="6">
        <f>SUM(H18:H23)</f>
        <v>268361600</v>
      </c>
      <c r="J26" s="6">
        <f>C26+D26</f>
        <v>267267000</v>
      </c>
    </row>
    <row r="27" spans="1:10" ht="15.75" thickTop="1" x14ac:dyDescent="0.25">
      <c r="C27" s="5"/>
      <c r="D27" s="5"/>
      <c r="E27" s="5"/>
      <c r="G27" s="5"/>
      <c r="H27" s="6"/>
    </row>
    <row r="28" spans="1:10" ht="15.75" thickBot="1" x14ac:dyDescent="0.3">
      <c r="A28" s="9"/>
      <c r="B28" s="9"/>
      <c r="C28" s="10"/>
      <c r="D28" s="10"/>
      <c r="E28" s="10"/>
      <c r="F28" s="9"/>
      <c r="G28" s="10"/>
      <c r="H28" s="11"/>
    </row>
    <row r="29" spans="1:10" x14ac:dyDescent="0.25">
      <c r="C29" s="5"/>
      <c r="D29" s="5"/>
      <c r="E29" s="5"/>
      <c r="G29" s="5"/>
      <c r="H29" s="6"/>
    </row>
    <row r="30" spans="1:10" x14ac:dyDescent="0.25">
      <c r="A30" s="12" t="s">
        <v>18</v>
      </c>
      <c r="B30" s="12"/>
      <c r="C30" s="2"/>
      <c r="D30" s="2"/>
      <c r="E30" s="2"/>
      <c r="F30" s="12"/>
      <c r="G30" s="2"/>
      <c r="H30" s="3"/>
    </row>
    <row r="31" spans="1:10" x14ac:dyDescent="0.25">
      <c r="C31" s="5" t="s">
        <v>19</v>
      </c>
      <c r="D31" s="5" t="s">
        <v>20</v>
      </c>
      <c r="E31" s="5"/>
      <c r="G31" s="5"/>
      <c r="H31" s="6"/>
    </row>
    <row r="32" spans="1:10" x14ac:dyDescent="0.25">
      <c r="A32" t="s">
        <v>6</v>
      </c>
      <c r="C32" s="5">
        <v>6009100</v>
      </c>
      <c r="D32" s="5">
        <v>16261400</v>
      </c>
      <c r="E32" s="5"/>
      <c r="G32" s="5"/>
      <c r="H32" s="6">
        <f>C32+D32</f>
        <v>22270500</v>
      </c>
    </row>
    <row r="33" spans="1:9" x14ac:dyDescent="0.25">
      <c r="A33" t="s">
        <v>7</v>
      </c>
      <c r="C33" s="5">
        <v>20022200</v>
      </c>
      <c r="D33" s="5">
        <v>49389100</v>
      </c>
      <c r="E33" s="5"/>
      <c r="G33" s="5"/>
      <c r="H33" s="6">
        <f t="shared" ref="H33:H37" si="4">C33+D33</f>
        <v>69411300</v>
      </c>
    </row>
    <row r="34" spans="1:9" x14ac:dyDescent="0.25">
      <c r="A34" t="s">
        <v>8</v>
      </c>
      <c r="C34" s="5">
        <v>16221300</v>
      </c>
      <c r="D34" s="5">
        <v>42137400</v>
      </c>
      <c r="E34" s="5"/>
      <c r="G34" s="5"/>
      <c r="H34" s="6">
        <f t="shared" si="4"/>
        <v>58358700</v>
      </c>
    </row>
    <row r="35" spans="1:9" x14ac:dyDescent="0.25">
      <c r="A35" t="s">
        <v>9</v>
      </c>
      <c r="C35" s="5">
        <v>5648600</v>
      </c>
      <c r="D35" s="5">
        <v>15343200</v>
      </c>
      <c r="E35" s="5"/>
      <c r="G35" s="5"/>
      <c r="H35" s="6">
        <f t="shared" si="4"/>
        <v>20991800</v>
      </c>
    </row>
    <row r="36" spans="1:9" x14ac:dyDescent="0.25">
      <c r="A36" t="s">
        <v>10</v>
      </c>
      <c r="C36" s="5">
        <v>3024600</v>
      </c>
      <c r="D36" s="5">
        <v>7689800</v>
      </c>
      <c r="E36" s="5"/>
      <c r="G36" s="5"/>
      <c r="H36" s="6">
        <f t="shared" si="4"/>
        <v>10714400</v>
      </c>
    </row>
    <row r="37" spans="1:9" x14ac:dyDescent="0.25">
      <c r="A37" t="s">
        <v>11</v>
      </c>
      <c r="C37" s="5">
        <v>27869700</v>
      </c>
      <c r="D37" s="5">
        <v>58745200</v>
      </c>
      <c r="E37" s="5"/>
      <c r="G37" s="5"/>
      <c r="H37" s="6">
        <f t="shared" si="4"/>
        <v>86614900</v>
      </c>
    </row>
    <row r="38" spans="1:9" x14ac:dyDescent="0.25">
      <c r="C38" s="7"/>
      <c r="D38" s="7"/>
      <c r="E38" s="5"/>
      <c r="G38" s="5"/>
      <c r="H38" s="6"/>
    </row>
    <row r="39" spans="1:9" x14ac:dyDescent="0.25">
      <c r="C39" s="5"/>
      <c r="D39" s="5"/>
      <c r="E39" s="5"/>
      <c r="G39" s="5"/>
      <c r="H39" s="6"/>
    </row>
    <row r="40" spans="1:9" ht="15.75" thickBot="1" x14ac:dyDescent="0.3">
      <c r="B40" t="s">
        <v>12</v>
      </c>
      <c r="C40" s="8">
        <f>SUM(C32:C39)</f>
        <v>78795500</v>
      </c>
      <c r="D40" s="8">
        <f>SUM(D32:D39)</f>
        <v>189566100</v>
      </c>
      <c r="E40" s="5"/>
      <c r="G40" s="5"/>
      <c r="H40" s="6">
        <f>C40+D40</f>
        <v>268361600</v>
      </c>
    </row>
    <row r="41" spans="1:9" ht="16.5" thickTop="1" thickBot="1" x14ac:dyDescent="0.3">
      <c r="A41" s="9"/>
      <c r="B41" s="9"/>
      <c r="C41" s="10"/>
      <c r="D41" s="10"/>
      <c r="E41" s="10"/>
      <c r="F41" s="9"/>
      <c r="G41" s="10"/>
      <c r="H41" s="11"/>
      <c r="I41" s="9"/>
    </row>
    <row r="42" spans="1:9" x14ac:dyDescent="0.25">
      <c r="C42" s="5"/>
      <c r="D42" s="5"/>
      <c r="E42" s="5"/>
      <c r="G42" s="5"/>
      <c r="H42" s="6"/>
    </row>
    <row r="43" spans="1:9" ht="15.75" x14ac:dyDescent="0.25">
      <c r="B43" s="14" t="s">
        <v>21</v>
      </c>
    </row>
    <row r="44" spans="1:9" ht="15.75" x14ac:dyDescent="0.25">
      <c r="B44" s="14" t="s">
        <v>22</v>
      </c>
    </row>
    <row r="46" spans="1:9" ht="16.5" thickBot="1" x14ac:dyDescent="0.3">
      <c r="B46" s="15" t="s">
        <v>23</v>
      </c>
    </row>
    <row r="47" spans="1:9" ht="15.75" x14ac:dyDescent="0.25">
      <c r="F47" s="16"/>
      <c r="G47" s="17" t="s">
        <v>24</v>
      </c>
      <c r="H47" s="16"/>
    </row>
    <row r="48" spans="1:9" ht="16.5" thickBot="1" x14ac:dyDescent="0.3">
      <c r="B48" s="9"/>
      <c r="C48" s="9"/>
      <c r="D48" s="9"/>
      <c r="E48" s="9"/>
      <c r="F48" s="18" t="s">
        <v>25</v>
      </c>
      <c r="G48" s="18" t="s">
        <v>26</v>
      </c>
      <c r="H48" s="18" t="s">
        <v>27</v>
      </c>
    </row>
    <row r="49" spans="1:12" x14ac:dyDescent="0.25">
      <c r="B49" t="s">
        <v>28</v>
      </c>
      <c r="F49" s="6">
        <f>D65</f>
        <v>60974</v>
      </c>
      <c r="G49" s="6">
        <f>L65</f>
        <v>267267000</v>
      </c>
      <c r="H49" s="19">
        <f>G78</f>
        <v>1053630.72</v>
      </c>
    </row>
    <row r="50" spans="1:12" ht="15.75" thickBot="1" x14ac:dyDescent="0.3">
      <c r="B50" t="s">
        <v>29</v>
      </c>
      <c r="F50" s="9">
        <f>D89</f>
        <v>12</v>
      </c>
      <c r="G50" s="11">
        <f>E89</f>
        <v>1094600</v>
      </c>
      <c r="H50" s="20">
        <f>G89</f>
        <v>1696.6299999999999</v>
      </c>
    </row>
    <row r="51" spans="1:12" x14ac:dyDescent="0.25">
      <c r="G51" s="6"/>
      <c r="H51" s="21"/>
    </row>
    <row r="52" spans="1:12" x14ac:dyDescent="0.25">
      <c r="G52" s="6"/>
      <c r="H52" s="21"/>
    </row>
    <row r="53" spans="1:12" ht="15.75" thickBot="1" x14ac:dyDescent="0.3">
      <c r="E53" t="s">
        <v>30</v>
      </c>
      <c r="H53" s="22">
        <f>SUM(H49:H51)</f>
        <v>1055327.3499999999</v>
      </c>
    </row>
    <row r="54" spans="1:12" ht="16.5" thickTop="1" x14ac:dyDescent="0.25">
      <c r="B54" s="23" t="s">
        <v>31</v>
      </c>
    </row>
    <row r="55" spans="1:12" ht="15.75" x14ac:dyDescent="0.25">
      <c r="A55" s="23"/>
    </row>
    <row r="56" spans="1:12" x14ac:dyDescent="0.25">
      <c r="B56" s="24"/>
      <c r="C56" s="24"/>
      <c r="D56" s="24"/>
      <c r="E56" s="24"/>
      <c r="F56" s="25" t="s">
        <v>32</v>
      </c>
      <c r="G56" s="25" t="s">
        <v>33</v>
      </c>
      <c r="H56" s="25" t="s">
        <v>33</v>
      </c>
      <c r="I56" s="25" t="s">
        <v>33</v>
      </c>
      <c r="J56" s="25" t="s">
        <v>33</v>
      </c>
      <c r="K56" s="25" t="s">
        <v>34</v>
      </c>
      <c r="L56" s="24"/>
    </row>
    <row r="57" spans="1:12" x14ac:dyDescent="0.25">
      <c r="B57" s="24"/>
      <c r="C57" s="25" t="s">
        <v>35</v>
      </c>
      <c r="D57" s="25" t="s">
        <v>36</v>
      </c>
      <c r="E57" s="25" t="s">
        <v>24</v>
      </c>
      <c r="F57" s="26">
        <v>2000</v>
      </c>
      <c r="G57" s="26">
        <v>5000</v>
      </c>
      <c r="H57" s="27">
        <v>5000</v>
      </c>
      <c r="I57" s="28">
        <v>5000</v>
      </c>
      <c r="J57" s="28">
        <v>5000</v>
      </c>
      <c r="K57" s="28">
        <v>20000</v>
      </c>
      <c r="L57" s="25" t="s">
        <v>5</v>
      </c>
    </row>
    <row r="58" spans="1:12" ht="15.75" x14ac:dyDescent="0.25">
      <c r="B58" s="24" t="s">
        <v>37</v>
      </c>
      <c r="C58" s="28">
        <v>2000</v>
      </c>
      <c r="D58" s="29">
        <f>E4</f>
        <v>28124</v>
      </c>
      <c r="E58" s="30">
        <f>C18+D18</f>
        <v>22270500</v>
      </c>
      <c r="F58" s="30">
        <f>E58</f>
        <v>22270500</v>
      </c>
      <c r="G58" s="30"/>
      <c r="H58" s="27"/>
      <c r="I58" s="24"/>
      <c r="J58" s="24"/>
      <c r="K58" s="24"/>
      <c r="L58" s="27">
        <f>SUM(F58:K58)</f>
        <v>22270500</v>
      </c>
    </row>
    <row r="59" spans="1:12" ht="15.75" x14ac:dyDescent="0.25">
      <c r="B59" s="24" t="s">
        <v>33</v>
      </c>
      <c r="C59" s="28">
        <v>3000</v>
      </c>
      <c r="D59" s="29">
        <f t="shared" ref="D59:D63" si="5">E5</f>
        <v>20946</v>
      </c>
      <c r="E59" s="30">
        <f>C19+D19</f>
        <v>69411300</v>
      </c>
      <c r="F59" s="30">
        <f>D59*$F$57</f>
        <v>41892000</v>
      </c>
      <c r="G59" s="30">
        <f>E59-F59</f>
        <v>27519300</v>
      </c>
      <c r="H59" s="27"/>
      <c r="I59" s="24"/>
      <c r="J59" s="24"/>
      <c r="K59" s="24"/>
      <c r="L59" s="27">
        <f t="shared" ref="L59:L63" si="6">SUM(F59:K59)</f>
        <v>69411300</v>
      </c>
    </row>
    <row r="60" spans="1:12" ht="15.75" x14ac:dyDescent="0.25">
      <c r="B60" s="24" t="s">
        <v>33</v>
      </c>
      <c r="C60" s="28">
        <v>5000</v>
      </c>
      <c r="D60" s="29">
        <f t="shared" si="5"/>
        <v>8525</v>
      </c>
      <c r="E60" s="30">
        <f t="shared" ref="E60:E63" si="7">C20+D20</f>
        <v>58358700</v>
      </c>
      <c r="F60" s="30">
        <f>D60*$F$57</f>
        <v>17050000</v>
      </c>
      <c r="G60" s="30">
        <f>D60*$G$57</f>
        <v>42625000</v>
      </c>
      <c r="H60" s="27">
        <f>E60-F60-G60</f>
        <v>-1316300</v>
      </c>
      <c r="I60" s="24"/>
      <c r="J60" s="24"/>
      <c r="K60" s="24"/>
      <c r="L60" s="27">
        <f>SUM(F60:K60)</f>
        <v>58358700</v>
      </c>
    </row>
    <row r="61" spans="1:12" ht="15.75" x14ac:dyDescent="0.25">
      <c r="B61" s="24" t="s">
        <v>33</v>
      </c>
      <c r="C61" s="28">
        <v>5000</v>
      </c>
      <c r="D61" s="29">
        <f t="shared" si="5"/>
        <v>1751</v>
      </c>
      <c r="E61" s="30">
        <f t="shared" si="7"/>
        <v>20991800</v>
      </c>
      <c r="F61" s="30">
        <f>D61*$F$57</f>
        <v>3502000</v>
      </c>
      <c r="G61" s="30">
        <f>D61*$G$57</f>
        <v>8755000</v>
      </c>
      <c r="H61" s="27">
        <f>D61*H57</f>
        <v>8755000</v>
      </c>
      <c r="I61" s="27">
        <f>E61-F61-G61-H61</f>
        <v>-20200</v>
      </c>
      <c r="J61" s="24"/>
      <c r="K61" s="24"/>
      <c r="L61" s="27">
        <f t="shared" si="6"/>
        <v>20991800</v>
      </c>
    </row>
    <row r="62" spans="1:12" ht="15.75" x14ac:dyDescent="0.25">
      <c r="B62" s="24" t="s">
        <v>33</v>
      </c>
      <c r="C62" s="28">
        <v>5000</v>
      </c>
      <c r="D62" s="29">
        <f t="shared" si="5"/>
        <v>623</v>
      </c>
      <c r="E62" s="30">
        <f t="shared" si="7"/>
        <v>10714400</v>
      </c>
      <c r="F62" s="30">
        <f t="shared" ref="F62:F63" si="8">D62*$F$57</f>
        <v>1246000</v>
      </c>
      <c r="G62" s="30">
        <f t="shared" ref="G62:G63" si="9">D62*$G$57</f>
        <v>3115000</v>
      </c>
      <c r="H62" s="27">
        <f>D62*H57</f>
        <v>3115000</v>
      </c>
      <c r="I62" s="28">
        <f>D62*I57</f>
        <v>3115000</v>
      </c>
      <c r="J62" s="27">
        <f>E62-F62-G62-H62-I62</f>
        <v>123400</v>
      </c>
      <c r="K62" s="24"/>
      <c r="L62" s="27">
        <f t="shared" si="6"/>
        <v>10714400</v>
      </c>
    </row>
    <row r="63" spans="1:12" ht="15.75" x14ac:dyDescent="0.25">
      <c r="B63" s="24" t="s">
        <v>34</v>
      </c>
      <c r="C63" s="28">
        <v>20000</v>
      </c>
      <c r="D63" s="29">
        <f t="shared" si="5"/>
        <v>1005</v>
      </c>
      <c r="E63" s="30">
        <f t="shared" si="7"/>
        <v>85520300</v>
      </c>
      <c r="F63" s="30">
        <f t="shared" si="8"/>
        <v>2010000</v>
      </c>
      <c r="G63" s="30">
        <f t="shared" si="9"/>
        <v>5025000</v>
      </c>
      <c r="H63" s="27">
        <f>D63*H57</f>
        <v>5025000</v>
      </c>
      <c r="I63" s="28">
        <f>D63*I57</f>
        <v>5025000</v>
      </c>
      <c r="J63" s="31">
        <f>D63*J57</f>
        <v>5025000</v>
      </c>
      <c r="K63" s="27">
        <f>E63-F63-G63-H63-I63-J63</f>
        <v>63410300</v>
      </c>
      <c r="L63" s="27">
        <f t="shared" si="6"/>
        <v>85520300</v>
      </c>
    </row>
    <row r="64" spans="1:12" x14ac:dyDescent="0.25">
      <c r="B64" s="24"/>
      <c r="C64" s="5"/>
      <c r="D64" s="24"/>
      <c r="E64" s="24"/>
      <c r="F64" s="24"/>
      <c r="G64" s="24"/>
      <c r="H64" s="27"/>
      <c r="I64" s="24"/>
      <c r="J64" s="24"/>
      <c r="K64" s="24"/>
      <c r="L64" s="24"/>
    </row>
    <row r="65" spans="2:12" x14ac:dyDescent="0.25">
      <c r="B65" s="24" t="s">
        <v>12</v>
      </c>
      <c r="C65" s="24"/>
      <c r="D65" s="28">
        <f>SUM(D58:D63)</f>
        <v>60974</v>
      </c>
      <c r="E65" s="28">
        <f>SUM(E58:E63)</f>
        <v>267267000</v>
      </c>
      <c r="F65" s="28">
        <f>SUM(F58:F63)</f>
        <v>87970500</v>
      </c>
      <c r="G65" s="28">
        <f>SUM(G58:G63)</f>
        <v>87039300</v>
      </c>
      <c r="H65" s="28">
        <f>SUM(H58:H63)</f>
        <v>15578700</v>
      </c>
      <c r="I65" s="28">
        <f t="shared" ref="I65:K65" si="10">SUM(I58:I63)</f>
        <v>8119800</v>
      </c>
      <c r="J65" s="28">
        <f t="shared" si="10"/>
        <v>5148400</v>
      </c>
      <c r="K65" s="28">
        <f t="shared" si="10"/>
        <v>63410300</v>
      </c>
      <c r="L65" s="28">
        <f>SUM(L58:L63)</f>
        <v>267267000</v>
      </c>
    </row>
    <row r="68" spans="2:12" ht="15.75" x14ac:dyDescent="0.25">
      <c r="B68" s="23" t="s">
        <v>38</v>
      </c>
    </row>
    <row r="70" spans="2:12" x14ac:dyDescent="0.25">
      <c r="B70" s="24"/>
      <c r="C70" s="25" t="s">
        <v>35</v>
      </c>
      <c r="D70" s="25" t="s">
        <v>36</v>
      </c>
      <c r="E70" s="25" t="s">
        <v>24</v>
      </c>
      <c r="F70" s="25" t="s">
        <v>39</v>
      </c>
      <c r="G70" s="25" t="s">
        <v>27</v>
      </c>
    </row>
    <row r="71" spans="2:12" x14ac:dyDescent="0.25">
      <c r="B71" s="24" t="s">
        <v>37</v>
      </c>
      <c r="C71" s="28">
        <v>2000</v>
      </c>
      <c r="D71" s="27">
        <f>D65</f>
        <v>60974</v>
      </c>
      <c r="E71" s="27">
        <f>F65</f>
        <v>87970500</v>
      </c>
      <c r="F71" s="32">
        <v>17.28</v>
      </c>
      <c r="G71" s="33">
        <f>F71*D71</f>
        <v>1053630.72</v>
      </c>
    </row>
    <row r="72" spans="2:12" x14ac:dyDescent="0.25">
      <c r="B72" s="24" t="s">
        <v>33</v>
      </c>
      <c r="C72" s="28">
        <v>3000</v>
      </c>
      <c r="D72" s="27"/>
      <c r="E72" s="27">
        <f>G65</f>
        <v>87039300</v>
      </c>
      <c r="F72" s="34">
        <f>O72</f>
        <v>0</v>
      </c>
      <c r="G72" s="28">
        <f>(E72*F72)/1000</f>
        <v>0</v>
      </c>
    </row>
    <row r="73" spans="2:12" x14ac:dyDescent="0.25">
      <c r="B73" s="24" t="s">
        <v>33</v>
      </c>
      <c r="C73" s="28">
        <v>5000</v>
      </c>
      <c r="D73" s="27"/>
      <c r="E73" s="27">
        <f>H65</f>
        <v>15578700</v>
      </c>
      <c r="F73" s="34">
        <f>O73</f>
        <v>0</v>
      </c>
      <c r="G73" s="28">
        <f t="shared" ref="G73:G76" si="11">(E73*F73)/1000</f>
        <v>0</v>
      </c>
    </row>
    <row r="74" spans="2:12" x14ac:dyDescent="0.25">
      <c r="B74" s="24" t="s">
        <v>33</v>
      </c>
      <c r="C74" s="28">
        <v>5000</v>
      </c>
      <c r="D74" s="27"/>
      <c r="E74" s="27">
        <f>I65</f>
        <v>8119800</v>
      </c>
      <c r="F74" s="34">
        <f>O74</f>
        <v>0</v>
      </c>
      <c r="G74" s="28">
        <f t="shared" si="11"/>
        <v>0</v>
      </c>
    </row>
    <row r="75" spans="2:12" x14ac:dyDescent="0.25">
      <c r="B75" s="24" t="s">
        <v>33</v>
      </c>
      <c r="C75" s="28">
        <v>5000</v>
      </c>
      <c r="D75" s="27"/>
      <c r="E75" s="27">
        <f>J65</f>
        <v>5148400</v>
      </c>
      <c r="F75" s="34">
        <f>O75</f>
        <v>0</v>
      </c>
      <c r="G75" s="28">
        <f t="shared" si="11"/>
        <v>0</v>
      </c>
    </row>
    <row r="76" spans="2:12" x14ac:dyDescent="0.25">
      <c r="B76" s="24" t="s">
        <v>34</v>
      </c>
      <c r="C76" s="28">
        <v>20000</v>
      </c>
      <c r="D76" s="24"/>
      <c r="E76" s="27">
        <f>K65</f>
        <v>63410300</v>
      </c>
      <c r="F76" s="34">
        <f>O76</f>
        <v>0</v>
      </c>
      <c r="G76" s="28">
        <f t="shared" si="11"/>
        <v>0</v>
      </c>
    </row>
    <row r="77" spans="2:12" x14ac:dyDescent="0.25">
      <c r="B77" s="24"/>
      <c r="C77" s="24"/>
      <c r="D77" s="24"/>
      <c r="E77" s="24"/>
      <c r="F77" s="24"/>
      <c r="G77" s="24"/>
    </row>
    <row r="78" spans="2:12" x14ac:dyDescent="0.25">
      <c r="B78" s="24" t="s">
        <v>12</v>
      </c>
      <c r="C78" s="24"/>
      <c r="D78" s="27">
        <f>SUM(D71:D76)</f>
        <v>60974</v>
      </c>
      <c r="E78" s="27">
        <f>SUM(E71:E76)</f>
        <v>267267000</v>
      </c>
      <c r="F78" s="24"/>
      <c r="G78" s="33">
        <f>SUM(G71:G76)</f>
        <v>1053630.72</v>
      </c>
    </row>
    <row r="81" spans="2:9" ht="15.75" x14ac:dyDescent="0.25">
      <c r="B81" s="23" t="s">
        <v>40</v>
      </c>
    </row>
    <row r="83" spans="2:9" x14ac:dyDescent="0.25">
      <c r="B83" s="35"/>
      <c r="C83" s="36"/>
      <c r="D83" s="36" t="s">
        <v>36</v>
      </c>
      <c r="E83" s="25" t="s">
        <v>24</v>
      </c>
      <c r="F83" s="16"/>
      <c r="G83" s="16"/>
      <c r="H83" s="16"/>
    </row>
    <row r="84" spans="2:9" x14ac:dyDescent="0.25">
      <c r="B84" s="35" t="s">
        <v>41</v>
      </c>
      <c r="C84" s="36"/>
      <c r="D84" s="36">
        <v>12</v>
      </c>
      <c r="E84" s="37">
        <f>F23</f>
        <v>1094600</v>
      </c>
      <c r="F84" s="38"/>
      <c r="G84" s="38"/>
      <c r="H84" s="38"/>
      <c r="I84" s="16"/>
    </row>
    <row r="85" spans="2:9" x14ac:dyDescent="0.25">
      <c r="C85" s="39"/>
      <c r="I85" s="40"/>
    </row>
    <row r="86" spans="2:9" ht="15.75" x14ac:dyDescent="0.25">
      <c r="B86" s="23" t="s">
        <v>42</v>
      </c>
    </row>
    <row r="88" spans="2:9" x14ac:dyDescent="0.25">
      <c r="B88" s="35"/>
      <c r="C88" s="41"/>
      <c r="D88" s="36" t="s">
        <v>36</v>
      </c>
      <c r="E88" s="25" t="s">
        <v>24</v>
      </c>
      <c r="F88" s="25" t="s">
        <v>43</v>
      </c>
      <c r="G88" s="25" t="s">
        <v>27</v>
      </c>
    </row>
    <row r="89" spans="2:9" x14ac:dyDescent="0.25">
      <c r="B89" s="35" t="s">
        <v>41</v>
      </c>
      <c r="C89" s="42"/>
      <c r="D89" s="25">
        <v>12</v>
      </c>
      <c r="E89" s="27">
        <f>F26</f>
        <v>1094600</v>
      </c>
      <c r="F89" s="32">
        <v>1.55</v>
      </c>
      <c r="G89" s="43">
        <f>F89*(E89/1000)</f>
        <v>1696.6299999999999</v>
      </c>
      <c r="I89" s="44"/>
    </row>
    <row r="90" spans="2:9" x14ac:dyDescent="0.25">
      <c r="C90" s="39"/>
      <c r="E90" s="6"/>
      <c r="F90" s="45"/>
      <c r="G90" s="40"/>
    </row>
    <row r="91" spans="2:9" x14ac:dyDescent="0.25">
      <c r="C91" s="39"/>
      <c r="E91" s="6"/>
      <c r="F91" s="45"/>
      <c r="G91" s="40"/>
    </row>
    <row r="93" spans="2:9" ht="15.75" x14ac:dyDescent="0.25">
      <c r="B93" s="14" t="s">
        <v>44</v>
      </c>
    </row>
    <row r="94" spans="2:9" ht="15.75" x14ac:dyDescent="0.25">
      <c r="B94" s="14" t="s">
        <v>22</v>
      </c>
    </row>
    <row r="96" spans="2:9" ht="16.5" thickBot="1" x14ac:dyDescent="0.3">
      <c r="B96" s="15" t="s">
        <v>23</v>
      </c>
    </row>
    <row r="97" spans="2:12" ht="15.75" x14ac:dyDescent="0.25">
      <c r="F97" s="16"/>
      <c r="G97" s="17" t="s">
        <v>24</v>
      </c>
      <c r="H97" s="16"/>
    </row>
    <row r="98" spans="2:12" ht="16.5" thickBot="1" x14ac:dyDescent="0.3">
      <c r="B98" s="9"/>
      <c r="C98" s="9"/>
      <c r="D98" s="9"/>
      <c r="E98" s="9"/>
      <c r="F98" s="18" t="s">
        <v>25</v>
      </c>
      <c r="G98" s="18" t="s">
        <v>26</v>
      </c>
      <c r="H98" s="18" t="s">
        <v>27</v>
      </c>
    </row>
    <row r="99" spans="2:12" x14ac:dyDescent="0.25">
      <c r="B99" t="s">
        <v>28</v>
      </c>
      <c r="F99" s="6">
        <v>60974</v>
      </c>
      <c r="G99" s="6">
        <v>267267000</v>
      </c>
      <c r="H99" s="19">
        <f>G128</f>
        <v>1053630.72</v>
      </c>
    </row>
    <row r="100" spans="2:12" ht="15.75" thickBot="1" x14ac:dyDescent="0.3">
      <c r="B100" t="s">
        <v>29</v>
      </c>
      <c r="F100" s="9">
        <v>12</v>
      </c>
      <c r="G100" s="11">
        <v>1094600</v>
      </c>
      <c r="H100" s="20">
        <f>G139</f>
        <v>0</v>
      </c>
    </row>
    <row r="101" spans="2:12" x14ac:dyDescent="0.25">
      <c r="G101" s="6"/>
      <c r="H101" s="21"/>
    </row>
    <row r="102" spans="2:12" x14ac:dyDescent="0.25">
      <c r="G102" s="6"/>
      <c r="H102" s="21"/>
    </row>
    <row r="103" spans="2:12" ht="15.75" thickBot="1" x14ac:dyDescent="0.3">
      <c r="E103" t="s">
        <v>30</v>
      </c>
      <c r="H103" s="22">
        <f>SUM(H99:H102)</f>
        <v>1053630.72</v>
      </c>
    </row>
    <row r="104" spans="2:12" ht="16.5" thickTop="1" x14ac:dyDescent="0.25">
      <c r="B104" s="23" t="s">
        <v>31</v>
      </c>
    </row>
    <row r="106" spans="2:12" x14ac:dyDescent="0.25">
      <c r="B106" s="24"/>
      <c r="C106" s="24"/>
      <c r="D106" s="24"/>
      <c r="E106" s="24"/>
      <c r="F106" s="25" t="s">
        <v>32</v>
      </c>
      <c r="G106" s="25" t="s">
        <v>33</v>
      </c>
      <c r="H106" s="25" t="s">
        <v>33</v>
      </c>
      <c r="I106" s="25" t="s">
        <v>33</v>
      </c>
      <c r="J106" s="25" t="s">
        <v>33</v>
      </c>
      <c r="K106" s="25" t="s">
        <v>34</v>
      </c>
      <c r="L106" s="24"/>
    </row>
    <row r="107" spans="2:12" x14ac:dyDescent="0.25">
      <c r="B107" s="24"/>
      <c r="C107" s="25" t="s">
        <v>35</v>
      </c>
      <c r="D107" s="25" t="s">
        <v>36</v>
      </c>
      <c r="E107" s="25" t="s">
        <v>24</v>
      </c>
      <c r="F107" s="26">
        <v>2000</v>
      </c>
      <c r="G107" s="26">
        <v>5000</v>
      </c>
      <c r="H107" s="27">
        <v>5000</v>
      </c>
      <c r="I107" s="28">
        <v>5000</v>
      </c>
      <c r="J107" s="28">
        <v>5000</v>
      </c>
      <c r="K107" s="28">
        <v>20000</v>
      </c>
      <c r="L107" s="25" t="s">
        <v>5</v>
      </c>
    </row>
    <row r="108" spans="2:12" ht="15.75" x14ac:dyDescent="0.25">
      <c r="B108" s="24" t="s">
        <v>37</v>
      </c>
      <c r="C108" s="28">
        <v>2000</v>
      </c>
      <c r="D108" s="29">
        <v>28124</v>
      </c>
      <c r="E108" s="30">
        <v>22270500</v>
      </c>
      <c r="F108" s="30">
        <v>22270500</v>
      </c>
      <c r="G108" s="30"/>
      <c r="H108" s="27"/>
      <c r="I108" s="24"/>
      <c r="J108" s="24"/>
      <c r="K108" s="24"/>
      <c r="L108" s="27">
        <v>22270500</v>
      </c>
    </row>
    <row r="109" spans="2:12" ht="15.75" x14ac:dyDescent="0.25">
      <c r="B109" s="24" t="s">
        <v>33</v>
      </c>
      <c r="C109" s="28">
        <v>3000</v>
      </c>
      <c r="D109" s="29">
        <v>20946</v>
      </c>
      <c r="E109" s="30">
        <v>69411300</v>
      </c>
      <c r="F109" s="30">
        <v>41892000</v>
      </c>
      <c r="G109" s="30">
        <v>27519300</v>
      </c>
      <c r="H109" s="27"/>
      <c r="I109" s="24"/>
      <c r="J109" s="24"/>
      <c r="K109" s="24"/>
      <c r="L109" s="27">
        <v>69411300</v>
      </c>
    </row>
    <row r="110" spans="2:12" ht="15.75" x14ac:dyDescent="0.25">
      <c r="B110" s="24" t="s">
        <v>33</v>
      </c>
      <c r="C110" s="28">
        <v>5000</v>
      </c>
      <c r="D110" s="29">
        <v>8525</v>
      </c>
      <c r="E110" s="30">
        <v>58358700</v>
      </c>
      <c r="F110" s="30">
        <v>17050000</v>
      </c>
      <c r="G110" s="30">
        <v>42625000</v>
      </c>
      <c r="H110" s="27">
        <v>-1316300</v>
      </c>
      <c r="I110" s="24"/>
      <c r="J110" s="24"/>
      <c r="K110" s="24"/>
      <c r="L110" s="27">
        <v>58358700</v>
      </c>
    </row>
    <row r="111" spans="2:12" ht="15.75" x14ac:dyDescent="0.25">
      <c r="B111" s="24" t="s">
        <v>33</v>
      </c>
      <c r="C111" s="28">
        <v>5000</v>
      </c>
      <c r="D111" s="29">
        <v>1751</v>
      </c>
      <c r="E111" s="30">
        <v>20991800</v>
      </c>
      <c r="F111" s="30">
        <v>3502000</v>
      </c>
      <c r="G111" s="30">
        <v>8755000</v>
      </c>
      <c r="H111" s="27">
        <v>8755000</v>
      </c>
      <c r="I111" s="27">
        <v>-20200</v>
      </c>
      <c r="J111" s="24"/>
      <c r="K111" s="24"/>
      <c r="L111" s="27">
        <v>20991800</v>
      </c>
    </row>
    <row r="112" spans="2:12" ht="15.75" x14ac:dyDescent="0.25">
      <c r="B112" s="24" t="s">
        <v>33</v>
      </c>
      <c r="C112" s="28">
        <v>5000</v>
      </c>
      <c r="D112" s="29">
        <v>623</v>
      </c>
      <c r="E112" s="30">
        <v>10714400</v>
      </c>
      <c r="F112" s="30">
        <v>1246000</v>
      </c>
      <c r="G112" s="30">
        <v>3115000</v>
      </c>
      <c r="H112" s="27">
        <v>3115000</v>
      </c>
      <c r="I112" s="28">
        <v>3115000</v>
      </c>
      <c r="J112" s="27">
        <v>123400</v>
      </c>
      <c r="K112" s="24"/>
      <c r="L112" s="27">
        <v>10714400</v>
      </c>
    </row>
    <row r="113" spans="2:12" ht="15.75" x14ac:dyDescent="0.25">
      <c r="B113" s="24" t="s">
        <v>34</v>
      </c>
      <c r="C113" s="28">
        <v>20000</v>
      </c>
      <c r="D113" s="29">
        <v>1005</v>
      </c>
      <c r="E113" s="30">
        <v>85520300</v>
      </c>
      <c r="F113" s="30">
        <v>2010000</v>
      </c>
      <c r="G113" s="30">
        <v>5025000</v>
      </c>
      <c r="H113" s="27">
        <v>5025000</v>
      </c>
      <c r="I113" s="28">
        <v>5025000</v>
      </c>
      <c r="J113" s="31">
        <v>5025000</v>
      </c>
      <c r="K113" s="27">
        <v>63410300</v>
      </c>
      <c r="L113" s="27">
        <v>85520300</v>
      </c>
    </row>
    <row r="114" spans="2:12" x14ac:dyDescent="0.25">
      <c r="B114" s="24"/>
      <c r="C114" s="5"/>
      <c r="D114" s="24"/>
      <c r="E114" s="24"/>
      <c r="F114" s="24"/>
      <c r="G114" s="24"/>
      <c r="H114" s="27"/>
      <c r="I114" s="24"/>
      <c r="J114" s="24"/>
      <c r="K114" s="24"/>
      <c r="L114" s="24"/>
    </row>
    <row r="115" spans="2:12" x14ac:dyDescent="0.25">
      <c r="B115" s="24" t="s">
        <v>12</v>
      </c>
      <c r="C115" s="24"/>
      <c r="D115" s="28">
        <v>60974</v>
      </c>
      <c r="E115" s="28">
        <v>267267000</v>
      </c>
      <c r="F115" s="28">
        <v>87970500</v>
      </c>
      <c r="G115" s="28">
        <v>87039300</v>
      </c>
      <c r="H115" s="28">
        <v>15578700</v>
      </c>
      <c r="I115" s="28">
        <v>8119800</v>
      </c>
      <c r="J115" s="28">
        <v>5148400</v>
      </c>
      <c r="K115" s="28">
        <v>63410300</v>
      </c>
      <c r="L115" s="28">
        <v>267267000</v>
      </c>
    </row>
    <row r="118" spans="2:12" ht="15.75" x14ac:dyDescent="0.25">
      <c r="B118" s="23" t="s">
        <v>38</v>
      </c>
    </row>
    <row r="120" spans="2:12" x14ac:dyDescent="0.25">
      <c r="B120" s="24"/>
      <c r="C120" s="25" t="s">
        <v>35</v>
      </c>
      <c r="D120" s="25" t="s">
        <v>36</v>
      </c>
      <c r="E120" s="25" t="s">
        <v>24</v>
      </c>
      <c r="F120" s="25" t="s">
        <v>39</v>
      </c>
      <c r="G120" s="25" t="s">
        <v>27</v>
      </c>
    </row>
    <row r="121" spans="2:12" x14ac:dyDescent="0.25">
      <c r="B121" s="24" t="s">
        <v>37</v>
      </c>
      <c r="C121" s="28">
        <v>2000</v>
      </c>
      <c r="D121" s="27">
        <v>60974</v>
      </c>
      <c r="E121" s="27">
        <v>87970500</v>
      </c>
      <c r="F121" s="32">
        <v>22.75</v>
      </c>
      <c r="G121" s="33">
        <v>1053630.72</v>
      </c>
    </row>
    <row r="122" spans="2:12" x14ac:dyDescent="0.25">
      <c r="B122" s="24" t="s">
        <v>33</v>
      </c>
      <c r="C122" s="28">
        <v>3000</v>
      </c>
      <c r="D122" s="27"/>
      <c r="E122" s="27">
        <v>87039300</v>
      </c>
      <c r="F122" s="34">
        <f>O122</f>
        <v>0</v>
      </c>
      <c r="G122" s="28">
        <f>(E122*F122)/1000</f>
        <v>0</v>
      </c>
    </row>
    <row r="123" spans="2:12" x14ac:dyDescent="0.25">
      <c r="B123" s="24" t="s">
        <v>33</v>
      </c>
      <c r="C123" s="28">
        <v>5000</v>
      </c>
      <c r="D123" s="27"/>
      <c r="E123" s="27">
        <v>15578700</v>
      </c>
      <c r="F123" s="34">
        <f t="shared" ref="F123:F126" si="12">O123</f>
        <v>0</v>
      </c>
      <c r="G123" s="28">
        <f t="shared" ref="G123:G126" si="13">(E123*F123)/1000</f>
        <v>0</v>
      </c>
    </row>
    <row r="124" spans="2:12" x14ac:dyDescent="0.25">
      <c r="B124" s="24" t="s">
        <v>33</v>
      </c>
      <c r="C124" s="28">
        <v>5000</v>
      </c>
      <c r="D124" s="27"/>
      <c r="E124" s="27">
        <v>8119800</v>
      </c>
      <c r="F124" s="34">
        <f t="shared" si="12"/>
        <v>0</v>
      </c>
      <c r="G124" s="28">
        <f t="shared" si="13"/>
        <v>0</v>
      </c>
    </row>
    <row r="125" spans="2:12" x14ac:dyDescent="0.25">
      <c r="B125" s="24" t="s">
        <v>33</v>
      </c>
      <c r="C125" s="28">
        <v>5000</v>
      </c>
      <c r="D125" s="27"/>
      <c r="E125" s="27">
        <v>5148400</v>
      </c>
      <c r="F125" s="34">
        <f t="shared" si="12"/>
        <v>0</v>
      </c>
      <c r="G125" s="28">
        <f t="shared" si="13"/>
        <v>0</v>
      </c>
    </row>
    <row r="126" spans="2:12" x14ac:dyDescent="0.25">
      <c r="B126" s="24" t="s">
        <v>34</v>
      </c>
      <c r="C126" s="28">
        <v>20000</v>
      </c>
      <c r="D126" s="24"/>
      <c r="E126" s="27">
        <v>63410300</v>
      </c>
      <c r="F126" s="34">
        <f t="shared" si="12"/>
        <v>0</v>
      </c>
      <c r="G126" s="28">
        <f t="shared" si="13"/>
        <v>0</v>
      </c>
    </row>
    <row r="127" spans="2:12" x14ac:dyDescent="0.25">
      <c r="B127" s="24"/>
      <c r="C127" s="24"/>
      <c r="D127" s="24"/>
      <c r="E127" s="24"/>
      <c r="F127" s="24"/>
      <c r="G127" s="24"/>
    </row>
    <row r="128" spans="2:12" x14ac:dyDescent="0.25">
      <c r="B128" s="24" t="s">
        <v>12</v>
      </c>
      <c r="C128" s="24"/>
      <c r="D128" s="27">
        <v>60974</v>
      </c>
      <c r="E128" s="27">
        <v>267267000</v>
      </c>
      <c r="F128" s="24"/>
      <c r="G128" s="33">
        <f>SUM(G121:G127)</f>
        <v>1053630.72</v>
      </c>
    </row>
    <row r="131" spans="2:9" ht="15.75" x14ac:dyDescent="0.25">
      <c r="B131" s="23" t="s">
        <v>40</v>
      </c>
    </row>
    <row r="133" spans="2:9" x14ac:dyDescent="0.25">
      <c r="B133" s="35"/>
      <c r="C133" s="36"/>
      <c r="D133" s="36" t="s">
        <v>36</v>
      </c>
      <c r="E133" s="25" t="s">
        <v>24</v>
      </c>
      <c r="F133" s="16"/>
      <c r="G133" s="16"/>
      <c r="H133" s="16"/>
    </row>
    <row r="134" spans="2:9" x14ac:dyDescent="0.25">
      <c r="B134" s="35" t="s">
        <v>41</v>
      </c>
      <c r="C134" s="36"/>
      <c r="D134" s="36">
        <v>12</v>
      </c>
      <c r="E134" s="37">
        <v>1094600</v>
      </c>
      <c r="F134" s="38"/>
      <c r="G134" s="38"/>
      <c r="H134" s="38"/>
      <c r="I134" s="16"/>
    </row>
    <row r="135" spans="2:9" x14ac:dyDescent="0.25">
      <c r="C135" s="39"/>
      <c r="I135" s="40"/>
    </row>
    <row r="136" spans="2:9" ht="15.75" x14ac:dyDescent="0.25">
      <c r="B136" s="23" t="s">
        <v>42</v>
      </c>
    </row>
    <row r="138" spans="2:9" x14ac:dyDescent="0.25">
      <c r="B138" s="35"/>
      <c r="C138" s="41"/>
      <c r="D138" s="36" t="s">
        <v>36</v>
      </c>
      <c r="E138" s="25" t="s">
        <v>24</v>
      </c>
      <c r="F138" s="25" t="s">
        <v>43</v>
      </c>
      <c r="G138" s="25" t="s">
        <v>27</v>
      </c>
    </row>
    <row r="139" spans="2:9" x14ac:dyDescent="0.25">
      <c r="B139" s="35" t="s">
        <v>41</v>
      </c>
      <c r="C139" s="42"/>
      <c r="D139" s="25">
        <v>12</v>
      </c>
      <c r="E139" s="27">
        <v>1094600</v>
      </c>
      <c r="F139" s="32">
        <f>O139</f>
        <v>0</v>
      </c>
      <c r="G139" s="43">
        <f>(E139*F139)/1000</f>
        <v>0</v>
      </c>
      <c r="I139" s="44"/>
    </row>
    <row r="140" spans="2:9" x14ac:dyDescent="0.25">
      <c r="C140" s="5"/>
      <c r="D140" s="5"/>
      <c r="E140" s="5"/>
      <c r="G140" s="5"/>
      <c r="H140" s="6"/>
    </row>
    <row r="141" spans="2:9" x14ac:dyDescent="0.25">
      <c r="C141" s="5"/>
      <c r="D141" s="5"/>
      <c r="E141" s="5"/>
      <c r="G141" s="5"/>
      <c r="H14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P. Foster</dc:creator>
  <cp:lastModifiedBy>David P. Foster</cp:lastModifiedBy>
  <dcterms:created xsi:type="dcterms:W3CDTF">2023-10-05T17:46:28Z</dcterms:created>
  <dcterms:modified xsi:type="dcterms:W3CDTF">2023-10-05T17:48:47Z</dcterms:modified>
</cp:coreProperties>
</file>