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W:\Rate Case - 2023-00213\Rate Case Application\Application &amp; Exhibits\Exhibit 31 - Financial Ratios\"/>
    </mc:Choice>
  </mc:AlternateContent>
  <xr:revisionPtr revIDLastSave="0" documentId="8_{609FF46E-D78C-4D8D-AD3B-F0F288F13B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atios" sheetId="1" r:id="rId1"/>
  </sheets>
  <definedNames>
    <definedName name="_xlnm.Print_Area" localSheetId="0">Ratios!$A$1:$K$45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I39" i="1"/>
  <c r="J39" i="1"/>
  <c r="K39" i="1"/>
  <c r="D25" i="1"/>
  <c r="F25" i="1"/>
  <c r="K25" i="1"/>
  <c r="D17" i="1"/>
  <c r="H17" i="1"/>
  <c r="I17" i="1"/>
  <c r="J17" i="1"/>
  <c r="D9" i="1" l="1"/>
  <c r="F9" i="1"/>
  <c r="D24" i="1"/>
  <c r="D16" i="1"/>
  <c r="D8" i="1" l="1"/>
  <c r="K33" i="1"/>
  <c r="K37" i="1" s="1"/>
  <c r="K38" i="1" s="1"/>
  <c r="J33" i="1"/>
  <c r="J37" i="1" s="1"/>
  <c r="J38" i="1" s="1"/>
  <c r="I33" i="1"/>
  <c r="I37" i="1" s="1"/>
  <c r="I38" i="1" s="1"/>
  <c r="H33" i="1"/>
  <c r="H37" i="1" s="1"/>
  <c r="H38" i="1" s="1"/>
  <c r="F33" i="1"/>
  <c r="F37" i="1" s="1"/>
  <c r="F38" i="1" s="1"/>
  <c r="D37" i="1"/>
  <c r="D38" i="1" s="1"/>
  <c r="F39" i="1" s="1"/>
  <c r="H39" i="1" l="1"/>
  <c r="H16" i="1" l="1"/>
  <c r="F24" i="1" l="1"/>
  <c r="H24" i="1"/>
  <c r="I24" i="1"/>
  <c r="J24" i="1"/>
  <c r="K24" i="1"/>
  <c r="K16" i="1"/>
  <c r="F16" i="1"/>
  <c r="I16" i="1"/>
  <c r="J16" i="1"/>
  <c r="F17" i="1" l="1"/>
  <c r="K17" i="1"/>
  <c r="J25" i="1"/>
  <c r="H25" i="1"/>
  <c r="I25" i="1"/>
  <c r="F8" i="1"/>
  <c r="H8" i="1"/>
  <c r="I8" i="1"/>
  <c r="J8" i="1"/>
  <c r="K8" i="1"/>
  <c r="H9" i="1" l="1"/>
  <c r="K9" i="1"/>
  <c r="J9" i="1"/>
  <c r="I9" i="1"/>
</calcChain>
</file>

<file path=xl/sharedStrings.xml><?xml version="1.0" encoding="utf-8"?>
<sst xmlns="http://schemas.openxmlformats.org/spreadsheetml/2006/main" count="81" uniqueCount="69">
  <si>
    <t>A</t>
  </si>
  <si>
    <t>B</t>
  </si>
  <si>
    <t>C</t>
  </si>
  <si>
    <t>Interest on Long-Term Debt</t>
  </si>
  <si>
    <t>Net Margins</t>
  </si>
  <si>
    <t>D</t>
  </si>
  <si>
    <t>E</t>
  </si>
  <si>
    <t>G</t>
  </si>
  <si>
    <t>H</t>
  </si>
  <si>
    <t>Depreciation</t>
  </si>
  <si>
    <t>Debt Service</t>
  </si>
  <si>
    <t>OTIER (A + D)/A</t>
  </si>
  <si>
    <t>Patronage Capital &amp; Operating Margins</t>
  </si>
  <si>
    <t>F</t>
  </si>
  <si>
    <t>DSC (A + B + F)/G</t>
  </si>
  <si>
    <t>Exhibit 31</t>
  </si>
  <si>
    <t>Source: Financial &amp; Operating Report Electric Distribution</t>
  </si>
  <si>
    <t>Part A. (b) Line 16</t>
  </si>
  <si>
    <t>Part A. (b) Line 29</t>
  </si>
  <si>
    <t>Part A. (b) Line 21</t>
  </si>
  <si>
    <t>Part A. (b) Line 13</t>
  </si>
  <si>
    <t>Part N. (d) Total</t>
  </si>
  <si>
    <t>TIER (2 of 3 Year Average High)</t>
  </si>
  <si>
    <t>OTIER (2 of 3 Year Average High)</t>
  </si>
  <si>
    <t>DSC (2 of 3 Year Average High)</t>
  </si>
  <si>
    <t>*</t>
  </si>
  <si>
    <t>**</t>
  </si>
  <si>
    <t>^</t>
  </si>
  <si>
    <t>"</t>
  </si>
  <si>
    <t>""</t>
  </si>
  <si>
    <t>G&amp;T Capital Credits</t>
  </si>
  <si>
    <t>Other Capital Credits</t>
  </si>
  <si>
    <t>Total Pat Cap (Cash)</t>
  </si>
  <si>
    <t>I</t>
  </si>
  <si>
    <t>Part A. (b) Line 26</t>
  </si>
  <si>
    <t>Part A. (b) Line 27</t>
  </si>
  <si>
    <t>Total - Sum</t>
  </si>
  <si>
    <t>PY - Invest in Assoc Org - Pat Cap</t>
  </si>
  <si>
    <t>(CY - Invest in Assoc Org - Pat Cap)</t>
  </si>
  <si>
    <t>J</t>
  </si>
  <si>
    <t>K</t>
  </si>
  <si>
    <t>Non Operating Margins Interest</t>
  </si>
  <si>
    <t>Part A. (b) Line 22</t>
  </si>
  <si>
    <t>MDSC (A + D + F + I + J)/G</t>
  </si>
  <si>
    <r>
      <t xml:space="preserve">Part C. Line 8 - </t>
    </r>
    <r>
      <rPr>
        <i/>
        <sz val="11"/>
        <color theme="1"/>
        <rFont val="Calibri"/>
        <family val="2"/>
        <scheme val="minor"/>
      </rPr>
      <t>Prior Year</t>
    </r>
  </si>
  <si>
    <r>
      <t xml:space="preserve">Part C. Line 8 - </t>
    </r>
    <r>
      <rPr>
        <i/>
        <sz val="11"/>
        <color theme="1"/>
        <rFont val="Calibri"/>
        <family val="2"/>
        <scheme val="minor"/>
      </rPr>
      <t>Current Year</t>
    </r>
  </si>
  <si>
    <t>MDSC (2 of 3 Year Average High)</t>
  </si>
  <si>
    <t>!</t>
  </si>
  <si>
    <t>TEST YEAR  2022</t>
  </si>
  <si>
    <t>***</t>
  </si>
  <si>
    <t>MDSC is a measurement of a system's ability to generate sufficient operating funds to cover</t>
  </si>
  <si>
    <t>The CFC loan contract requires a MDSC of 1.35 for the best two of the last three years.</t>
  </si>
  <si>
    <t>its cash requirements, but adjusted to eliminate non-cash amounts that are included in margins.</t>
  </si>
  <si>
    <t xml:space="preserve">TIER (A + B)/A </t>
  </si>
  <si>
    <t>2015 and 2016 TIER used to calculate the "2 of 3 year average high".</t>
  </si>
  <si>
    <t>2016 and 2018 TIER used to calculate the "2 of 3 year average high".</t>
  </si>
  <si>
    <t>2016 and 2018 DSC used to calculate the "2 of 3 year average high".</t>
  </si>
  <si>
    <t>Page 1 of 1</t>
  </si>
  <si>
    <t>2015 and 2016 DSC used to calculate the "2 of 3 year average high".</t>
  </si>
  <si>
    <t>Times Interest Earnings Ratio ("TIER")</t>
  </si>
  <si>
    <t>Operating TIER ("OTIER")</t>
  </si>
  <si>
    <t>Debt Service Coverage ("DSC")</t>
  </si>
  <si>
    <t>Ratios</t>
  </si>
  <si>
    <r>
      <t>Modified DSC ("MDSC")</t>
    </r>
    <r>
      <rPr>
        <b/>
        <sz val="14"/>
        <color rgb="FFFF0000"/>
        <rFont val="Calibri"/>
        <family val="2"/>
        <scheme val="minor"/>
      </rPr>
      <t xml:space="preserve"> ***</t>
    </r>
  </si>
  <si>
    <t>Shelby Energy Cooperative, Inc.</t>
  </si>
  <si>
    <t>Witness: Michael Moriarty</t>
  </si>
  <si>
    <t>2015 and 2017 OTIER used to calculate the "2 of 3 year average high".</t>
  </si>
  <si>
    <t>2015 and 2017 MDSC used to calculate the "2 of 3 year average high".</t>
  </si>
  <si>
    <t>The application for Shelby Energy also refers to modified debt service coverage ("MDSC").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</si>
</sst>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3" fillId="0" borderId="0" xfId="0" applyFont="1"/>
    <xf numFmtId="165" fontId="0" fillId="0" borderId="0" xfId="1" applyNumberFormat="1" applyFont="1"/>
    <xf numFmtId="43" fontId="2" fillId="0" borderId="0" xfId="1" applyFont="1"/>
    <xf numFmtId="0" fontId="2" fillId="0" borderId="1" xfId="0" applyFont="1" applyBorder="1" applyAlignment="1">
      <alignment horizontal="center" wrapText="1"/>
    </xf>
    <xf numFmtId="165" fontId="0" fillId="0" borderId="0" xfId="1" applyNumberFormat="1" applyFont="1" applyFill="1"/>
    <xf numFmtId="0" fontId="0" fillId="2" borderId="0" xfId="0" applyFill="1"/>
    <xf numFmtId="2" fontId="0" fillId="0" borderId="0" xfId="0" applyNumberFormat="1"/>
    <xf numFmtId="164" fontId="0" fillId="0" borderId="0" xfId="2" applyNumberFormat="1" applyFont="1" applyFill="1" applyBorder="1"/>
    <xf numFmtId="43" fontId="0" fillId="2" borderId="0" xfId="1" applyFont="1" applyFill="1" applyBorder="1"/>
    <xf numFmtId="43" fontId="0" fillId="2" borderId="0" xfId="1" applyFont="1" applyFill="1"/>
    <xf numFmtId="43" fontId="5" fillId="2" borderId="0" xfId="1" applyFont="1" applyFill="1" applyAlignment="1">
      <alignment horizontal="left"/>
    </xf>
    <xf numFmtId="0" fontId="6" fillId="0" borderId="0" xfId="0" applyFont="1" applyAlignment="1">
      <alignment horizontal="right"/>
    </xf>
    <xf numFmtId="2" fontId="6" fillId="0" borderId="0" xfId="0" applyNumberFormat="1" applyFont="1"/>
    <xf numFmtId="165" fontId="0" fillId="0" borderId="1" xfId="1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5" fontId="1" fillId="0" borderId="0" xfId="1" applyNumberFormat="1" applyFont="1" applyBorder="1" applyAlignment="1">
      <alignment horizontal="center"/>
    </xf>
    <xf numFmtId="165" fontId="1" fillId="0" borderId="0" xfId="1" applyNumberFormat="1" applyFont="1"/>
    <xf numFmtId="0" fontId="0" fillId="0" borderId="0" xfId="0" quotePrefix="1" applyAlignment="1">
      <alignment horizontal="left" indent="1"/>
    </xf>
    <xf numFmtId="0" fontId="8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3" fontId="0" fillId="0" borderId="0" xfId="0" applyNumberFormat="1"/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tabSelected="1" zoomScaleNormal="100" workbookViewId="0">
      <selection activeCell="K8" sqref="K8"/>
    </sheetView>
  </sheetViews>
  <sheetFormatPr defaultRowHeight="15" x14ac:dyDescent="0.25"/>
  <cols>
    <col min="2" max="2" width="36" bestFit="1" customWidth="1"/>
    <col min="3" max="3" width="29.28515625" customWidth="1"/>
    <col min="4" max="4" width="12.28515625" bestFit="1" customWidth="1"/>
    <col min="5" max="5" width="2.85546875" customWidth="1"/>
    <col min="6" max="6" width="14.5703125" customWidth="1"/>
    <col min="7" max="7" width="4.28515625" customWidth="1"/>
    <col min="8" max="8" width="12.5703125" customWidth="1"/>
    <col min="9" max="9" width="13" customWidth="1"/>
    <col min="10" max="11" width="13.28515625" customWidth="1"/>
    <col min="12" max="12" width="14.28515625" bestFit="1" customWidth="1"/>
    <col min="13" max="14" width="15" bestFit="1" customWidth="1"/>
  </cols>
  <sheetData>
    <row r="1" spans="1:14" ht="15.75" x14ac:dyDescent="0.25">
      <c r="A1" s="5" t="s">
        <v>64</v>
      </c>
      <c r="B1" s="1"/>
      <c r="C1" s="1"/>
      <c r="K1" s="26" t="s">
        <v>65</v>
      </c>
    </row>
    <row r="2" spans="1:14" ht="15.75" x14ac:dyDescent="0.25">
      <c r="A2" s="5" t="s">
        <v>15</v>
      </c>
      <c r="B2" s="1"/>
      <c r="C2" s="1"/>
      <c r="K2" s="26" t="s">
        <v>57</v>
      </c>
    </row>
    <row r="3" spans="1:14" ht="15.75" x14ac:dyDescent="0.25">
      <c r="A3" s="5" t="s">
        <v>62</v>
      </c>
      <c r="B3" s="1"/>
      <c r="C3" s="1"/>
    </row>
    <row r="4" spans="1:14" x14ac:dyDescent="0.25">
      <c r="D4" s="3"/>
      <c r="E4" s="3"/>
      <c r="F4" s="3"/>
      <c r="G4" s="3"/>
      <c r="I4" s="3"/>
      <c r="K4" s="3"/>
    </row>
    <row r="5" spans="1:14" ht="37.5" x14ac:dyDescent="0.25">
      <c r="B5" s="29" t="s">
        <v>59</v>
      </c>
      <c r="C5" s="8" t="s">
        <v>16</v>
      </c>
      <c r="D5" s="2">
        <v>2017</v>
      </c>
      <c r="E5" s="2"/>
      <c r="F5" s="2">
        <v>2018</v>
      </c>
      <c r="G5" s="2"/>
      <c r="H5" s="2">
        <v>2019</v>
      </c>
      <c r="I5" s="2">
        <v>2020</v>
      </c>
      <c r="J5" s="2">
        <v>2021</v>
      </c>
      <c r="K5" s="8" t="s">
        <v>48</v>
      </c>
      <c r="M5" s="30"/>
      <c r="N5" s="30"/>
    </row>
    <row r="6" spans="1:14" x14ac:dyDescent="0.25">
      <c r="A6" s="3" t="s">
        <v>0</v>
      </c>
      <c r="B6" t="s">
        <v>3</v>
      </c>
      <c r="C6" t="s">
        <v>17</v>
      </c>
      <c r="D6" s="6">
        <v>1772736</v>
      </c>
      <c r="E6" s="6"/>
      <c r="F6" s="6">
        <v>1971796</v>
      </c>
      <c r="G6" s="6"/>
      <c r="H6" s="6">
        <v>2135613</v>
      </c>
      <c r="I6" s="6">
        <v>2096517</v>
      </c>
      <c r="J6" s="6">
        <v>2044854</v>
      </c>
      <c r="K6" s="6">
        <v>2134628</v>
      </c>
      <c r="M6" s="4"/>
      <c r="N6" s="6"/>
    </row>
    <row r="7" spans="1:14" x14ac:dyDescent="0.25">
      <c r="A7" s="3" t="s">
        <v>1</v>
      </c>
      <c r="B7" t="s">
        <v>4</v>
      </c>
      <c r="C7" t="s">
        <v>18</v>
      </c>
      <c r="D7" s="6">
        <v>960341</v>
      </c>
      <c r="E7" s="6"/>
      <c r="F7" s="6">
        <v>3121805</v>
      </c>
      <c r="G7" s="6"/>
      <c r="H7" s="6">
        <v>3015191</v>
      </c>
      <c r="I7" s="6">
        <v>2024786</v>
      </c>
      <c r="J7" s="6">
        <v>3046749</v>
      </c>
      <c r="K7" s="6">
        <v>2707550</v>
      </c>
      <c r="M7" s="4"/>
      <c r="N7" s="6"/>
    </row>
    <row r="8" spans="1:14" s="1" customFormat="1" x14ac:dyDescent="0.25">
      <c r="A8" s="3" t="s">
        <v>2</v>
      </c>
      <c r="B8" s="1" t="s">
        <v>53</v>
      </c>
      <c r="D8" s="7">
        <f>+(D6+D7)/D6</f>
        <v>1.5417281535434493</v>
      </c>
      <c r="E8" s="7"/>
      <c r="F8" s="7">
        <f t="shared" ref="F8:K8" si="0">+(F6+F7)/F6</f>
        <v>2.5832291981523445</v>
      </c>
      <c r="G8" s="7"/>
      <c r="H8" s="7">
        <f t="shared" si="0"/>
        <v>2.4118620742615819</v>
      </c>
      <c r="I8" s="7">
        <f t="shared" si="0"/>
        <v>1.9657856339824575</v>
      </c>
      <c r="J8" s="7">
        <f t="shared" si="0"/>
        <v>2.4899591853501519</v>
      </c>
      <c r="K8" s="7">
        <f t="shared" si="0"/>
        <v>2.268394305705725</v>
      </c>
      <c r="M8" s="7"/>
    </row>
    <row r="9" spans="1:14" x14ac:dyDescent="0.25">
      <c r="A9" s="3"/>
      <c r="B9" s="10" t="s">
        <v>22</v>
      </c>
      <c r="C9" s="10"/>
      <c r="D9" s="14">
        <f>AVERAGE(2.49,2.03)</f>
        <v>2.2599999999999998</v>
      </c>
      <c r="E9" s="15" t="s">
        <v>25</v>
      </c>
      <c r="F9" s="14">
        <f>AVERAGE(F8,2.03)</f>
        <v>2.3066145990761724</v>
      </c>
      <c r="G9" s="15" t="s">
        <v>26</v>
      </c>
      <c r="H9" s="14">
        <f>AVERAGE(F8,H8)</f>
        <v>2.4975456362069632</v>
      </c>
      <c r="I9" s="14">
        <f>AVERAGE(F8,H8)</f>
        <v>2.4975456362069632</v>
      </c>
      <c r="J9" s="14">
        <f>AVERAGE(H8,J8)</f>
        <v>2.4509106298058669</v>
      </c>
      <c r="K9" s="13">
        <f>AVERAGE(J8,K8)</f>
        <v>2.3791767455279382</v>
      </c>
    </row>
    <row r="10" spans="1:14" x14ac:dyDescent="0.25">
      <c r="A10" s="3"/>
      <c r="E10" s="16" t="s">
        <v>25</v>
      </c>
      <c r="F10" s="17" t="s">
        <v>54</v>
      </c>
      <c r="G10" s="11"/>
      <c r="H10" s="11"/>
      <c r="I10" s="11"/>
      <c r="J10" s="11"/>
      <c r="K10" s="12"/>
    </row>
    <row r="11" spans="1:14" x14ac:dyDescent="0.25">
      <c r="A11" s="3"/>
      <c r="E11" s="16" t="s">
        <v>26</v>
      </c>
      <c r="F11" s="17" t="s">
        <v>55</v>
      </c>
      <c r="I11" s="11"/>
      <c r="J11" s="11"/>
      <c r="K11" s="12"/>
    </row>
    <row r="12" spans="1:14" x14ac:dyDescent="0.25">
      <c r="A12" s="3"/>
      <c r="C12" s="16"/>
      <c r="D12" s="17"/>
      <c r="E12" s="11"/>
      <c r="F12" s="11"/>
      <c r="G12" s="11"/>
      <c r="H12" s="11"/>
      <c r="I12" s="11"/>
      <c r="J12" s="11"/>
      <c r="K12" s="12"/>
    </row>
    <row r="13" spans="1:14" x14ac:dyDescent="0.25">
      <c r="D13" s="3"/>
      <c r="E13" s="3"/>
      <c r="F13" s="3"/>
      <c r="G13" s="3"/>
      <c r="I13" s="3"/>
      <c r="K13" s="3"/>
    </row>
    <row r="14" spans="1:14" ht="30.75" x14ac:dyDescent="0.3">
      <c r="B14" s="28" t="s">
        <v>60</v>
      </c>
      <c r="C14" s="8" t="s">
        <v>16</v>
      </c>
      <c r="D14" s="2">
        <v>2017</v>
      </c>
      <c r="E14" s="2"/>
      <c r="F14" s="2">
        <v>2018</v>
      </c>
      <c r="G14" s="2"/>
      <c r="H14" s="2">
        <v>2019</v>
      </c>
      <c r="I14" s="2">
        <v>2020</v>
      </c>
      <c r="J14" s="2">
        <v>2021</v>
      </c>
      <c r="K14" s="8" t="s">
        <v>48</v>
      </c>
    </row>
    <row r="15" spans="1:14" x14ac:dyDescent="0.25">
      <c r="A15" s="3" t="s">
        <v>5</v>
      </c>
      <c r="B15" t="s">
        <v>12</v>
      </c>
      <c r="C15" t="s">
        <v>19</v>
      </c>
      <c r="D15" s="6">
        <v>-362938</v>
      </c>
      <c r="E15" s="6"/>
      <c r="F15" s="6">
        <v>843988</v>
      </c>
      <c r="G15" s="6"/>
      <c r="H15" s="6">
        <v>795884</v>
      </c>
      <c r="I15" s="6">
        <v>403602</v>
      </c>
      <c r="J15" s="6">
        <v>1079907</v>
      </c>
      <c r="K15" s="6">
        <v>366180</v>
      </c>
      <c r="M15" s="6"/>
      <c r="N15" s="6"/>
    </row>
    <row r="16" spans="1:14" s="1" customFormat="1" x14ac:dyDescent="0.25">
      <c r="A16" s="3" t="s">
        <v>6</v>
      </c>
      <c r="B16" s="1" t="s">
        <v>11</v>
      </c>
      <c r="D16" s="7">
        <f>+(D15+D6)/D6</f>
        <v>0.79526675150727466</v>
      </c>
      <c r="E16" s="7"/>
      <c r="F16" s="7">
        <f>+(F15+F6)/F6</f>
        <v>1.4280300801908514</v>
      </c>
      <c r="G16" s="7"/>
      <c r="H16" s="7">
        <f>+(H15+H6)/H6</f>
        <v>1.3726723896136612</v>
      </c>
      <c r="I16" s="7">
        <f>+(I15+I6)/I6</f>
        <v>1.1925107213535593</v>
      </c>
      <c r="J16" s="7">
        <f>+(J15+J6)/J6</f>
        <v>1.5281095863078733</v>
      </c>
      <c r="K16" s="7">
        <f>+(K15+K6)/K6</f>
        <v>1.1715427699814676</v>
      </c>
    </row>
    <row r="17" spans="1:14" x14ac:dyDescent="0.25">
      <c r="B17" s="10" t="s">
        <v>23</v>
      </c>
      <c r="C17" s="10"/>
      <c r="D17" s="14">
        <f>AVERAGE(D16,1.15)</f>
        <v>0.97263337575363729</v>
      </c>
      <c r="E17" s="15" t="s">
        <v>27</v>
      </c>
      <c r="F17" s="14">
        <f>AVERAGE(D16,F16)</f>
        <v>1.1116484158490629</v>
      </c>
      <c r="G17" s="15"/>
      <c r="H17" s="14">
        <f>AVERAGE(F16,H16)</f>
        <v>1.4003512349022564</v>
      </c>
      <c r="I17" s="14">
        <f>AVERAGE(F16,H16)</f>
        <v>1.4003512349022564</v>
      </c>
      <c r="J17" s="14">
        <f>AVERAGE(H16,J16)</f>
        <v>1.4503909879607673</v>
      </c>
      <c r="K17" s="13">
        <f>AVERAGE(I16,J16)</f>
        <v>1.3603101538307163</v>
      </c>
    </row>
    <row r="18" spans="1:14" x14ac:dyDescent="0.25">
      <c r="E18" s="16" t="s">
        <v>27</v>
      </c>
      <c r="F18" s="17" t="s">
        <v>66</v>
      </c>
      <c r="G18" s="3"/>
      <c r="I18" s="3"/>
      <c r="K18" s="27"/>
    </row>
    <row r="19" spans="1:14" x14ac:dyDescent="0.25">
      <c r="D19" s="3"/>
      <c r="E19" s="3"/>
      <c r="F19" s="3"/>
      <c r="G19" s="3"/>
      <c r="I19" s="3"/>
    </row>
    <row r="20" spans="1:14" x14ac:dyDescent="0.25">
      <c r="D20" s="3"/>
      <c r="E20" s="3"/>
      <c r="F20" s="3"/>
      <c r="G20" s="3"/>
      <c r="I20" s="3"/>
      <c r="K20" s="3"/>
    </row>
    <row r="21" spans="1:14" ht="37.5" x14ac:dyDescent="0.3">
      <c r="B21" s="28" t="s">
        <v>61</v>
      </c>
      <c r="C21" s="8" t="s">
        <v>16</v>
      </c>
      <c r="D21" s="2">
        <v>2017</v>
      </c>
      <c r="E21" s="2"/>
      <c r="F21" s="2">
        <v>2018</v>
      </c>
      <c r="G21" s="2"/>
      <c r="H21" s="2">
        <v>2019</v>
      </c>
      <c r="I21" s="2">
        <v>2020</v>
      </c>
      <c r="J21" s="2">
        <v>2021</v>
      </c>
      <c r="K21" s="8" t="s">
        <v>48</v>
      </c>
    </row>
    <row r="22" spans="1:14" x14ac:dyDescent="0.25">
      <c r="A22" s="3" t="s">
        <v>13</v>
      </c>
      <c r="B22" t="s">
        <v>9</v>
      </c>
      <c r="C22" t="s">
        <v>20</v>
      </c>
      <c r="D22" s="6">
        <v>2958561</v>
      </c>
      <c r="E22" s="6"/>
      <c r="F22" s="6">
        <v>3275963</v>
      </c>
      <c r="G22" s="6"/>
      <c r="H22" s="6">
        <v>3408008</v>
      </c>
      <c r="I22" s="6">
        <v>3578004</v>
      </c>
      <c r="J22" s="6">
        <v>3703179</v>
      </c>
      <c r="K22" s="6">
        <v>3919633</v>
      </c>
      <c r="M22" s="6"/>
      <c r="N22" s="6"/>
    </row>
    <row r="23" spans="1:14" x14ac:dyDescent="0.25">
      <c r="A23" s="3" t="s">
        <v>7</v>
      </c>
      <c r="B23" t="s">
        <v>10</v>
      </c>
      <c r="C23" t="s">
        <v>21</v>
      </c>
      <c r="D23" s="9">
        <v>3768627</v>
      </c>
      <c r="E23" s="9"/>
      <c r="F23" s="6">
        <v>4079332</v>
      </c>
      <c r="G23" s="6"/>
      <c r="H23" s="6">
        <v>4247645</v>
      </c>
      <c r="I23" s="6">
        <v>4438776</v>
      </c>
      <c r="J23" s="6">
        <v>4537017</v>
      </c>
      <c r="K23" s="6">
        <v>4741063</v>
      </c>
      <c r="M23" s="6"/>
      <c r="N23" s="6"/>
    </row>
    <row r="24" spans="1:14" s="1" customFormat="1" x14ac:dyDescent="0.25">
      <c r="A24" s="3" t="s">
        <v>8</v>
      </c>
      <c r="B24" s="1" t="s">
        <v>14</v>
      </c>
      <c r="D24" s="7">
        <f>+(D6+D7+D22)/D23</f>
        <v>1.5102683284920477</v>
      </c>
      <c r="E24" s="7"/>
      <c r="F24" s="7">
        <f>+(F6+F7+F22)/F23</f>
        <v>2.0516996410196571</v>
      </c>
      <c r="G24" s="7"/>
      <c r="H24" s="7">
        <f>+(H6+H7+H22)/H23</f>
        <v>2.0149546395708682</v>
      </c>
      <c r="I24" s="7">
        <f>+(I6+I7+I22)/I23</f>
        <v>1.7345563281409109</v>
      </c>
      <c r="J24" s="7">
        <f>+(J6+J7+J22)/J23</f>
        <v>1.938450307768298</v>
      </c>
      <c r="K24" s="7">
        <f>+(K6+K7+K22)/K23</f>
        <v>1.8480688824426084</v>
      </c>
    </row>
    <row r="25" spans="1:14" x14ac:dyDescent="0.25">
      <c r="B25" s="10" t="s">
        <v>24</v>
      </c>
      <c r="C25" s="10"/>
      <c r="D25" s="14">
        <f>AVERAGE(1.75, 1.97)</f>
        <v>1.8599999999999999</v>
      </c>
      <c r="E25" s="15" t="s">
        <v>28</v>
      </c>
      <c r="F25" s="14">
        <f>AVERAGE(1.97,F24)</f>
        <v>2.0108498205098284</v>
      </c>
      <c r="G25" s="15" t="s">
        <v>29</v>
      </c>
      <c r="H25" s="14">
        <f>AVERAGE(H24,F24)</f>
        <v>2.0333271402952624</v>
      </c>
      <c r="I25" s="14">
        <f>AVERAGE(F24,H24)</f>
        <v>2.0333271402952624</v>
      </c>
      <c r="J25" s="14">
        <f>AVERAGE(H24,J24)</f>
        <v>1.9767024736695831</v>
      </c>
      <c r="K25" s="13">
        <f>AVERAGE(K24,J24)</f>
        <v>1.8932595951054532</v>
      </c>
    </row>
    <row r="26" spans="1:14" x14ac:dyDescent="0.25">
      <c r="E26" s="16" t="s">
        <v>28</v>
      </c>
      <c r="F26" s="17" t="s">
        <v>58</v>
      </c>
    </row>
    <row r="27" spans="1:14" x14ac:dyDescent="0.25">
      <c r="E27" s="16" t="s">
        <v>29</v>
      </c>
      <c r="F27" s="17" t="s">
        <v>56</v>
      </c>
    </row>
    <row r="28" spans="1:14" x14ac:dyDescent="0.25">
      <c r="B28" s="19"/>
      <c r="D28" s="4"/>
      <c r="E28" s="4"/>
    </row>
    <row r="29" spans="1:14" x14ac:dyDescent="0.25">
      <c r="B29" s="19"/>
      <c r="D29" s="3"/>
      <c r="E29" s="3"/>
      <c r="F29" s="3"/>
      <c r="G29" s="3"/>
      <c r="I29" s="3"/>
      <c r="K29" s="3"/>
    </row>
    <row r="30" spans="1:14" ht="30.75" x14ac:dyDescent="0.3">
      <c r="B30" s="24" t="s">
        <v>63</v>
      </c>
      <c r="C30" s="8" t="s">
        <v>16</v>
      </c>
      <c r="D30" s="2">
        <v>2017</v>
      </c>
      <c r="E30" s="2"/>
      <c r="F30" s="2">
        <v>2018</v>
      </c>
      <c r="G30" s="2"/>
      <c r="H30" s="2">
        <v>2019</v>
      </c>
      <c r="I30" s="2">
        <v>2020</v>
      </c>
      <c r="J30" s="2">
        <v>2021</v>
      </c>
      <c r="K30" s="8" t="s">
        <v>48</v>
      </c>
      <c r="M30" s="30"/>
      <c r="N30" s="30"/>
    </row>
    <row r="31" spans="1:14" x14ac:dyDescent="0.25">
      <c r="A31" s="3" t="s">
        <v>33</v>
      </c>
      <c r="B31" s="19" t="s">
        <v>41</v>
      </c>
      <c r="C31" t="s">
        <v>42</v>
      </c>
      <c r="D31" s="21">
        <v>34739</v>
      </c>
      <c r="E31" s="21"/>
      <c r="F31" s="9">
        <v>59754</v>
      </c>
      <c r="G31" s="21"/>
      <c r="H31" s="9">
        <v>121044</v>
      </c>
      <c r="I31" s="9">
        <v>42443</v>
      </c>
      <c r="J31" s="9">
        <v>35387</v>
      </c>
      <c r="K31" s="9">
        <v>41665</v>
      </c>
      <c r="L31" s="22"/>
      <c r="M31" s="22"/>
      <c r="N31" s="22"/>
    </row>
    <row r="32" spans="1:14" x14ac:dyDescent="0.25">
      <c r="A32" s="3"/>
      <c r="B32" s="19"/>
      <c r="D32" s="21"/>
      <c r="E32" s="21"/>
      <c r="F32" s="21"/>
      <c r="G32" s="21"/>
      <c r="H32" s="21"/>
      <c r="I32" s="21"/>
      <c r="J32" s="21"/>
      <c r="K32" s="21"/>
      <c r="L32" s="22"/>
    </row>
    <row r="33" spans="1:14" x14ac:dyDescent="0.25">
      <c r="B33" s="20" t="s">
        <v>37</v>
      </c>
      <c r="C33" s="20" t="s">
        <v>44</v>
      </c>
      <c r="D33" s="22">
        <v>22825579</v>
      </c>
      <c r="E33" s="22"/>
      <c r="F33" s="22">
        <f>-D36</f>
        <v>24002384</v>
      </c>
      <c r="G33" s="22"/>
      <c r="H33" s="22">
        <f>-F36</f>
        <v>25680570</v>
      </c>
      <c r="I33" s="22">
        <f>-H36</f>
        <v>27423226</v>
      </c>
      <c r="J33" s="22">
        <f>-I36</f>
        <v>28425675</v>
      </c>
      <c r="K33" s="22">
        <f>-J36</f>
        <v>28875972</v>
      </c>
      <c r="L33" s="22"/>
    </row>
    <row r="34" spans="1:14" x14ac:dyDescent="0.25">
      <c r="B34" s="20" t="s">
        <v>30</v>
      </c>
      <c r="C34" s="20" t="s">
        <v>34</v>
      </c>
      <c r="D34" s="6">
        <v>1114070</v>
      </c>
      <c r="E34" s="6"/>
      <c r="F34" s="6">
        <v>1633909</v>
      </c>
      <c r="G34" s="6"/>
      <c r="H34" s="6">
        <v>1802479</v>
      </c>
      <c r="I34" s="6">
        <v>1171818</v>
      </c>
      <c r="J34" s="6">
        <v>382897</v>
      </c>
      <c r="K34" s="6">
        <v>1395150</v>
      </c>
      <c r="L34" s="6"/>
      <c r="M34" s="6"/>
      <c r="N34" s="6"/>
    </row>
    <row r="35" spans="1:14" x14ac:dyDescent="0.25">
      <c r="B35" s="20" t="s">
        <v>31</v>
      </c>
      <c r="C35" s="20" t="s">
        <v>35</v>
      </c>
      <c r="D35" s="6">
        <v>124162</v>
      </c>
      <c r="E35" s="6"/>
      <c r="F35" s="6">
        <v>105585</v>
      </c>
      <c r="G35" s="6"/>
      <c r="H35" s="6">
        <v>96016</v>
      </c>
      <c r="I35" s="6">
        <v>100316</v>
      </c>
      <c r="J35" s="6">
        <v>169172</v>
      </c>
      <c r="K35" s="6">
        <v>173825</v>
      </c>
      <c r="L35" s="6"/>
      <c r="M35" s="6"/>
      <c r="N35" s="6"/>
    </row>
    <row r="36" spans="1:14" x14ac:dyDescent="0.25">
      <c r="B36" s="23" t="s">
        <v>38</v>
      </c>
      <c r="C36" s="20" t="s">
        <v>45</v>
      </c>
      <c r="D36" s="18">
        <v>-24002384</v>
      </c>
      <c r="E36" s="6"/>
      <c r="F36" s="18">
        <v>-25680570</v>
      </c>
      <c r="G36" s="6"/>
      <c r="H36" s="18">
        <v>-27423226</v>
      </c>
      <c r="I36" s="18">
        <v>-28425675</v>
      </c>
      <c r="J36" s="18">
        <v>-28875972</v>
      </c>
      <c r="K36" s="18">
        <v>-29745722</v>
      </c>
      <c r="L36" s="6"/>
      <c r="M36" s="6"/>
      <c r="N36" s="6"/>
    </row>
    <row r="37" spans="1:14" x14ac:dyDescent="0.25">
      <c r="A37" s="3" t="s">
        <v>39</v>
      </c>
      <c r="B37" s="19" t="s">
        <v>32</v>
      </c>
      <c r="C37" t="s">
        <v>36</v>
      </c>
      <c r="D37" s="6">
        <f>SUM(D33:D36)</f>
        <v>61427</v>
      </c>
      <c r="E37" s="6"/>
      <c r="F37" s="6">
        <f>SUM(F33:F36)</f>
        <v>61308</v>
      </c>
      <c r="G37" s="6"/>
      <c r="H37" s="6">
        <f>SUM(H33:H36)</f>
        <v>155839</v>
      </c>
      <c r="I37" s="6">
        <f>SUM(I33:I36)</f>
        <v>269685</v>
      </c>
      <c r="J37" s="6">
        <f>SUM(J33:J36)</f>
        <v>101772</v>
      </c>
      <c r="K37" s="6">
        <f>SUM(K33:K36)</f>
        <v>699225</v>
      </c>
      <c r="L37" s="6"/>
      <c r="M37" s="6"/>
      <c r="N37" s="6"/>
    </row>
    <row r="38" spans="1:14" s="1" customFormat="1" x14ac:dyDescent="0.25">
      <c r="A38" s="3" t="s">
        <v>40</v>
      </c>
      <c r="B38" s="1" t="s">
        <v>43</v>
      </c>
      <c r="D38" s="7">
        <f>(D6+D15+D22+D31+D37)/D23</f>
        <v>1.1846555788089401</v>
      </c>
      <c r="E38" s="7"/>
      <c r="F38" s="7">
        <f>(F6+F15+F22+F31+F37)/F23</f>
        <v>1.5229966572958513</v>
      </c>
      <c r="G38" s="7"/>
      <c r="H38" s="7">
        <f>(H6+H15+H22+H31+H37)/H23</f>
        <v>1.5576603035328989</v>
      </c>
      <c r="I38" s="7">
        <f>(I6+I15+I22+I31+I37)/I23</f>
        <v>1.4396425951658745</v>
      </c>
      <c r="J38" s="7">
        <f>(J6+J15+J22+J31+J37)/J23</f>
        <v>1.5351714573694566</v>
      </c>
      <c r="K38" s="7">
        <f>(K6+K15+K22+K31+K37)/K23</f>
        <v>1.5104905798551929</v>
      </c>
      <c r="M38" s="7"/>
      <c r="N38" s="7"/>
    </row>
    <row r="39" spans="1:14" x14ac:dyDescent="0.25">
      <c r="B39" s="10" t="s">
        <v>46</v>
      </c>
      <c r="C39" s="10"/>
      <c r="D39" s="14">
        <f>AVERAGE(D38,1.34)</f>
        <v>1.2623277894044702</v>
      </c>
      <c r="E39" s="15" t="s">
        <v>47</v>
      </c>
      <c r="F39" s="14">
        <f>AVERAGE(D38,F38)</f>
        <v>1.3538261180523956</v>
      </c>
      <c r="G39" s="15"/>
      <c r="H39" s="14">
        <f>AVERAGE(F38,H38)</f>
        <v>1.5403284804143751</v>
      </c>
      <c r="I39" s="14">
        <f>AVERAGE(H38,F38)</f>
        <v>1.5403284804143751</v>
      </c>
      <c r="J39" s="14">
        <f>AVERAGE(H38,J38)</f>
        <v>1.5464158804511778</v>
      </c>
      <c r="K39" s="13">
        <f>AVERAGE(J38,K38)</f>
        <v>1.5228310186123246</v>
      </c>
    </row>
    <row r="40" spans="1:14" x14ac:dyDescent="0.25">
      <c r="E40" s="16" t="s">
        <v>47</v>
      </c>
      <c r="F40" s="17" t="s">
        <v>67</v>
      </c>
    </row>
    <row r="42" spans="1:14" x14ac:dyDescent="0.25">
      <c r="A42" s="25" t="s">
        <v>49</v>
      </c>
      <c r="B42" t="s">
        <v>68</v>
      </c>
    </row>
    <row r="43" spans="1:14" x14ac:dyDescent="0.25">
      <c r="B43" t="s">
        <v>50</v>
      </c>
    </row>
    <row r="44" spans="1:14" x14ac:dyDescent="0.25">
      <c r="B44" t="s">
        <v>52</v>
      </c>
    </row>
    <row r="45" spans="1:14" x14ac:dyDescent="0.25">
      <c r="B45" t="s">
        <v>51</v>
      </c>
    </row>
  </sheetData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Ratios</vt:lpstr>
      <vt:lpstr>Ratios!Print_Area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Michael Moriarty</cp:lastModifiedBy>
  <cp:lastPrinted>2023-07-19T18:39:00Z</cp:lastPrinted>
  <dcterms:created xsi:type="dcterms:W3CDTF">2019-03-14T13:36:19Z</dcterms:created>
  <dcterms:modified xsi:type="dcterms:W3CDTF">2023-08-04T16:20:30Z</dcterms:modified>
</cp:coreProperties>
</file>