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W:\Rate Case - 2023-00213\Rate Case Application\PSC Staff First Data Request - 8.28.23\Request 9 - Medical Insurance\"/>
    </mc:Choice>
  </mc:AlternateContent>
  <xr:revisionPtr revIDLastSave="0" documentId="8_{0EC729A0-6E28-4041-98DC-53CF20816EBC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Exhibit 35 - Insurance" sheetId="4" state="hidden" r:id="rId1"/>
    <sheet name="Sheet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F40" i="5"/>
  <c r="F39" i="5"/>
  <c r="F38" i="5"/>
  <c r="F37" i="5"/>
  <c r="F33" i="5"/>
  <c r="C33" i="5"/>
  <c r="C40" i="5" s="1"/>
  <c r="F32" i="5"/>
  <c r="E34" i="5"/>
  <c r="C32" i="5"/>
  <c r="F31" i="5"/>
  <c r="C31" i="5"/>
  <c r="G31" i="5" s="1"/>
  <c r="F30" i="5"/>
  <c r="C30" i="5"/>
  <c r="G30" i="5" s="1"/>
  <c r="G23" i="5"/>
  <c r="G21" i="5"/>
  <c r="E21" i="5"/>
  <c r="C21" i="5"/>
  <c r="G20" i="5"/>
  <c r="G19" i="5"/>
  <c r="G18" i="5"/>
  <c r="E20" i="5"/>
  <c r="E19" i="5"/>
  <c r="E18" i="5"/>
  <c r="G17" i="5"/>
  <c r="E17" i="5"/>
  <c r="C20" i="5"/>
  <c r="C19" i="5"/>
  <c r="C18" i="5"/>
  <c r="C17" i="5"/>
  <c r="C14" i="5"/>
  <c r="G14" i="5"/>
  <c r="G13" i="5"/>
  <c r="G12" i="5"/>
  <c r="G11" i="5"/>
  <c r="G10" i="5"/>
  <c r="C13" i="5"/>
  <c r="C12" i="5"/>
  <c r="C11" i="5"/>
  <c r="C10" i="5"/>
  <c r="E14" i="5"/>
  <c r="E12" i="5"/>
  <c r="E10" i="5"/>
  <c r="F20" i="5"/>
  <c r="F19" i="5"/>
  <c r="F18" i="5"/>
  <c r="F17" i="5"/>
  <c r="F13" i="5"/>
  <c r="F12" i="5"/>
  <c r="F11" i="5"/>
  <c r="F10" i="5"/>
  <c r="C38" i="5" l="1"/>
  <c r="G38" i="5" s="1"/>
  <c r="C34" i="5"/>
  <c r="G40" i="5"/>
  <c r="E40" i="5"/>
  <c r="C39" i="5"/>
  <c r="G32" i="5"/>
  <c r="G33" i="5"/>
  <c r="C37" i="5"/>
  <c r="G34" i="5" l="1"/>
  <c r="E38" i="5"/>
  <c r="G37" i="5"/>
  <c r="E37" i="5"/>
  <c r="C41" i="5"/>
  <c r="G39" i="5"/>
  <c r="E39" i="5"/>
  <c r="E41" i="5" l="1"/>
  <c r="G41" i="5"/>
  <c r="G43" i="5" s="1"/>
  <c r="B12" i="4" l="1"/>
  <c r="B10" i="4"/>
  <c r="B9" i="4"/>
  <c r="C13" i="4"/>
  <c r="B13" i="4" l="1"/>
</calcChain>
</file>

<file path=xl/sharedStrings.xml><?xml version="1.0" encoding="utf-8"?>
<sst xmlns="http://schemas.openxmlformats.org/spreadsheetml/2006/main" count="67" uniqueCount="37">
  <si>
    <t>Employee Premiums</t>
  </si>
  <si>
    <t>Employer Premiums</t>
  </si>
  <si>
    <t>Contributions for Health, Dental, Vision and Life Insurance - All employees</t>
  </si>
  <si>
    <t>Shelby Energy Cooperative, Inc.</t>
  </si>
  <si>
    <t>Exhibit 35</t>
  </si>
  <si>
    <t>Case No. 2023-00213</t>
  </si>
  <si>
    <t>Health Insurance (Non-Bargaining Unit Employees)</t>
  </si>
  <si>
    <t>Health Insurance (Bargaining Unit Employees)</t>
  </si>
  <si>
    <t>Dental Insurance (all employees)</t>
  </si>
  <si>
    <t>Vision Insurance (all employees)</t>
  </si>
  <si>
    <t>Basic Life Insurance (all employees)</t>
  </si>
  <si>
    <t>Supplemental Life Insurance (all employees)</t>
  </si>
  <si>
    <t>Health Insurance Premiums</t>
  </si>
  <si>
    <t>Option</t>
  </si>
  <si>
    <t>Total Cost $</t>
  </si>
  <si>
    <t>Employee %</t>
  </si>
  <si>
    <t>Employee $</t>
  </si>
  <si>
    <t>Utility %</t>
  </si>
  <si>
    <t>Utility $</t>
  </si>
  <si>
    <t>#</t>
  </si>
  <si>
    <t>(1)</t>
  </si>
  <si>
    <t>(2)</t>
  </si>
  <si>
    <t>(3)</t>
  </si>
  <si>
    <t>(4)</t>
  </si>
  <si>
    <t>(5)</t>
  </si>
  <si>
    <t>(6)</t>
  </si>
  <si>
    <t>Employee</t>
  </si>
  <si>
    <t>Employee &amp; Spouse</t>
  </si>
  <si>
    <t>Employee &amp; Child(ren)</t>
  </si>
  <si>
    <t>Employee &amp; Family</t>
  </si>
  <si>
    <t>Total</t>
  </si>
  <si>
    <t>Adjustment</t>
  </si>
  <si>
    <t>Test Year - Union Labor</t>
  </si>
  <si>
    <t>Test Year - Non-Union Labor</t>
  </si>
  <si>
    <t>Adjusted to BLS Average</t>
  </si>
  <si>
    <t>Request 9</t>
  </si>
  <si>
    <t>Adjustment to BLS Average Medical Insurance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</si>
</sst>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Border="1"/>
    <xf numFmtId="14" fontId="0" fillId="0" borderId="0" xfId="3" applyNumberFormat="1" applyFont="1" applyBorder="1"/>
    <xf numFmtId="165" fontId="0" fillId="0" borderId="0" xfId="2" applyNumberFormat="1" applyFont="1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0" fontId="2" fillId="0" borderId="1" xfId="0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44" fontId="0" fillId="0" borderId="0" xfId="2" applyFont="1"/>
    <xf numFmtId="44" fontId="0" fillId="0" borderId="0" xfId="2" applyFont="1" applyBorder="1" applyAlignment="1">
      <alignment horizontal="center"/>
    </xf>
    <xf numFmtId="43" fontId="0" fillId="0" borderId="0" xfId="1" applyFont="1"/>
    <xf numFmtId="43" fontId="0" fillId="0" borderId="0" xfId="1" applyFont="1" applyBorder="1" applyAlignment="1">
      <alignment horizontal="center"/>
    </xf>
    <xf numFmtId="0" fontId="3" fillId="0" borderId="0" xfId="0" applyFont="1"/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0" applyNumberFormat="1"/>
    <xf numFmtId="165" fontId="0" fillId="0" borderId="0" xfId="2" applyNumberFormat="1" applyFont="1" applyFill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5" fontId="0" fillId="0" borderId="0" xfId="2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43" fontId="0" fillId="0" borderId="0" xfId="1" applyFont="1" applyBorder="1" applyAlignment="1">
      <alignment wrapText="1"/>
    </xf>
    <xf numFmtId="44" fontId="0" fillId="0" borderId="0" xfId="2" applyFont="1" applyBorder="1"/>
    <xf numFmtId="44" fontId="0" fillId="0" borderId="0" xfId="1" applyNumberFormat="1" applyFont="1" applyBorder="1"/>
    <xf numFmtId="9" fontId="0" fillId="0" borderId="0" xfId="3" applyFont="1" applyBorder="1"/>
    <xf numFmtId="43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166" fontId="7" fillId="0" borderId="0" xfId="0" quotePrefix="1" applyNumberFormat="1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6" fillId="0" borderId="0" xfId="0" applyFont="1"/>
    <xf numFmtId="166" fontId="6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wrapText="1"/>
    </xf>
    <xf numFmtId="164" fontId="8" fillId="0" borderId="0" xfId="1" applyNumberFormat="1" applyFont="1" applyFill="1" applyAlignment="1">
      <alignment horizontal="right"/>
    </xf>
    <xf numFmtId="9" fontId="8" fillId="0" borderId="0" xfId="3" applyFont="1" applyFill="1" applyAlignment="1"/>
    <xf numFmtId="164" fontId="8" fillId="0" borderId="0" xfId="1" applyNumberFormat="1" applyFont="1" applyFill="1" applyAlignment="1"/>
    <xf numFmtId="9" fontId="8" fillId="0" borderId="1" xfId="3" applyFont="1" applyFill="1" applyBorder="1" applyAlignment="1"/>
    <xf numFmtId="164" fontId="8" fillId="0" borderId="1" xfId="1" applyNumberFormat="1" applyFont="1" applyFill="1" applyBorder="1" applyAlignment="1"/>
    <xf numFmtId="0" fontId="8" fillId="0" borderId="2" xfId="0" applyFont="1" applyBorder="1"/>
    <xf numFmtId="164" fontId="8" fillId="0" borderId="2" xfId="1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/>
    <xf numFmtId="164" fontId="8" fillId="0" borderId="0" xfId="1" applyNumberFormat="1" applyFont="1" applyFill="1"/>
    <xf numFmtId="164" fontId="6" fillId="0" borderId="0" xfId="1" applyNumberFormat="1" applyFont="1" applyFill="1" applyAlignment="1"/>
    <xf numFmtId="0" fontId="6" fillId="0" borderId="0" xfId="0" applyFont="1" applyAlignment="1">
      <alignment horizontal="left"/>
    </xf>
    <xf numFmtId="0" fontId="7" fillId="0" borderId="3" xfId="0" applyFont="1" applyBorder="1"/>
    <xf numFmtId="164" fontId="8" fillId="0" borderId="3" xfId="1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4" fontId="8" fillId="0" borderId="3" xfId="1" applyNumberFormat="1" applyFont="1" applyFill="1" applyBorder="1" applyAlignment="1"/>
  </cellXfs>
  <cellStyles count="5">
    <cellStyle name="Comma" xfId="1" builtinId="3"/>
    <cellStyle name="Currency" xfId="2" builtinId="4"/>
    <cellStyle name="Normal" xfId="0" builtinId="0"/>
    <cellStyle name="Normal 2" xfId="4" xr:uid="{BF103D5A-5DF0-46B5-93B7-C7F3F4B79F0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ECFD-15BE-4D01-8071-ED26854A61E8}">
  <dimension ref="A1:G26"/>
  <sheetViews>
    <sheetView zoomScaleNormal="100" workbookViewId="0">
      <selection activeCell="A7" sqref="A7"/>
    </sheetView>
  </sheetViews>
  <sheetFormatPr defaultRowHeight="14.5" x14ac:dyDescent="0.35"/>
  <cols>
    <col min="1" max="1" width="57.1796875" customWidth="1"/>
    <col min="2" max="3" width="29.54296875" customWidth="1"/>
    <col min="4" max="5" width="15.7265625" customWidth="1"/>
    <col min="6" max="6" width="14.26953125" bestFit="1" customWidth="1"/>
    <col min="7" max="7" width="12.54296875" bestFit="1" customWidth="1"/>
  </cols>
  <sheetData>
    <row r="1" spans="1:7" x14ac:dyDescent="0.35">
      <c r="A1" s="1" t="s">
        <v>3</v>
      </c>
      <c r="B1" s="1"/>
    </row>
    <row r="2" spans="1:7" x14ac:dyDescent="0.35">
      <c r="A2" s="1" t="s">
        <v>5</v>
      </c>
      <c r="B2" s="1"/>
    </row>
    <row r="3" spans="1:7" x14ac:dyDescent="0.35">
      <c r="A3" s="1" t="s">
        <v>4</v>
      </c>
      <c r="B3" s="1"/>
    </row>
    <row r="4" spans="1:7" x14ac:dyDescent="0.35">
      <c r="A4" s="1" t="s">
        <v>2</v>
      </c>
      <c r="B4" s="1"/>
    </row>
    <row r="5" spans="1:7" x14ac:dyDescent="0.35">
      <c r="C5" s="2"/>
      <c r="D5" s="2"/>
      <c r="E5" s="2"/>
    </row>
    <row r="6" spans="1:7" x14ac:dyDescent="0.35">
      <c r="B6" s="9" t="s">
        <v>0</v>
      </c>
      <c r="C6" s="10" t="s">
        <v>1</v>
      </c>
      <c r="D6" s="4"/>
      <c r="E6" s="4"/>
    </row>
    <row r="7" spans="1:7" x14ac:dyDescent="0.35">
      <c r="A7" s="19" t="s">
        <v>6</v>
      </c>
      <c r="B7" s="11">
        <v>30699.39</v>
      </c>
      <c r="C7" s="12">
        <v>276294.53000000003</v>
      </c>
      <c r="D7" s="30"/>
      <c r="E7" s="30"/>
    </row>
    <row r="8" spans="1:7" x14ac:dyDescent="0.35">
      <c r="A8" s="19" t="s">
        <v>7</v>
      </c>
      <c r="B8" s="13">
        <v>38979.47</v>
      </c>
      <c r="C8" s="14">
        <v>260862.61</v>
      </c>
      <c r="D8" s="30"/>
      <c r="E8" s="30"/>
    </row>
    <row r="9" spans="1:7" x14ac:dyDescent="0.35">
      <c r="A9" s="19" t="s">
        <v>8</v>
      </c>
      <c r="B9" s="13">
        <f>10531.95+11699.84</f>
        <v>22231.79</v>
      </c>
      <c r="C9" s="14">
        <v>0</v>
      </c>
      <c r="D9" s="30"/>
      <c r="E9" s="30"/>
    </row>
    <row r="10" spans="1:7" x14ac:dyDescent="0.35">
      <c r="A10" s="19" t="s">
        <v>9</v>
      </c>
      <c r="B10" s="13">
        <f>1361.13+2513.19</f>
        <v>3874.32</v>
      </c>
      <c r="C10" s="14">
        <v>0</v>
      </c>
      <c r="D10" s="30"/>
      <c r="E10" s="30"/>
    </row>
    <row r="11" spans="1:7" x14ac:dyDescent="0.35">
      <c r="A11" s="19" t="s">
        <v>10</v>
      </c>
      <c r="B11" s="13">
        <v>0</v>
      </c>
      <c r="C11" s="14">
        <v>7727.45</v>
      </c>
      <c r="D11" s="5"/>
      <c r="E11" s="5"/>
    </row>
    <row r="12" spans="1:7" x14ac:dyDescent="0.35">
      <c r="A12" s="19" t="s">
        <v>11</v>
      </c>
      <c r="B12" s="16">
        <f>3328.93+435.9</f>
        <v>3764.83</v>
      </c>
      <c r="C12" s="17">
        <v>0</v>
      </c>
      <c r="D12" s="5"/>
      <c r="E12" s="5"/>
    </row>
    <row r="13" spans="1:7" x14ac:dyDescent="0.35">
      <c r="A13" s="2"/>
      <c r="B13" s="18">
        <f>SUM(B7:B12)</f>
        <v>99549.8</v>
      </c>
      <c r="C13" s="18">
        <f>SUM(C7:C12)</f>
        <v>544884.59</v>
      </c>
      <c r="D13" s="6"/>
      <c r="E13" s="28"/>
    </row>
    <row r="14" spans="1:7" x14ac:dyDescent="0.35">
      <c r="A14" s="3"/>
      <c r="C14" s="7"/>
      <c r="D14" s="7"/>
      <c r="E14" s="29"/>
      <c r="G14" s="8"/>
    </row>
    <row r="15" spans="1:7" x14ac:dyDescent="0.35">
      <c r="A15" s="2"/>
      <c r="B15" s="15"/>
      <c r="C15" s="7"/>
      <c r="D15" s="7"/>
      <c r="E15" s="8"/>
      <c r="G15" s="8"/>
    </row>
    <row r="16" spans="1:7" x14ac:dyDescent="0.35">
      <c r="A16" s="2"/>
      <c r="C16" s="4"/>
      <c r="D16" s="4"/>
      <c r="E16" s="4"/>
    </row>
    <row r="17" spans="1:7" x14ac:dyDescent="0.35">
      <c r="A17" s="24"/>
      <c r="B17" s="23"/>
      <c r="C17" s="23"/>
      <c r="E17" s="18"/>
    </row>
    <row r="18" spans="1:7" x14ac:dyDescent="0.35">
      <c r="A18" s="22"/>
      <c r="B18" s="23"/>
      <c r="C18" s="25"/>
      <c r="D18" s="4"/>
      <c r="E18" s="4"/>
      <c r="G18" s="21"/>
    </row>
    <row r="19" spans="1:7" x14ac:dyDescent="0.35">
      <c r="A19" s="22"/>
      <c r="B19" s="23"/>
      <c r="C19" s="26"/>
      <c r="D19" s="7"/>
      <c r="E19" s="7"/>
      <c r="G19" s="18"/>
    </row>
    <row r="20" spans="1:7" x14ac:dyDescent="0.35">
      <c r="A20" s="22"/>
      <c r="B20" s="23"/>
      <c r="C20" s="27"/>
      <c r="D20" s="8"/>
      <c r="E20" s="8"/>
    </row>
    <row r="21" spans="1:7" x14ac:dyDescent="0.35">
      <c r="A21" s="22"/>
      <c r="B21" s="23"/>
      <c r="C21" s="23"/>
    </row>
    <row r="22" spans="1:7" x14ac:dyDescent="0.35">
      <c r="A22" s="22"/>
      <c r="B22" s="23"/>
      <c r="C22" s="23"/>
      <c r="D22" s="20"/>
      <c r="F22" s="13"/>
      <c r="G22" s="13"/>
    </row>
    <row r="23" spans="1:7" x14ac:dyDescent="0.35">
      <c r="F23" s="13"/>
      <c r="G23" s="13"/>
    </row>
    <row r="24" spans="1:7" x14ac:dyDescent="0.35">
      <c r="E24" s="20"/>
      <c r="F24" s="13"/>
      <c r="G24" s="13"/>
    </row>
    <row r="25" spans="1:7" x14ac:dyDescent="0.35">
      <c r="E25" s="20"/>
      <c r="F25" s="13"/>
      <c r="G25" s="13"/>
    </row>
    <row r="26" spans="1:7" x14ac:dyDescent="0.35">
      <c r="E26" s="20"/>
      <c r="F26" s="20"/>
      <c r="G26" s="20"/>
    </row>
  </sheetData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1C96-26E5-4EF6-A840-1CDF74D003DB}">
  <dimension ref="A1:N44"/>
  <sheetViews>
    <sheetView tabSelected="1" workbookViewId="0">
      <selection activeCell="B4" sqref="B4:G4"/>
    </sheetView>
  </sheetViews>
  <sheetFormatPr defaultRowHeight="14.5" x14ac:dyDescent="0.35"/>
  <cols>
    <col min="1" max="1" width="2.81640625" bestFit="1" customWidth="1"/>
    <col min="2" max="2" width="19.7265625" bestFit="1" customWidth="1"/>
    <col min="3" max="3" width="8.6328125" bestFit="1" customWidth="1"/>
    <col min="4" max="4" width="11.453125" bestFit="1" customWidth="1"/>
    <col min="5" max="5" width="11" bestFit="1" customWidth="1"/>
    <col min="6" max="6" width="7.81640625" bestFit="1" customWidth="1"/>
    <col min="7" max="7" width="8.6328125" bestFit="1" customWidth="1"/>
    <col min="14" max="14" width="11.08984375" bestFit="1" customWidth="1"/>
  </cols>
  <sheetData>
    <row r="1" spans="1:14" x14ac:dyDescent="0.35">
      <c r="A1" s="1" t="s">
        <v>35</v>
      </c>
    </row>
    <row r="2" spans="1:14" x14ac:dyDescent="0.35">
      <c r="A2" s="1" t="s">
        <v>36</v>
      </c>
    </row>
    <row r="4" spans="1:14" x14ac:dyDescent="0.35">
      <c r="A4" s="33"/>
      <c r="B4" s="32" t="s">
        <v>12</v>
      </c>
      <c r="C4" s="32"/>
      <c r="D4" s="32"/>
      <c r="E4" s="32"/>
      <c r="F4" s="32"/>
      <c r="G4" s="32"/>
    </row>
    <row r="6" spans="1:14" ht="26.5" x14ac:dyDescent="0.35">
      <c r="A6" s="33"/>
      <c r="B6" s="35" t="s">
        <v>13</v>
      </c>
      <c r="C6" s="36" t="s">
        <v>14</v>
      </c>
      <c r="D6" s="37" t="s">
        <v>15</v>
      </c>
      <c r="E6" s="37" t="s">
        <v>16</v>
      </c>
      <c r="F6" s="37" t="s">
        <v>17</v>
      </c>
      <c r="G6" s="37" t="s">
        <v>18</v>
      </c>
    </row>
    <row r="7" spans="1:14" x14ac:dyDescent="0.35">
      <c r="A7" s="39" t="s">
        <v>19</v>
      </c>
      <c r="B7" s="40" t="s">
        <v>20</v>
      </c>
      <c r="C7" s="40" t="s">
        <v>21</v>
      </c>
      <c r="D7" s="40" t="s">
        <v>22</v>
      </c>
      <c r="E7" s="40" t="s">
        <v>23</v>
      </c>
      <c r="F7" s="40" t="s">
        <v>24</v>
      </c>
      <c r="G7" s="40" t="s">
        <v>25</v>
      </c>
    </row>
    <row r="8" spans="1:14" x14ac:dyDescent="0.35">
      <c r="A8" s="33"/>
      <c r="B8" s="38"/>
      <c r="C8" s="41"/>
      <c r="D8" s="38"/>
      <c r="E8" s="38"/>
      <c r="F8" s="38"/>
      <c r="G8" s="42"/>
    </row>
    <row r="9" spans="1:14" x14ac:dyDescent="0.35">
      <c r="A9" s="33"/>
      <c r="B9" s="43" t="s">
        <v>32</v>
      </c>
      <c r="C9" s="44"/>
      <c r="D9" s="45"/>
      <c r="E9" s="46"/>
      <c r="F9" s="47"/>
      <c r="G9" s="42"/>
    </row>
    <row r="10" spans="1:14" x14ac:dyDescent="0.35">
      <c r="A10" s="34">
        <v>1</v>
      </c>
      <c r="B10" s="38" t="s">
        <v>26</v>
      </c>
      <c r="C10" s="48">
        <f>E10/D10</f>
        <v>24216.923076923078</v>
      </c>
      <c r="D10" s="49">
        <v>0.13</v>
      </c>
      <c r="E10" s="50">
        <f>1049.4+1049.4+1049.4</f>
        <v>3148.2000000000003</v>
      </c>
      <c r="F10" s="49">
        <f>1-D10</f>
        <v>0.87</v>
      </c>
      <c r="G10" s="50">
        <f>C10-E10</f>
        <v>21068.723076923077</v>
      </c>
    </row>
    <row r="11" spans="1:14" x14ac:dyDescent="0.35">
      <c r="A11" s="34">
        <v>2</v>
      </c>
      <c r="B11" s="38" t="s">
        <v>27</v>
      </c>
      <c r="C11" s="48">
        <f>E11/D11</f>
        <v>0</v>
      </c>
      <c r="D11" s="49">
        <v>0.13</v>
      </c>
      <c r="E11" s="50">
        <v>0</v>
      </c>
      <c r="F11" s="49">
        <f t="shared" ref="F11:F13" si="0">1-D11</f>
        <v>0.87</v>
      </c>
      <c r="G11" s="50">
        <f>C11-E11</f>
        <v>0</v>
      </c>
    </row>
    <row r="12" spans="1:14" x14ac:dyDescent="0.35">
      <c r="A12" s="34">
        <v>3</v>
      </c>
      <c r="B12" s="38" t="s">
        <v>28</v>
      </c>
      <c r="C12" s="48">
        <f>E12/D12</f>
        <v>35099.384615384617</v>
      </c>
      <c r="D12" s="49">
        <v>0.13</v>
      </c>
      <c r="E12" s="50">
        <f>2281.46+2281.46</f>
        <v>4562.92</v>
      </c>
      <c r="F12" s="49">
        <f t="shared" si="0"/>
        <v>0.87</v>
      </c>
      <c r="G12" s="50">
        <f>C12-E12</f>
        <v>30536.464615384619</v>
      </c>
    </row>
    <row r="13" spans="1:14" x14ac:dyDescent="0.35">
      <c r="A13" s="34">
        <v>4</v>
      </c>
      <c r="B13" s="38" t="s">
        <v>29</v>
      </c>
      <c r="C13" s="48">
        <f>E13/D13</f>
        <v>240525.76923076922</v>
      </c>
      <c r="D13" s="51">
        <v>0.13</v>
      </c>
      <c r="E13" s="52">
        <v>31268.35</v>
      </c>
      <c r="F13" s="49">
        <f t="shared" si="0"/>
        <v>0.87</v>
      </c>
      <c r="G13" s="50">
        <f>C13-E13</f>
        <v>209257.41923076921</v>
      </c>
    </row>
    <row r="14" spans="1:14" x14ac:dyDescent="0.35">
      <c r="A14" s="34">
        <v>5</v>
      </c>
      <c r="B14" s="53" t="s">
        <v>30</v>
      </c>
      <c r="C14" s="54">
        <f>SUM(C10:C13)</f>
        <v>299842.07692307694</v>
      </c>
      <c r="D14" s="55"/>
      <c r="E14" s="55">
        <f>SUM(E10:E13)</f>
        <v>38979.47</v>
      </c>
      <c r="F14" s="55"/>
      <c r="G14" s="55">
        <f>SUM(G10:G13)</f>
        <v>260862.60692307691</v>
      </c>
      <c r="L14" s="31"/>
      <c r="N14" s="31"/>
    </row>
    <row r="15" spans="1:14" x14ac:dyDescent="0.35">
      <c r="A15" s="33"/>
      <c r="B15" s="38"/>
      <c r="C15" s="48"/>
      <c r="D15" s="56"/>
      <c r="E15" s="56"/>
      <c r="F15" s="56"/>
      <c r="G15" s="57"/>
    </row>
    <row r="16" spans="1:14" x14ac:dyDescent="0.35">
      <c r="A16" s="33"/>
      <c r="B16" s="58" t="s">
        <v>34</v>
      </c>
      <c r="C16" s="48"/>
      <c r="D16" s="56"/>
      <c r="E16" s="56"/>
      <c r="F16" s="56"/>
      <c r="G16" s="57"/>
    </row>
    <row r="17" spans="1:7" x14ac:dyDescent="0.35">
      <c r="A17" s="34">
        <v>6</v>
      </c>
      <c r="B17" s="38" t="s">
        <v>26</v>
      </c>
      <c r="C17" s="48">
        <f>C10</f>
        <v>24216.923076923078</v>
      </c>
      <c r="D17" s="49">
        <v>0.22</v>
      </c>
      <c r="E17" s="50">
        <f>C17*D17</f>
        <v>5327.7230769230773</v>
      </c>
      <c r="F17" s="49">
        <f>1-D17</f>
        <v>0.78</v>
      </c>
      <c r="G17" s="50">
        <f>C17*F17</f>
        <v>18889.2</v>
      </c>
    </row>
    <row r="18" spans="1:7" x14ac:dyDescent="0.35">
      <c r="A18" s="34">
        <v>7</v>
      </c>
      <c r="B18" s="38" t="s">
        <v>27</v>
      </c>
      <c r="C18" s="48">
        <f>C11</f>
        <v>0</v>
      </c>
      <c r="D18" s="49">
        <v>0.33</v>
      </c>
      <c r="E18" s="50">
        <f t="shared" ref="E18:E20" si="1">C18*D18</f>
        <v>0</v>
      </c>
      <c r="F18" s="49">
        <f>1-D18</f>
        <v>0.66999999999999993</v>
      </c>
      <c r="G18" s="50">
        <f t="shared" ref="G18:G20" si="2">C18*F18</f>
        <v>0</v>
      </c>
    </row>
    <row r="19" spans="1:7" x14ac:dyDescent="0.35">
      <c r="A19" s="34">
        <v>8</v>
      </c>
      <c r="B19" s="38" t="s">
        <v>28</v>
      </c>
      <c r="C19" s="48">
        <f>C12</f>
        <v>35099.384615384617</v>
      </c>
      <c r="D19" s="49">
        <v>0.33</v>
      </c>
      <c r="E19" s="50">
        <f t="shared" si="1"/>
        <v>11582.796923076925</v>
      </c>
      <c r="F19" s="49">
        <f>1-D19</f>
        <v>0.66999999999999993</v>
      </c>
      <c r="G19" s="50">
        <f t="shared" si="2"/>
        <v>23516.58769230769</v>
      </c>
    </row>
    <row r="20" spans="1:7" x14ac:dyDescent="0.35">
      <c r="A20" s="34">
        <v>9</v>
      </c>
      <c r="B20" s="38" t="s">
        <v>29</v>
      </c>
      <c r="C20" s="48">
        <f>C13</f>
        <v>240525.76923076922</v>
      </c>
      <c r="D20" s="51">
        <v>0.33</v>
      </c>
      <c r="E20" s="50">
        <f t="shared" si="1"/>
        <v>79373.50384615385</v>
      </c>
      <c r="F20" s="49">
        <f>1-D20</f>
        <v>0.66999999999999993</v>
      </c>
      <c r="G20" s="50">
        <f t="shared" si="2"/>
        <v>161152.26538461537</v>
      </c>
    </row>
    <row r="21" spans="1:7" x14ac:dyDescent="0.35">
      <c r="A21" s="34">
        <v>10</v>
      </c>
      <c r="B21" s="53" t="s">
        <v>30</v>
      </c>
      <c r="C21" s="54">
        <f>SUM(C17:C20)</f>
        <v>299842.07692307694</v>
      </c>
      <c r="D21" s="55"/>
      <c r="E21" s="55">
        <f>SUM(E17:E20)</f>
        <v>96284.023846153854</v>
      </c>
      <c r="F21" s="55"/>
      <c r="G21" s="55">
        <f>SUM(G17:G20)</f>
        <v>203558.05307692307</v>
      </c>
    </row>
    <row r="22" spans="1:7" x14ac:dyDescent="0.35">
      <c r="A22" s="33"/>
      <c r="B22" s="38"/>
      <c r="C22" s="48"/>
      <c r="D22" s="56"/>
      <c r="E22" s="56"/>
      <c r="F22" s="56"/>
      <c r="G22" s="56"/>
    </row>
    <row r="23" spans="1:7" ht="15" thickBot="1" x14ac:dyDescent="0.4">
      <c r="A23" s="33"/>
      <c r="B23" s="59" t="s">
        <v>31</v>
      </c>
      <c r="C23" s="60"/>
      <c r="D23" s="61"/>
      <c r="E23" s="61"/>
      <c r="F23" s="61"/>
      <c r="G23" s="62">
        <f>G21-G14</f>
        <v>-57304.553846153838</v>
      </c>
    </row>
    <row r="26" spans="1:7" ht="26.5" x14ac:dyDescent="0.35">
      <c r="A26" s="33"/>
      <c r="B26" s="35" t="s">
        <v>13</v>
      </c>
      <c r="C26" s="36" t="s">
        <v>14</v>
      </c>
      <c r="D26" s="37" t="s">
        <v>15</v>
      </c>
      <c r="E26" s="37" t="s">
        <v>16</v>
      </c>
      <c r="F26" s="37" t="s">
        <v>17</v>
      </c>
      <c r="G26" s="37" t="s">
        <v>18</v>
      </c>
    </row>
    <row r="27" spans="1:7" x14ac:dyDescent="0.35">
      <c r="A27" s="39" t="s">
        <v>19</v>
      </c>
      <c r="B27" s="40" t="s">
        <v>20</v>
      </c>
      <c r="C27" s="40" t="s">
        <v>21</v>
      </c>
      <c r="D27" s="40" t="s">
        <v>22</v>
      </c>
      <c r="E27" s="40" t="s">
        <v>23</v>
      </c>
      <c r="F27" s="40" t="s">
        <v>24</v>
      </c>
      <c r="G27" s="40" t="s">
        <v>25</v>
      </c>
    </row>
    <row r="28" spans="1:7" x14ac:dyDescent="0.35">
      <c r="A28" s="33"/>
      <c r="B28" s="38"/>
      <c r="C28" s="41"/>
      <c r="D28" s="38"/>
      <c r="E28" s="38"/>
      <c r="F28" s="38"/>
      <c r="G28" s="42"/>
    </row>
    <row r="29" spans="1:7" x14ac:dyDescent="0.35">
      <c r="A29" s="33"/>
      <c r="B29" s="43" t="s">
        <v>33</v>
      </c>
      <c r="C29" s="44"/>
      <c r="D29" s="45"/>
      <c r="E29" s="46"/>
      <c r="F29" s="47"/>
      <c r="G29" s="42"/>
    </row>
    <row r="30" spans="1:7" x14ac:dyDescent="0.35">
      <c r="A30" s="34">
        <v>1</v>
      </c>
      <c r="B30" s="38" t="s">
        <v>26</v>
      </c>
      <c r="C30" s="48">
        <f>E30/D30</f>
        <v>41033.599999999991</v>
      </c>
      <c r="D30" s="49">
        <v>0.1</v>
      </c>
      <c r="E30" s="50">
        <v>4103.3599999999997</v>
      </c>
      <c r="F30" s="49">
        <f>1-D30</f>
        <v>0.9</v>
      </c>
      <c r="G30" s="50">
        <f>C30-E30</f>
        <v>36930.239999999991</v>
      </c>
    </row>
    <row r="31" spans="1:7" x14ac:dyDescent="0.35">
      <c r="A31" s="34">
        <v>2</v>
      </c>
      <c r="B31" s="38" t="s">
        <v>27</v>
      </c>
      <c r="C31" s="48">
        <f>E31/D31</f>
        <v>83361.8</v>
      </c>
      <c r="D31" s="49">
        <v>0.1</v>
      </c>
      <c r="E31" s="50">
        <v>8336.18</v>
      </c>
      <c r="F31" s="49">
        <f t="shared" ref="F31:F33" si="3">1-D31</f>
        <v>0.9</v>
      </c>
      <c r="G31" s="50">
        <f>C31-E31</f>
        <v>75025.62</v>
      </c>
    </row>
    <row r="32" spans="1:7" x14ac:dyDescent="0.35">
      <c r="A32" s="34">
        <v>3</v>
      </c>
      <c r="B32" s="38" t="s">
        <v>28</v>
      </c>
      <c r="C32" s="48">
        <f>E32/D32</f>
        <v>71187.199999999997</v>
      </c>
      <c r="D32" s="49">
        <v>0.1</v>
      </c>
      <c r="E32" s="50">
        <v>7118.72</v>
      </c>
      <c r="F32" s="49">
        <f t="shared" si="3"/>
        <v>0.9</v>
      </c>
      <c r="G32" s="50">
        <f>C32-E32</f>
        <v>64068.479999999996</v>
      </c>
    </row>
    <row r="33" spans="1:14" x14ac:dyDescent="0.35">
      <c r="A33" s="34">
        <v>4</v>
      </c>
      <c r="B33" s="38" t="s">
        <v>29</v>
      </c>
      <c r="C33" s="48">
        <f>E33/D33</f>
        <v>111411.29999999999</v>
      </c>
      <c r="D33" s="51">
        <v>0.1</v>
      </c>
      <c r="E33" s="52">
        <f>11132.5+8.63</f>
        <v>11141.13</v>
      </c>
      <c r="F33" s="49">
        <f t="shared" si="3"/>
        <v>0.9</v>
      </c>
      <c r="G33" s="50">
        <f>C33-E33</f>
        <v>100270.16999999998</v>
      </c>
    </row>
    <row r="34" spans="1:14" x14ac:dyDescent="0.35">
      <c r="A34" s="34">
        <v>5</v>
      </c>
      <c r="B34" s="53" t="s">
        <v>30</v>
      </c>
      <c r="C34" s="54">
        <f>SUM(C30:C33)</f>
        <v>306993.89999999997</v>
      </c>
      <c r="D34" s="55"/>
      <c r="E34" s="55">
        <f>SUM(E30:E33)</f>
        <v>30699.39</v>
      </c>
      <c r="F34" s="55"/>
      <c r="G34" s="55">
        <f>SUM(G30:G33)</f>
        <v>276294.50999999995</v>
      </c>
      <c r="L34" s="31"/>
      <c r="N34" s="31"/>
    </row>
    <row r="35" spans="1:14" x14ac:dyDescent="0.35">
      <c r="A35" s="33"/>
      <c r="B35" s="38"/>
      <c r="C35" s="48"/>
      <c r="D35" s="56"/>
      <c r="E35" s="56"/>
      <c r="F35" s="56"/>
      <c r="G35" s="57"/>
    </row>
    <row r="36" spans="1:14" x14ac:dyDescent="0.35">
      <c r="A36" s="33"/>
      <c r="B36" s="58" t="s">
        <v>34</v>
      </c>
      <c r="C36" s="48"/>
      <c r="D36" s="56"/>
      <c r="E36" s="56"/>
      <c r="F36" s="56"/>
      <c r="G36" s="57"/>
    </row>
    <row r="37" spans="1:14" x14ac:dyDescent="0.35">
      <c r="A37" s="34">
        <v>6</v>
      </c>
      <c r="B37" s="38" t="s">
        <v>26</v>
      </c>
      <c r="C37" s="48">
        <f>C30</f>
        <v>41033.599999999991</v>
      </c>
      <c r="D37" s="49">
        <v>0.22</v>
      </c>
      <c r="E37" s="50">
        <f>C37*D37</f>
        <v>9027.391999999998</v>
      </c>
      <c r="F37" s="49">
        <f>1-D37</f>
        <v>0.78</v>
      </c>
      <c r="G37" s="50">
        <f>C37*F37</f>
        <v>32006.207999999995</v>
      </c>
    </row>
    <row r="38" spans="1:14" x14ac:dyDescent="0.35">
      <c r="A38" s="34">
        <v>7</v>
      </c>
      <c r="B38" s="38" t="s">
        <v>27</v>
      </c>
      <c r="C38" s="48">
        <f>C31</f>
        <v>83361.8</v>
      </c>
      <c r="D38" s="49">
        <v>0.33</v>
      </c>
      <c r="E38" s="50">
        <f t="shared" ref="E38:E40" si="4">C38*D38</f>
        <v>27509.394000000004</v>
      </c>
      <c r="F38" s="49">
        <f>1-D38</f>
        <v>0.66999999999999993</v>
      </c>
      <c r="G38" s="50">
        <f t="shared" ref="G38:G40" si="5">C38*F38</f>
        <v>55852.405999999995</v>
      </c>
    </row>
    <row r="39" spans="1:14" x14ac:dyDescent="0.35">
      <c r="A39" s="34">
        <v>8</v>
      </c>
      <c r="B39" s="38" t="s">
        <v>28</v>
      </c>
      <c r="C39" s="48">
        <f>C32</f>
        <v>71187.199999999997</v>
      </c>
      <c r="D39" s="49">
        <v>0.33</v>
      </c>
      <c r="E39" s="50">
        <f t="shared" si="4"/>
        <v>23491.776000000002</v>
      </c>
      <c r="F39" s="49">
        <f>1-D39</f>
        <v>0.66999999999999993</v>
      </c>
      <c r="G39" s="50">
        <f t="shared" si="5"/>
        <v>47695.423999999992</v>
      </c>
    </row>
    <row r="40" spans="1:14" x14ac:dyDescent="0.35">
      <c r="A40" s="34">
        <v>9</v>
      </c>
      <c r="B40" s="38" t="s">
        <v>29</v>
      </c>
      <c r="C40" s="48">
        <f>C33</f>
        <v>111411.29999999999</v>
      </c>
      <c r="D40" s="51">
        <v>0.33</v>
      </c>
      <c r="E40" s="50">
        <f t="shared" si="4"/>
        <v>36765.728999999999</v>
      </c>
      <c r="F40" s="49">
        <f>1-D40</f>
        <v>0.66999999999999993</v>
      </c>
      <c r="G40" s="50">
        <f t="shared" si="5"/>
        <v>74645.570999999982</v>
      </c>
    </row>
    <row r="41" spans="1:14" x14ac:dyDescent="0.35">
      <c r="A41" s="34">
        <v>10</v>
      </c>
      <c r="B41" s="53" t="s">
        <v>30</v>
      </c>
      <c r="C41" s="54">
        <f>SUM(C37:C40)</f>
        <v>306993.89999999997</v>
      </c>
      <c r="D41" s="55"/>
      <c r="E41" s="55">
        <f>SUM(E37:E40)</f>
        <v>96794.290999999997</v>
      </c>
      <c r="F41" s="55"/>
      <c r="G41" s="55">
        <f>SUM(G37:G40)</f>
        <v>210199.60899999994</v>
      </c>
    </row>
    <row r="42" spans="1:14" x14ac:dyDescent="0.35">
      <c r="A42" s="33"/>
      <c r="B42" s="38"/>
      <c r="C42" s="48"/>
      <c r="D42" s="56"/>
      <c r="E42" s="56"/>
      <c r="F42" s="56"/>
      <c r="G42" s="56"/>
    </row>
    <row r="43" spans="1:14" ht="15" thickBot="1" x14ac:dyDescent="0.4">
      <c r="A43" s="33"/>
      <c r="B43" s="59" t="s">
        <v>31</v>
      </c>
      <c r="C43" s="60"/>
      <c r="D43" s="61"/>
      <c r="E43" s="61"/>
      <c r="F43" s="61"/>
      <c r="G43" s="62">
        <f>G41-G34</f>
        <v>-66094.901000000013</v>
      </c>
    </row>
    <row r="44" spans="1:14" ht="15" thickTop="1" x14ac:dyDescent="0.35"/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35 - Insurance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Michael Moriarty</cp:lastModifiedBy>
  <cp:lastPrinted>2023-05-08T15:05:56Z</cp:lastPrinted>
  <dcterms:created xsi:type="dcterms:W3CDTF">2019-03-14T13:36:19Z</dcterms:created>
  <dcterms:modified xsi:type="dcterms:W3CDTF">2023-08-30T02:18:56Z</dcterms:modified>
</cp:coreProperties>
</file>