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gela.goad\Documents\Water Rate Cases\Kentucky-American Water Company\Case No. 2023-00191\"/>
    </mc:Choice>
  </mc:AlternateContent>
  <xr:revisionPtr revIDLastSave="0" documentId="8_{E3C76AF3-9B48-439E-B65D-6FB302C606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GRM-2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J36" i="1"/>
  <c r="L36" i="1" s="1"/>
  <c r="J35" i="1"/>
  <c r="L35" i="1" s="1"/>
  <c r="J34" i="1"/>
  <c r="L34" i="1" s="1"/>
  <c r="J33" i="1"/>
  <c r="J37" i="1" s="1"/>
  <c r="D26" i="1"/>
  <c r="H25" i="1"/>
  <c r="D15" i="1"/>
  <c r="D37" i="1" s="1"/>
  <c r="F24" i="1" l="1"/>
  <c r="J24" i="1" s="1"/>
  <c r="L24" i="1" s="1"/>
  <c r="F11" i="1"/>
  <c r="J11" i="1" s="1"/>
  <c r="F25" i="1"/>
  <c r="J25" i="1" s="1"/>
  <c r="L25" i="1" s="1"/>
  <c r="F12" i="1"/>
  <c r="J12" i="1" s="1"/>
  <c r="L12" i="1" s="1"/>
  <c r="F13" i="1"/>
  <c r="J13" i="1" s="1"/>
  <c r="L13" i="1" s="1"/>
  <c r="F14" i="1"/>
  <c r="J14" i="1" s="1"/>
  <c r="L14" i="1" s="1"/>
  <c r="F23" i="1"/>
  <c r="J23" i="1" s="1"/>
  <c r="L23" i="1" s="1"/>
  <c r="J15" i="1"/>
  <c r="D34" i="1"/>
  <c r="D36" i="1"/>
  <c r="D33" i="1"/>
  <c r="F15" i="1"/>
  <c r="L33" i="1"/>
  <c r="L37" i="1" s="1"/>
  <c r="L11" i="1"/>
  <c r="L15" i="1" s="1"/>
  <c r="F22" i="1"/>
  <c r="F26" i="1" l="1"/>
  <c r="J22" i="1"/>
  <c r="L22" i="1" l="1"/>
  <c r="L26" i="1" s="1"/>
  <c r="J26" i="1"/>
  <c r="L45" i="1" l="1"/>
  <c r="L47" i="1" s="1"/>
  <c r="L50" i="1"/>
  <c r="L52" i="1" s="1"/>
  <c r="L54" i="1" l="1"/>
</calcChain>
</file>

<file path=xl/sharedStrings.xml><?xml version="1.0" encoding="utf-8"?>
<sst xmlns="http://schemas.openxmlformats.org/spreadsheetml/2006/main" count="44" uniqueCount="24">
  <si>
    <t>Cost of Capital - As Filed and As Recommended by Richard A. Baudino</t>
  </si>
  <si>
    <t>Company Proposed Cost of Capital (KAWC Exhibit 37, Schedule J-1)</t>
  </si>
  <si>
    <t>Capital Amount</t>
  </si>
  <si>
    <t>Capital Ratio</t>
  </si>
  <si>
    <t>Component Costs</t>
  </si>
  <si>
    <t>Wtd. Average Costs</t>
  </si>
  <si>
    <t>Pre-Tax Wtd Avg. Cost of Capital</t>
  </si>
  <si>
    <t>Short-Term Debt</t>
  </si>
  <si>
    <t>Long-Term Debt</t>
  </si>
  <si>
    <t>Preferred Stock</t>
  </si>
  <si>
    <t>Common Equity</t>
  </si>
  <si>
    <t>Total Capital</t>
  </si>
  <si>
    <t>Company Proposed Weighting, Richard A Baudino ROE</t>
  </si>
  <si>
    <t>Richard A. Baudino Proposed Cost of Capital</t>
  </si>
  <si>
    <t xml:space="preserve">                                     </t>
  </si>
  <si>
    <t>Note: Pre-Tax Wtd. Average Cost of Capital calculated using KAWC's Gross Revenue Conversion Factor of 1.342559. See KAWC Exhibit 37A, page 2 of 2, line 32.</t>
  </si>
  <si>
    <t>Company Proposed Rate Base</t>
  </si>
  <si>
    <t>Application Exhibit 37A Page 2 of 2</t>
  </si>
  <si>
    <t>Incremental Change to Cost of Capital Using Mr. Baudino's ROE and Company weighting</t>
  </si>
  <si>
    <t>Impact of Change to Cost of Capital - Change to ROE Only</t>
  </si>
  <si>
    <t>Incremental Change to Cost of Capital Using Mr. Baudino's recommended ROE and weighting</t>
  </si>
  <si>
    <t>Impact of Change to Cost of Capital - Changing Cap Structure and ROE</t>
  </si>
  <si>
    <t>Total Impact of Changes - All</t>
  </si>
  <si>
    <t>Response to KAWC Post-Hearing Data Request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</si>
</sst>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%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5" fontId="2" fillId="2" borderId="0" xfId="0" applyNumberFormat="1" applyFont="1" applyFill="1" applyBorder="1"/>
    <xf numFmtId="10" fontId="2" fillId="2" borderId="0" xfId="1" applyNumberFormat="1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37" fontId="2" fillId="2" borderId="0" xfId="0" applyNumberFormat="1" applyFont="1" applyFill="1" applyBorder="1"/>
    <xf numFmtId="5" fontId="2" fillId="2" borderId="7" xfId="0" applyNumberFormat="1" applyFont="1" applyFill="1" applyBorder="1"/>
    <xf numFmtId="10" fontId="2" fillId="2" borderId="7" xfId="0" applyNumberFormat="1" applyFont="1" applyFill="1" applyBorder="1"/>
    <xf numFmtId="164" fontId="2" fillId="2" borderId="7" xfId="0" applyNumberFormat="1" applyFont="1" applyFill="1" applyBorder="1"/>
    <xf numFmtId="10" fontId="2" fillId="2" borderId="0" xfId="0" applyNumberFormat="1" applyFont="1" applyFill="1" applyBorder="1"/>
    <xf numFmtId="0" fontId="5" fillId="2" borderId="0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0" borderId="0" xfId="0" applyFont="1" applyAlignment="1">
      <alignment horizontal="right"/>
    </xf>
    <xf numFmtId="5" fontId="2" fillId="0" borderId="0" xfId="0" applyNumberFormat="1" applyFont="1"/>
    <xf numFmtId="164" fontId="2" fillId="0" borderId="6" xfId="0" applyNumberFormat="1" applyFont="1" applyBorder="1"/>
    <xf numFmtId="0" fontId="3" fillId="0" borderId="0" xfId="0" applyFont="1" applyFill="1"/>
    <xf numFmtId="5" fontId="3" fillId="0" borderId="0" xfId="0" applyNumberFormat="1" applyFont="1" applyFill="1"/>
    <xf numFmtId="5" fontId="3" fillId="0" borderId="6" xfId="0" applyNumberFormat="1" applyFont="1" applyFill="1" applyBorder="1"/>
    <xf numFmtId="5" fontId="3" fillId="0" borderId="10" xfId="0" applyNumberFormat="1" applyFont="1" applyFill="1" applyBorder="1"/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topLeftCell="A37" workbookViewId="0">
      <selection activeCell="F59" sqref="F59"/>
    </sheetView>
  </sheetViews>
  <sheetFormatPr defaultColWidth="9" defaultRowHeight="14" x14ac:dyDescent="0.3"/>
  <cols>
    <col min="1" max="1" width="1.58203125" style="4" customWidth="1"/>
    <col min="2" max="2" width="16.25" style="4" customWidth="1"/>
    <col min="3" max="3" width="1.58203125" style="4" customWidth="1"/>
    <col min="4" max="4" width="13.83203125" style="4" customWidth="1"/>
    <col min="5" max="5" width="1.58203125" style="4" customWidth="1"/>
    <col min="6" max="6" width="11.5" style="4" bestFit="1" customWidth="1"/>
    <col min="7" max="7" width="1.58203125" style="4" customWidth="1"/>
    <col min="8" max="8" width="13.75" style="4" customWidth="1"/>
    <col min="9" max="9" width="1.58203125" style="4" customWidth="1"/>
    <col min="10" max="10" width="11.75" style="4" bestFit="1" customWidth="1"/>
    <col min="11" max="11" width="1.58203125" style="4" customWidth="1"/>
    <col min="12" max="12" width="12" style="4" customWidth="1"/>
    <col min="13" max="13" width="1.58203125" style="4" customWidth="1"/>
    <col min="14" max="16384" width="9" style="4"/>
  </cols>
  <sheetData>
    <row r="1" spans="1:1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7.5" x14ac:dyDescent="0.35">
      <c r="A2" s="5"/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</row>
    <row r="3" spans="1:13" x14ac:dyDescent="0.3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1:13" x14ac:dyDescent="0.3">
      <c r="A4" s="5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6"/>
    </row>
    <row r="5" spans="1:13" x14ac:dyDescent="0.3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"/>
    </row>
    <row r="6" spans="1:13" x14ac:dyDescent="0.3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x14ac:dyDescent="0.3">
      <c r="A7" s="5"/>
      <c r="B7" s="38" t="s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6"/>
    </row>
    <row r="8" spans="1:13" x14ac:dyDescent="0.3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6"/>
    </row>
    <row r="9" spans="1:13" ht="42" x14ac:dyDescent="0.3">
      <c r="A9" s="5"/>
      <c r="B9" s="9"/>
      <c r="C9" s="9"/>
      <c r="D9" s="10" t="s">
        <v>2</v>
      </c>
      <c r="E9" s="11"/>
      <c r="F9" s="12" t="s">
        <v>3</v>
      </c>
      <c r="G9" s="11"/>
      <c r="H9" s="10" t="s">
        <v>4</v>
      </c>
      <c r="I9" s="11"/>
      <c r="J9" s="10" t="s">
        <v>5</v>
      </c>
      <c r="K9" s="11"/>
      <c r="L9" s="10" t="s">
        <v>6</v>
      </c>
      <c r="M9" s="6"/>
    </row>
    <row r="10" spans="1:13" x14ac:dyDescent="0.3">
      <c r="A10" s="5"/>
      <c r="B10" s="7"/>
      <c r="C10" s="7"/>
      <c r="D10" s="13"/>
      <c r="E10" s="14"/>
      <c r="F10" s="14"/>
      <c r="G10" s="14"/>
      <c r="H10" s="13"/>
      <c r="I10" s="14"/>
      <c r="J10" s="13"/>
      <c r="K10" s="14"/>
      <c r="L10" s="13"/>
      <c r="M10" s="6"/>
    </row>
    <row r="11" spans="1:13" x14ac:dyDescent="0.3">
      <c r="A11" s="5"/>
      <c r="B11" s="7" t="s">
        <v>7</v>
      </c>
      <c r="C11" s="7"/>
      <c r="D11" s="15">
        <v>5752848</v>
      </c>
      <c r="E11" s="7"/>
      <c r="F11" s="16">
        <f>D11/$D$15</f>
        <v>9.6331268613196117E-3</v>
      </c>
      <c r="G11" s="7"/>
      <c r="H11" s="17">
        <v>3.8179999999999999E-2</v>
      </c>
      <c r="I11" s="7"/>
      <c r="J11" s="17">
        <f>ROUND(F11*H11,4)</f>
        <v>4.0000000000000002E-4</v>
      </c>
      <c r="K11" s="7"/>
      <c r="L11" s="18">
        <f>J11</f>
        <v>4.0000000000000002E-4</v>
      </c>
      <c r="M11" s="6"/>
    </row>
    <row r="12" spans="1:13" x14ac:dyDescent="0.3">
      <c r="A12" s="5"/>
      <c r="B12" s="7" t="s">
        <v>8</v>
      </c>
      <c r="C12" s="7"/>
      <c r="D12" s="19">
        <v>275967193</v>
      </c>
      <c r="E12" s="7"/>
      <c r="F12" s="16">
        <f t="shared" ref="F12:F14" si="0">D12/$D$15</f>
        <v>0.46210624367813535</v>
      </c>
      <c r="G12" s="7"/>
      <c r="H12" s="17">
        <v>4.6809999999999997E-2</v>
      </c>
      <c r="I12" s="7"/>
      <c r="J12" s="17">
        <f t="shared" ref="J12:J14" si="1">ROUND(F12*H12,4)</f>
        <v>2.1600000000000001E-2</v>
      </c>
      <c r="K12" s="7"/>
      <c r="L12" s="18">
        <f>J12</f>
        <v>2.1600000000000001E-2</v>
      </c>
      <c r="M12" s="6"/>
    </row>
    <row r="13" spans="1:13" x14ac:dyDescent="0.3">
      <c r="A13" s="5"/>
      <c r="B13" s="7" t="s">
        <v>9</v>
      </c>
      <c r="C13" s="7"/>
      <c r="D13" s="19">
        <v>2245236</v>
      </c>
      <c r="E13" s="7"/>
      <c r="F13" s="16">
        <f t="shared" si="0"/>
        <v>3.7596410024394525E-3</v>
      </c>
      <c r="G13" s="7"/>
      <c r="H13" s="17">
        <v>8.5099999999999995E-2</v>
      </c>
      <c r="I13" s="7"/>
      <c r="J13" s="17">
        <f t="shared" si="1"/>
        <v>2.9999999999999997E-4</v>
      </c>
      <c r="K13" s="7"/>
      <c r="L13" s="17">
        <f>J13*1.342559</f>
        <v>4.0276769999999997E-4</v>
      </c>
      <c r="M13" s="6"/>
    </row>
    <row r="14" spans="1:13" x14ac:dyDescent="0.3">
      <c r="A14" s="5"/>
      <c r="B14" s="7" t="s">
        <v>10</v>
      </c>
      <c r="C14" s="7"/>
      <c r="D14" s="19">
        <v>313228976</v>
      </c>
      <c r="E14" s="7"/>
      <c r="F14" s="16">
        <f t="shared" si="0"/>
        <v>0.52450098845810555</v>
      </c>
      <c r="G14" s="7"/>
      <c r="H14" s="17">
        <v>0.1075</v>
      </c>
      <c r="I14" s="7"/>
      <c r="J14" s="17">
        <f t="shared" si="1"/>
        <v>5.6399999999999999E-2</v>
      </c>
      <c r="K14" s="7"/>
      <c r="L14" s="17">
        <f>J14*1.342559</f>
        <v>7.5720327599999998E-2</v>
      </c>
      <c r="M14" s="6"/>
    </row>
    <row r="15" spans="1:13" ht="22.5" customHeight="1" thickBot="1" x14ac:dyDescent="0.35">
      <c r="A15" s="5"/>
      <c r="B15" s="7" t="s">
        <v>11</v>
      </c>
      <c r="C15" s="7"/>
      <c r="D15" s="20">
        <f>SUM(D11:D14)</f>
        <v>597194253</v>
      </c>
      <c r="E15" s="7"/>
      <c r="F15" s="21">
        <f>SUM(F11:F14)</f>
        <v>1</v>
      </c>
      <c r="G15" s="7"/>
      <c r="H15" s="7"/>
      <c r="I15" s="7"/>
      <c r="J15" s="22">
        <f>SUM(J11:J14)</f>
        <v>7.8700000000000006E-2</v>
      </c>
      <c r="K15" s="7"/>
      <c r="L15" s="22">
        <f>SUM(L11:L14)</f>
        <v>9.8123095300000004E-2</v>
      </c>
      <c r="M15" s="6"/>
    </row>
    <row r="16" spans="1:13" ht="22.5" customHeight="1" thickTop="1" x14ac:dyDescent="0.3">
      <c r="A16" s="5"/>
      <c r="B16" s="7"/>
      <c r="C16" s="7"/>
      <c r="D16" s="15"/>
      <c r="E16" s="7"/>
      <c r="F16" s="23"/>
      <c r="G16" s="7"/>
      <c r="H16" s="7"/>
      <c r="I16" s="7"/>
      <c r="J16" s="18"/>
      <c r="K16" s="7"/>
      <c r="L16" s="18"/>
      <c r="M16" s="6"/>
    </row>
    <row r="17" spans="1:13" x14ac:dyDescent="0.3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</row>
    <row r="18" spans="1:13" x14ac:dyDescent="0.3">
      <c r="A18" s="5"/>
      <c r="B18" s="38" t="s">
        <v>12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6"/>
    </row>
    <row r="19" spans="1:13" x14ac:dyDescent="0.3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"/>
    </row>
    <row r="20" spans="1:13" ht="42" x14ac:dyDescent="0.3">
      <c r="A20" s="5"/>
      <c r="B20" s="9"/>
      <c r="C20" s="9"/>
      <c r="D20" s="10" t="s">
        <v>2</v>
      </c>
      <c r="E20" s="11"/>
      <c r="F20" s="12" t="s">
        <v>3</v>
      </c>
      <c r="G20" s="11"/>
      <c r="H20" s="10" t="s">
        <v>4</v>
      </c>
      <c r="I20" s="11"/>
      <c r="J20" s="10" t="s">
        <v>5</v>
      </c>
      <c r="K20" s="11"/>
      <c r="L20" s="10" t="s">
        <v>6</v>
      </c>
      <c r="M20" s="6"/>
    </row>
    <row r="21" spans="1:13" x14ac:dyDescent="0.3">
      <c r="A21" s="5"/>
      <c r="B21" s="7"/>
      <c r="C21" s="7"/>
      <c r="D21" s="13"/>
      <c r="E21" s="14"/>
      <c r="F21" s="14"/>
      <c r="G21" s="14"/>
      <c r="H21" s="13"/>
      <c r="I21" s="14"/>
      <c r="J21" s="13"/>
      <c r="K21" s="14"/>
      <c r="L21" s="13"/>
      <c r="M21" s="6"/>
    </row>
    <row r="22" spans="1:13" x14ac:dyDescent="0.3">
      <c r="A22" s="5"/>
      <c r="B22" s="7" t="s">
        <v>7</v>
      </c>
      <c r="C22" s="7"/>
      <c r="D22" s="15">
        <v>5752848</v>
      </c>
      <c r="E22" s="7"/>
      <c r="F22" s="16">
        <f>D22/$D$15</f>
        <v>9.6331268613196117E-3</v>
      </c>
      <c r="G22" s="7"/>
      <c r="H22" s="17">
        <v>3.8179999999999999E-2</v>
      </c>
      <c r="I22" s="7"/>
      <c r="J22" s="17">
        <f>ROUND(F22*H22,4)</f>
        <v>4.0000000000000002E-4</v>
      </c>
      <c r="K22" s="7"/>
      <c r="L22" s="18">
        <f>J22</f>
        <v>4.0000000000000002E-4</v>
      </c>
      <c r="M22" s="6"/>
    </row>
    <row r="23" spans="1:13" x14ac:dyDescent="0.3">
      <c r="A23" s="5"/>
      <c r="B23" s="7" t="s">
        <v>8</v>
      </c>
      <c r="C23" s="7"/>
      <c r="D23" s="19">
        <v>275967193</v>
      </c>
      <c r="E23" s="7"/>
      <c r="F23" s="16">
        <f t="shared" ref="F23:F25" si="2">D23/$D$15</f>
        <v>0.46210624367813535</v>
      </c>
      <c r="G23" s="7"/>
      <c r="H23" s="17">
        <v>4.6809999999999997E-2</v>
      </c>
      <c r="I23" s="7"/>
      <c r="J23" s="17">
        <f t="shared" ref="J23:J25" si="3">ROUND(F23*H23,4)</f>
        <v>2.1600000000000001E-2</v>
      </c>
      <c r="K23" s="7"/>
      <c r="L23" s="18">
        <f>J23</f>
        <v>2.1600000000000001E-2</v>
      </c>
      <c r="M23" s="6"/>
    </row>
    <row r="24" spans="1:13" x14ac:dyDescent="0.3">
      <c r="A24" s="5"/>
      <c r="B24" s="7" t="s">
        <v>9</v>
      </c>
      <c r="C24" s="7"/>
      <c r="D24" s="19">
        <v>2245236</v>
      </c>
      <c r="E24" s="7"/>
      <c r="F24" s="16">
        <f t="shared" si="2"/>
        <v>3.7596410024394525E-3</v>
      </c>
      <c r="G24" s="7"/>
      <c r="H24" s="17">
        <v>8.5099999999999995E-2</v>
      </c>
      <c r="I24" s="7"/>
      <c r="J24" s="17">
        <f t="shared" si="3"/>
        <v>2.9999999999999997E-4</v>
      </c>
      <c r="K24" s="7"/>
      <c r="L24" s="17">
        <f>J24*1.342559</f>
        <v>4.0276769999999997E-4</v>
      </c>
      <c r="M24" s="6"/>
    </row>
    <row r="25" spans="1:13" x14ac:dyDescent="0.3">
      <c r="A25" s="5"/>
      <c r="B25" s="7" t="s">
        <v>10</v>
      </c>
      <c r="C25" s="7"/>
      <c r="D25" s="19">
        <v>313228976</v>
      </c>
      <c r="E25" s="7"/>
      <c r="F25" s="16">
        <f t="shared" si="2"/>
        <v>0.52450098845810555</v>
      </c>
      <c r="G25" s="7"/>
      <c r="H25" s="17">
        <f>H36</f>
        <v>9.4E-2</v>
      </c>
      <c r="I25" s="7"/>
      <c r="J25" s="17">
        <f t="shared" si="3"/>
        <v>4.9299999999999997E-2</v>
      </c>
      <c r="K25" s="7"/>
      <c r="L25" s="17">
        <f>J25*1.342559</f>
        <v>6.6188158699999999E-2</v>
      </c>
      <c r="M25" s="6"/>
    </row>
    <row r="26" spans="1:13" ht="14.5" thickBot="1" x14ac:dyDescent="0.35">
      <c r="A26" s="5"/>
      <c r="B26" s="7" t="s">
        <v>11</v>
      </c>
      <c r="C26" s="7"/>
      <c r="D26" s="20">
        <f>SUM(D22:D25)</f>
        <v>597194253</v>
      </c>
      <c r="E26" s="7"/>
      <c r="F26" s="21">
        <f>SUM(F22:F25)</f>
        <v>1</v>
      </c>
      <c r="G26" s="7"/>
      <c r="H26" s="7"/>
      <c r="I26" s="7"/>
      <c r="J26" s="22">
        <f>SUM(J22:J25)</f>
        <v>7.1599999999999997E-2</v>
      </c>
      <c r="K26" s="7"/>
      <c r="L26" s="22">
        <f>SUM(L22:L25)</f>
        <v>8.8590926400000006E-2</v>
      </c>
      <c r="M26" s="6"/>
    </row>
    <row r="27" spans="1:13" ht="14.5" thickTop="1" x14ac:dyDescent="0.3">
      <c r="A27" s="5"/>
      <c r="B27" s="7"/>
      <c r="C27" s="7"/>
      <c r="D27" s="15"/>
      <c r="E27" s="7"/>
      <c r="F27" s="23"/>
      <c r="G27" s="7"/>
      <c r="H27" s="7"/>
      <c r="I27" s="7"/>
      <c r="J27" s="18"/>
      <c r="K27" s="7"/>
      <c r="L27" s="18"/>
      <c r="M27" s="6"/>
    </row>
    <row r="28" spans="1:13" x14ac:dyDescent="0.3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6"/>
    </row>
    <row r="29" spans="1:13" x14ac:dyDescent="0.3">
      <c r="A29" s="5"/>
      <c r="B29" s="38" t="s">
        <v>13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6"/>
    </row>
    <row r="30" spans="1:13" x14ac:dyDescent="0.3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</row>
    <row r="31" spans="1:13" ht="42" x14ac:dyDescent="0.3">
      <c r="A31" s="5"/>
      <c r="B31" s="9"/>
      <c r="C31" s="9"/>
      <c r="D31" s="10" t="s">
        <v>2</v>
      </c>
      <c r="E31" s="11"/>
      <c r="F31" s="12" t="s">
        <v>3</v>
      </c>
      <c r="G31" s="11"/>
      <c r="H31" s="10" t="s">
        <v>4</v>
      </c>
      <c r="I31" s="11"/>
      <c r="J31" s="10" t="s">
        <v>5</v>
      </c>
      <c r="K31" s="11"/>
      <c r="L31" s="10" t="s">
        <v>6</v>
      </c>
      <c r="M31" s="6"/>
    </row>
    <row r="32" spans="1:13" x14ac:dyDescent="0.3">
      <c r="A32" s="5"/>
      <c r="B32" s="7"/>
      <c r="C32" s="7"/>
      <c r="D32" s="13"/>
      <c r="E32" s="14"/>
      <c r="F32" s="14"/>
      <c r="G32" s="14"/>
      <c r="H32" s="13"/>
      <c r="I32" s="14"/>
      <c r="J32" s="13"/>
      <c r="K32" s="14"/>
      <c r="L32" s="13"/>
      <c r="M32" s="6"/>
    </row>
    <row r="33" spans="1:13" x14ac:dyDescent="0.3">
      <c r="A33" s="5"/>
      <c r="B33" s="7" t="s">
        <v>7</v>
      </c>
      <c r="C33" s="7"/>
      <c r="D33" s="15">
        <f>F33*D37</f>
        <v>5733064.8287999993</v>
      </c>
      <c r="E33" s="7"/>
      <c r="F33" s="16">
        <v>9.5999999999999992E-3</v>
      </c>
      <c r="G33" s="7"/>
      <c r="H33" s="17">
        <v>3.8179999999999999E-2</v>
      </c>
      <c r="I33" s="7"/>
      <c r="J33" s="17">
        <f>F33*H33</f>
        <v>3.6652799999999997E-4</v>
      </c>
      <c r="K33" s="7"/>
      <c r="L33" s="18">
        <f>J33</f>
        <v>3.6652799999999997E-4</v>
      </c>
      <c r="M33" s="6"/>
    </row>
    <row r="34" spans="1:13" x14ac:dyDescent="0.3">
      <c r="A34" s="5"/>
      <c r="B34" s="7" t="s">
        <v>8</v>
      </c>
      <c r="C34" s="7"/>
      <c r="D34" s="19">
        <f>F34*D37</f>
        <v>290594723.50979996</v>
      </c>
      <c r="E34" s="7"/>
      <c r="F34" s="16">
        <v>0.48659999999999998</v>
      </c>
      <c r="G34" s="7"/>
      <c r="H34" s="17">
        <v>4.6809999999999997E-2</v>
      </c>
      <c r="I34" s="7"/>
      <c r="J34" s="17">
        <f t="shared" ref="J34:J36" si="4">F34*H34</f>
        <v>2.2777745999999998E-2</v>
      </c>
      <c r="K34" s="7"/>
      <c r="L34" s="18">
        <f>J34</f>
        <v>2.2777745999999998E-2</v>
      </c>
      <c r="M34" s="6"/>
    </row>
    <row r="35" spans="1:13" x14ac:dyDescent="0.3">
      <c r="A35" s="5"/>
      <c r="B35" s="7" t="s">
        <v>9</v>
      </c>
      <c r="C35" s="7"/>
      <c r="D35" s="19">
        <v>2245236</v>
      </c>
      <c r="E35" s="7"/>
      <c r="F35" s="16">
        <v>3.7596410024394525E-3</v>
      </c>
      <c r="G35" s="7"/>
      <c r="H35" s="17">
        <v>8.5099999999999995E-2</v>
      </c>
      <c r="I35" s="7"/>
      <c r="J35" s="17">
        <f t="shared" si="4"/>
        <v>3.1994544930759739E-4</v>
      </c>
      <c r="K35" s="7"/>
      <c r="L35" s="17">
        <f>J35*1.342559</f>
        <v>4.2954564247695866E-4</v>
      </c>
      <c r="M35" s="6"/>
    </row>
    <row r="36" spans="1:13" x14ac:dyDescent="0.3">
      <c r="A36" s="5"/>
      <c r="B36" s="7" t="s">
        <v>10</v>
      </c>
      <c r="C36" s="7"/>
      <c r="D36" s="19">
        <f>F36*D37</f>
        <v>298621228.66140002</v>
      </c>
      <c r="E36" s="7"/>
      <c r="F36" s="16">
        <v>0.50004035899756061</v>
      </c>
      <c r="G36" s="7"/>
      <c r="H36" s="17">
        <v>9.4E-2</v>
      </c>
      <c r="I36" s="7"/>
      <c r="J36" s="17">
        <f t="shared" si="4"/>
        <v>4.7003793745770697E-2</v>
      </c>
      <c r="K36" s="7"/>
      <c r="L36" s="17">
        <f>J36*1.342559</f>
        <v>6.3105366327528167E-2</v>
      </c>
      <c r="M36" s="6"/>
    </row>
    <row r="37" spans="1:13" ht="22.5" customHeight="1" thickBot="1" x14ac:dyDescent="0.35">
      <c r="A37" s="5"/>
      <c r="B37" s="7" t="s">
        <v>11</v>
      </c>
      <c r="C37" s="7"/>
      <c r="D37" s="20">
        <f>D15</f>
        <v>597194253</v>
      </c>
      <c r="E37" s="7"/>
      <c r="F37" s="21">
        <f>SUM(F33:F36)</f>
        <v>1</v>
      </c>
      <c r="G37" s="7"/>
      <c r="H37" s="7"/>
      <c r="I37" s="7"/>
      <c r="J37" s="22">
        <f>SUM(J33:J36)</f>
        <v>7.0468013195078297E-2</v>
      </c>
      <c r="K37" s="7"/>
      <c r="L37" s="22">
        <f>SUM(L33:L36)</f>
        <v>8.6679185970005124E-2</v>
      </c>
      <c r="M37" s="6"/>
    </row>
    <row r="38" spans="1:13" ht="14.5" thickTop="1" x14ac:dyDescent="0.3">
      <c r="A38" s="5"/>
      <c r="B38" s="24" t="s">
        <v>14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"/>
    </row>
    <row r="39" spans="1:13" ht="28.5" customHeight="1" x14ac:dyDescent="0.3">
      <c r="A39" s="5"/>
      <c r="B39" s="35" t="s">
        <v>15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6"/>
    </row>
    <row r="40" spans="1:13" x14ac:dyDescent="0.3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3" spans="1:13" x14ac:dyDescent="0.3">
      <c r="B43" s="4" t="s">
        <v>16</v>
      </c>
      <c r="J43" s="28" t="s">
        <v>17</v>
      </c>
      <c r="L43" s="29">
        <v>588397566</v>
      </c>
    </row>
    <row r="45" spans="1:13" x14ac:dyDescent="0.3">
      <c r="B45" s="4" t="s">
        <v>18</v>
      </c>
      <c r="H45" s="29"/>
      <c r="L45" s="30">
        <f>L26-L15</f>
        <v>-9.5321688999999987E-3</v>
      </c>
    </row>
    <row r="46" spans="1:13" x14ac:dyDescent="0.3">
      <c r="H46" s="29"/>
    </row>
    <row r="47" spans="1:13" x14ac:dyDescent="0.3">
      <c r="B47" s="31" t="s">
        <v>19</v>
      </c>
      <c r="C47" s="31"/>
      <c r="D47" s="31"/>
      <c r="E47" s="31"/>
      <c r="F47" s="31"/>
      <c r="G47" s="31"/>
      <c r="H47" s="32"/>
      <c r="I47" s="31"/>
      <c r="J47" s="31"/>
      <c r="K47" s="31"/>
      <c r="L47" s="32">
        <f>L43*L45</f>
        <v>-5608704.9794608969</v>
      </c>
    </row>
    <row r="48" spans="1:13" x14ac:dyDescent="0.3">
      <c r="H48" s="29"/>
    </row>
    <row r="50" spans="2:12" x14ac:dyDescent="0.3">
      <c r="B50" s="4" t="s">
        <v>20</v>
      </c>
      <c r="L50" s="30">
        <f>L37-L26</f>
        <v>-1.911740429994882E-3</v>
      </c>
    </row>
    <row r="52" spans="2:12" x14ac:dyDescent="0.3">
      <c r="B52" s="31" t="s">
        <v>21</v>
      </c>
      <c r="C52" s="31"/>
      <c r="D52" s="31"/>
      <c r="E52" s="31"/>
      <c r="F52" s="31"/>
      <c r="G52" s="31"/>
      <c r="H52" s="31"/>
      <c r="I52" s="31"/>
      <c r="J52" s="31"/>
      <c r="K52" s="31"/>
      <c r="L52" s="33">
        <f>L50*L43</f>
        <v>-1124863.4158327819</v>
      </c>
    </row>
    <row r="54" spans="2:12" ht="14.5" thickBot="1" x14ac:dyDescent="0.35">
      <c r="B54" s="31" t="s">
        <v>22</v>
      </c>
      <c r="C54" s="31"/>
      <c r="D54" s="31"/>
      <c r="E54" s="31"/>
      <c r="F54" s="31"/>
      <c r="G54" s="31"/>
      <c r="H54" s="31"/>
      <c r="I54" s="31"/>
      <c r="J54" s="31"/>
      <c r="K54" s="31"/>
      <c r="L54" s="34">
        <f>L47+L52</f>
        <v>-6733568.3952936791</v>
      </c>
    </row>
    <row r="55" spans="2:12" ht="14.5" thickTop="1" x14ac:dyDescent="0.3"/>
  </sheetData>
  <mergeCells count="6">
    <mergeCell ref="B39:L39"/>
    <mergeCell ref="B2:L2"/>
    <mergeCell ref="B4:L4"/>
    <mergeCell ref="B7:L7"/>
    <mergeCell ref="B18:L18"/>
    <mergeCell ref="B29:L29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GRM-2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Hagemeyer, Jeremy</dc:creator>
  <cp:lastModifiedBy>angela.goad</cp:lastModifiedBy>
  <cp:lastPrinted>2023-12-18T18:59:26Z</cp:lastPrinted>
  <dcterms:created xsi:type="dcterms:W3CDTF">2023-12-15T21:06:24Z</dcterms:created>
  <dcterms:modified xsi:type="dcterms:W3CDTF">2023-12-22T03:59:29Z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{B5112BB4-4ABB-40D2-837B-7DFE4CB82CAC}</vt:lpwstr>
  </property>
</Properties>
</file>