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2023-00191 - PSC Discovery/PSC Rehearing (RR) Set 1/"/>
    </mc:Choice>
  </mc:AlternateContent>
  <xr:revisionPtr revIDLastSave="212" documentId="8_{BA7E1022-0D05-4BA3-A7E8-0BB2EF48BC99}" xr6:coauthVersionLast="47" xr6:coauthVersionMax="47" xr10:uidLastSave="{982173B9-0E73-4415-9C90-6E5153AD86CC}"/>
  <bookViews>
    <workbookView xWindow="-98" yWindow="-98" windowWidth="21795" windowHeight="13875" xr2:uid="{622B2A63-BA53-4436-BF7D-B84A8FA5ADCE}"/>
  </bookViews>
  <sheets>
    <sheet name="Page 1-8 Rev Proof (Sch M2-M3)" sheetId="2" r:id="rId1"/>
    <sheet name="Page 9 ROE Proof" sheetId="1" r:id="rId2"/>
  </sheets>
  <definedNames>
    <definedName name="\R">#REF!</definedName>
    <definedName name="_______________key13">#REF!</definedName>
    <definedName name="_______________key2">#REF!</definedName>
    <definedName name="_______________key3">#REF!</definedName>
    <definedName name="_______________OUD1">#REF!</definedName>
    <definedName name="______________key13">#REF!</definedName>
    <definedName name="______________key2">#REF!</definedName>
    <definedName name="______________key3">#REF!</definedName>
    <definedName name="______________OUD1">#REF!</definedName>
    <definedName name="_____________key13">#REF!</definedName>
    <definedName name="_____________key2">#REF!</definedName>
    <definedName name="_____________key3">#REF!</definedName>
    <definedName name="_____________OUD1">#REF!</definedName>
    <definedName name="_____________TAB5">#REF!</definedName>
    <definedName name="____________key13">#REF!</definedName>
    <definedName name="____________key2">#REF!</definedName>
    <definedName name="____________key3">#REF!</definedName>
    <definedName name="____________OUD1">#REF!</definedName>
    <definedName name="____________TAB5">#REF!</definedName>
    <definedName name="___________key13">#REF!</definedName>
    <definedName name="___________key2">#REF!</definedName>
    <definedName name="___________key3">#REF!</definedName>
    <definedName name="___________OUD1">#REF!</definedName>
    <definedName name="___________TAB5">#REF!</definedName>
    <definedName name="__________key13">#REF!</definedName>
    <definedName name="__________key2">#REF!</definedName>
    <definedName name="__________key3">#REF!</definedName>
    <definedName name="__________OUD1">#REF!</definedName>
    <definedName name="__________TAB5">#REF!</definedName>
    <definedName name="_________key13">#REF!</definedName>
    <definedName name="_________key2">#REF!</definedName>
    <definedName name="_________key3">#REF!</definedName>
    <definedName name="_________OUD1">#REF!</definedName>
    <definedName name="_________TAB5">#REF!</definedName>
    <definedName name="________key13">#REF!</definedName>
    <definedName name="________key2">#REF!</definedName>
    <definedName name="________key3">#REF!</definedName>
    <definedName name="________OUD1">#REF!</definedName>
    <definedName name="________TAB5">#REF!</definedName>
    <definedName name="_______ad75" hidden="1">{"TOT_QTR_TO_PREV",#N/A,FALSE,"Site Sum"}</definedName>
    <definedName name="_______as65" hidden="1">{"TOT_QTR_TO_PREV",#N/A,FALSE,"Site Sum"}</definedName>
    <definedName name="_______con4050" hidden="1">{#N/A,"Anonymous",FALSE,"30 30k Table";#N/A,#N/A,FALSE,"30 50k Table";#N/A,#N/A,FALSE,"40 100k Table"}</definedName>
    <definedName name="_______key13">#REF!</definedName>
    <definedName name="_______key2">#REF!</definedName>
    <definedName name="_______key3">#REF!</definedName>
    <definedName name="_______OUD1">#REF!</definedName>
    <definedName name="_______TAB5">#REF!</definedName>
    <definedName name="______ad75" hidden="1">{"TOT_QTR_TO_PREV",#N/A,FALSE,"Site Sum"}</definedName>
    <definedName name="______as65" hidden="1">{"TOT_QTR_TO_PREV",#N/A,FALSE,"Site Sum"}</definedName>
    <definedName name="______con4050" hidden="1">{#N/A,"Anonymous",FALSE,"30 30k Table";#N/A,#N/A,FALSE,"30 50k Table";#N/A,#N/A,FALSE,"40 100k Table"}</definedName>
    <definedName name="______key13">#REF!</definedName>
    <definedName name="______key2">#REF!</definedName>
    <definedName name="______key3">#REF!</definedName>
    <definedName name="______OUD1">#REF!</definedName>
    <definedName name="______TAB5">#REF!</definedName>
    <definedName name="_____ad75" hidden="1">{"TOT_QTR_TO_PREV",#N/A,FALSE,"Site Sum"}</definedName>
    <definedName name="_____as65" hidden="1">{"TOT_QTR_TO_PREV",#N/A,FALSE,"Site Sum"}</definedName>
    <definedName name="_____con4050" hidden="1">{#N/A,"Anonymous",FALSE,"30 30k Table";#N/A,#N/A,FALSE,"30 50k Table";#N/A,#N/A,FALSE,"40 100k Table"}</definedName>
    <definedName name="_____key13">#REF!</definedName>
    <definedName name="_____key2">#REF!</definedName>
    <definedName name="_____key3">#REF!</definedName>
    <definedName name="_____OUD1">#REF!</definedName>
    <definedName name="_____TAB5">#REF!</definedName>
    <definedName name="____ad75" hidden="1">{"TOT_QTR_TO_PREV",#N/A,FALSE,"Site Sum"}</definedName>
    <definedName name="____as65" hidden="1">{"TOT_QTR_TO_PREV",#N/A,FALSE,"Site Sum"}</definedName>
    <definedName name="____con4050" hidden="1">{#N/A,"Anonymous",FALSE,"30 30k Table";#N/A,#N/A,FALSE,"30 50k Table";#N/A,#N/A,FALSE,"40 100k Table"}</definedName>
    <definedName name="____key13">#REF!</definedName>
    <definedName name="____key2">#REF!</definedName>
    <definedName name="____key3">#REF!</definedName>
    <definedName name="____OUD1">#REF!</definedName>
    <definedName name="____TAB5">#REF!</definedName>
    <definedName name="___ad75" hidden="1">{"TOT_QTR_TO_PREV",#N/A,FALSE,"Site Sum"}</definedName>
    <definedName name="___as65" hidden="1">{"TOT_QTR_TO_PREV",#N/A,FALSE,"Site Sum"}</definedName>
    <definedName name="___con4050" hidden="1">{#N/A,"Anonymous",FALSE,"30 30k Table";#N/A,#N/A,FALSE,"30 50k Table";#N/A,#N/A,FALSE,"40 100k Table"}</definedName>
    <definedName name="___key13">#REF!</definedName>
    <definedName name="___key2">#REF!</definedName>
    <definedName name="___key3">#REF!</definedName>
    <definedName name="___OUD1">#REF!</definedName>
    <definedName name="___TAB5">#REF!</definedName>
    <definedName name="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9" hidden="1">{"holdco",#N/A,FALSE,"Summary Financials";"holdco",#N/A,FALSE,"Summary Financials"}</definedName>
    <definedName name="___wr9_1" hidden="1">{"holdco",#N/A,FALSE,"Summary Financials";"holdco",#N/A,FALSE,"Summary Financials"}</definedName>
    <definedName name="___wr9_2" hidden="1">{"holdco",#N/A,FALSE,"Summary Financials";"holdco",#N/A,FALSE,"Summary Financials"}</definedName>
    <definedName name="___wrn1" hidden="1">{"holdco",#N/A,FALSE,"Summary Financials";"holdco",#N/A,FALSE,"Summary Financials"}</definedName>
    <definedName name="___wrn1_1" hidden="1">{"holdco",#N/A,FALSE,"Summary Financials";"holdco",#N/A,FALSE,"Summary Financials"}</definedName>
    <definedName name="___wrn1_2" hidden="1">{"holdco",#N/A,FALSE,"Summary Financials";"holdco",#N/A,FALSE,"Summary Financials"}</definedName>
    <definedName name="___wrn2" hidden="1">{"holdco",#N/A,FALSE,"Summary Financials";"holdco",#N/A,FALSE,"Summary Financials"}</definedName>
    <definedName name="___wrn2_1" hidden="1">{"holdco",#N/A,FALSE,"Summary Financials";"holdco",#N/A,FALSE,"Summary Financials"}</definedName>
    <definedName name="___wrn2_2" hidden="1">{"holdco",#N/A,FALSE,"Summary Financials";"holdco",#N/A,FALSE,"Summary Financials"}</definedName>
    <definedName name="___wrn3" hidden="1">{"holdco",#N/A,FALSE,"Summary Financials";"holdco",#N/A,FALSE,"Summary Financials"}</definedName>
    <definedName name="___wrn3_1" hidden="1">{"holdco",#N/A,FALSE,"Summary Financials";"holdco",#N/A,FALSE,"Summary Financials"}</definedName>
    <definedName name="___wrn3_2" hidden="1">{"holdco",#N/A,FALSE,"Summary Financials";"holdco",#N/A,FALSE,"Summary Financials"}</definedName>
    <definedName name="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n8" hidden="1">{"holdco",#N/A,FALSE,"Summary Financials";"holdco",#N/A,FALSE,"Summary Financials"}</definedName>
    <definedName name="___wrn8_1" hidden="1">{"holdco",#N/A,FALSE,"Summary Financials";"holdco",#N/A,FALSE,"Summary Financials"}</definedName>
    <definedName name="___wrn8_2" hidden="1">{"holdco",#N/A,FALSE,"Summary Financials";"holdco",#N/A,FALSE,"Summary Financials"}</definedName>
    <definedName name="___xlfn.BAHTTEXT" hidden="1">#NAME?</definedName>
    <definedName name="___xz4" hidden="1">{0,0,0,0;0,0,0,0;0,0,0,0;0,0,0,0;0,0,0,0;0,0,0,0}</definedName>
    <definedName name="___xz4_1" hidden="1">{0,0,0,0;0,0,0,0;0,0,0,0;0,0,0,0;0,0,0,0;0,0,0,0}</definedName>
    <definedName name="___xz4_2" hidden="1">{0,0,0,0;0,0,0,0;0,0,0,0;0,0,0,0;0,0,0,0;0,0,0,0}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urrent" hidden="1">#REF!</definedName>
    <definedName name="__123Graph_B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urrent" hidden="1">#REF!</definedName>
    <definedName name="__123Graph_C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urrent" hidden="1">#REF!</definedName>
    <definedName name="__123Graph_D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urrent" hidden="1">#REF!</definedName>
    <definedName name="__123Graph_E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urrent" hidden="1">#REF!</definedName>
    <definedName name="__123Graph_F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urrent" hidden="1">#REF!</definedName>
    <definedName name="__123Graph_X" hidden="1">#REF!</definedName>
    <definedName name="__ad75" hidden="1">{"TOT_QTR_TO_PREV",#N/A,FALSE,"Site Sum"}</definedName>
    <definedName name="__ad75_1" hidden="1">{"TOT_QTR_TO_PREV",#N/A,FALSE,"Site Sum"}</definedName>
    <definedName name="__ad75_2" hidden="1">{"TOT_QTR_TO_PREV",#N/A,FALSE,"Site Sum"}</definedName>
    <definedName name="__as65" hidden="1">{"TOT_QTR_TO_PREV",#N/A,FALSE,"Site Sum"}</definedName>
    <definedName name="__as65_1" hidden="1">{"TOT_QTR_TO_PREV",#N/A,FALSE,"Site Sum"}</definedName>
    <definedName name="__as65_2" hidden="1">{"TOT_QTR_TO_PREV",#N/A,FALSE,"Site Sum"}</definedName>
    <definedName name="__con4050" hidden="1">{#N/A,"Anonymous",FALSE,"30 30k Table";#N/A,#N/A,FALSE,"30 50k Table";#N/A,#N/A,FALSE,"40 100k Table"}</definedName>
    <definedName name="__FDS_HYPERLINK_TOGGLE_STATE__" hidden="1">"ON"</definedName>
    <definedName name="__IntlFixup" hidden="1">TRUE</definedName>
    <definedName name="__IntlFixupTable" hidden="1">#REF!</definedName>
    <definedName name="__key13">#REF!</definedName>
    <definedName name="__key2">#REF!</definedName>
    <definedName name="__key3">#REF!</definedName>
    <definedName name="__new1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_nSelect_" hidden="1">0</definedName>
    <definedName name="__OUD1">#REF!</definedName>
    <definedName name="__TAB5">#REF!</definedName>
    <definedName name="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9" hidden="1">{"holdco",#N/A,FALSE,"Summary Financials";"holdco",#N/A,FALSE,"Summary Financials"}</definedName>
    <definedName name="__wr9_1" hidden="1">{"holdco",#N/A,FALSE,"Summary Financials";"holdco",#N/A,FALSE,"Summary Financials"}</definedName>
    <definedName name="__wr9_2" hidden="1">{"holdco",#N/A,FALSE,"Summary Financials";"holdco",#N/A,FALSE,"Summary Financials"}</definedName>
    <definedName name="__wrn1" hidden="1">{"holdco",#N/A,FALSE,"Summary Financials";"holdco",#N/A,FALSE,"Summary Financials"}</definedName>
    <definedName name="__wrn1_1" hidden="1">{"holdco",#N/A,FALSE,"Summary Financials";"holdco",#N/A,FALSE,"Summary Financials"}</definedName>
    <definedName name="__wrn1_2" hidden="1">{"holdco",#N/A,FALSE,"Summary Financials";"holdco",#N/A,FALSE,"Summary Financials"}</definedName>
    <definedName name="__wrn2" hidden="1">{"holdco",#N/A,FALSE,"Summary Financials";"holdco",#N/A,FALSE,"Summary Financials"}</definedName>
    <definedName name="__wrn2_1" hidden="1">{"holdco",#N/A,FALSE,"Summary Financials";"holdco",#N/A,FALSE,"Summary Financials"}</definedName>
    <definedName name="__wrn2_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3_1" hidden="1">{"holdco",#N/A,FALSE,"Summary Financials";"holdco",#N/A,FALSE,"Summary Financials"}</definedName>
    <definedName name="__wrn3_2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_wrn8_1" hidden="1">{"holdco",#N/A,FALSE,"Summary Financials";"holdco",#N/A,FALSE,"Summary Financials"}</definedName>
    <definedName name="__wrn8_2" hidden="1">{"holdco",#N/A,FALSE,"Summary Financials";"holdco",#N/A,FALSE,"Summary Financials"}</definedName>
    <definedName name="__xlfn.BAHTTEXT" hidden="1">#NAME?</definedName>
    <definedName name="__xz4" hidden="1">{0,0,0,0;0,0,0,0;0,0,0,0;0,0,0,0;0,0,0,0;0,0,0,0}</definedName>
    <definedName name="__xz4_1" hidden="1">{0,0,0,0;0,0,0,0;0,0,0,0;0,0,0,0;0,0,0,0;0,0,0,0}</definedName>
    <definedName name="__xz4_2" hidden="1">{0,0,0,0;0,0,0,0;0,0,0,0;0,0,0,0;0,0,0,0;0,0,0,0}</definedName>
    <definedName name="_1__123Graph_AChart_12E" hidden="1">#REF!</definedName>
    <definedName name="_10__123Graph_BCHART_1" hidden="1">#REF!</definedName>
    <definedName name="_10__123Graph_CChart_12E" hidden="1">#REF!</definedName>
    <definedName name="_10_4">#REF!</definedName>
    <definedName name="_11__123Graph_BCHART_2" hidden="1">#REF!</definedName>
    <definedName name="_11__123Graph_CChart_14E" hidden="1">#REF!</definedName>
    <definedName name="_12__123Graph_BCHART_3" hidden="1">#REF!</definedName>
    <definedName name="_12__123Graph_CChart_15E" hidden="1">#REF!</definedName>
    <definedName name="_13__123Graph_BCHART_6" hidden="1">#REF!</definedName>
    <definedName name="_13__123Graph_CChart_16E" hidden="1">#REF!</definedName>
    <definedName name="_14__123Graph_CCHART_1" hidden="1">#REF!</definedName>
    <definedName name="_14__123Graph_DChart_14E" hidden="1">#REF!</definedName>
    <definedName name="_15__123Graph_CCHART_2" hidden="1">#REF!</definedName>
    <definedName name="_15__123Graph_DChart_15E" hidden="1">#REF!</definedName>
    <definedName name="_16__123Graph_CCHART_3" hidden="1">#REF!</definedName>
    <definedName name="_16__123Graph_DChart_16E" hidden="1">#REF!</definedName>
    <definedName name="_17__123Graph_DCHART_1" hidden="1">#REF!</definedName>
    <definedName name="_17__123Graph_EChart_14E" hidden="1">#REF!</definedName>
    <definedName name="_18__123Graph_ACHART_1" hidden="1">#REF!</definedName>
    <definedName name="_18__123Graph_DCHART_2" hidden="1">#REF!</definedName>
    <definedName name="_18__123Graph_EChart_15E" hidden="1">#REF!</definedName>
    <definedName name="_19__123Graph_ACHART_2" hidden="1">#REF!</definedName>
    <definedName name="_19__123Graph_DCHART_3" hidden="1">#REF!</definedName>
    <definedName name="_19__123Graph_EChart_16E" hidden="1">#REF!</definedName>
    <definedName name="_2__123Graph_AChart_14E" hidden="1">#REF!</definedName>
    <definedName name="_20__123Graph_ACHART_3" hidden="1">#REF!</definedName>
    <definedName name="_20__123Graph_ECHART_1" hidden="1">#REF!</definedName>
    <definedName name="_20__123Graph_FChart_14E" hidden="1">#REF!</definedName>
    <definedName name="_21__123Graph_ACHART_4" hidden="1">#REF!</definedName>
    <definedName name="_21__123Graph_ECHART_2" hidden="1">#REF!</definedName>
    <definedName name="_21__123Graph_FChart_15E" hidden="1">#REF!</definedName>
    <definedName name="_22__123Graph_ACHART_5" hidden="1">#REF!</definedName>
    <definedName name="_22__123Graph_FChart_16E" hidden="1">#REF!</definedName>
    <definedName name="_22__123Graph_XCHART_2" hidden="1">#REF!</definedName>
    <definedName name="_23__123Graph_ACHART_6" hidden="1">#REF!</definedName>
    <definedName name="_23__123Graph_XChart_15E" hidden="1">#REF!</definedName>
    <definedName name="_23__123Graph_XCHART_4" hidden="1">#REF!</definedName>
    <definedName name="_24__123Graph_XChart_16E" hidden="1">#REF!</definedName>
    <definedName name="_24__123Graph_XCHART_5" hidden="1">#REF!</definedName>
    <definedName name="_25__123Graph_XCHART_6" hidden="1">#REF!</definedName>
    <definedName name="_29__123Graph_AR_M_MARG" hidden="1">#REF!</definedName>
    <definedName name="_3__123Graph_ACHART_1" hidden="1">#REF!</definedName>
    <definedName name="_3__123Graph_AChart_15E" hidden="1">#REF!</definedName>
    <definedName name="_35__123Graph_BCHART_1" hidden="1">#REF!</definedName>
    <definedName name="_4__123Graph_AChart_16E" hidden="1">#REF!</definedName>
    <definedName name="_4__123Graph_ACHART_2" hidden="1">#REF!</definedName>
    <definedName name="_41__123Graph_BCHART_2" hidden="1">#REF!</definedName>
    <definedName name="_42__123Graph_BCHART_3" hidden="1">#REF!</definedName>
    <definedName name="_43__123Graph_BCHART_6" hidden="1">#REF!</definedName>
    <definedName name="_49__123Graph_CCHART_1" hidden="1">#REF!</definedName>
    <definedName name="_5__123Graph_AChart_18F" hidden="1">#REF!</definedName>
    <definedName name="_5__123Graph_ACHART_3" hidden="1">#REF!</definedName>
    <definedName name="_55__123Graph_CCHART_2" hidden="1">#REF!</definedName>
    <definedName name="_56__123Graph_CCHART_3" hidden="1">#REF!</definedName>
    <definedName name="_6__123Graph_ACHART_4" hidden="1">#REF!</definedName>
    <definedName name="_6__123Graph_BChart_12E" hidden="1">#REF!</definedName>
    <definedName name="_62__123Graph_DCHART_1" hidden="1">#REF!</definedName>
    <definedName name="_68__123Graph_DCHART_2" hidden="1">#REF!</definedName>
    <definedName name="_69__123Graph_DCHART_3" hidden="1">#REF!</definedName>
    <definedName name="_7__123Graph_ACHART_5" hidden="1">#REF!</definedName>
    <definedName name="_7__123Graph_BChart_14E" hidden="1">#REF!</definedName>
    <definedName name="_75__123Graph_ECHART_1" hidden="1">#REF!</definedName>
    <definedName name="_8__123Graph_ACHART_6" hidden="1">#REF!</definedName>
    <definedName name="_8__123Graph_BChart_15E" hidden="1">#REF!</definedName>
    <definedName name="_81__123Graph_ECHART_2" hidden="1">#REF!</definedName>
    <definedName name="_82__123Graph_XCHART_2" hidden="1">#REF!</definedName>
    <definedName name="_83__123Graph_XCHART_4" hidden="1">#REF!</definedName>
    <definedName name="_84__123Graph_XCHART_5" hidden="1">#REF!</definedName>
    <definedName name="_85__123Graph_XCHART_6" hidden="1">#REF!</definedName>
    <definedName name="_9__123Graph_AR_M_MARG" hidden="1">#REF!</definedName>
    <definedName name="_9__123Graph_BChart_16E" hidden="1">#REF!</definedName>
    <definedName name="_ad75" hidden="1">{"TOT_QTR_TO_PREV",#N/A,FALSE,"Site Sum"}</definedName>
    <definedName name="_as65" hidden="1">{"TOT_QTR_TO_PREV",#N/A,FALSE,"Site Sum"}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236EA32745904930B2B5BAF782E7EACA.edm" hidden="1">#REF!</definedName>
    <definedName name="_bdm.352CC0E86942495F9DD68124E31D1D6C.edm" hidden="1">#REF!</definedName>
    <definedName name="_bdm.3A2AFA5D12C6427EBD5F22BDBE91686A.edm" hidden="1">#REF!</definedName>
    <definedName name="_bdm.3CC3C3A7D35644BCB60105C27F57256D.edm" hidden="1">#REF!</definedName>
    <definedName name="_bdm.4B02255312114AC6A8C7D44E727A4AAD.edm" hidden="1">#REF!</definedName>
    <definedName name="_bdm.588A2DC55057433B86545CE351A3F2F5.edm" hidden="1">#REF!</definedName>
    <definedName name="_bdm.5B2BB78AA4E3478FBAC7E48680A59B88.edm" hidden="1">#REF!</definedName>
    <definedName name="_bdm.789B277314C748848C143C640565C29A.edm" hidden="1">#REF!</definedName>
    <definedName name="_bdm.81EE23756CDF438E83BE331BDBE5B4FF.edm" hidden="1">#REF!</definedName>
    <definedName name="_bdm.8388ACC908624336A668330E18367B19.edm" hidden="1">#REF!</definedName>
    <definedName name="_bdm.9EA325CD19E34189A314C56A80A49BCE.edm" hidden="1">#REF!</definedName>
    <definedName name="_bdm.A3BC5FE179CC45BDB5735AFCF4C74CD5.edm" hidden="1">#REF!</definedName>
    <definedName name="_bdm.A8C2B2DD311C4E30920D3449EABDEFFA.edm" hidden="1">#REF!</definedName>
    <definedName name="_bdm.B55C5FBA2A134D56AFB4BF8CD286C11D.edm" hidden="1">#REF!</definedName>
    <definedName name="_bdm.CB43EC64998F4DF2ACEE52524316A461.edm" hidden="1">#REF!</definedName>
    <definedName name="_bdm.E6C77F92740E4C57B68B75A3B48E1C2F.edm" hidden="1">#REF!</definedName>
    <definedName name="_bdm.E7EA5AB6B3AA45A1BBD77651B3539A6E.edm" hidden="1">#REF!</definedName>
    <definedName name="_bdm.F74420E3F7AC4EA58EF6DAA876211574.edm" hidden="1">#REF!</definedName>
    <definedName name="_con4050" hidden="1">{#N/A,"Anonymous",FALSE,"30 30k Table";#N/A,#N/A,FALSE,"30 50k Table";#N/A,#N/A,FALSE,"40 100k Table"}</definedName>
    <definedName name="_Dist_Values" hidden="1">#REF!</definedName>
    <definedName name="_Example" hidden="1">#REF!</definedName>
    <definedName name="_f1" hidden="1">#REF!</definedName>
    <definedName name="_Fill" hidden="1">#REF!</definedName>
    <definedName name="_xlnm._FilterDatabase" hidden="1">#REF!</definedName>
    <definedName name="_Key1" hidden="1">#REF!</definedName>
    <definedName name="_key13">#REF!</definedName>
    <definedName name="_Key2" hidden="1">#REF!</definedName>
    <definedName name="_key3">#REF!</definedName>
    <definedName name="_Look" hidden="1">#REF!</definedName>
    <definedName name="_mar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MatMult_B" hidden="1">#REF!</definedName>
    <definedName name="_new1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NewNameforGraph" hidden="1">#REF!</definedName>
    <definedName name="_Order1" hidden="1">255</definedName>
    <definedName name="_Order2" hidden="1">255</definedName>
    <definedName name="_OUD1">#REF!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eries" hidden="1">#REF!</definedName>
    <definedName name="_Shading" hidden="1">#REF!</definedName>
    <definedName name="_Sort" hidden="1">#REF!</definedName>
    <definedName name="_TAB5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usd98">#REF!</definedName>
    <definedName name="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9" hidden="1">{"holdco",#N/A,FALSE,"Summary Financials";"holdco",#N/A,FALSE,"Summary Financials"}</definedName>
    <definedName name="_wr9_1" hidden="1">{"holdco",#N/A,FALSE,"Summary Financials";"holdco",#N/A,FALSE,"Summary Financials"}</definedName>
    <definedName name="_wr9_2" hidden="1">{"holdco",#N/A,FALSE,"Summary Financials";"holdco",#N/A,FALSE,"Summary Financials"}</definedName>
    <definedName name="_wrn1" hidden="1">{"holdco",#N/A,FALSE,"Summary Financials";"holdco",#N/A,FALSE,"Summary Financials"}</definedName>
    <definedName name="_wrn1_1" hidden="1">{"holdco",#N/A,FALSE,"Summary Financials";"holdco",#N/A,FALSE,"Summary Financials"}</definedName>
    <definedName name="_wrn1_2" hidden="1">{"holdco",#N/A,FALSE,"Summary Financials";"holdco",#N/A,FALSE,"Summary Financials"}</definedName>
    <definedName name="_wrn2" hidden="1">{"holdco",#N/A,FALSE,"Summary Financials";"holdco",#N/A,FALSE,"Summary Financials"}</definedName>
    <definedName name="_wrn2_1" hidden="1">{"holdco",#N/A,FALSE,"Summary Financials";"holdco",#N/A,FALSE,"Summary Financials"}</definedName>
    <definedName name="_wrn2_2" hidden="1">{"holdco",#N/A,FALSE,"Summary Financials";"holdco",#N/A,FALSE,"Summary Financials"}</definedName>
    <definedName name="_wrn3" hidden="1">{"holdco",#N/A,FALSE,"Summary Financials";"holdco",#N/A,FALSE,"Summary Financials"}</definedName>
    <definedName name="_wrn3_1" hidden="1">{"holdco",#N/A,FALSE,"Summary Financials";"holdco",#N/A,FALSE,"Summary Financials"}</definedName>
    <definedName name="_wrn3_2" hidden="1">{"holdco",#N/A,FALSE,"Summary Financials";"holdco",#N/A,FALSE,"Summary Financials"}</definedName>
    <definedName name="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8" hidden="1">{"holdco",#N/A,FALSE,"Summary Financials";"holdco",#N/A,FALSE,"Summary Financials"}</definedName>
    <definedName name="_wrn8_1" hidden="1">{"holdco",#N/A,FALSE,"Summary Financials";"holdco",#N/A,FALSE,"Summary Financials"}</definedName>
    <definedName name="_wrn8_2" hidden="1">{"holdco",#N/A,FALSE,"Summary Financials";"holdco",#N/A,FALSE,"Summary Financials"}</definedName>
    <definedName name="_xz4" hidden="1">{0,0,0,0;0,0,0,0;0,0,0,0;0,0,0,0;0,0,0,0;0,0,0,0}</definedName>
    <definedName name="_xz4_1" hidden="1">{0,0,0,0;0,0,0,0;0,0,0,0;0,0,0,0;0,0,0,0;0,0,0,0}</definedName>
    <definedName name="_xz4_2" hidden="1">{0,0,0,0;0,0,0,0;0,0,0,0;0,0,0,0;0,0,0,0;0,0,0,0}</definedName>
    <definedName name="A">#REF!</definedName>
    <definedName name="AAA_DOCTOPS" hidden="1">"AAA_SET"</definedName>
    <definedName name="AAA_duser" hidden="1">"OFF"</definedName>
    <definedName name="aaa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bc_1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bc_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ccount">#REF!</definedName>
    <definedName name="AccrualDate">#REF!</definedName>
    <definedName name="AcctLineNum">#REF!</definedName>
    <definedName name="AcctNumDec">#REF!</definedName>
    <definedName name="ActiveRegModel" hidden="1">"Model 16"</definedName>
    <definedName name="Actual" hidden="1">{#N/A,#N/A,TRUE,"Historicals";#N/A,#N/A,TRUE,"Charts";#N/A,#N/A,TRUE,"Forecasts"}</definedName>
    <definedName name="Actual_1" hidden="1">{#N/A,#N/A,TRUE,"Historicals";#N/A,#N/A,TRUE,"Charts";#N/A,#N/A,TRUE,"Forecasts"}</definedName>
    <definedName name="Actual_2" hidden="1">{#N/A,#N/A,TRUE,"Historicals";#N/A,#N/A,TRUE,"Charts";#N/A,#N/A,TRUE,"Forecasts"}</definedName>
    <definedName name="Actual_Month">#REF!</definedName>
    <definedName name="actual04">#REF!</definedName>
    <definedName name="actualLTI">#REF!</definedName>
    <definedName name="ACwvu.all" hidden="1">#REF!</definedName>
    <definedName name="ACwvu.ALL." hidden="1">#REF!</definedName>
    <definedName name="ACwvu.Months." hidden="1">#REF!</definedName>
    <definedName name="adfg" hidden="1">{#N/A,#N/A,TRUE,"Monthly BCG";#N/A,#N/A,TRUE,"Monthly w|o Wireless";#N/A,#N/A,TRUE,"Monthly Wireless"}</definedName>
    <definedName name="adfg_1" hidden="1">{#N/A,#N/A,TRUE,"Monthly BCG";#N/A,#N/A,TRUE,"Monthly w|o Wireless";#N/A,#N/A,TRUE,"Monthly Wireless"}</definedName>
    <definedName name="adfg_2" hidden="1">{#N/A,#N/A,TRUE,"Monthly BCG";#N/A,#N/A,TRUE,"Monthly w|o Wireless";#N/A,#N/A,TRUE,"Monthly Wireless"}</definedName>
    <definedName name="aewr" hidden="1">{"mgmt forecast",#N/A,FALSE,"Mgmt Forecast";"dcf table",#N/A,FALSE,"Mgmt Forecast";"sensitivity",#N/A,FALSE,"Mgmt Forecast";"table inputs",#N/A,FALSE,"Mgmt Forecast";"calculations",#N/A,FALSE,"Mgmt Forecast"}</definedName>
    <definedName name="aewr_1" hidden="1">{"mgmt forecast",#N/A,FALSE,"Mgmt Forecast";"dcf table",#N/A,FALSE,"Mgmt Forecast";"sensitivity",#N/A,FALSE,"Mgmt Forecast";"table inputs",#N/A,FALSE,"Mgmt Forecast";"calculations",#N/A,FALSE,"Mgmt Forecast"}</definedName>
    <definedName name="aewr_2" hidden="1">{"mgmt forecast",#N/A,FALSE,"Mgmt Forecast";"dcf table",#N/A,FALSE,"Mgmt Forecast";"sensitivity",#N/A,FALSE,"Mgmt Forecast";"table inputs",#N/A,FALSE,"Mgmt Forecast";"calculations",#N/A,FALSE,"Mgmt Forecast"}</definedName>
    <definedName name="AGRIUM">#REF!</definedName>
    <definedName name="americas2">#REF!</definedName>
    <definedName name="anscount" hidden="1">1</definedName>
    <definedName name="Application">#REF!</definedName>
    <definedName name="Area">#REF!</definedName>
    <definedName name="area2">#REF!</definedName>
    <definedName name="arer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arer_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arer_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as" hidden="1">{"TOT_QTR_TO_PREV",#N/A,FALSE,"Site Sum"}</definedName>
    <definedName name="as_1" hidden="1">{"TOT_QTR_TO_PREV",#N/A,FALSE,"Site Sum"}</definedName>
    <definedName name="as_2" hidden="1">{"TOT_QTR_TO_PREV",#N/A,FALSE,"Site Sum"}</definedName>
    <definedName name="AS2DocOpenMode" hidden="1">"AS2DocumentEdit"</definedName>
    <definedName name="AS2NamedRange" hidden="1">7</definedName>
    <definedName name="asd" hidden="1">{#N/A,#N/A,TRUE,"4Q BCG";#N/A,#N/A,TRUE,"4Q w|o Wireless";#N/A,#N/A,TRUE,"4Q Wireless"}</definedName>
    <definedName name="asd_1" hidden="1">{#N/A,#N/A,TRUE,"4Q BCG";#N/A,#N/A,TRUE,"4Q w|o Wireless";#N/A,#N/A,TRUE,"4Q Wireless"}</definedName>
    <definedName name="asd_2" hidden="1">{#N/A,#N/A,TRUE,"4Q BCG";#N/A,#N/A,TRUE,"4Q w|o Wireless";#N/A,#N/A,TRUE,"4Q Wireless"}</definedName>
    <definedName name="asddd" hidden="1">{"TOT_QTR_TO_PREV",#N/A,FALSE,"Site Sum"}</definedName>
    <definedName name="asddd_1" hidden="1">{"TOT_QTR_TO_PREV",#N/A,FALSE,"Site Sum"}</definedName>
    <definedName name="asddd_2" hidden="1">{"TOT_QTR_TO_PREV",#N/A,FALSE,"Site Sum"}</definedName>
    <definedName name="asdf" hidden="1">{#N/A,#N/A,FALSE,"Qrt Fcst";#N/A,#N/A,FALSE,"Qrt Fcst vs Plan &amp; PY";#N/A,#N/A,FALSE,"FY Fcst vs Plan &amp; PY";#N/A,#N/A,FALSE,"EVA CAP";#N/A,#N/A,FALSE,"EVA NOPAT"}</definedName>
    <definedName name="asf" hidden="1">{#N/A,#N/A,TRUE,"Monthly BCG";#N/A,#N/A,TRUE,"Qrt BCG";#N/A,#N/A,TRUE,"FY BCG";#N/A,#N/A,TRUE,"1Q BCG";#N/A,#N/A,TRUE,"2Q BCG";#N/A,#N/A,TRUE,"3Q BCG";#N/A,#N/A,TRUE,"4Q BCG"}</definedName>
    <definedName name="asf_1" hidden="1">{#N/A,#N/A,TRUE,"Monthly BCG";#N/A,#N/A,TRUE,"Qrt BCG";#N/A,#N/A,TRUE,"FY BCG";#N/A,#N/A,TRUE,"1Q BCG";#N/A,#N/A,TRUE,"2Q BCG";#N/A,#N/A,TRUE,"3Q BCG";#N/A,#N/A,TRUE,"4Q BCG"}</definedName>
    <definedName name="asf_2" hidden="1">{#N/A,#N/A,TRUE,"Monthly BCG";#N/A,#N/A,TRUE,"Qrt BCG";#N/A,#N/A,TRUE,"FY BCG";#N/A,#N/A,TRUE,"1Q BCG";#N/A,#N/A,TRUE,"2Q BCG";#N/A,#N/A,TRUE,"3Q BCG";#N/A,#N/A,TRUE,"4Q BCG"}</definedName>
    <definedName name="ashwin" hidden="1">{#N/A,"Anonymous",FALSE,"30 30k Table";#N/A,#N/A,FALSE,"30 50k Table";#N/A,#N/A,FALSE,"40 100k Table"}</definedName>
    <definedName name="asof2">#REF!</definedName>
    <definedName name="asof3">#REF!</definedName>
    <definedName name="asofmonthtext2">#REF!</definedName>
    <definedName name="asofmonthtext3">#REF!</definedName>
    <definedName name="asp" hidden="1">{#N/A,#N/A,TRUE,"4Q BCG";#N/A,#N/A,TRUE,"4Q w|o Wireless";#N/A,#N/A,TRUE,"4Q Wireless"}</definedName>
    <definedName name="asp_1" hidden="1">{#N/A,#N/A,TRUE,"4Q BCG";#N/A,#N/A,TRUE,"4Q w|o Wireless";#N/A,#N/A,TRUE,"4Q Wireless"}</definedName>
    <definedName name="asp_2" hidden="1">{#N/A,#N/A,TRUE,"4Q BCG";#N/A,#N/A,TRUE,"4Q w|o Wireless";#N/A,#N/A,TRUE,"4Q Wireless"}</definedName>
    <definedName name="Assessment_FooterType" hidden="1">"NONE"</definedName>
    <definedName name="Assessments_FooterType" hidden="1">"NONE"</definedName>
    <definedName name="aszyngl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TCO">#REF!</definedName>
    <definedName name="AULT">#REF!</definedName>
    <definedName name="AvgAccCOR">#REF!</definedName>
    <definedName name="AvgAccDep">#REF!</definedName>
    <definedName name="AvgAccPension">#REF!</definedName>
    <definedName name="AvgADIT">#REF!</definedName>
    <definedName name="AvgADITforFTY">#REF!</definedName>
    <definedName name="AvgCIAC">#REF!</definedName>
    <definedName name="AvgCustAdv">#REF!</definedName>
    <definedName name="AvgCWIP">#REF!</definedName>
    <definedName name="AvgIncTaxRTR">#REF!</definedName>
    <definedName name="AvgITC">#REF!</definedName>
    <definedName name="AvgMS">#REF!</definedName>
    <definedName name="AvgNOLImpact">#REF!</definedName>
    <definedName name="AvgUPAA">#REF!</definedName>
    <definedName name="AvgUPIS">#REF!</definedName>
    <definedName name="aw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_1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_2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wert" hidden="1">{#N/A,#N/A,FALSE,"ORIX CSC"}</definedName>
    <definedName name="awert_1" hidden="1">{#N/A,#N/A,FALSE,"ORIX CSC"}</definedName>
    <definedName name="awert_2" hidden="1">{#N/A,#N/A,FALSE,"ORIX CSC"}</definedName>
    <definedName name="AWWS_Corp">"est"</definedName>
    <definedName name="azazaz" hidden="1">{"SBU Numbers 1996_2002",#N/A,FALSE,"Strategic Business Lines"}</definedName>
    <definedName name="b" hidden="1">{#N/A,#N/A,FALSE,"Cover";#N/A,#N/A,FALSE,"Main";#N/A,#N/A,FALSE,"Guid";#N/A,#N/A,FALSE,"Summary";#N/A,#N/A,FALSE,"Q3"}</definedName>
    <definedName name="b_1" hidden="1">{#N/A,#N/A,FALSE,"Cover";#N/A,#N/A,FALSE,"Main";#N/A,#N/A,FALSE,"Guid";#N/A,#N/A,FALSE,"Summary";#N/A,#N/A,FALSE,"Q3"}</definedName>
    <definedName name="b_2" hidden="1">{#N/A,#N/A,FALSE,"Cover";#N/A,#N/A,FALSE,"Main";#N/A,#N/A,FALSE,"Guid";#N/A,#N/A,FALSE,"Summary";#N/A,#N/A,FALSE,"Q3"}</definedName>
    <definedName name="bad" hidden="1">{#N/A,"Anonymous",FALSE,"30 30k Table";#N/A,#N/A,FALSE,"30 50k Table";#N/A,#N/A,FALSE,"40 100k Table"}</definedName>
    <definedName name="badger" hidden="1">{"TOT_QTR_TO_PREV",#N/A,FALSE,"Site Sum"}</definedName>
    <definedName name="badger_1" hidden="1">{"TOT_QTR_TO_PREV",#N/A,FALSE,"Site Sum"}</definedName>
    <definedName name="badger_2" hidden="1">{"TOT_QTR_TO_PREV",#N/A,FALSE,"Site Sum"}</definedName>
    <definedName name="badger1" hidden="1">{"TOT_QTR_TO_PREV",#N/A,FALSE,"Site Sum"}</definedName>
    <definedName name="badger1_1" hidden="1">{"TOT_QTR_TO_PREV",#N/A,FALSE,"Site Sum"}</definedName>
    <definedName name="badger1_2" hidden="1">{"TOT_QTR_TO_PREV",#N/A,FALSE,"Site Sum"}</definedName>
    <definedName name="BalAccCOR">#REF!</definedName>
    <definedName name="BalAccDep">#REF!</definedName>
    <definedName name="BalAccPension">#REF!</definedName>
    <definedName name="BalADIT">#REF!</definedName>
    <definedName name="BalADITforFTY">#REF!</definedName>
    <definedName name="BalCIAC">#REF!</definedName>
    <definedName name="BalCustAdv">#REF!</definedName>
    <definedName name="BalCWIP">#REF!</definedName>
    <definedName name="BalIncTaxRTR">#REF!</definedName>
    <definedName name="BalITC">#REF!</definedName>
    <definedName name="BalMS">#REF!</definedName>
    <definedName name="BalNOLImpact">#REF!</definedName>
    <definedName name="BalUPAA">#REF!</definedName>
    <definedName name="BalUPIS">#REF!</definedName>
    <definedName name="bandranges">#REF!</definedName>
    <definedName name="BASED">#REF!</definedName>
    <definedName name="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b_1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b_2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i10LTIP_Table">#REF!</definedName>
    <definedName name="biggie">#REF!</definedName>
    <definedName name="biggie13">#REF!</definedName>
    <definedName name="biggie2">#REF!</definedName>
    <definedName name="biggie3">#REF!</definedName>
    <definedName name="BizUnits">#REF!</definedName>
    <definedName name="bnnn" hidden="1">{"mgmt forecast",#N/A,FALSE,"Mgmt Forecast";"dcf table",#N/A,FALSE,"Mgmt Forecast";"sensitivity",#N/A,FALSE,"Mgmt Forecast";"table inputs",#N/A,FALSE,"Mgmt Forecast";"calculations",#N/A,FALSE,"Mgmt Forecast"}</definedName>
    <definedName name="bnnn_1" hidden="1">{"mgmt forecast",#N/A,FALSE,"Mgmt Forecast";"dcf table",#N/A,FALSE,"Mgmt Forecast";"sensitivity",#N/A,FALSE,"Mgmt Forecast";"table inputs",#N/A,FALSE,"Mgmt Forecast";"calculations",#N/A,FALSE,"Mgmt Forecast"}</definedName>
    <definedName name="bnnn_2" hidden="1">{"mgmt forecast",#N/A,FALSE,"Mgmt Forecast";"dcf table",#N/A,FALSE,"Mgmt Forecast";"sensitivity",#N/A,FALSE,"Mgmt Forecast";"table inputs",#N/A,FALSE,"Mgmt Forecast";"calculations",#N/A,FALSE,"Mgmt Forecast"}</definedName>
    <definedName name="bons2">#REF!</definedName>
    <definedName name="Bonus">#REF!</definedName>
    <definedName name="Bonus111">#REF!</definedName>
    <definedName name="bottomleft">#REF!</definedName>
    <definedName name="bottomleft2">#REF!</definedName>
    <definedName name="bscwintable">#REF!</definedName>
    <definedName name="BU_No">#REF!</definedName>
    <definedName name="Budget">#REF!</definedName>
    <definedName name="buildthetable">#REF!</definedName>
    <definedName name="BUList">#REF!</definedName>
    <definedName name="BusUnit_Table">#REF!</definedName>
    <definedName name="capcost">#REF!</definedName>
    <definedName name="capitalradio">#REF!</definedName>
    <definedName name="Cat_Ref">#REF!</definedName>
    <definedName name="cata">#REF!</definedName>
    <definedName name="CATaxRate">0.4075</definedName>
    <definedName name="catb">#REF!</definedName>
    <definedName name="catl">#REF!</definedName>
    <definedName name="catlb">#REF!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WorkbookPriority" hidden="1">-1523877792</definedName>
    <definedName name="CCOS">#REF!</definedName>
    <definedName name="ChangeRange" hidden="1">#REF!</definedName>
    <definedName name="chart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Charts">#REF!</definedName>
    <definedName name="CHEM">#REF!</definedName>
    <definedName name="CICdate">#REF!</definedName>
    <definedName name="CICprice">#REF!</definedName>
    <definedName name="Classes">#REF!</definedName>
    <definedName name="CLIENT_NAME">#REF!</definedName>
    <definedName name="commentradio">#REF!</definedName>
    <definedName name="company_list">#REF!</definedName>
    <definedName name="CompanySelected">#REF!</definedName>
    <definedName name="compnam3">#REF!</definedName>
    <definedName name="compname2">#REF!</definedName>
    <definedName name="con00" hidden="1">{#N/A,"Anonymous",FALSE,"30 30k Table";#N/A,#N/A,FALSE,"30 50k Table";#N/A,#N/A,FALSE,"40 100k Table"}</definedName>
    <definedName name="conflic40100k" hidden="1">{#N/A,"Anonymous",FALSE,"30 30k Table";#N/A,#N/A,FALSE,"30 50k Table";#N/A,#N/A,FALSE,"40 100k Table"}</definedName>
    <definedName name="conflict" hidden="1">{#N/A,"Anonymous",FALSE,"30 30k Table";#N/A,#N/A,FALSE,"30 50k Table";#N/A,#N/A,FALSE,"40 100k Table"}</definedName>
    <definedName name="conflict3" hidden="1">{#N/A,"Anonymous",FALSE,"30 30k Table";#N/A,#N/A,FALSE,"30 50k Table";#N/A,#N/A,FALSE,"40 100k Table"}</definedName>
    <definedName name="conflict40100k" hidden="1">{#N/A,"Anonymous",FALSE,"30 30k Table";#N/A,#N/A,FALSE,"30 50k Table";#N/A,#N/A,FALSE,"40 100k Table"}</definedName>
    <definedName name="conflict404050k" hidden="1">{#N/A,"Anonymous",FALSE,"30 30k Table";#N/A,#N/A,FALSE,"30 50k Table";#N/A,#N/A,FALSE,"40 100k Table"}</definedName>
    <definedName name="conflict4050k" hidden="1">{#N/A,"Anonymous",FALSE,"30 30k Table";#N/A,#N/A,FALSE,"30 50k Table";#N/A,#N/A,FALSE,"40 100k Table"}</definedName>
    <definedName name="conflict4050kkk" hidden="1">{#N/A,"Anonymous",FALSE,"30 30k Table";#N/A,#N/A,FALSE,"30 50k Table";#N/A,#N/A,FALSE,"40 100k Table"}</definedName>
    <definedName name="conflt40100k" hidden="1">{#N/A,"Anonymous",FALSE,"30 30k Table";#N/A,#N/A,FALSE,"30 50k Table";#N/A,#N/A,FALSE,"40 100k Table"}</definedName>
    <definedName name="ContentsHelp" hidden="1">#REF!</definedName>
    <definedName name="contr11">#REF!</definedName>
    <definedName name="ContractType">#REF!</definedName>
    <definedName name="copy" hidden="1">"Kingca"</definedName>
    <definedName name="cost11">#REF!</definedName>
    <definedName name="cost12">#REF!</definedName>
    <definedName name="count1forfunnel">#REF!</definedName>
    <definedName name="count1forscorecard">#REF!</definedName>
    <definedName name="count2forfunnel">#REF!</definedName>
    <definedName name="count2forscorecard">#REF!</definedName>
    <definedName name="count3forfunnel">#REF!</definedName>
    <definedName name="count4forfunnel">#REF!</definedName>
    <definedName name="count5forfunnel">#REF!</definedName>
    <definedName name="counter">#REF!</definedName>
    <definedName name="counter12">#REF!</definedName>
    <definedName name="counter13">#REF!</definedName>
    <definedName name="counter2">#REF!</definedName>
    <definedName name="counter3">#REF!</definedName>
    <definedName name="counter4">#REF!</definedName>
    <definedName name="counter5">#REF!</definedName>
    <definedName name="counter6">#REF!</definedName>
    <definedName name="CrDr">#REF!</definedName>
    <definedName name="CreateTable" hidden="1">#REF!</definedName>
    <definedName name="Curr">#REF!:#REF!</definedName>
    <definedName name="Current">#REF!</definedName>
    <definedName name="currentmonth">#REF!</definedName>
    <definedName name="currentquarter">#REF!</definedName>
    <definedName name="cwincount">#REF!</definedName>
    <definedName name="CWIP" hidden="1">{#N/A,#N/A,FALSE,"Sheet1"}</definedName>
    <definedName name="d" hidden="1">{"Graph SBU by Year 1997_2000",#N/A,FALSE,"Strategic Business Lines"}</definedName>
    <definedName name="dafd" hidden="1">{"LBO Summary",#N/A,FALSE,"Summary"}</definedName>
    <definedName name="dafd_1" hidden="1">{"LBO Summary",#N/A,FALSE,"Summary"}</definedName>
    <definedName name="dafd_2" hidden="1">{"LBO Summary",#N/A,FALSE,"Summary"}</definedName>
    <definedName name="Data.Dump" hidden="1">OFFSET(#REF!,1,0)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09" hidden="1">#REF!</definedName>
    <definedName name="Date">#REF!</definedName>
    <definedName name="DatesActuals">#REF!</definedName>
    <definedName name="DatesPlan">#REF!</definedName>
    <definedName name="delete" hidden="1">{#N/A,#N/A,FALSE,"Qrt Fcst";#N/A,#N/A,FALSE,"Qrt Fcst vs Plan &amp; PY";#N/A,#N/A,FALSE,"FY Fcst vs Plan &amp; PY";#N/A,#N/A,FALSE,"EVA CAP";#N/A,#N/A,FALSE,"EVA NOPAT"}</definedName>
    <definedName name="DeleteRange" hidden="1">#REF!</definedName>
    <definedName name="DeleteTable" hidden="1">#REF!</definedName>
    <definedName name="dep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ep_1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ep_2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f" hidden="1">{#N/A,#N/A,TRUE,"FY BCG";#N/A,#N/A,TRUE,"FY w|o Wireless";#N/A,#N/A,TRUE,"FY Wireless"}</definedName>
    <definedName name="df_1" hidden="1">{#N/A,#N/A,TRUE,"FY BCG";#N/A,#N/A,TRUE,"FY w|o Wireless";#N/A,#N/A,TRUE,"FY Wireless"}</definedName>
    <definedName name="df_2" hidden="1">{#N/A,#N/A,TRUE,"FY BCG";#N/A,#N/A,TRUE,"FY w|o Wireless";#N/A,#N/A,TRUE,"FY Wireless"}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gfhgf" hidden="1">{#N/A,#N/A,FALSE,"ORIX CSC"}</definedName>
    <definedName name="dgfhgf_1" hidden="1">{#N/A,#N/A,FALSE,"ORIX CSC"}</definedName>
    <definedName name="dgfhgf_2" hidden="1">{#N/A,#N/A,FALSE,"ORIX CSC"}</definedName>
    <definedName name="dhgdh" hidden="1">{"mgmt forecast",#N/A,FALSE,"Mgmt Forecast";"dcf table",#N/A,FALSE,"Mgmt Forecast";"sensitivity",#N/A,FALSE,"Mgmt Forecast";"table inputs",#N/A,FALSE,"Mgmt Forecast";"calculations",#N/A,FALSE,"Mgmt Forecast"}</definedName>
    <definedName name="dhgdh_1" hidden="1">{"mgmt forecast",#N/A,FALSE,"Mgmt Forecast";"dcf table",#N/A,FALSE,"Mgmt Forecast";"sensitivity",#N/A,FALSE,"Mgmt Forecast";"table inputs",#N/A,FALSE,"Mgmt Forecast";"calculations",#N/A,FALSE,"Mgmt Forecast"}</definedName>
    <definedName name="dhgdh_2" hidden="1">{"mgmt forecast",#N/A,FALSE,"Mgmt Forecast";"dcf table",#N/A,FALSE,"Mgmt Forecast";"sensitivity",#N/A,FALSE,"Mgmt Forecast";"table inputs",#N/A,FALSE,"Mgmt Forecast";"calculations",#N/A,FALSE,"Mgmt Forecast"}</definedName>
    <definedName name="discountrate">#REF!</definedName>
    <definedName name="DiscRate">#REF!</definedName>
    <definedName name="district1">#REF!</definedName>
    <definedName name="Districts">#REF!</definedName>
    <definedName name="DP1813TB1">#REF!</definedName>
    <definedName name="DP1813TB2">#REF!</definedName>
    <definedName name="DP1814TB1">#REF!</definedName>
    <definedName name="dump" hidden="1">{"holdco",#N/A,FALSE,"Summary Financials";"holdco",#N/A,FALSE,"Summary Financials"}</definedName>
    <definedName name="dump_1" hidden="1">{"holdco",#N/A,FALSE,"Summary Financials";"holdco",#N/A,FALSE,"Summary Financials"}</definedName>
    <definedName name="dump_2" hidden="1">{"holdco",#N/A,FALSE,"Summary Financials";"holdco",#N/A,FALSE,"Summary Financials"}</definedName>
    <definedName name="e" hidden="1">{"mgmt forecast",#N/A,FALSE,"Mgmt Forecast";"dcf table",#N/A,FALSE,"Mgmt Forecast";"sensitivity",#N/A,FALSE,"Mgmt Forecast";"table inputs",#N/A,FALSE,"Mgmt Forecast";"calculations",#N/A,FALSE,"Mgmt Forecast"}</definedName>
    <definedName name="e_1" hidden="1">{"mgmt forecast",#N/A,FALSE,"Mgmt Forecast";"dcf table",#N/A,FALSE,"Mgmt Forecast";"sensitivity",#N/A,FALSE,"Mgmt Forecast";"table inputs",#N/A,FALSE,"Mgmt Forecast";"calculations",#N/A,FALSE,"Mgmt Forecast"}</definedName>
    <definedName name="e_2" hidden="1">{"mgmt forecast",#N/A,FALSE,"Mgmt Forecast";"dcf table",#N/A,FALSE,"Mgmt Forecast";"sensitivity",#N/A,FALSE,"Mgmt Forecast";"table inputs",#N/A,FALSE,"Mgmt Forecast";"calculations",#N/A,FALSE,"Mgmt Forecast"}</definedName>
    <definedName name="edf" hidden="1">{#N/A,"Anonymous",FALSE,"30 30k Table";#N/A,#N/A,FALSE,"30 50k Table";#N/A,#N/A,FALSE,"40 100k Table"}</definedName>
    <definedName name="Entity">#REF!</definedName>
    <definedName name="Entity2">#REF!</definedName>
    <definedName name="EquipList">#REF!</definedName>
    <definedName name="ere" hidden="1">{"orixcsc",#N/A,FALSE,"ORIX CSC";"orixcsc2",#N/A,FALSE,"ORIX CSC"}</definedName>
    <definedName name="ere_1" hidden="1">{"orixcsc",#N/A,FALSE,"ORIX CSC";"orixcsc2",#N/A,FALSE,"ORIX CSC"}</definedName>
    <definedName name="ere_2" hidden="1">{"orixcsc",#N/A,FALSE,"ORIX CSC";"orixcsc2",#N/A,FALSE,"ORIX CSC"}</definedName>
    <definedName name="Erisa">#REF!</definedName>
    <definedName name="ev.Calculation" hidden="1">-4135</definedName>
    <definedName name="ev.Initialized" hidden="1">FALSE</definedName>
    <definedName name="eventhree">#REF!</definedName>
    <definedName name="ewrwer" hidden="1">{#N/A,#N/A,FALSE,"ORIX CSC"}</definedName>
    <definedName name="ewrwer_1" hidden="1">{#N/A,#N/A,FALSE,"ORIX CSC"}</definedName>
    <definedName name="ewrwer_2" hidden="1">{#N/A,#N/A,FALSE,"ORIX CSC"}</definedName>
    <definedName name="exm" hidden="1">{#N/A,#N/A,FALSE,"REPORTS";#N/A,#N/A,FALSE,"Summary";#N/A,#N/A,FALSE,"salessummary";#N/A,#N/A,FALSE,"cvcmsummary";#N/A,#N/A,FALSE,"cvcm%summary"}</definedName>
    <definedName name="exm_1" hidden="1">{#N/A,#N/A,FALSE,"REPORTS";#N/A,#N/A,FALSE,"Summary";#N/A,#N/A,FALSE,"salessummary";#N/A,#N/A,FALSE,"cvcmsummary";#N/A,#N/A,FALSE,"cvcm%summary"}</definedName>
    <definedName name="exm_2" hidden="1">{#N/A,#N/A,FALSE,"REPORTS";#N/A,#N/A,FALSE,"Summary";#N/A,#N/A,FALSE,"salessummary";#N/A,#N/A,FALSE,"cvcmsummary";#N/A,#N/A,FALSE,"cvcm%summary"}</definedName>
    <definedName name="ExpJEChoices">#REF!</definedName>
    <definedName name="ExpJEOffsets">#REF!</definedName>
    <definedName name="ExpLoad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_1" hidden="1">{"P&amp;L",#N/A,TRUE,"HC";"P&amp;L Percents",#N/A,TRUE,"P&amp;L";"M&amp;A3 P&amp;L",#N/A,TRUE,"HC";"M&amp;A3 Pipeline",#N/A,TRUE,"HC";"Franchises",#N/A,TRUE,"HC";"CF&amp;BS",#N/A,TRUE,"HC"}</definedName>
    <definedName name="extr_2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1_1" hidden="1">{"P&amp;L",#N/A,TRUE,"HC";"P&amp;L Percents",#N/A,TRUE,"P&amp;L";"M&amp;A3 P&amp;L",#N/A,TRUE,"HC";"M&amp;A3 Pipeline",#N/A,TRUE,"HC";"Franchises",#N/A,TRUE,"HC";"CF&amp;BS",#N/A,TRUE,"HC"}</definedName>
    <definedName name="extr1_2" hidden="1">{"P&amp;L",#N/A,TRUE,"HC";"P&amp;L Percents",#N/A,TRUE,"P&amp;L";"M&amp;A3 P&amp;L",#N/A,TRUE,"HC";"M&amp;A3 Pipeline",#N/A,TRUE,"HC";"Franchises",#N/A,TRUE,"HC";"CF&amp;BS",#N/A,TRUE,"HC"}</definedName>
    <definedName name="extractradio">#REF!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ff" hidden="1">{"mgmt forecast",#N/A,FALSE,"Mgmt Forecast";"dcf table",#N/A,FALSE,"Mgmt Forecast";"sensitivity",#N/A,FALSE,"Mgmt Forecast";"table inputs",#N/A,FALSE,"Mgmt Forecast";"calculations",#N/A,FALSE,"Mgmt Forecast"}</definedName>
    <definedName name="fff_1" hidden="1">{"mgmt forecast",#N/A,FALSE,"Mgmt Forecast";"dcf table",#N/A,FALSE,"Mgmt Forecast";"sensitivity",#N/A,FALSE,"Mgmt Forecast";"table inputs",#N/A,FALSE,"Mgmt Forecast";"calculations",#N/A,FALSE,"Mgmt Forecast"}</definedName>
    <definedName name="fff_2" hidden="1">{"mgmt forecast",#N/A,FALSE,"Mgmt Forecast";"dcf table",#N/A,FALSE,"Mgmt Forecast";"sensitivity",#N/A,FALSE,"Mgmt Forecast";"table inputs",#N/A,FALSE,"Mgmt Forecast";"calculations",#N/A,FALSE,"Mgmt Forecast"}</definedName>
    <definedName name="fg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g_1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g_2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le">#REF!</definedName>
    <definedName name="filterdatabase" hidden="1">#REF!</definedName>
    <definedName name="FinancingJEChoices">#REF!</definedName>
    <definedName name="findthiserror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_1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_2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aswell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aswell_1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aswell_2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NING">#REF!</definedName>
    <definedName name="forecas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forecast_1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forecast_2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frd" hidden="1">{"holdco",#N/A,FALSE,"Summary Financials";"holdco",#N/A,FALSE,"Summary Financials"}</definedName>
    <definedName name="frd_1" hidden="1">{"holdco",#N/A,FALSE,"Summary Financials";"holdco",#N/A,FALSE,"Summary Financials"}</definedName>
    <definedName name="frd_2" hidden="1">{"holdco",#N/A,FALSE,"Summary Financials";"holdco",#N/A,FALSE,"Summary Financials"}</definedName>
    <definedName name="frequency">#REF!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uckioff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uckioff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uel2012">#REF!</definedName>
    <definedName name="fuel2013">#REF!</definedName>
    <definedName name="fuel2014">#REF!</definedName>
    <definedName name="fuel2015">#REF!</definedName>
    <definedName name="fuel2016">#REF!</definedName>
    <definedName name="funnelgraphradio">#REF!</definedName>
    <definedName name="fx">#REF!</definedName>
    <definedName name="fxdghsfgh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fxdghsfgh_1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fxdghsfgh_2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FXRATE">#REF!</definedName>
    <definedName name="FY">#REF!</definedName>
    <definedName name="FYE">#REF!</definedName>
    <definedName name="FYperiod">#REF!</definedName>
    <definedName name="GAM">#REF!</definedName>
    <definedName name="GAM83F">#REF!</definedName>
    <definedName name="gam83f2">#REF!</definedName>
    <definedName name="gam83f3">#REF!</definedName>
    <definedName name="GAM83M">#REF!</definedName>
    <definedName name="gam83m2">#REF!</definedName>
    <definedName name="gam83m3">#REF!</definedName>
    <definedName name="GAM94F">#REF!</definedName>
    <definedName name="ghhghd" hidden="1">{"mgmt forecast",#N/A,FALSE,"Mgmt Forecast";"dcf table",#N/A,FALSE,"Mgmt Forecast";"sensitivity",#N/A,FALSE,"Mgmt Forecast";"table inputs",#N/A,FALSE,"Mgmt Forecast";"calculations",#N/A,FALSE,"Mgmt Forecast"}</definedName>
    <definedName name="ghhghd_1" hidden="1">{"mgmt forecast",#N/A,FALSE,"Mgmt Forecast";"dcf table",#N/A,FALSE,"Mgmt Forecast";"sensitivity",#N/A,FALSE,"Mgmt Forecast";"table inputs",#N/A,FALSE,"Mgmt Forecast";"calculations",#N/A,FALSE,"Mgmt Forecast"}</definedName>
    <definedName name="ghhghd_2" hidden="1">{"mgmt forecast",#N/A,FALSE,"Mgmt Forecast";"dcf table",#N/A,FALSE,"Mgmt Forecast";"sensitivity",#N/A,FALSE,"Mgmt Forecast";"table inputs",#N/A,FALSE,"Mgmt Forecast";"calculations",#N/A,FALSE,"Mgmt Forecast"}</definedName>
    <definedName name="ghhhg" hidden="1">{#N/A,#N/A,FALSE,"ORIX CSC"}</definedName>
    <definedName name="ghhhg_1" hidden="1">{#N/A,#N/A,FALSE,"ORIX CSC"}</definedName>
    <definedName name="ghhhg_2" hidden="1">{#N/A,#N/A,FALSE,"ORIX CSC"}</definedName>
    <definedName name="grabbedregions">#REF!</definedName>
    <definedName name="GVKey">"007257-01"</definedName>
    <definedName name="hgrth" hidden="1">{"orixcsc",#N/A,FALSE,"ORIX CSC";"orixcsc2",#N/A,FALSE,"ORIX CSC"}</definedName>
    <definedName name="hgrth_1" hidden="1">{"orixcsc",#N/A,FALSE,"ORIX CSC";"orixcsc2",#N/A,FALSE,"ORIX CSC"}</definedName>
    <definedName name="hgrth_2" hidden="1">{"orixcsc",#N/A,FALSE,"ORIX CSC";"orixcsc2",#N/A,FALSE,"ORIX CSC"}</definedName>
    <definedName name="hhh" hidden="1">{#N/A,#N/A,TRUE,"4Q BCG";#N/A,#N/A,TRUE,"4Q w|o Wireless";#N/A,#N/A,TRUE,"4Q Wireless"}</definedName>
    <definedName name="high_growth1">#REF!</definedName>
    <definedName name="HITaxRate">0.3916</definedName>
    <definedName name="hjhjhj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hj_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hj_2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hj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hj1_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hj1_2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j" hidden="1">{#N/A,#N/A,FALSE,"ORIX CSC"}</definedName>
    <definedName name="hjhjj_1" hidden="1">{#N/A,#N/A,FALSE,"ORIX CSC"}</definedName>
    <definedName name="hjhjj_2" hidden="1">{#N/A,#N/A,FALSE,"ORIX CSC"}</definedName>
    <definedName name="hn.ModelVersion" hidden="1">1</definedName>
    <definedName name="hn.NoUpload" hidden="1">0</definedName>
    <definedName name="home">#REF!</definedName>
    <definedName name="hottop">#REF!</definedName>
    <definedName name="HTML_CodePage" hidden="1">1252</definedName>
    <definedName name="HTML_Control" hidden="1">{"'Leverage'!$B$2:$M$418"}</definedName>
    <definedName name="HTML_Control_1" hidden="1">{"'Leverage'!$B$2:$M$418"}</definedName>
    <definedName name="HTML_Control_2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hurdlerate">#REF!</definedName>
    <definedName name="IATaxRate">0.428</definedName>
    <definedName name="Identify">#REF!</definedName>
    <definedName name="ILTaxRate">0.3841</definedName>
    <definedName name="Index">#REF!</definedName>
    <definedName name="INFO">#REF!</definedName>
    <definedName name="INTaxRate">0.3923</definedName>
    <definedName name="interimjuancell">#REF!</definedName>
    <definedName name="IntroPrintArea" hidden="1">#REF!</definedName>
    <definedName name="ipSexCode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"c100"</definedName>
    <definedName name="IQ_BV_SHARE" hidden="1">"c100"</definedName>
    <definedName name="IQ_BV_SHARE_ACT_OR_EST_THOM" hidden="1">"c5312"</definedName>
    <definedName name="IQ_BV_SHARE_EST" hidden="1">"c3541"</definedName>
    <definedName name="IQ_BV_SHARE_EST_THOM" hidden="1">"c4020"</definedName>
    <definedName name="IQ_BV_SHARE_HIGH_EST" hidden="1">"c3542"</definedName>
    <definedName name="IQ_BV_SHARE_HIGH_EST_THOM" hidden="1">"c4022"</definedName>
    <definedName name="IQ_BV_SHARE_LOW_EST" hidden="1">"c3543"</definedName>
    <definedName name="IQ_BV_SHARE_LOW_EST_THOM" hidden="1">"c4023"</definedName>
    <definedName name="IQ_BV_SHARE_MEDIAN_EST" hidden="1">"c3544"</definedName>
    <definedName name="IQ_BV_SHARE_MEDIAN_EST_THOM" hidden="1">"c4021"</definedName>
    <definedName name="IQ_BV_SHARE_NUM_EST" hidden="1">"c3539"</definedName>
    <definedName name="IQ_BV_SHARE_NUM_EST_THOM" hidden="1">"c4024"</definedName>
    <definedName name="IQ_BV_SHARE_STDDEV_EST" hidden="1">"c3540"</definedName>
    <definedName name="IQ_BV_SHARE_STDDEV_EST_THOM" hidden="1">"c4025"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THOM" hidden="1">"c5502"</definedName>
    <definedName name="IQ_CAPEX_FIN" hidden="1">"c112"</definedName>
    <definedName name="IQ_CAPEX_HIGH_EST" hidden="1">"c3524"</definedName>
    <definedName name="IQ_CAPEX_HIGH_EST_THOM" hidden="1">"c5504"</definedName>
    <definedName name="IQ_CAPEX_INS" hidden="1">"c113"</definedName>
    <definedName name="IQ_CAPEX_LOW_EST" hidden="1">"c3525"</definedName>
    <definedName name="IQ_CAPEX_LOW_EST_THOM" hidden="1">"c5505"</definedName>
    <definedName name="IQ_CAPEX_MEDIAN_EST" hidden="1">"c3526"</definedName>
    <definedName name="IQ_CAPEX_MEDIAN_EST_THOM" hidden="1">"c5503"</definedName>
    <definedName name="IQ_CAPEX_NUM_EST" hidden="1">"c3521"</definedName>
    <definedName name="IQ_CAPEX_NUM_EST_THOM" hidden="1">"c5506"</definedName>
    <definedName name="IQ_CAPEX_STDDEV_EST" hidden="1">"c3522"</definedName>
    <definedName name="IQ_CAPEX_STDDEV_EST_THOM" hidden="1">"c5507"</definedName>
    <definedName name="IQ_CAPEX_UTI" hidden="1">"c114"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"c118"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THOM" hidden="1">"c5301"</definedName>
    <definedName name="IQ_CFPS_EST" hidden="1">"c1667"</definedName>
    <definedName name="IQ_CFPS_EST_THOM" hidden="1">"c4006"</definedName>
    <definedName name="IQ_CFPS_HIGH_EST" hidden="1">"c1669"</definedName>
    <definedName name="IQ_CFPS_HIGH_EST_THOM" hidden="1">"c4008"</definedName>
    <definedName name="IQ_CFPS_LOW_EST" hidden="1">"c1670"</definedName>
    <definedName name="IQ_CFPS_LOW_EST_THOM" hidden="1">"c4009"</definedName>
    <definedName name="IQ_CFPS_MEDIAN_EST" hidden="1">"c1668"</definedName>
    <definedName name="IQ_CFPS_MEDIAN_EST_THOM" hidden="1">"c4007"</definedName>
    <definedName name="IQ_CFPS_NUM_EST" hidden="1">"c1671"</definedName>
    <definedName name="IQ_CFPS_NUM_EST_THOM" hidden="1">"c4010"</definedName>
    <definedName name="IQ_CFPS_STDDEV_EST" hidden="1">"c1672"</definedName>
    <definedName name="IQ_CFPS_STDDEV_EST_THOM" hidden="1">"c4011"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FF_LASTCLOSE_TARGET_PRICE" hidden="1">"c1854"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THOM" hidden="1">"c5302"</definedName>
    <definedName name="IQ_DPS_EST" hidden="1">"c1674"</definedName>
    <definedName name="IQ_DPS_EST_THOM" hidden="1">"c4013"</definedName>
    <definedName name="IQ_DPS_HIGH_EST" hidden="1">"c1676"</definedName>
    <definedName name="IQ_DPS_HIGH_EST_THOM" hidden="1">"c4015"</definedName>
    <definedName name="IQ_DPS_LOW_EST" hidden="1">"c1677"</definedName>
    <definedName name="IQ_DPS_LOW_EST_THOM" hidden="1">"c4016"</definedName>
    <definedName name="IQ_DPS_MEDIAN_EST" hidden="1">"c1675"</definedName>
    <definedName name="IQ_DPS_MEDIAN_EST_THOM" hidden="1">"c4014"</definedName>
    <definedName name="IQ_DPS_NUM_EST" hidden="1">"c1678"</definedName>
    <definedName name="IQ_DPS_NUM_EST_THOM" hidden="1">"c4017"</definedName>
    <definedName name="IQ_DPS_STDDEV_EST" hidden="1">"c1679"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THOM" hidden="1">"c5105"</definedName>
    <definedName name="IQ_EBIT_EXCL_SBC" hidden="1">"c3082"</definedName>
    <definedName name="IQ_EBIT_GW_ACT_OR_EST" hidden="1">"c4306"</definedName>
    <definedName name="IQ_EBIT_HIGH_EST" hidden="1">"c1683"</definedName>
    <definedName name="IQ_EBIT_HIGH_EST_THOM" hidden="1">"c5107"</definedName>
    <definedName name="IQ_EBIT_INT" hidden="1">"c360"</definedName>
    <definedName name="IQ_EBIT_LOW_EST" hidden="1">"c1684"</definedName>
    <definedName name="IQ_EBIT_LOW_EST_THOM" hidden="1">"c5108"</definedName>
    <definedName name="IQ_EBIT_MARGIN" hidden="1">"c359"</definedName>
    <definedName name="IQ_EBIT_MEDIAN_EST" hidden="1">"c1682"</definedName>
    <definedName name="IQ_EBIT_MEDIAN_EST_THOM" hidden="1">"c5106"</definedName>
    <definedName name="IQ_EBIT_NUM_EST" hidden="1">"c1685"</definedName>
    <definedName name="IQ_EBIT_NUM_EST_THOM" hidden="1">"c5109"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THOM" hidden="1">"c5300"</definedName>
    <definedName name="IQ_EBITDA_CAPEX_INT" hidden="1">"c368"</definedName>
    <definedName name="IQ_EBITDA_CAPEX_OVER_TOTAL_IE" hidden="1">"c368"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"c84"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EST_THOM" hidden="1">"c5133"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THOM" hidden="1">"c5307"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"c552"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BV_SHARE" hidden="1">"c3549"</definedName>
    <definedName name="IQ_EST_ACT_BV_SHARE_THOM" hidden="1">"c4026"</definedName>
    <definedName name="IQ_EST_ACT_CAPEX" hidden="1">"c3546"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FPS" hidden="1">"c1673"</definedName>
    <definedName name="IQ_EST_ACT_CFPS_THOM" hidden="1">"c4012"</definedName>
    <definedName name="IQ_EST_ACT_DPS" hidden="1">"c1680"</definedName>
    <definedName name="IQ_EST_ACT_DPS_THOM" hidden="1">"c4019"</definedName>
    <definedName name="IQ_EST_ACT_EBIT" hidden="1">"c1687"</definedName>
    <definedName name="IQ_EST_ACT_EBIT_THOM" hidden="1">"c5111"</definedName>
    <definedName name="IQ_EST_ACT_EBITDA" hidden="1">"c1664"</definedName>
    <definedName name="IQ_EST_ACT_EBITDA_THOM" hidden="1">"c3998"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THOM" hidden="1">"c5294"</definedName>
    <definedName name="IQ_EST_ACT_FFO" hidden="1">"c1666"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NAV" hidden="1">"c1757"</definedName>
    <definedName name="IQ_EST_ACT_NAV_THOM" hidden="1">"c5600"</definedName>
    <definedName name="IQ_EST_ACT_NET_DEBT" hidden="1">"c3545"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REPORTED" hidden="1">"c1736"</definedName>
    <definedName name="IQ_EST_ACT_NI_THOM" hidden="1">"c5132"</definedName>
    <definedName name="IQ_EST_ACT_OPER_INC" hidden="1">"c1694"</definedName>
    <definedName name="IQ_EST_ACT_OPER_INC_THOM" hidden="1">"c5118"</definedName>
    <definedName name="IQ_EST_ACT_PRETAX_GW_INC" hidden="1">"c1708"</definedName>
    <definedName name="IQ_EST_ACT_PRETAX_INC" hidden="1">"c1701"</definedName>
    <definedName name="IQ_EST_ACT_PRETAX_INC_THOM" hidden="1">"c5125"</definedName>
    <definedName name="IQ_EST_ACT_PRETAX_REPORT_INC" hidden="1">"c1715"</definedName>
    <definedName name="IQ_EST_ACT_RECURRING_PROFIT" hidden="1">"c4411"</definedName>
    <definedName name="IQ_EST_ACT_RETURN_ASSETS" hidden="1">"c3547"</definedName>
    <definedName name="IQ_EST_ACT_RETURN_ASSETS_THOM" hidden="1">"c4040"</definedName>
    <definedName name="IQ_EST_ACT_RETURN_EQUITY" hidden="1">"c3548"</definedName>
    <definedName name="IQ_EST_ACT_RETURN_EQUITY_THOM" hidden="1">"c5287"</definedName>
    <definedName name="IQ_EST_ACT_REV" hidden="1">"c2113"</definedName>
    <definedName name="IQ_EST_ACT_REV_THOM" hidden="1">"c3997"</definedName>
    <definedName name="IQ_EST_CAPEX_GROWTH_1YR" hidden="1">"c3588"</definedName>
    <definedName name="IQ_EST_CAPEX_GROWTH_1YR_THOM" hidden="1">"c5542"</definedName>
    <definedName name="IQ_EST_CAPEX_GROWTH_2YR" hidden="1">"c3589"</definedName>
    <definedName name="IQ_EST_CAPEX_GROWTH_2YR_THOM" hidden="1">"c5543"</definedName>
    <definedName name="IQ_EST_CAPEX_GROWTH_Q_1YR" hidden="1">"c3590"</definedName>
    <definedName name="IQ_EST_CAPEX_GROWTH_Q_1YR_THOM" hidden="1">"c5544"</definedName>
    <definedName name="IQ_EST_CAPEX_SEQ_GROWTH_Q" hidden="1">"c3591"</definedName>
    <definedName name="IQ_EST_CAPEX_SEQ_GROWTH_Q_THOM" hidden="1">"c5545"</definedName>
    <definedName name="IQ_EST_CFPS_DIFF" hidden="1">"c1871"</definedName>
    <definedName name="IQ_EST_CFPS_DIFF_THOM" hidden="1">"c5188"</definedName>
    <definedName name="IQ_EST_CFPS_GROWTH_1YR" hidden="1">"c1774"</definedName>
    <definedName name="IQ_EST_CFPS_GROWTH_1YR_THOM" hidden="1">"c5174"</definedName>
    <definedName name="IQ_EST_CFPS_GROWTH_2YR" hidden="1">"c1775"</definedName>
    <definedName name="IQ_EST_CFPS_GROWTH_2YR_THOM" hidden="1">"c5175"</definedName>
    <definedName name="IQ_EST_CFPS_GROWTH_Q_1YR" hidden="1">"c1776"</definedName>
    <definedName name="IQ_EST_CFPS_GROWTH_Q_1YR_THOM" hidden="1">"c5176"</definedName>
    <definedName name="IQ_EST_CFPS_SEQ_GROWTH_Q" hidden="1">"c1777"</definedName>
    <definedName name="IQ_EST_CFPS_SEQ_GROWTH_Q_THOM" hidden="1">"c5177"</definedName>
    <definedName name="IQ_EST_CFPS_SURPRISE_PERCENT" hidden="1">"c1872"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PS_DIFF" hidden="1">"c1873"</definedName>
    <definedName name="IQ_EST_DPS_DIFF_THOM" hidden="1">"c5190"</definedName>
    <definedName name="IQ_EST_DPS_GROWTH_1YR" hidden="1">"c1778"</definedName>
    <definedName name="IQ_EST_DPS_GROWTH_1YR_THOM" hidden="1">"c5178"</definedName>
    <definedName name="IQ_EST_DPS_GROWTH_2YR" hidden="1">"c1779"</definedName>
    <definedName name="IQ_EST_DPS_GROWTH_2YR_THOM" hidden="1">"c5179"</definedName>
    <definedName name="IQ_EST_DPS_GROWTH_Q_1YR" hidden="1">"c1780"</definedName>
    <definedName name="IQ_EST_DPS_GROWTH_Q_1YR_THOM" hidden="1">"c5180"</definedName>
    <definedName name="IQ_EST_DPS_SEQ_GROWTH_Q" hidden="1">"c1781"</definedName>
    <definedName name="IQ_EST_DPS_SEQ_GROWTH_Q_THOM" hidden="1">"c5181"</definedName>
    <definedName name="IQ_EST_DPS_SURPRISE_PERCENT" hidden="1">"c1874"</definedName>
    <definedName name="IQ_EST_DPS_SURPRISE_PERCENT_THOM" hidden="1">"c5191"</definedName>
    <definedName name="IQ_EST_EBIT_DIFF" hidden="1">"c1875"</definedName>
    <definedName name="IQ_EST_EBIT_DIFF_THOM" hidden="1">"c5192"</definedName>
    <definedName name="IQ_EST_EBIT_SURPRISE_PERCENT" hidden="1">"c1876"</definedName>
    <definedName name="IQ_EST_EBIT_SURPRISE_PERCENT_THOM" hidden="1">"c5193"</definedName>
    <definedName name="IQ_EST_EBITDA_DIFF" hidden="1">"c1867"</definedName>
    <definedName name="IQ_EST_EBITDA_DIFF_THOM" hidden="1">"c5184"</definedName>
    <definedName name="IQ_EST_EBITDA_GROWTH_1YR" hidden="1">"c1766"</definedName>
    <definedName name="IQ_EST_EBITDA_GROWTH_1YR_THOM" hidden="1">"c5161"</definedName>
    <definedName name="IQ_EST_EBITDA_GROWTH_2YR" hidden="1">"c1767"</definedName>
    <definedName name="IQ_EST_EBITDA_GROWTH_2YR_THOM" hidden="1">"c5162"</definedName>
    <definedName name="IQ_EST_EBITDA_GROWTH_Q_1YR" hidden="1">"c1768"</definedName>
    <definedName name="IQ_EST_EBITDA_GROWTH_Q_1YR_THOM" hidden="1">"c5163"</definedName>
    <definedName name="IQ_EST_EBITDA_SEQ_GROWTH_Q" hidden="1">"c1769"</definedName>
    <definedName name="IQ_EST_EBITDA_SEQ_GROWTH_Q_THOM" hidden="1">"c5164"</definedName>
    <definedName name="IQ_EST_EBITDA_SURPRISE_PERCENT" hidden="1">"c1868"</definedName>
    <definedName name="IQ_EST_EBITDA_SURPRISE_PERCENT_THOM" hidden="1">"c5185"</definedName>
    <definedName name="IQ_EST_EPS_DIFF" hidden="1">"c1864"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THOM" hidden="1">"c5154"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EQ_GROWTH_Q" hidden="1">"c1764"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THOM" hidden="1">"c5296"</definedName>
    <definedName name="IQ_EST_FFO_DIFF" hidden="1">"c1869"</definedName>
    <definedName name="IQ_EST_FFO_DIFF_THOM" hidden="1">"c5186"</definedName>
    <definedName name="IQ_EST_FFO_GROWTH_1YR" hidden="1">"c1770"</definedName>
    <definedName name="IQ_EST_FFO_GROWTH_1YR_THOM" hidden="1">"c5170"</definedName>
    <definedName name="IQ_EST_FFO_GROWTH_2YR" hidden="1">"c1771"</definedName>
    <definedName name="IQ_EST_FFO_GROWTH_2YR_THOM" hidden="1">"c5171"</definedName>
    <definedName name="IQ_EST_FFO_GROWTH_Q_1YR" hidden="1">"c1772"</definedName>
    <definedName name="IQ_EST_FFO_GROWTH_Q_1YR_THOM" hidden="1">"c5172"</definedName>
    <definedName name="IQ_EST_FFO_SEQ_GROWTH_Q" hidden="1">"c1773"</definedName>
    <definedName name="IQ_EST_FFO_SEQ_GROWTH_Q_THOM" hidden="1">"c5173"</definedName>
    <definedName name="IQ_EST_FFO_SURPRISE_PERCENT" hidden="1">"c1870"</definedName>
    <definedName name="IQ_EST_FFO_SURPRISE_PERCENT_THOM" hidden="1">"c5187"</definedName>
    <definedName name="IQ_EST_FOOTNOTE" hidden="1">"c4540"</definedName>
    <definedName name="IQ_EST_FOOTNOTE_THOM" hidden="1">"c5313"</definedName>
    <definedName name="IQ_EST_NAV_DIFF" hidden="1">"c1895"</definedName>
    <definedName name="IQ_EST_NAV_SURPRISE_PERCENT" hidden="1">"c1896"</definedName>
    <definedName name="IQ_EST_NI_DIFF" hidden="1">"c1885"</definedName>
    <definedName name="IQ_EST_NI_DIFF_THOM" hidden="1">"c5198"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THOM" hidden="1">"c5166"</definedName>
    <definedName name="IQ_EST_NUM_HIGHEST_REC" hidden="1">"c5648"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THOM" hidden="1">"c5168"</definedName>
    <definedName name="IQ_EST_NUM_LOWEST_REC" hidden="1">"c5652"</definedName>
    <definedName name="IQ_EST_NUM_LOWEST_REC_THOM" hidden="1">"c5169"</definedName>
    <definedName name="IQ_EST_NUM_NEUTRAL_REC" hidden="1">"c5650"</definedName>
    <definedName name="IQ_EST_NUM_NEUTRAL_REC_THOM" hidden="1">"c5167"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THOM" hidden="1">"c5194"</definedName>
    <definedName name="IQ_EST_OPER_INC_SURPRISE_PERCENT" hidden="1">"c1878"</definedName>
    <definedName name="IQ_EST_OPER_INC_SURPRISE_PERCENT_THOM" hidden="1">"c5195"</definedName>
    <definedName name="IQ_EST_PRE_TAX_DIFF" hidden="1">"c1879"</definedName>
    <definedName name="IQ_EST_PRE_TAX_DIFF_THOM" hidden="1">"c5196"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PRE_TAX_SURPRISE_PERCENT_THOM" hidden="1">"c5197"</definedName>
    <definedName name="IQ_EST_REV_DIFF" hidden="1">"c1865"</definedName>
    <definedName name="IQ_EST_REV_DIFF_THOM" hidden="1">"c5182"</definedName>
    <definedName name="IQ_EST_REV_GROWTH_1YR" hidden="1">"c1638"</definedName>
    <definedName name="IQ_EST_REV_GROWTH_1YR_THOM" hidden="1">"c5157"</definedName>
    <definedName name="IQ_EST_REV_GROWTH_2YR" hidden="1">"c1639"</definedName>
    <definedName name="IQ_EST_REV_GROWTH_2YR_THOM" hidden="1">"c5158"</definedName>
    <definedName name="IQ_EST_REV_GROWTH_Q_1YR" hidden="1">"c1640"</definedName>
    <definedName name="IQ_EST_REV_GROWTH_Q_1YR_THOM" hidden="1">"c5159"</definedName>
    <definedName name="IQ_EST_REV_SEQ_GROWTH_Q" hidden="1">"c1765"</definedName>
    <definedName name="IQ_EST_REV_SEQ_GROWTH_Q_THOM" hidden="1">"c5160"</definedName>
    <definedName name="IQ_EST_REV_SURPRISE_PERCENT" hidden="1">"c1866"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EST_THOM" hidden="1">"c3999"</definedName>
    <definedName name="IQ_FFO_HIGH_EST" hidden="1">"c419"</definedName>
    <definedName name="IQ_FFO_HIGH_EST_THOM" hidden="1">"c4001"</definedName>
    <definedName name="IQ_FFO_LOW_EST" hidden="1">"c420"</definedName>
    <definedName name="IQ_FFO_LOW_EST_THOM" hidden="1">"c4002"</definedName>
    <definedName name="IQ_FFO_MEDIAN_EST" hidden="1">"c1665"</definedName>
    <definedName name="IQ_FFO_MEDIAN_EST_THOM" hidden="1">"c4000"</definedName>
    <definedName name="IQ_FFO_NUM_EST" hidden="1">"c421"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FO_STDDEV_EST_THOM" hidden="1">"c4004"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"c893"</definedName>
    <definedName name="IQ_FINANCING_CASH_SUPPL" hidden="1">"c899"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THOM" hidden="1">"c4027"</definedName>
    <definedName name="IQ_NET_DEBT_HIGH_EST" hidden="1">"c3518"</definedName>
    <definedName name="IQ_NET_DEBT_HIGH_EST_THOM" hidden="1">"c4029"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THOM" hidden="1">"c4030"</definedName>
    <definedName name="IQ_NET_DEBT_MEDIAN_EST" hidden="1">"c3520"</definedName>
    <definedName name="IQ_NET_DEBT_MEDIAN_EST_THOM" hidden="1">"c4028"</definedName>
    <definedName name="IQ_NET_DEBT_NUM_EST" hidden="1">"c3515"</definedName>
    <definedName name="IQ_NET_DEBT_NUM_EST_THOM" hidden="1">"c4031"</definedName>
    <definedName name="IQ_NET_DEBT_STDDEV_EST" hidden="1">"c3516"</definedName>
    <definedName name="IQ_NET_DEBT_STDDEV_EST_THOM" hidden="1">"c4032"</definedName>
    <definedName name="IQ_NET_EARNED" hidden="1">"c2734"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THOM" hidden="1">"c5126"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EST_THOM" hidden="1">"c5128"</definedName>
    <definedName name="IQ_NI_LOW_EST" hidden="1">"c1719"</definedName>
    <definedName name="IQ_NI_LOW_EST_THOM" hidden="1">"c5129"</definedName>
    <definedName name="IQ_NI_MARGIN" hidden="1">"c794"</definedName>
    <definedName name="IQ_NI_MEDIAN_EST" hidden="1">"c1717"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THOM" hidden="1">"c5130"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"c10073"</definedName>
    <definedName name="IQ_OG_DAILY_PRDUCTION_GROWTH_GAS_EQUIVALENT" hidden="1">"c10076"</definedName>
    <definedName name="IQ_OG_DAILY_PRDUCTION_GROWTH_NGL" hidden="1">"c10074"</definedName>
    <definedName name="IQ_OG_DAILY_PRDUCTION_GROWTH_OIL" hidden="1">"c10072"</definedName>
    <definedName name="IQ_OG_DAILY_PRDUCTION_GROWTH_OIL_EQUIVALENT" hidden="1">"c10075"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"c10067"</definedName>
    <definedName name="IQ_OG_PRDUCTION_GROWTH_GAS_EQUIVALENT" hidden="1">"c10070"</definedName>
    <definedName name="IQ_OG_PRDUCTION_GROWTH_NGL" hidden="1">"c10068"</definedName>
    <definedName name="IQ_OG_PRDUCTION_GROWTH_OIL" hidden="1">"c10066"</definedName>
    <definedName name="IQ_OG_PRDUCTION_GROWTH_OIL_EQUIVALENT" hidden="1">"c10069"</definedName>
    <definedName name="IQ_OG_PRDUCTION_GROWTH_TOAL" hidden="1">"c10071"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THOM" hidden="1">"c5115"</definedName>
    <definedName name="IQ_OPER_INC_MARGIN" hidden="1">"c362"</definedName>
    <definedName name="IQ_OPER_INC_MEDIAN_EST" hidden="1">"c1689"</definedName>
    <definedName name="IQ_OPER_INC_MEDIAN_EST_THOM" hidden="1">"c5113"</definedName>
    <definedName name="IQ_OPER_INC_NUM_EST" hidden="1">"c1692"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THOM" hidden="1">"c5277"</definedName>
    <definedName name="IQ_PERCENT_CHANGE_EST_CFPS_12MONTHS" hidden="1">"c1812"</definedName>
    <definedName name="IQ_PERCENT_CHANGE_EST_CFPS_12MONTHS_THOM" hidden="1">"c5234"</definedName>
    <definedName name="IQ_PERCENT_CHANGE_EST_CFPS_18MONTHS" hidden="1">"c1813"</definedName>
    <definedName name="IQ_PERCENT_CHANGE_EST_CFPS_18MONTHS_THOM" hidden="1">"c5235"</definedName>
    <definedName name="IQ_PERCENT_CHANGE_EST_CFPS_3MONTHS" hidden="1">"c1809"</definedName>
    <definedName name="IQ_PERCENT_CHANGE_EST_CFPS_3MONTHS_THOM" hidden="1">"c5231"</definedName>
    <definedName name="IQ_PERCENT_CHANGE_EST_CFPS_6MONTHS" hidden="1">"c1810"</definedName>
    <definedName name="IQ_PERCENT_CHANGE_EST_CFPS_6MONTHS_THOM" hidden="1">"c5232"</definedName>
    <definedName name="IQ_PERCENT_CHANGE_EST_CFPS_9MONTHS" hidden="1">"c1811"</definedName>
    <definedName name="IQ_PERCENT_CHANGE_EST_CFPS_9MONTHS_THOM" hidden="1">"c5233"</definedName>
    <definedName name="IQ_PERCENT_CHANGE_EST_CFPS_DAY" hidden="1">"c1806"</definedName>
    <definedName name="IQ_PERCENT_CHANGE_EST_CFPS_DAY_THOM" hidden="1">"c5229"</definedName>
    <definedName name="IQ_PERCENT_CHANGE_EST_CFPS_MONTH" hidden="1">"c1808"</definedName>
    <definedName name="IQ_PERCENT_CHANGE_EST_CFPS_MONTH_THOM" hidden="1">"c5230"</definedName>
    <definedName name="IQ_PERCENT_CHANGE_EST_CFPS_WEEK" hidden="1">"c1807"</definedName>
    <definedName name="IQ_PERCENT_CHANGE_EST_CFPS_WEEK_THOM" hidden="1">"c5272"</definedName>
    <definedName name="IQ_PERCENT_CHANGE_EST_DPS_12MONTHS" hidden="1">"c1820"</definedName>
    <definedName name="IQ_PERCENT_CHANGE_EST_DPS_12MONTHS_THOM" hidden="1">"c5241"</definedName>
    <definedName name="IQ_PERCENT_CHANGE_EST_DPS_18MONTHS" hidden="1">"c1821"</definedName>
    <definedName name="IQ_PERCENT_CHANGE_EST_DPS_18MONTHS_THOM" hidden="1">"c5242"</definedName>
    <definedName name="IQ_PERCENT_CHANGE_EST_DPS_3MONTHS" hidden="1">"c1817"</definedName>
    <definedName name="IQ_PERCENT_CHANGE_EST_DPS_3MONTHS_THOM" hidden="1">"c5238"</definedName>
    <definedName name="IQ_PERCENT_CHANGE_EST_DPS_6MONTHS" hidden="1">"c1818"</definedName>
    <definedName name="IQ_PERCENT_CHANGE_EST_DPS_6MONTHS_THOM" hidden="1">"c5239"</definedName>
    <definedName name="IQ_PERCENT_CHANGE_EST_DPS_9MONTHS" hidden="1">"c1819"</definedName>
    <definedName name="IQ_PERCENT_CHANGE_EST_DPS_9MONTHS_THOM" hidden="1">"c5240"</definedName>
    <definedName name="IQ_PERCENT_CHANGE_EST_DPS_DAY" hidden="1">"c1814"</definedName>
    <definedName name="IQ_PERCENT_CHANGE_EST_DPS_DAY_THOM" hidden="1">"c5236"</definedName>
    <definedName name="IQ_PERCENT_CHANGE_EST_DPS_MONTH" hidden="1">"c1816"</definedName>
    <definedName name="IQ_PERCENT_CHANGE_EST_DPS_MONTH_THOM" hidden="1">"c5237"</definedName>
    <definedName name="IQ_PERCENT_CHANGE_EST_DPS_WEEK" hidden="1">"c1815"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THOM" hidden="1">"c5207"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THOM" hidden="1">"c5215"</definedName>
    <definedName name="IQ_PERCENT_INSURED_FDIC" hidden="1">"c6374"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"c10027"</definedName>
    <definedName name="IQ_PHARMBIO_NUMBER_PROD__CLINICAL_DEV" hidden="1">"c10022"</definedName>
    <definedName name="IQ_PHARMBIO_NUMBER_PROD__LAUNCHED_DURING_PERIOD" hidden="1">"c10028"</definedName>
    <definedName name="IQ_PHARMBIO_NUMBER_PROD__PHASE_I" hidden="1">"c10023"</definedName>
    <definedName name="IQ_PHARMBIO_NUMBER_PROD__PHASE_II" hidden="1">"c10024"</definedName>
    <definedName name="IQ_PHARMBIO_NUMBER_PROD__PHASE_III" hidden="1">"c10025"</definedName>
    <definedName name="IQ_PHARMBIO_NUMBER_PROD__PRE_CLINICAL_TRIALS" hidden="1">"c10021"</definedName>
    <definedName name="IQ_PHARMBIO_NUMBER_PROD__PRE_REGISTRATION" hidden="1">"c10026"</definedName>
    <definedName name="IQ_PHARMBIO_NUMBER_PROD__RESEARCH_DEV" hidden="1">"c10020"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"c1068"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EST_THOM" hidden="1">"c5119"</definedName>
    <definedName name="IQ_PRETAX_INC_HIGH_EST" hidden="1">"c1697"</definedName>
    <definedName name="IQ_PRETAX_INC_HIGH_EST_THOM" hidden="1">"c5121"</definedName>
    <definedName name="IQ_PRETAX_INC_LOW_EST" hidden="1">"c1698"</definedName>
    <definedName name="IQ_PRETAX_INC_LOW_EST_THOM" hidden="1">"c5122"</definedName>
    <definedName name="IQ_PRETAX_INC_MEDIAN_EST" hidden="1">"c1696"</definedName>
    <definedName name="IQ_PRETAX_INC_MEDIAN_EST_THOM" hidden="1">"c5120"</definedName>
    <definedName name="IQ_PRETAX_INC_NUM_EST" hidden="1">"c1699"</definedName>
    <definedName name="IQ_PRETAX_INC_NUM_EST_THOM" hidden="1">"c5123"</definedName>
    <definedName name="IQ_PRETAX_INC_STDDEV_EST" hidden="1">"c1700"</definedName>
    <definedName name="IQ_PRETAX_INC_STDDEV_EST_THOM" hidden="1">"c5124"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CFPS_FWD_THOM" hidden="1">"c4060"</definedName>
    <definedName name="IQ_PRICE_OVER_BVPS" hidden="1">"c1026"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DATE" hidden="1">"c1069"</definedName>
    <definedName name="IQ_PRICING_DATE" hidden="1">"c1613"</definedName>
    <definedName name="IQ_PRIMARY_EPS_TYPE" hidden="1">"c4498"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"c1059"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HIGH_EST" hidden="1">"c3530"</definedName>
    <definedName name="IQ_RETURN_ASSETS_HIGH_EST_THOM" hidden="1">"c4036"</definedName>
    <definedName name="IQ_RETURN_ASSETS_LOW_EST" hidden="1">"c3531"</definedName>
    <definedName name="IQ_RETURN_ASSETS_LOW_EST_THOM" hidden="1">"c4037"</definedName>
    <definedName name="IQ_RETURN_ASSETS_MEDIAN_EST" hidden="1">"c3532"</definedName>
    <definedName name="IQ_RETURN_ASSETS_MEDIAN_EST_THOM" hidden="1">"c4035"</definedName>
    <definedName name="IQ_RETURN_ASSETS_NUM_EST" hidden="1">"c3527"</definedName>
    <definedName name="IQ_RETURN_ASSETS_NUM_EST_THOM" hidden="1">"c4038"</definedName>
    <definedName name="IQ_RETURN_ASSETS_STDDEV_EST" hidden="1">"c3528"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HIGH_EST" hidden="1">"c3536"</definedName>
    <definedName name="IQ_RETURN_EQUITY_HIGH_EST_THOM" hidden="1">"c5283"</definedName>
    <definedName name="IQ_RETURN_EQUITY_LOW_EST" hidden="1">"c3537"</definedName>
    <definedName name="IQ_RETURN_EQUITY_LOW_EST_THOM" hidden="1">"c5284"</definedName>
    <definedName name="IQ_RETURN_EQUITY_MEDIAN_EST" hidden="1">"c3538"</definedName>
    <definedName name="IQ_RETURN_EQUITY_MEDIAN_EST_THOM" hidden="1">"c5282"</definedName>
    <definedName name="IQ_RETURN_EQUITY_NUM_EST" hidden="1">"c3533"</definedName>
    <definedName name="IQ_RETURN_EQUITY_NUM_EST_THOM" hidden="1">"c5285"</definedName>
    <definedName name="IQ_RETURN_EQUITY_STDDEV_EST" hidden="1">"c3534"</definedName>
    <definedName name="IQ_RETURN_EQUITY_STDDEV_EST_THOM" hidden="1">"c5286"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EVENUE_ACT_OR_EST" hidden="1">"c2214"</definedName>
    <definedName name="IQ_REVENUE_ACT_OR_EST_CIQ" hidden="1">"c5059"</definedName>
    <definedName name="IQ_REVENUE_ACT_OR_EST_THOM" hidden="1">"c5299"</definedName>
    <definedName name="IQ_REVENUE_EST" hidden="1">"c1126"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39716.5566898148</definedName>
    <definedName name="IQ_Revision_Date_guess" hidden="1">38978.3778356481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">#REF!</definedName>
    <definedName name="IVACO">#REF!</definedName>
    <definedName name="JENov" hidden="1">{"Co1statements",#N/A,FALSE,"Cmpy1";"Co2statement",#N/A,FALSE,"Cmpy2";"co1pm",#N/A,FALSE,"Co1PM";"co2PM",#N/A,FALSE,"Co2PM";"value",#N/A,FALSE,"value";"opco",#N/A,FALSE,"NewSparkle";"adjusts",#N/A,FALSE,"Adjustments"}</definedName>
    <definedName name="jhgjhgjghj" hidden="1">{"mgmt forecast",#N/A,FALSE,"Mgmt Forecast";"dcf table",#N/A,FALSE,"Mgmt Forecast";"sensitivity",#N/A,FALSE,"Mgmt Forecast";"table inputs",#N/A,FALSE,"Mgmt Forecast";"calculations",#N/A,FALSE,"Mgmt Forecast"}</definedName>
    <definedName name="jhgjhgjghj_1" hidden="1">{"mgmt forecast",#N/A,FALSE,"Mgmt Forecast";"dcf table",#N/A,FALSE,"Mgmt Forecast";"sensitivity",#N/A,FALSE,"Mgmt Forecast";"table inputs",#N/A,FALSE,"Mgmt Forecast";"calculations",#N/A,FALSE,"Mgmt Forecast"}</definedName>
    <definedName name="jhgjhgjghj_2" hidden="1">{"mgmt forecast",#N/A,FALSE,"Mgmt Forecast";"dcf table",#N/A,FALSE,"Mgmt Forecast";"sensitivity",#N/A,FALSE,"Mgmt Forecast";"table inputs",#N/A,FALSE,"Mgmt Forecast";"calculations",#N/A,FALSE,"Mgmt Forecast"}</definedName>
    <definedName name="jhkkjk" hidden="1">{"mgmt forecast",#N/A,FALSE,"Mgmt Forecast";"dcf table",#N/A,FALSE,"Mgmt Forecast";"sensitivity",#N/A,FALSE,"Mgmt Forecast";"table inputs",#N/A,FALSE,"Mgmt Forecast";"calculations",#N/A,FALSE,"Mgmt Forecast"}</definedName>
    <definedName name="jhkkjk_1" hidden="1">{"mgmt forecast",#N/A,FALSE,"Mgmt Forecast";"dcf table",#N/A,FALSE,"Mgmt Forecast";"sensitivity",#N/A,FALSE,"Mgmt Forecast";"table inputs",#N/A,FALSE,"Mgmt Forecast";"calculations",#N/A,FALSE,"Mgmt Forecast"}</definedName>
    <definedName name="jhkkjk_2" hidden="1">{"mgmt forecast",#N/A,FALSE,"Mgmt Forecast";"dcf table",#N/A,FALSE,"Mgmt Forecast";"sensitivity",#N/A,FALSE,"Mgmt Forecast";"table inputs",#N/A,FALSE,"Mgmt Forecast";"calculations",#N/A,FALSE,"Mgmt Forecast"}</definedName>
    <definedName name="jjj" hidden="1">{#N/A,#N/A,TRUE,"4Q BCG";#N/A,#N/A,TRUE,"4Q w|o Wireless";#N/A,#N/A,TRUE,"4Q Wireless"}</definedName>
    <definedName name="jjj_1" hidden="1">{#N/A,#N/A,TRUE,"4Q BCG";#N/A,#N/A,TRUE,"4Q w|o Wireless";#N/A,#N/A,TRUE,"4Q Wireless"}</definedName>
    <definedName name="jjj_2" hidden="1">{#N/A,#N/A,TRUE,"4Q BCG";#N/A,#N/A,TRUE,"4Q w|o Wireless";#N/A,#N/A,TRUE,"4Q Wireless"}</definedName>
    <definedName name="jkj" hidden="1">{#N/A,#N/A,TRUE,"FY BCG";#N/A,#N/A,TRUE,"FY w|o Wireless";#N/A,#N/A,TRUE,"FY Wireless"}</definedName>
    <definedName name="jkj_1" hidden="1">{#N/A,#N/A,TRUE,"FY BCG";#N/A,#N/A,TRUE,"FY w|o Wireless";#N/A,#N/A,TRUE,"FY Wireless"}</definedName>
    <definedName name="jkj_2" hidden="1">{#N/A,#N/A,TRUE,"FY BCG";#N/A,#N/A,TRUE,"FY w|o Wireless";#N/A,#N/A,TRUE,"FY Wireless"}</definedName>
    <definedName name="jllk" hidden="1">{#N/A,#N/A,TRUE,"Monthly Wireless";#N/A,#N/A,TRUE,"Qrt Wireless";#N/A,#N/A,TRUE,"FY Wireless";#N/A,#N/A,TRUE,"1Q Wireless";#N/A,#N/A,TRUE,"2Q Wireless";#N/A,#N/A,TRUE,"3Q Wireless";#N/A,#N/A,TRUE,"4Q Wireless"}</definedName>
    <definedName name="jllk_1" hidden="1">{#N/A,#N/A,TRUE,"Monthly Wireless";#N/A,#N/A,TRUE,"Qrt Wireless";#N/A,#N/A,TRUE,"FY Wireless";#N/A,#N/A,TRUE,"1Q Wireless";#N/A,#N/A,TRUE,"2Q Wireless";#N/A,#N/A,TRUE,"3Q Wireless";#N/A,#N/A,TRUE,"4Q Wireless"}</definedName>
    <definedName name="jllk_2" hidden="1">{#N/A,#N/A,TRUE,"Monthly Wireless";#N/A,#N/A,TRUE,"Qrt Wireless";#N/A,#N/A,TRUE,"FY Wireless";#N/A,#N/A,TRUE,"1Q Wireless";#N/A,#N/A,TRUE,"2Q Wireless";#N/A,#N/A,TRUE,"3Q Wireless";#N/A,#N/A,TRUE,"4Q Wireless"}</definedName>
    <definedName name="JNPRpublish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JNPRpublish_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JNPRpublish_2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Jpric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" hidden="1">{"holdco",#N/A,FALSE,"Summary Financials";"holdco",#N/A,FALSE,"Summary Financials"}</definedName>
    <definedName name="k_1" hidden="1">{"holdco",#N/A,FALSE,"Summary Financials";"holdco",#N/A,FALSE,"Summary Financials"}</definedName>
    <definedName name="k_2" hidden="1">{"holdco",#N/A,FALSE,"Summary Financials";"holdco",#N/A,FALSE,"Summary Financials"}</definedName>
    <definedName name="K2_WBEVMODE" hidden="1">-1</definedName>
    <definedName name="key">#REF!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k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k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lklklkl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lklklkl_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lklklkl_2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lklklkl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lklklkl1_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lklklkl1_2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rup" hidden="1">{"holdco",#N/A,FALSE,"Summary Financials";"holdco",#N/A,FALSE,"Summary Financials"}</definedName>
    <definedName name="krup_1" hidden="1">{"holdco",#N/A,FALSE,"Summary Financials";"holdco",#N/A,FALSE,"Summary Financials"}</definedName>
    <definedName name="krup_2" hidden="1">{"holdco",#N/A,FALSE,"Summary Financials";"holdco",#N/A,FALSE,"Summary Financials"}</definedName>
    <definedName name="KYTaxRate">0.389</definedName>
    <definedName name="LAFARGE">#REF!</definedName>
    <definedName name="LBOSummary" hidden="1">{"LBO Summary",#N/A,FALSE,"Summary"}</definedName>
    <definedName name="LBOSummary_1" hidden="1">{"LBO Summary",#N/A,FALSE,"Summary"}</definedName>
    <definedName name="LBOSummary_2" hidden="1">{"LBO Summary",#N/A,FALSE,"Summary"}</definedName>
    <definedName name="leadsourceradio">#REF!</definedName>
    <definedName name="leadsourcereport">#REF!</definedName>
    <definedName name="LESSB">#REF!</definedName>
    <definedName name="limcount" hidden="1">2</definedName>
    <definedName name="line2">#REF!</definedName>
    <definedName name="line25">#REF!</definedName>
    <definedName name="line26">#REF!</definedName>
    <definedName name="line3">#REF!</definedName>
    <definedName name="line4">#REF!</definedName>
    <definedName name="line5">#REF!</definedName>
    <definedName name="line6">#REF!</definedName>
    <definedName name="line7">#REF!</definedName>
    <definedName name="line8">#REF!</definedName>
    <definedName name="List_Of_Companies">#REF!</definedName>
    <definedName name="ListOffset" hidden="1">1</definedName>
    <definedName name="lkdeferral">#REF!</definedName>
    <definedName name="LNGDevelopment" hidden="1">{#N/A,#N/A,TRUE,"Results_2";#N/A,#N/A,TRUE,"Results_1";"details_1",#N/A,TRUE,"D";"assumptions",#N/A,TRUE,"A";"bal_sht",#N/A,TRUE,"B";"Single_Lever_e",#N/A,TRUE,"E";#N/A,#N/A,TRUE,"BrdgLoan"}</definedName>
    <definedName name="LNGDevelopment_1" hidden="1">{#N/A,#N/A,TRUE,"Results_2";#N/A,#N/A,TRUE,"Results_1";"details_1",#N/A,TRUE,"D";"assumptions",#N/A,TRUE,"A";"bal_sht",#N/A,TRUE,"B";"Single_Lever_e",#N/A,TRUE,"E";#N/A,#N/A,TRUE,"BrdgLoan"}</definedName>
    <definedName name="LNGDevelopment_2" hidden="1">{#N/A,#N/A,TRUE,"Results_2";#N/A,#N/A,TRUE,"Results_1";"details_1",#N/A,TRUE,"D";"assumptions",#N/A,TRUE,"A";"bal_sht",#N/A,TRUE,"B";"Single_Lever_e",#N/A,TRUE,"E";#N/A,#N/A,TRUE,"BrdgLoan"}</definedName>
    <definedName name="LOOKUP">#REF!</definedName>
    <definedName name="lookup_object2">#REF!</definedName>
    <definedName name="LS">#REF!</definedName>
    <definedName name="LSDiscountRate">#REF!</definedName>
    <definedName name="LTIP">#REF!</definedName>
    <definedName name="M_PlaceofPath" hidden="1">"g:\blabla"</definedName>
    <definedName name="maint">#REF!</definedName>
    <definedName name="Maria" hidden="1">{"Co1statements",#N/A,FALSE,"Cmpy1";"Co2statement",#N/A,FALSE,"Cmpy2";"co1pm",#N/A,FALSE,"Co1PM";"co2PM",#N/A,FALSE,"Co2PM";"value",#N/A,FALSE,"value";"opco",#N/A,FALSE,"NewSparkle";"adjusts",#N/A,FALSE,"Adjustments"}</definedName>
    <definedName name="market">#REF!</definedName>
    <definedName name="Master">#REF!</definedName>
    <definedName name="MB_PCH_Assessment_FooterType" hidden="1">"NONE"</definedName>
    <definedName name="MB_PCH_Gen_Ind_FooterType" hidden="1">"NONE"</definedName>
    <definedName name="MB_PCH_Sector_Specific_FooterType" hidden="1">"NONE"</definedName>
    <definedName name="MDTaxRate">0.4036</definedName>
    <definedName name="merge3">#REF!,#REF!</definedName>
    <definedName name="MerrillPrintIt" hidden="1">#REF!</definedName>
    <definedName name="METHANEX">#REF!</definedName>
    <definedName name="Metrics">#REF!</definedName>
    <definedName name="midpoint">#REF!</definedName>
    <definedName name="militaryyesno">#REF!</definedName>
    <definedName name="MITaxRate">0.389</definedName>
    <definedName name="mmm" hidden="1">{"orixcsc",#N/A,FALSE,"ORIX CSC";"orixcsc2",#N/A,FALSE,"ORIX CSC"}</definedName>
    <definedName name="mmm_1" hidden="1">{"orixcsc",#N/A,FALSE,"ORIX CSC";"orixcsc2",#N/A,FALSE,"ORIX CSC"}</definedName>
    <definedName name="mmm_2" hidden="1">{"orixcsc",#N/A,FALSE,"ORIX CSC";"orixcsc2",#N/A,FALSE,"ORIX CSC"}</definedName>
    <definedName name="mmmmm" hidden="1">{"mgmt forecast",#N/A,FALSE,"Mgmt Forecast";"dcf table",#N/A,FALSE,"Mgmt Forecast";"sensitivity",#N/A,FALSE,"Mgmt Forecast";"table inputs",#N/A,FALSE,"Mgmt Forecast";"calculations",#N/A,FALSE,"Mgmt Forecast"}</definedName>
    <definedName name="mmmmm_1" hidden="1">{"mgmt forecast",#N/A,FALSE,"Mgmt Forecast";"dcf table",#N/A,FALSE,"Mgmt Forecast";"sensitivity",#N/A,FALSE,"Mgmt Forecast";"table inputs",#N/A,FALSE,"Mgmt Forecast";"calculations",#N/A,FALSE,"Mgmt Forecast"}</definedName>
    <definedName name="mmmmm_2" hidden="1">{"mgmt forecast",#N/A,FALSE,"Mgmt Forecast";"dcf table",#N/A,FALSE,"Mgmt Forecast";"sensitivity",#N/A,FALSE,"Mgmt Forecast";"table inputs",#N/A,FALSE,"Mgmt Forecast";"calculations",#N/A,FALSE,"Mgmt Forecast"}</definedName>
    <definedName name="mmmmmm" hidden="1">{#N/A,#N/A,FALSE,"Contribution Analysis"}</definedName>
    <definedName name="mmmmmm_1" hidden="1">{#N/A,#N/A,FALSE,"Contribution Analysis"}</definedName>
    <definedName name="mmmmmm_2" hidden="1">{#N/A,#N/A,FALSE,"Contribution Analysis"}</definedName>
    <definedName name="mmmmmmmhm" hidden="1">{"mgmt forecast",#N/A,FALSE,"Mgmt Forecast";"dcf table",#N/A,FALSE,"Mgmt Forecast";"sensitivity",#N/A,FALSE,"Mgmt Forecast";"table inputs",#N/A,FALSE,"Mgmt Forecast";"calculations",#N/A,FALSE,"Mgmt Forecast"}</definedName>
    <definedName name="mmmmmmmhm_1" hidden="1">{"mgmt forecast",#N/A,FALSE,"Mgmt Forecast";"dcf table",#N/A,FALSE,"Mgmt Forecast";"sensitivity",#N/A,FALSE,"Mgmt Forecast";"table inputs",#N/A,FALSE,"Mgmt Forecast";"calculations",#N/A,FALSE,"Mgmt Forecast"}</definedName>
    <definedName name="mmmmmmmhm_2" hidden="1">{"mgmt forecast",#N/A,FALSE,"Mgmt Forecast";"dcf table",#N/A,FALSE,"Mgmt Forecast";"sensitivity",#N/A,FALSE,"Mgmt Forecast";"table inputs",#N/A,FALSE,"Mgmt Forecast";"calculations",#N/A,FALSE,"Mgmt Forecast"}</definedName>
    <definedName name="mmmmmmmm" hidden="1">{#N/A,#N/A,FALSE,"ORIX CSC"}</definedName>
    <definedName name="mmmmmmmm_1" hidden="1">{#N/A,#N/A,FALSE,"ORIX CSC"}</definedName>
    <definedName name="mmmmmmmm_2" hidden="1">{#N/A,#N/A,FALSE,"ORIX CSC"}</definedName>
    <definedName name="Month">#REF!</definedName>
    <definedName name="MonthlyFinanceCalYrs">#REF!</definedName>
    <definedName name="MonthNum">#REF!</definedName>
    <definedName name="Months">#REF!</definedName>
    <definedName name="MonthsAllFinancing">#REF!</definedName>
    <definedName name="MonthsAvgCapex">#REF!</definedName>
    <definedName name="MonthsAvgFinancing">#REF!</definedName>
    <definedName name="MonthsCapex">#REF!</definedName>
    <definedName name="MonthsModelForecast">#REF!</definedName>
    <definedName name="MOTaxRate">0.3906</definedName>
    <definedName name="moy" hidden="1">{"holdco",#N/A,FALSE,"Summary Financials";"holdco",#N/A,FALSE,"Summary Financials"}</definedName>
    <definedName name="moy_1" hidden="1">{"holdco",#N/A,FALSE,"Summary Financials";"holdco",#N/A,FALSE,"Summary Financials"}</definedName>
    <definedName name="moy_2" hidden="1">{"holdco",#N/A,FALSE,"Summary Financials";"holdco",#N/A,FALSE,"Summary Financials"}</definedName>
    <definedName name="MTDPlan">#REF!</definedName>
    <definedName name="MthTbl">#REF!</definedName>
    <definedName name="nam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1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2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b" hidden="1">{"Keapg1",#N/A,FALSE,"Keane";"Keapg2",#N/A,FALSE,"Keane";"Keapg4",#N/A,FALSE,"Keane"}</definedName>
    <definedName name="nb_1" hidden="1">{"Keapg1",#N/A,FALSE,"Keane";"Keapg2",#N/A,FALSE,"Keane";"Keapg4",#N/A,FALSE,"Keane"}</definedName>
    <definedName name="nb_2" hidden="1">{"Keapg1",#N/A,FALSE,"Keane";"Keapg2",#N/A,FALSE,"Keane";"Keapg4",#N/A,FALSE,"Keane"}</definedName>
    <definedName name="nbll" hidden="1">{"Graph SBU by Year 1997_2000",#N/A,FALSE,"Strategic Business Lines"}</definedName>
    <definedName name="nbll_1" hidden="1">{"Graph SBU by Year 1997_2000",#N/A,FALSE,"Strategic Business Lines"}</definedName>
    <definedName name="nbll_2" hidden="1">{"Graph SBU by Year 1997_2000",#N/A,FALSE,"Strategic Business Lines"}</definedName>
    <definedName name="nbvfd" hidden="1">{"Graph SBU by Year 1997_2000",#N/A,FALSE,"Strategic Business Lines"}</definedName>
    <definedName name="nbvfd_1" hidden="1">{"Graph SBU by Year 1997_2000",#N/A,FALSE,"Strategic Business Lines"}</definedName>
    <definedName name="nbvfd_2" hidden="1">{"Graph SBU by Year 1997_2000",#N/A,FALSE,"Strategic Business Lines"}</definedName>
    <definedName name="nDataAnalysis" hidden="1">0</definedName>
    <definedName name="new" hidden="1">{"Summary",#N/A,FALSE,"Options "}</definedName>
    <definedName name="new_other" hidden="1">{"holdco",#N/A,FALSE,"Summary Financials";"holdco",#N/A,FALSE,"Summary Financials"}</definedName>
    <definedName name="new_other_1" hidden="1">{"holdco",#N/A,FALSE,"Summary Financials";"holdco",#N/A,FALSE,"Summary Financials"}</definedName>
    <definedName name="new_other_2" hidden="1">{"holdco",#N/A,FALSE,"Summary Financials";"holdco",#N/A,FALSE,"Summary Financials"}</definedName>
    <definedName name="newincount">#REF!</definedName>
    <definedName name="newleads">#REF!</definedName>
    <definedName name="NewRange" hidden="1">#REF!</definedName>
    <definedName name="NJTaxRate">0.35</definedName>
    <definedName name="NMB_Gen_Industry_FooterType" hidden="1">"NONE"</definedName>
    <definedName name="NMB_PCH_Assessment_FooterType" hidden="1">"NONE"</definedName>
    <definedName name="NMB_Sector_Specific_Assessment_FooterType" hidden="1">"NONE"</definedName>
    <definedName name="NMB_Sector_Specific_FooterType" hidden="1">"NONE"</definedName>
    <definedName name="nmnmm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nmm_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nmm_2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nmm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nmm1_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nmm1_2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1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2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rtheasthots">#REF!</definedName>
    <definedName name="NOSH">#REF!</definedName>
    <definedName name="NOVA">#REF!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RegMod" hidden="1">24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YTaxRate">0.35</definedName>
    <definedName name="o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OKtoForecast" hidden="1">1</definedName>
    <definedName name="ol" hidden="1">{"holdco",#N/A,FALSE,"Summary Financials";"holdco",#N/A,FALSE,"Summary Financials"}</definedName>
    <definedName name="ol_1" hidden="1">{"holdco",#N/A,FALSE,"Summary Financials";"holdco",#N/A,FALSE,"Summary Financials"}</definedName>
    <definedName name="ol_2" hidden="1">{"holdco",#N/A,FALSE,"Summary Financials";"holdco",#N/A,FALSE,"Summary Financials"}</definedName>
    <definedName name="old_capex" hidden="1">{"holdco",#N/A,FALSE,"Summary Financials";"holdco",#N/A,FALSE,"Summary Financials"}</definedName>
    <definedName name="old_capex_1" hidden="1">{"holdco",#N/A,FALSE,"Summary Financials";"holdco",#N/A,FALSE,"Summary Financials"}</definedName>
    <definedName name="old_capex_2" hidden="1">{"holdco",#N/A,FALSE,"Summary Financials";"holdco",#N/A,FALSE,"Summary Financials"}</definedName>
    <definedName name="OM_AR">#REF!,#REF!,#REF!,#REF!,#REF!,#REF!,#REF!,#REF!</definedName>
    <definedName name="outliertop">#REF!</definedName>
    <definedName name="Ownership" hidden="1">OFFSET(#REF!,1,0)</definedName>
    <definedName name="PAGE_11_1">#REF!</definedName>
    <definedName name="PAGE_11_2">#REF!</definedName>
    <definedName name="PAGE_4">#REF!</definedName>
    <definedName name="PAGE_4_1">#REF!</definedName>
    <definedName name="Page9_St.Louis">#REF!</definedName>
    <definedName name="Pal_Workbook_GUID" hidden="1">"IXEICGU4L5XA3STIK9455AYZ"</definedName>
    <definedName name="PATaxRate">0.4149</definedName>
    <definedName name="People">#REF!</definedName>
    <definedName name="Period">#REF!</definedName>
    <definedName name="PERIOD_END">#REF!</definedName>
    <definedName name="periodl">#REF!</definedName>
    <definedName name="PFYE">#REF!</definedName>
    <definedName name="pidA02015003594">#REF!</definedName>
    <definedName name="pidA02015003595">#REF!</definedName>
    <definedName name="pidA02015003599">#REF!</definedName>
    <definedName name="pidA02015003613">#REF!</definedName>
    <definedName name="pidA02015003624">#REF!</definedName>
    <definedName name="pidA05100000015">#REF!</definedName>
    <definedName name="pidA05100000016">#REF!</definedName>
    <definedName name="pidA05100000017">#REF!</definedName>
    <definedName name="pidA05100000018">#REF!</definedName>
    <definedName name="pidA05100000019">#REF!</definedName>
    <definedName name="pidA05100000020">#REF!</definedName>
    <definedName name="pidA07017424501_BOOLEAN">#REF!</definedName>
    <definedName name="pidA99053086836">#REF!</definedName>
    <definedName name="pidA99113112368">#REF!</definedName>
    <definedName name="pidA99113112502">#REF!</definedName>
    <definedName name="pidA99115112581">#REF!</definedName>
    <definedName name="pidA99270368862">#REF!</definedName>
    <definedName name="pidA99270368863">#REF!</definedName>
    <definedName name="pidA99270368864">#REF!</definedName>
    <definedName name="pivotreport">#REF!</definedName>
    <definedName name="PLACERDOME">#REF!</definedName>
    <definedName name="PMTS_CORR">#REF!</definedName>
    <definedName name="po" hidden="1">{#N/A,#N/A,TRUE,"Monthly Wireless";#N/A,#N/A,TRUE,"Qrt Wireless";#N/A,#N/A,TRUE,"FY Wireless";#N/A,#N/A,TRUE,"1Q Wireless";#N/A,#N/A,TRUE,"2Q Wireless";#N/A,#N/A,TRUE,"3Q Wireless";#N/A,#N/A,TRUE,"4Q Wireless"}</definedName>
    <definedName name="po_1" hidden="1">{#N/A,#N/A,TRUE,"Monthly Wireless";#N/A,#N/A,TRUE,"Qrt Wireless";#N/A,#N/A,TRUE,"FY Wireless";#N/A,#N/A,TRUE,"1Q Wireless";#N/A,#N/A,TRUE,"2Q Wireless";#N/A,#N/A,TRUE,"3Q Wireless";#N/A,#N/A,TRUE,"4Q Wireless"}</definedName>
    <definedName name="po_2" hidden="1">{#N/A,#N/A,TRUE,"Monthly Wireless";#N/A,#N/A,TRUE,"Qrt Wireless";#N/A,#N/A,TRUE,"FY Wireless";#N/A,#N/A,TRUE,"1Q Wireless";#N/A,#N/A,TRUE,"2Q Wireless";#N/A,#N/A,TRUE,"3Q Wireless";#N/A,#N/A,TRUE,"4Q Wireless"}</definedName>
    <definedName name="ppp" hidden="1">{"holdco",#N/A,FALSE,"Summary Financials";"holdco",#N/A,FALSE,"Summary Financials"}</definedName>
    <definedName name="ppp_1" hidden="1">{"holdco",#N/A,FALSE,"Summary Financials";"holdco",#N/A,FALSE,"Summary Financials"}</definedName>
    <definedName name="ppp_2" hidden="1">{"holdco",#N/A,FALSE,"Summary Financials";"holdco",#N/A,FALSE,"Summary Financials"}</definedName>
    <definedName name="PREPARED_BY">#REF!</definedName>
    <definedName name="PREPARED_DATE">#REF!</definedName>
    <definedName name="PrevForecast">#REF!</definedName>
    <definedName name="Prgm" hidden="1">{#N/A,#N/A,FALSE,"Score EP";#N/A,#N/A,FALSE,"Score STB";#N/A,#N/A,FALSE,"Score IMPL";#N/A,#N/A,FALSE,"Score RoS";#N/A,#N/A,FALSE,"Score QoL";#N/A,#N/A,FALSE,"Score FS"}</definedName>
    <definedName name="PRIMA_VAC">#REF!</definedName>
    <definedName name="_xlnm.Print_Area" localSheetId="0">'Page 1-8 Rev Proof (Sch M2-M3)'!$A$1:$Z$364</definedName>
    <definedName name="_xlnm.Print_Area" localSheetId="1">'Page 9 ROE Proof'!$A$1:$O$73</definedName>
    <definedName name="_xlnm.Print_Area">#REF!</definedName>
    <definedName name="PrintAll">#REF!,#REF!</definedName>
    <definedName name="PrintAll2">#REF!,#REF!,#REF!,#REF!,#REF!,#REF!,#REF!</definedName>
    <definedName name="Program" hidden="1">{#N/A,#N/A,FALSE,"Score EP";#N/A,#N/A,FALSE,"Score STB";#N/A,#N/A,FALSE,"Score IMPL";#N/A,#N/A,FALSE,"Score RoS";#N/A,#N/A,FALSE,"Score QoL";#N/A,#N/A,FALSE,"Score FS"}</definedName>
    <definedName name="proposedbandranges">#REF!</definedName>
    <definedName name="PUB_FileID" hidden="1">"L10003649.xls"</definedName>
    <definedName name="PUB_UserID" hidden="1">"MAYERX"</definedName>
    <definedName name="puui" hidden="1">{#N/A,#N/A,TRUE,"Qrt BCG";#N/A,#N/A,TRUE,"Qrt w|o Wireless";#N/A,#N/A,TRUE,"Qrt Wireless"}</definedName>
    <definedName name="puui_1" hidden="1">{#N/A,#N/A,TRUE,"Qrt BCG";#N/A,#N/A,TRUE,"Qrt w|o Wireless";#N/A,#N/A,TRUE,"Qrt Wireless"}</definedName>
    <definedName name="puui_2" hidden="1">{#N/A,#N/A,TRUE,"Qrt BCG";#N/A,#N/A,TRUE,"Qrt w|o Wireless";#N/A,#N/A,TRUE,"Qrt Wireless"}</definedName>
    <definedName name="pw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pwa_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pwa_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pyt" hidden="1">{"mgmt forecast",#N/A,FALSE,"Mgmt Forecast";"dcf table",#N/A,FALSE,"Mgmt Forecast";"sensitivity",#N/A,FALSE,"Mgmt Forecast";"table inputs",#N/A,FALSE,"Mgmt Forecast";"calculations",#N/A,FALSE,"Mgmt Forecast"}</definedName>
    <definedName name="pyt_1" hidden="1">{"mgmt forecast",#N/A,FALSE,"Mgmt Forecast";"dcf table",#N/A,FALSE,"Mgmt Forecast";"sensitivity",#N/A,FALSE,"Mgmt Forecast";"table inputs",#N/A,FALSE,"Mgmt Forecast";"calculations",#N/A,FALSE,"Mgmt Forecast"}</definedName>
    <definedName name="pyt_2" hidden="1">{"mgmt forecast",#N/A,FALSE,"Mgmt Forecast";"dcf table",#N/A,FALSE,"Mgmt Forecast";"sensitivity",#N/A,FALSE,"Mgmt Forecast";"table inputs",#N/A,FALSE,"Mgmt Forecast";"calculations",#N/A,FALSE,"Mgmt Forecast"}</definedName>
    <definedName name="qer" hidden="1">{"mgmt forecast",#N/A,FALSE,"Mgmt Forecast";"dcf table",#N/A,FALSE,"Mgmt Forecast";"sensitivity",#N/A,FALSE,"Mgmt Forecast";"table inputs",#N/A,FALSE,"Mgmt Forecast";"calculations",#N/A,FALSE,"Mgmt Forecast"}</definedName>
    <definedName name="qer_1" hidden="1">{"mgmt forecast",#N/A,FALSE,"Mgmt Forecast";"dcf table",#N/A,FALSE,"Mgmt Forecast";"sensitivity",#N/A,FALSE,"Mgmt Forecast";"table inputs",#N/A,FALSE,"Mgmt Forecast";"calculations",#N/A,FALSE,"Mgmt Forecast"}</definedName>
    <definedName name="qer_2" hidden="1">{"mgmt forecast",#N/A,FALSE,"Mgmt Forecast";"dcf table",#N/A,FALSE,"Mgmt Forecast";"sensitivity",#N/A,FALSE,"Mgmt Forecast";"table inputs",#N/A,FALSE,"Mgmt Forecast";"calculations",#N/A,FALSE,"Mgmt Forecast"}</definedName>
    <definedName name="qwerqew" hidden="1">{"mgmt forecast",#N/A,FALSE,"Mgmt Forecast";"dcf table",#N/A,FALSE,"Mgmt Forecast";"sensitivity",#N/A,FALSE,"Mgmt Forecast";"table inputs",#N/A,FALSE,"Mgmt Forecast";"calculations",#N/A,FALSE,"Mgmt Forecast"}</definedName>
    <definedName name="qwerqew_1" hidden="1">{"mgmt forecast",#N/A,FALSE,"Mgmt Forecast";"dcf table",#N/A,FALSE,"Mgmt Forecast";"sensitivity",#N/A,FALSE,"Mgmt Forecast";"table inputs",#N/A,FALSE,"Mgmt Forecast";"calculations",#N/A,FALSE,"Mgmt Forecast"}</definedName>
    <definedName name="qwerqew_2" hidden="1">{"mgmt forecast",#N/A,FALSE,"Mgmt Forecast";"dcf table",#N/A,FALSE,"Mgmt Forecast";"sensitivity",#N/A,FALSE,"Mgmt Forecast";"table inputs",#N/A,FALSE,"Mgmt Forecast";"calculations",#N/A,FALSE,"Mgmt Forecast"}</definedName>
    <definedName name="qwerqwerqwe" hidden="1">{"orixcsc",#N/A,FALSE,"ORIX CSC";"orixcsc2",#N/A,FALSE,"ORIX CSC"}</definedName>
    <definedName name="qwerqwerqwe_1" hidden="1">{"orixcsc",#N/A,FALSE,"ORIX CSC";"orixcsc2",#N/A,FALSE,"ORIX CSC"}</definedName>
    <definedName name="qwerqwerqwe_2" hidden="1">{"orixcsc",#N/A,FALSE,"ORIX CSC";"orixcsc2",#N/A,FALSE,"ORIX CSC"}</definedName>
    <definedName name="radiosort">#REF!</definedName>
    <definedName name="RateEval1">#REF!</definedName>
    <definedName name="RateEval2">#REF!</definedName>
    <definedName name="RateEval3">#REF!</definedName>
    <definedName name="RateEval4">#REF!</definedName>
    <definedName name="RateEval5">#REF!</definedName>
    <definedName name="RateEval6">#REF!</definedName>
    <definedName name="RateEval7">#REF!</definedName>
    <definedName name="RateEval8">#REF!</definedName>
    <definedName name="RateEval9">#REF!</definedName>
    <definedName name="rates04">#REF!</definedName>
    <definedName name="RatesEff1">#REF!</definedName>
    <definedName name="RatesEff2">#REF!</definedName>
    <definedName name="RatesEff3">#REF!</definedName>
    <definedName name="RatesEff4">#REF!</definedName>
    <definedName name="RatesEff5">#REF!</definedName>
    <definedName name="RatesEff6">#REF!</definedName>
    <definedName name="RatesEff7">#REF!</definedName>
    <definedName name="RatesEff8">#REF!</definedName>
    <definedName name="RatesEff9">#REF!</definedName>
    <definedName name="rawdata">#REF!</definedName>
    <definedName name="record_count">#REF!</definedName>
    <definedName name="record_count12">#REF!</definedName>
    <definedName name="record_count13">#REF!</definedName>
    <definedName name="record_count2">#REF!</definedName>
    <definedName name="record_count3">#REF!</definedName>
    <definedName name="record_count4">#REF!</definedName>
    <definedName name="record_count5">#REF!</definedName>
    <definedName name="record_count6">#REF!</definedName>
    <definedName name="RedefinePrintTableRange" hidden="1">#REF!</definedName>
    <definedName name="redo" hidden="1">{#N/A,#N/A,FALSE,"ACQ_GRAPHS";#N/A,#N/A,FALSE,"T_1 GRAPHS";#N/A,#N/A,FALSE,"T_2 GRAPHS";#N/A,#N/A,FALSE,"COMB_GRAPHS"}</definedName>
    <definedName name="redo_1" hidden="1">{#N/A,#N/A,FALSE,"ACQ_GRAPHS";#N/A,#N/A,FALSE,"T_1 GRAPHS";#N/A,#N/A,FALSE,"T_2 GRAPHS";#N/A,#N/A,FALSE,"COMB_GRAPHS"}</definedName>
    <definedName name="redo_2" hidden="1">{#N/A,#N/A,FALSE,"ACQ_GRAPHS";#N/A,#N/A,FALSE,"T_1 GRAPHS";#N/A,#N/A,FALSE,"T_2 GRAPHS";#N/A,#N/A,FALSE,"COMB_GRAPHS"}</definedName>
    <definedName name="referencedate">#REF!</definedName>
    <definedName name="referencedate2">#REF!</definedName>
    <definedName name="referencedate3">#REF!</definedName>
    <definedName name="regession">#REF!</definedName>
    <definedName name="Region">#REF!</definedName>
    <definedName name="regionagainforbsc">#REF!</definedName>
    <definedName name="regionagainforbsc_ref">#REF!</definedName>
    <definedName name="regionindicator">#REF!</definedName>
    <definedName name="regionindicator2">#REF!</definedName>
    <definedName name="regression">#REF!</definedName>
    <definedName name="rep" hidden="1">{#N/A,#N/A,FALSE,"COVER";#N/A,#N/A,FALSE,"VALUATION";#N/A,#N/A,FALSE,"FORECAST";#N/A,#N/A,FALSE,"FY ANALYSIS ";#N/A,#N/A,FALSE," HY ANALYSIS"}</definedName>
    <definedName name="rep_1" hidden="1">{#N/A,#N/A,FALSE,"COVER";#N/A,#N/A,FALSE,"VALUATION";#N/A,#N/A,FALSE,"FORECAST";#N/A,#N/A,FALSE,"FY ANALYSIS ";#N/A,#N/A,FALSE," HY ANALYSIS"}</definedName>
    <definedName name="rep_2" hidden="1">{#N/A,#N/A,FALSE,"COVER";#N/A,#N/A,FALSE,"VALUATION";#N/A,#N/A,FALSE,"FORECAST";#N/A,#N/A,FALSE,"FY ANALYSIS ";#N/A,#N/A,FALSE," HY ANALYSIS"}</definedName>
    <definedName name="ReportDate">#REF!</definedName>
    <definedName name="ReportingMonth">#REF!</definedName>
    <definedName name="rere" hidden="1">{#N/A,#N/A,FALSE,"ORIX CSC"}</definedName>
    <definedName name="rere_1" hidden="1">{#N/A,#N/A,FALSE,"ORIX CSC"}</definedName>
    <definedName name="rere_2" hidden="1">{#N/A,#N/A,FALSE,"ORIX CSC"}</definedName>
    <definedName name="rerere" hidden="1">{"mgmt forecast",#N/A,FALSE,"Mgmt Forecast";"dcf table",#N/A,FALSE,"Mgmt Forecast";"sensitivity",#N/A,FALSE,"Mgmt Forecast";"table inputs",#N/A,FALSE,"Mgmt Forecast";"calculations",#N/A,FALSE,"Mgmt Forecast"}</definedName>
    <definedName name="rerere_1" hidden="1">{"mgmt forecast",#N/A,FALSE,"Mgmt Forecast";"dcf table",#N/A,FALSE,"Mgmt Forecast";"sensitivity",#N/A,FALSE,"Mgmt Forecast";"table inputs",#N/A,FALSE,"Mgmt Forecast";"calculations",#N/A,FALSE,"Mgmt Forecast"}</definedName>
    <definedName name="rerere_2" hidden="1">{"mgmt forecast",#N/A,FALSE,"Mgmt Forecast";"dcf table",#N/A,FALSE,"Mgmt Forecast";"sensitivity",#N/A,FALSE,"Mgmt Forecast";"table inputs",#N/A,FALSE,"Mgmt Forecast";"calculations",#N/A,FALSE,"Mgmt Forecast"}</definedName>
    <definedName name="resold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sold_1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sold_2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V_98A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V_98A_1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V_98A_2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venueJEChoices">#REF!</definedName>
    <definedName name="RevJEOffsets">#REF!</definedName>
    <definedName name="rew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ew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ew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IOALGO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2_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2_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hidden="1">{"LBO Summary",#N/A,FALSE,"Summary"}</definedName>
    <definedName name="Rockwell_1" hidden="1">{"LBO Summary",#N/A,FALSE,"Summary"}</definedName>
    <definedName name="Rockwell_2" hidden="1">{"LBO Summary",#N/A,FALSE,"Summary"}</definedName>
    <definedName name="rrr" hidden="1">{#N/A,#N/A,FALSE,"REPORTS";#N/A,#N/A,FALSE,"Summary";#N/A,#N/A,FALSE,"salessummary";#N/A,#N/A,FALSE,"cvcmsummary";#N/A,#N/A,FALSE,"cvcm%summary"}</definedName>
    <definedName name="rrr_1" hidden="1">{#N/A,#N/A,FALSE,"REPORTS";#N/A,#N/A,FALSE,"Summary";#N/A,#N/A,FALSE,"salessummary";#N/A,#N/A,FALSE,"cvcmsummary";#N/A,#N/A,FALSE,"cvcm%summary"}</definedName>
    <definedName name="rrr_2" hidden="1">{#N/A,#N/A,FALSE,"REPORTS";#N/A,#N/A,FALSE,"Summary";#N/A,#N/A,FALSE,"salessummary";#N/A,#N/A,FALSE,"cvcmsummary";#N/A,#N/A,FALSE,"cvcm%summary"}</definedName>
    <definedName name="rt" hidden="1">{"holdco",#N/A,FALSE,"Summary Financials";"holdco",#N/A,FALSE,"Summary Financials"}</definedName>
    <definedName name="rt_1" hidden="1">{"holdco",#N/A,FALSE,"Summary Financials";"holdco",#N/A,FALSE,"Summary Financials"}</definedName>
    <definedName name="rt_2" hidden="1">{"holdco",#N/A,FALSE,"Summary Financials";"holdco",#N/A,FALSE,"Summary Financials"}</definedName>
    <definedName name="RUSSELL">#REF!</definedName>
    <definedName name="Rwvu.ALL." hidden="1">#REF!</definedName>
    <definedName name="Rwvu.Months." hidden="1">#REF!,#REF!,#REF!,#REF!,#REF!</definedName>
    <definedName name="sale" hidden="1">{#N/A,#N/A,FALSE,"REPORTS";#N/A,#N/A,FALSE,"Summary";#N/A,#N/A,FALSE,"salessummary";#N/A,#N/A,FALSE,"cvcmsummary";#N/A,#N/A,FALSE,"cvcm%summary"}</definedName>
    <definedName name="sale_1" hidden="1">{#N/A,#N/A,FALSE,"REPORTS";#N/A,#N/A,FALSE,"Summary";#N/A,#N/A,FALSE,"salessummary";#N/A,#N/A,FALSE,"cvcmsummary";#N/A,#N/A,FALSE,"cvcm%summary"}</definedName>
    <definedName name="sale_2" hidden="1">{#N/A,#N/A,FALSE,"REPORTS";#N/A,#N/A,FALSE,"Summary";#N/A,#N/A,FALSE,"salessummary";#N/A,#N/A,FALSE,"cvcmsummary";#N/A,#N/A,FALSE,"cvcm%summary"}</definedName>
    <definedName name="SAPBEXdnldView" hidden="1">"D3F6J5CPI9NGORO9TICK7IUYB"</definedName>
    <definedName name="SAPBEXhrIndnt" hidden="1">1</definedName>
    <definedName name="SAPBEXrevision" hidden="1">1</definedName>
    <definedName name="SAPBEXsysID" hidden="1">"P66"</definedName>
    <definedName name="SAPBEXwbID" hidden="1">"3RCWGI2UXL6U3W2QXXPNPHWQ1"</definedName>
    <definedName name="SAPCrosstab1">#REF!</definedName>
    <definedName name="scb" hidden="1">{#N/A,#N/A,FALSE,"Japan 2003";#N/A,#N/A,FALSE,"Sheet2"}</definedName>
    <definedName name="scb_1" hidden="1">{#N/A,#N/A,FALSE,"Japan 2003";#N/A,#N/A,FALSE,"Sheet2"}</definedName>
    <definedName name="scb_2" hidden="1">{#N/A,#N/A,FALSE,"Japan 2003";#N/A,#N/A,FALSE,"Sheet2"}</definedName>
    <definedName name="SCEP_AssetType">#REF!,#REF!</definedName>
    <definedName name="scorecard_pd1ref">#REF!</definedName>
    <definedName name="scorecardpd1">#REF!</definedName>
    <definedName name="sdfg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dfg_1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dfg_2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e" hidden="1">{#N/A,#N/A,FALSE,"REPORTS";#N/A,#N/A,FALSE,"Summary";#N/A,#N/A,FALSE,"salessummary";#N/A,#N/A,FALSE,"cvcmsummary";#N/A,#N/A,FALSE,"cvcm%summary"}</definedName>
    <definedName name="se_1" hidden="1">{#N/A,#N/A,FALSE,"REPORTS";#N/A,#N/A,FALSE,"Summary";#N/A,#N/A,FALSE,"salessummary";#N/A,#N/A,FALSE,"cvcmsummary";#N/A,#N/A,FALSE,"cvcm%summary"}</definedName>
    <definedName name="se_2" hidden="1">{#N/A,#N/A,FALSE,"REPORTS";#N/A,#N/A,FALSE,"Summary";#N/A,#N/A,FALSE,"salessummary";#N/A,#N/A,FALSE,"cvcmsummary";#N/A,#N/A,FALSE,"cvcm%summary"}</definedName>
    <definedName name="secretjuancell">#REF!</definedName>
    <definedName name="Seg_LBO_Summ" hidden="1">{"LBO Summary",#N/A,FALSE,"Summary"}</definedName>
    <definedName name="Seg_LBO_Summ_1" hidden="1">{"LBO Summary",#N/A,FALSE,"Summary"}</definedName>
    <definedName name="Seg_LBO_Summ_2" hidden="1">{"LBO Summary",#N/A,FALSE,"Summary"}</definedName>
    <definedName name="sencount" hidden="1">1</definedName>
    <definedName name="SEpage2">#REF!</definedName>
    <definedName name="Set">" "</definedName>
    <definedName name="setup">#REF!,#REF!,#REF!,#REF!,#REF!,#REF!,#REF!,#REF!,#REF!,#REF!,#REF!,#REF!</definedName>
    <definedName name="sewincount">#REF!</definedName>
    <definedName name="sf" hidden="1">{"LBO Summary",#N/A,FALSE,"Summary"}</definedName>
    <definedName name="sf_1" hidden="1">{"LBO Summary",#N/A,FALSE,"Summary"}</definedName>
    <definedName name="sf_2" hidden="1">{"LBO Summary",#N/A,FALSE,"Summary"}</definedName>
    <definedName name="shee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1_FooterType" hidden="1">"NONE"</definedName>
    <definedName name="Sheet2_FooterType" hidden="1">"NONE"</definedName>
    <definedName name="shi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olver_adj" hidden="1">#REF!,#REF!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hs1" hidden="1">#REF!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hs1" hidden="1">100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rtthedealbackup">#REF!</definedName>
    <definedName name="sortthefunnel">#REF!</definedName>
    <definedName name="spinner1">#REF!</definedName>
    <definedName name="SPSet">"current"</definedName>
    <definedName name="spws">"B11E9A7E-17EE-4924-8979-3B9423A4E50E"</definedName>
    <definedName name="SPWS_WBID">"A49A78E1-1618-11D4-B3CA-92FF744B661F"</definedName>
    <definedName name="sss" hidden="1">{"TOT_QTR_TO_PREV",#N/A,FALSE,"Site Sum"}</definedName>
    <definedName name="sss_1" hidden="1">{#N/A,#N/A,FALSE,"REPORTS";#N/A,#N/A,FALSE,"Summary";#N/A,#N/A,FALSE,"salessummary";#N/A,#N/A,FALSE,"cvcmsummary";#N/A,#N/A,FALSE,"cvcm%summary"}</definedName>
    <definedName name="sss_2" hidden="1">{#N/A,#N/A,FALSE,"REPORTS";#N/A,#N/A,FALSE,"Summary";#N/A,#N/A,FALSE,"salessummary";#N/A,#N/A,FALSE,"cvcmsummary";#N/A,#N/A,FALSE,"cvcm%summary"}</definedName>
    <definedName name="ssssssss" hidden="1">{#N/A,#N/A,FALSE,"REPORTS";#N/A,#N/A,FALSE,"Summary";#N/A,#N/A,FALSE,"salessummary";#N/A,#N/A,FALSE,"cvcmsummary";#N/A,#N/A,FALSE,"cvcm%summary"}</definedName>
    <definedName name="ssssssss_1" hidden="1">{#N/A,#N/A,FALSE,"REPORTS";#N/A,#N/A,FALSE,"Summary";#N/A,#N/A,FALSE,"salessummary";#N/A,#N/A,FALSE,"cvcmsummary";#N/A,#N/A,FALSE,"cvcm%summary"}</definedName>
    <definedName name="ssssssss_2" hidden="1">{#N/A,#N/A,FALSE,"REPORTS";#N/A,#N/A,FALSE,"Summary";#N/A,#N/A,FALSE,"salessummary";#N/A,#N/A,FALSE,"cvcmsummary";#N/A,#N/A,FALSE,"cvcm%summary"}</definedName>
    <definedName name="Standard">#REF!</definedName>
    <definedName name="StateAbbr">#REF!</definedName>
    <definedName name="StateName">#REF!</definedName>
    <definedName name="States">#REF!</definedName>
    <definedName name="STONE">#REF!</definedName>
    <definedName name="STRate">0.02</definedName>
    <definedName name="Structure04">#REF!</definedName>
    <definedName name="subcat">#REF!</definedName>
    <definedName name="SUBPRINT1">#REF!</definedName>
    <definedName name="SUNCOR">#REF!</definedName>
    <definedName name="super">#REF!</definedName>
    <definedName name="suspectdatareport">#REF!</definedName>
    <definedName name="swn" hidden="1">{"LBO Summary",#N/A,FALSE,"Summary"}</definedName>
    <definedName name="swn_1" hidden="1">{"LBO Summary",#N/A,FALSE,"Summary"}</definedName>
    <definedName name="swn_2" hidden="1">{"LBO Summary",#N/A,FALSE,"Summary"}</definedName>
    <definedName name="Swvu.ALL." hidden="1">#REF!</definedName>
    <definedName name="Swvu.Months." hidden="1">#REF!</definedName>
    <definedName name="sysExpenseLoad">#REF!</definedName>
    <definedName name="sysPlanCode">#REF!</definedName>
    <definedName name="sysValDate">#REF!</definedName>
    <definedName name="target04">#REF!</definedName>
    <definedName name="TargetBonus">#REF!</definedName>
    <definedName name="targetbonusamt">#REF!</definedName>
    <definedName name="TargetLTI">#REF!</definedName>
    <definedName name="Task_Order06">#REF!</definedName>
    <definedName name="TaxRate">0.4</definedName>
    <definedName name="temp" hidden="1">{#N/A,#N/A,FALSE,"REPORTS";#N/A,#N/A,FALSE,"Summary";#N/A,#N/A,FALSE,"salessummary";#N/A,#N/A,FALSE,"cvcmsummary";#N/A,#N/A,FALSE,"cvcm%summary"}</definedName>
    <definedName name="temp_1" hidden="1">{#N/A,#N/A,FALSE,"REPORTS";#N/A,#N/A,FALSE,"Summary";#N/A,#N/A,FALSE,"salessummary";#N/A,#N/A,FALSE,"cvcmsummary";#N/A,#N/A,FALSE,"cvcm%summary"}</definedName>
    <definedName name="temp_2" hidden="1">{#N/A,#N/A,FALSE,"REPORTS";#N/A,#N/A,FALSE,"Summary";#N/A,#N/A,FALSE,"salessummary";#N/A,#N/A,FALSE,"cvcmsummary";#N/A,#N/A,FALSE,"cvcm%summary"}</definedName>
    <definedName name="test11" hidden="1">{#N/A,"Anonymous",FALSE,"30 30k Table";#N/A,#N/A,FALSE,"30 50k Table";#N/A,#N/A,FALSE,"40 100k Table"}</definedName>
    <definedName name="testing" hidden="1">{#N/A,"Anonymous",FALSE,"30 30k Table";#N/A,#N/A,FALSE,"30 50k Table";#N/A,#N/A,FALSE,"40 100k Table"}</definedName>
    <definedName name="testyeardate">#REF!</definedName>
    <definedName name="thedumbthing">#REF!</definedName>
    <definedName name="thierry" hidden="1">{"Totax",#N/A,FALSE,"Sheet1";#N/A,#N/A,FALSE,"Law Output"}</definedName>
    <definedName name="thierry_1" hidden="1">{"Totax",#N/A,FALSE,"Sheet1";#N/A,#N/A,FALSE,"Law Output"}</definedName>
    <definedName name="thierry_2" hidden="1">{"Totax",#N/A,FALSE,"Sheet1";#N/A,#N/A,FALSE,"Law Output"}</definedName>
    <definedName name="three">#REF!</definedName>
    <definedName name="Ticker">""</definedName>
    <definedName name="TNTaxRate">0.3923</definedName>
    <definedName name="Toggle">#REF!</definedName>
    <definedName name="ToggleMax">#REF!</definedName>
    <definedName name="top">#REF!</definedName>
    <definedName name="topofamericasscorecard">#REF!</definedName>
    <definedName name="topoffunnelreport">#REF!</definedName>
    <definedName name="topofOUDreport">#REF!</definedName>
    <definedName name="topofscorecardbackup">#REF!</definedName>
    <definedName name="topofscorecardreport">#REF!</definedName>
    <definedName name="topofwinallreport">#REF!</definedName>
    <definedName name="TopsideStatus">#REF!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ot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ot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otaldeveloperhours">#REF!</definedName>
    <definedName name="totalwinsindatabase">#REF!</definedName>
    <definedName name="TP_Footer_Path" hidden="1">"S:\00270\05ret\othsys\team\"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"Sheri DeCristofaro"</definedName>
    <definedName name="tp_footer_user2" hidden="1">"PEREZM"</definedName>
    <definedName name="tp_footer_user3" hidden="1">"DECRISS"</definedName>
    <definedName name="TP_Footer_Version" hidden="1">"v3.00"</definedName>
    <definedName name="transportion">#REF!,#REF!</definedName>
    <definedName name="tryu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ryu_1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ryu_2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t" hidden="1">{"holdco",#N/A,FALSE,"Summary Financials";"holdco",#N/A,FALSE,"Summary Financials"}</definedName>
    <definedName name="tt_1" hidden="1">{"holdco",#N/A,FALSE,"Summary Financials";"holdco",#N/A,FALSE,"Summary Financials"}</definedName>
    <definedName name="tt_2" hidden="1">{"holdco",#N/A,FALSE,"Summary Financials";"holdco",#N/A,FALSE,"Summary Financials"}</definedName>
    <definedName name="uio" hidden="1">{"mgmt forecast",#N/A,FALSE,"Mgmt Forecast";"dcf table",#N/A,FALSE,"Mgmt Forecast";"sensitivity",#N/A,FALSE,"Mgmt Forecast";"table inputs",#N/A,FALSE,"Mgmt Forecast";"calculations",#N/A,FALSE,"Mgmt Forecast"}</definedName>
    <definedName name="uio_1" hidden="1">{"mgmt forecast",#N/A,FALSE,"Mgmt Forecast";"dcf table",#N/A,FALSE,"Mgmt Forecast";"sensitivity",#N/A,FALSE,"Mgmt Forecast";"table inputs",#N/A,FALSE,"Mgmt Forecast";"calculations",#N/A,FALSE,"Mgmt Forecast"}</definedName>
    <definedName name="uio_2" hidden="1">{"mgmt forecast",#N/A,FALSE,"Mgmt Forecast";"dcf table",#N/A,FALSE,"Mgmt Forecast";"sensitivity",#N/A,FALSE,"Mgmt Forecast";"table inputs",#N/A,FALSE,"Mgmt Forecast";"calculations",#N/A,FALSE,"Mgmt Forecast"}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try" hidden="1">{"mgmt forecast",#N/A,FALSE,"Mgmt Forecast";"dcf table",#N/A,FALSE,"Mgmt Forecast";"sensitivity",#N/A,FALSE,"Mgmt Forecast";"table inputs",#N/A,FALSE,"Mgmt Forecast";"calculations",#N/A,FALSE,"Mgmt Forecast"}</definedName>
    <definedName name="uytry_1" hidden="1">{"mgmt forecast",#N/A,FALSE,"Mgmt Forecast";"dcf table",#N/A,FALSE,"Mgmt Forecast";"sensitivity",#N/A,FALSE,"Mgmt Forecast";"table inputs",#N/A,FALSE,"Mgmt Forecast";"calculations",#N/A,FALSE,"Mgmt Forecast"}</definedName>
    <definedName name="uytry_2" hidden="1">{"mgmt forecast",#N/A,FALSE,"Mgmt Forecast";"dcf table",#N/A,FALSE,"Mgmt Forecast";"sensitivity",#N/A,FALSE,"Mgmt Forecast";"table inputs",#N/A,FALSE,"Mgmt Forecast";"calculations",#N/A,FALSE,"Mgmt Forecast"}</definedName>
    <definedName name="ValDate">#REF!</definedName>
    <definedName name="VATaxRate">0.35</definedName>
    <definedName name="veryold" hidden="1">{"holdco",#N/A,FALSE,"Summary Financials";"holdco",#N/A,FALSE,"Summary Financials"}</definedName>
    <definedName name="veryold_1" hidden="1">{"holdco",#N/A,FALSE,"Summary Financials";"holdco",#N/A,FALSE,"Summary Financials"}</definedName>
    <definedName name="veryold_2" hidden="1">{"holdco",#N/A,FALSE,"Summary Financials";"holdco",#N/A,FALSE,"Summary Financials"}</definedName>
    <definedName name="vital5">#REF!</definedName>
    <definedName name="VLookup">#REF!</definedName>
    <definedName name="VPAutoCEOsub">#REF!</definedName>
    <definedName name="VPAutoCEOsub2">#REF!</definedName>
    <definedName name="VPautoTopReg">#REF!</definedName>
    <definedName name="VPautoTopReg2">#REF!</definedName>
    <definedName name="VPengTopEng">#REF!</definedName>
    <definedName name="VPengTopEng2">#REF!</definedName>
    <definedName name="VPengTopManu">#REF!</definedName>
    <definedName name="VPengTopManu2">#REF!</definedName>
    <definedName name="vv" hidden="1">{"orixcsc",#N/A,FALSE,"ORIX CSC";"orixcsc2",#N/A,FALSE,"ORIX CSC"}</definedName>
    <definedName name="vv_1" hidden="1">{"orixcsc",#N/A,FALSE,"ORIX CSC";"orixcsc2",#N/A,FALSE,"ORIX CSC"}</definedName>
    <definedName name="vv_2" hidden="1">{"orixcsc",#N/A,FALSE,"ORIX CSC";"orixcsc2",#N/A,FALSE,"ORIX CSC"}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aterme">#REF!</definedName>
    <definedName name="weraw" hidden="1">{"mgmt forecast",#N/A,FALSE,"Mgmt Forecast";"dcf table",#N/A,FALSE,"Mgmt Forecast";"sensitivity",#N/A,FALSE,"Mgmt Forecast";"table inputs",#N/A,FALSE,"Mgmt Forecast";"calculations",#N/A,FALSE,"Mgmt Forecast"}</definedName>
    <definedName name="weraw_1" hidden="1">{"mgmt forecast",#N/A,FALSE,"Mgmt Forecast";"dcf table",#N/A,FALSE,"Mgmt Forecast";"sensitivity",#N/A,FALSE,"Mgmt Forecast";"table inputs",#N/A,FALSE,"Mgmt Forecast";"calculations",#N/A,FALSE,"Mgmt Forecast"}</definedName>
    <definedName name="weraw_2" hidden="1">{"mgmt forecast",#N/A,FALSE,"Mgmt Forecast";"dcf table",#N/A,FALSE,"Mgmt Forecast";"sensitivity",#N/A,FALSE,"Mgmt Forecast";"table inputs",#N/A,FALSE,"Mgmt Forecast";"calculations",#N/A,FALSE,"Mgmt Forecast"}</definedName>
    <definedName name="were" hidden="1">{"mgmt forecast",#N/A,FALSE,"Mgmt Forecast";"dcf table",#N/A,FALSE,"Mgmt Forecast";"sensitivity",#N/A,FALSE,"Mgmt Forecast";"table inputs",#N/A,FALSE,"Mgmt Forecast";"calculations",#N/A,FALSE,"Mgmt Forecast"}</definedName>
    <definedName name="were_1" hidden="1">{"mgmt forecast",#N/A,FALSE,"Mgmt Forecast";"dcf table",#N/A,FALSE,"Mgmt Forecast";"sensitivity",#N/A,FALSE,"Mgmt Forecast";"table inputs",#N/A,FALSE,"Mgmt Forecast";"calculations",#N/A,FALSE,"Mgmt Forecast"}</definedName>
    <definedName name="were_2" hidden="1">{"mgmt forecast",#N/A,FALSE,"Mgmt Forecast";"dcf table",#N/A,FALSE,"Mgmt Forecast";"sensitivity",#N/A,FALSE,"Mgmt Forecast";"table inputs",#N/A,FALSE,"Mgmt Forecast";"calculations",#N/A,FALSE,"Mgmt Forecast"}</definedName>
    <definedName name="wert" hidden="1">{#N/A,#N/A,TRUE,"1Q BCG";#N/A,#N/A,TRUE,"1Q w|o Wireless";#N/A,#N/A,TRUE,"1Q Wireless"}</definedName>
    <definedName name="wert_1" hidden="1">{#N/A,#N/A,TRUE,"1Q BCG";#N/A,#N/A,TRUE,"1Q w|o Wireless";#N/A,#N/A,TRUE,"1Q Wireless"}</definedName>
    <definedName name="wert_2" hidden="1">{#N/A,#N/A,TRUE,"1Q BCG";#N/A,#N/A,TRUE,"1Q w|o Wireless";#N/A,#N/A,TRUE,"1Q Wireless"}</definedName>
    <definedName name="what" hidden="1">{"TOT_QTR_TO_PREV",#N/A,FALSE,"Site Sum"}</definedName>
    <definedName name="what_1" hidden="1">{"TOT_QTR_TO_PREV",#N/A,FALSE,"Site Sum"}</definedName>
    <definedName name="what_2" hidden="1">{"TOT_QTR_TO_PREV",#N/A,FALSE,"Site Sum"}</definedName>
    <definedName name="what1" hidden="1">{"TOT_QTR_TO_PREV",#N/A,FALSE,"Site Sum"}</definedName>
    <definedName name="what1_1" hidden="1">{"TOT_QTR_TO_PREV",#N/A,FALSE,"Site Sum"}</definedName>
    <definedName name="what1_2" hidden="1">{"TOT_QTR_TO_PREV",#N/A,FALSE,"Site Sum"}</definedName>
    <definedName name="what2" hidden="1">{"TOT_QTR_TO_PREV",#N/A,FALSE,"Site Sum"}</definedName>
    <definedName name="what2_1" hidden="1">{"TOT_QTR_TO_PREV",#N/A,FALSE,"Site Sum"}</definedName>
    <definedName name="what2_2" hidden="1">{"TOT_QTR_TO_PREV",#N/A,FALSE,"Site Sum"}</definedName>
    <definedName name="what25" hidden="1">{"TOT_QTR_TO_PREV",#N/A,FALSE,"Site Sum"}</definedName>
    <definedName name="what25_1" hidden="1">{"TOT_QTR_TO_PREV",#N/A,FALSE,"Site Sum"}</definedName>
    <definedName name="what25_2" hidden="1">{"TOT_QTR_TO_PREV",#N/A,FALSE,"Site Sum"}</definedName>
    <definedName name="what2a" hidden="1">{"TOT_QTR_TO_PREV",#N/A,FALSE,"Site Sum"}</definedName>
    <definedName name="what2a_1" hidden="1">{"TOT_QTR_TO_PREV",#N/A,FALSE,"Site Sum"}</definedName>
    <definedName name="what2a_2" hidden="1">{"TOT_QTR_TO_PREV",#N/A,FALSE,"Site Sum"}</definedName>
    <definedName name="what3" hidden="1">{"TOT_QTR_TO_PREV",#N/A,FALSE,"Site Sum"}</definedName>
    <definedName name="what3_1" hidden="1">{"TOT_QTR_TO_PREV",#N/A,FALSE,"Site Sum"}</definedName>
    <definedName name="what3_2" hidden="1">{"TOT_QTR_TO_PREV",#N/A,FALSE,"Site Sum"}</definedName>
    <definedName name="what335" hidden="1">{"TOT_QTR_TO_PREV",#N/A,FALSE,"Site Sum"}</definedName>
    <definedName name="what335_1" hidden="1">{"TOT_QTR_TO_PREV",#N/A,FALSE,"Site Sum"}</definedName>
    <definedName name="what335_2" hidden="1">{"TOT_QTR_TO_PREV",#N/A,FALSE,"Site Sum"}</definedName>
    <definedName name="what4" hidden="1">{"TOT_QTR_TO_PREV",#N/A,FALSE,"Site Sum"}</definedName>
    <definedName name="what4_1" hidden="1">{"TOT_QTR_TO_PREV",#N/A,FALSE,"Site Sum"}</definedName>
    <definedName name="what4_2" hidden="1">{"TOT_QTR_TO_PREV",#N/A,FALSE,"Site Sum"}</definedName>
    <definedName name="what5" hidden="1">{"TOT_QTR_TO_PREV",#N/A,FALSE,"Site Sum"}</definedName>
    <definedName name="what5_1" hidden="1">{"TOT_QTR_TO_PREV",#N/A,FALSE,"Site Sum"}</definedName>
    <definedName name="what5_2" hidden="1">{"TOT_QTR_TO_PREV",#N/A,FALSE,"Site Sum"}</definedName>
    <definedName name="what6" hidden="1">{"TOT_QTR_TO_PREV",#N/A,FALSE,"Site Sum"}</definedName>
    <definedName name="what6_1" hidden="1">{"TOT_QTR_TO_PREV",#N/A,FALSE,"Site Sum"}</definedName>
    <definedName name="what6_2" hidden="1">{"TOT_QTR_TO_PREV",#N/A,FALSE,"Site Sum"}</definedName>
    <definedName name="where" hidden="1">{"TOT_QTR_TO_PREV",#N/A,FALSE,"Site Sum"}</definedName>
    <definedName name="where_1" hidden="1">{"TOT_QTR_TO_PREV",#N/A,FALSE,"Site Sum"}</definedName>
    <definedName name="where_2" hidden="1">{"TOT_QTR_TO_PREV",#N/A,FALSE,"Site Sum"}</definedName>
    <definedName name="winalltopleft">#REF!</definedName>
    <definedName name="Work_Order07">#REF!</definedName>
    <definedName name="workpaper" hidden="1">{#N/A,#N/A,FALSE,"Month";#N/A,#N/A,FALSE,"Period";#N/A,#N/A,FALSE,"12 Month";#N/A,#N/A,FALSE,"Quarter"}</definedName>
    <definedName name="worksheet1">#REF!</definedName>
    <definedName name="worksheet2">#REF!</definedName>
    <definedName name="wrn.00._.STRAT." hidden="1">{"CONS IS 99",#N/A,FALSE,"CONS IS";"CONS IS 00 02",#N/A,FALSE,"CONS IS";"CONS BS 99",#N/A,FALSE,"CONS BS";"CONS BS 00 02",#N/A,FALSE,"CONS BS";"CONS CF 99",#N/A,FALSE,"CONS CF";"CONS CF 00 02",#N/A,FALSE,"CONS CF";"CHQ IS 99",#N/A,FALSE,"CHQ IS";"CHQ IS 00 02",#N/A,FALSE,"CHQ IS";"CHQ BS 99",#N/A,FALSE,"CHQ BS";"CHQ BS 00 02",#N/A,FALSE,"CHQ BS";"CHQ CF 99",#N/A,FALSE,"CHQ CF";"CHQ CF 00 02",#N/A,FALSE,"CHQ CF";"GOV IS 99",#N/A,FALSE,"GOV IS";"GOV IS 00 02",#N/A,FALSE,"GOV IS";"GOV BS 99",#N/A,FALSE,"GOV BS";"GOV BS 00 02",#N/A,FALSE,"GOV BS";"GOV CF 99",#N/A,FALSE,"GOV CF";"GOV CF 00 02",#N/A,FALSE,"GOV CF";"RFC IS 99",#N/A,FALSE,"RFC IS";"RFC IS 00 02",#N/A,FALSE,"RFC IS";"RFC BS 99",#N/A,FALSE,"RFC BS";"RFC BS 00 02",#N/A,FALSE,"RFC BS";"RFC CF 99",#N/A,FALSE,"RFC CF";"RFC CF 00 02",#N/A,FALSE,"RFC CF";"MCD IS 99",#N/A,FALSE,"MCD IS";"MCD IS 00 02",#N/A,FALSE,"MCD IS";"MCD BS 99",#N/A,FALSE,"MCD BS";"MCD BS 00 02",#N/A,FALSE,"MCD BS";"MCD CF 99",#N/A,FALSE,"MCD CF";"MCD CF 00 02",#N/A,FALSE,"MCD CF";"CPD IS 99",#N/A,FALSE,"CPD IS";"CPD IS 00 02",#N/A,FALSE,"CPD IS";"CPD BS 99",#N/A,FALSE,"CPD BS";"CPD BS 00 02",#N/A,FALSE,"CPD BS";"CPD CF 99",#N/A,FALSE,"CPD CF";"CPD CF 00 02",#N/A,FALSE,"CPD CF";"BCD IS 99",#N/A,FALSE,"BCD IS";"BCD IS 00 02",#N/A,FALSE,"BCD IS";"BCD BS 99",#N/A,FALSE,"BCD BS";"BCD BS 00 02",#N/A,FALSE,"BCD BS";"BCD CF 99",#N/A,FALSE,"BCD CF";"BCD CF 00 02",#N/A,FALSE,"BCD CF"}</definedName>
    <definedName name="wrn.00._.STRAT._1" hidden="1">{"CONS IS 99",#N/A,FALSE,"CONS IS";"CONS IS 00 02",#N/A,FALSE,"CONS IS";"CONS BS 99",#N/A,FALSE,"CONS BS";"CONS BS 00 02",#N/A,FALSE,"CONS BS";"CONS CF 99",#N/A,FALSE,"CONS CF";"CONS CF 00 02",#N/A,FALSE,"CONS CF";"CHQ IS 99",#N/A,FALSE,"CHQ IS";"CHQ IS 00 02",#N/A,FALSE,"CHQ IS";"CHQ BS 99",#N/A,FALSE,"CHQ BS";"CHQ BS 00 02",#N/A,FALSE,"CHQ BS";"CHQ CF 99",#N/A,FALSE,"CHQ CF";"CHQ CF 00 02",#N/A,FALSE,"CHQ CF";"GOV IS 99",#N/A,FALSE,"GOV IS";"GOV IS 00 02",#N/A,FALSE,"GOV IS";"GOV BS 99",#N/A,FALSE,"GOV BS";"GOV BS 00 02",#N/A,FALSE,"GOV BS";"GOV CF 99",#N/A,FALSE,"GOV CF";"GOV CF 00 02",#N/A,FALSE,"GOV CF";"RFC IS 99",#N/A,FALSE,"RFC IS";"RFC IS 00 02",#N/A,FALSE,"RFC IS";"RFC BS 99",#N/A,FALSE,"RFC BS";"RFC BS 00 02",#N/A,FALSE,"RFC BS";"RFC CF 99",#N/A,FALSE,"RFC CF";"RFC CF 00 02",#N/A,FALSE,"RFC CF";"MCD IS 99",#N/A,FALSE,"MCD IS";"MCD IS 00 02",#N/A,FALSE,"MCD IS";"MCD BS 99",#N/A,FALSE,"MCD BS";"MCD BS 00 02",#N/A,FALSE,"MCD BS";"MCD CF 99",#N/A,FALSE,"MCD CF";"MCD CF 00 02",#N/A,FALSE,"MCD CF";"CPD IS 99",#N/A,FALSE,"CPD IS";"CPD IS 00 02",#N/A,FALSE,"CPD IS";"CPD BS 99",#N/A,FALSE,"CPD BS";"CPD BS 00 02",#N/A,FALSE,"CPD BS";"CPD CF 99",#N/A,FALSE,"CPD CF";"CPD CF 00 02",#N/A,FALSE,"CPD CF";"BCD IS 99",#N/A,FALSE,"BCD IS";"BCD IS 00 02",#N/A,FALSE,"BCD IS";"BCD BS 99",#N/A,FALSE,"BCD BS";"BCD BS 00 02",#N/A,FALSE,"BCD BS";"BCD CF 99",#N/A,FALSE,"BCD CF";"BCD CF 00 02",#N/A,FALSE,"BCD CF"}</definedName>
    <definedName name="wrn.00._.STRAT._2" hidden="1">{"CONS IS 99",#N/A,FALSE,"CONS IS";"CONS IS 00 02",#N/A,FALSE,"CONS IS";"CONS BS 99",#N/A,FALSE,"CONS BS";"CONS BS 00 02",#N/A,FALSE,"CONS BS";"CONS CF 99",#N/A,FALSE,"CONS CF";"CONS CF 00 02",#N/A,FALSE,"CONS CF";"CHQ IS 99",#N/A,FALSE,"CHQ IS";"CHQ IS 00 02",#N/A,FALSE,"CHQ IS";"CHQ BS 99",#N/A,FALSE,"CHQ BS";"CHQ BS 00 02",#N/A,FALSE,"CHQ BS";"CHQ CF 99",#N/A,FALSE,"CHQ CF";"CHQ CF 00 02",#N/A,FALSE,"CHQ CF";"GOV IS 99",#N/A,FALSE,"GOV IS";"GOV IS 00 02",#N/A,FALSE,"GOV IS";"GOV BS 99",#N/A,FALSE,"GOV BS";"GOV BS 00 02",#N/A,FALSE,"GOV BS";"GOV CF 99",#N/A,FALSE,"GOV CF";"GOV CF 00 02",#N/A,FALSE,"GOV CF";"RFC IS 99",#N/A,FALSE,"RFC IS";"RFC IS 00 02",#N/A,FALSE,"RFC IS";"RFC BS 99",#N/A,FALSE,"RFC BS";"RFC BS 00 02",#N/A,FALSE,"RFC BS";"RFC CF 99",#N/A,FALSE,"RFC CF";"RFC CF 00 02",#N/A,FALSE,"RFC CF";"MCD IS 99",#N/A,FALSE,"MCD IS";"MCD IS 00 02",#N/A,FALSE,"MCD IS";"MCD BS 99",#N/A,FALSE,"MCD BS";"MCD BS 00 02",#N/A,FALSE,"MCD BS";"MCD CF 99",#N/A,FALSE,"MCD CF";"MCD CF 00 02",#N/A,FALSE,"MCD CF";"CPD IS 99",#N/A,FALSE,"CPD IS";"CPD IS 00 02",#N/A,FALSE,"CPD IS";"CPD BS 99",#N/A,FALSE,"CPD BS";"CPD BS 00 02",#N/A,FALSE,"CPD BS";"CPD CF 99",#N/A,FALSE,"CPD CF";"CPD CF 00 02",#N/A,FALSE,"CPD CF";"BCD IS 99",#N/A,FALSE,"BCD IS";"BCD IS 00 02",#N/A,FALSE,"BCD IS";"BCD BS 99",#N/A,FALSE,"BCD BS";"BCD BS 00 02",#N/A,FALSE,"BCD BS";"BCD CF 99",#N/A,FALSE,"BCD CF";"BCD CF 00 02",#N/A,FALSE,"BCD CF"}</definedName>
    <definedName name="wrn.1st._.Quarter." hidden="1">{#N/A,#N/A,TRUE,"1Q BCG";#N/A,#N/A,TRUE,"1Q w|o Wireless";#N/A,#N/A,TRUE,"1Q Wireless"}</definedName>
    <definedName name="wrn.1st._.Quarter._1" hidden="1">{#N/A,#N/A,TRUE,"1Q BCG";#N/A,#N/A,TRUE,"1Q w|o Wireless";#N/A,#N/A,TRUE,"1Q Wireless"}</definedName>
    <definedName name="wrn.1st._.Quarter._2" hidden="1">{#N/A,#N/A,TRUE,"1Q BCG";#N/A,#N/A,TRUE,"1Q w|o Wireless";#N/A,#N/A,TRUE,"1Q Wireless"}</definedName>
    <definedName name="wrn.2._.pagers." hidden="1">{"Cover",#N/A,FALSE,"Cover";"Summary",#N/A,FALSE,"Summarpage"}</definedName>
    <definedName name="wrn.2._.pagers._1" hidden="1">{"Cover",#N/A,FALSE,"Cover";"Summary",#N/A,FALSE,"Summarpage"}</definedName>
    <definedName name="wrn.2._.pagers._2" hidden="1">{"Cover",#N/A,FALSE,"Cover";"Summary",#N/A,FALSE,"Summarpage"}</definedName>
    <definedName name="wrn.228CAMDENPASSAGE." hidden="1">{#N/A,#N/A,TRUE,"704C";#N/A,#N/A,TRUE,"WTB";#N/A,#N/A,TRUE,"TAJE";#N/A,#N/A,TRUE,"752";#N/A,#N/A,TRUE,"704B";#N/A,#N/A,TRUE,"P&amp;LALLOC";#N/A,#N/A,TRUE,"7522"}</definedName>
    <definedName name="wrn.2nd._.Quarter." hidden="1">{#N/A,#N/A,TRUE,"2Q BCG";#N/A,#N/A,TRUE,"2Q w|o Wireless";#N/A,#N/A,TRUE,"2Q Wireless"}</definedName>
    <definedName name="wrn.2nd._.Quarter._1" hidden="1">{#N/A,#N/A,TRUE,"2Q BCG";#N/A,#N/A,TRUE,"2Q w|o Wireless";#N/A,#N/A,TRUE,"2Q Wireless"}</definedName>
    <definedName name="wrn.2nd._.Quarter._2" hidden="1">{#N/A,#N/A,TRUE,"2Q BCG";#N/A,#N/A,TRUE,"2Q w|o Wireless";#N/A,#N/A,TRUE,"2Q Wireless"}</definedName>
    <definedName name="wrn.3cases." hidden="1">{#N/A,"Base",FALSE,"Dividend";#N/A,"Conservative",FALSE,"Dividend";#N/A,"Downside",FALSE,"Dividend"}</definedName>
    <definedName name="wrn.3cases._1" hidden="1">{#N/A,"Base",FALSE,"Dividend";#N/A,"Conservative",FALSE,"Dividend";#N/A,"Downside",FALSE,"Dividend"}</definedName>
    <definedName name="wrn.3cases._2" hidden="1">{#N/A,"Base",FALSE,"Dividend";#N/A,"Conservative",FALSE,"Dividend";#N/A,"Downside",FALSE,"Dividend"}</definedName>
    <definedName name="wrn.3rd._.Quarter." hidden="1">{#N/A,#N/A,TRUE,"3Q BCG";#N/A,#N/A,TRUE,"3Q w|o Wireless";#N/A,#N/A,TRUE,"3Q Wireless"}</definedName>
    <definedName name="wrn.3rd._.Quarter._1" hidden="1">{#N/A,#N/A,TRUE,"3Q BCG";#N/A,#N/A,TRUE,"3Q w|o Wireless";#N/A,#N/A,TRUE,"3Q Wireless"}</definedName>
    <definedName name="wrn.3rd._.Quarter._2" hidden="1">{#N/A,#N/A,TRUE,"3Q BCG";#N/A,#N/A,TRUE,"3Q w|o Wireless";#N/A,#N/A,TRUE,"3Q Wireless"}</definedName>
    <definedName name="wrn.4th._.Quarter." hidden="1">{#N/A,#N/A,TRUE,"4Q BCG";#N/A,#N/A,TRUE,"4Q w|o Wireless";#N/A,#N/A,TRUE,"4Q Wireless"}</definedName>
    <definedName name="wrn.4th._.Quarter._1" hidden="1">{#N/A,#N/A,TRUE,"4Q BCG";#N/A,#N/A,TRUE,"4Q w|o Wireless";#N/A,#N/A,TRUE,"4Q Wireless"}</definedName>
    <definedName name="wrn.4th._.Quarter._2" hidden="1">{#N/A,#N/A,TRUE,"4Q BCG";#N/A,#N/A,TRUE,"4Q w|o Wireless";#N/A,#N/A,TRUE,"4Q Wireless"}</definedName>
    <definedName name="wrn.abce." hidden="1">{#N/A,#N/A,FALSE,"1998 SBT Issuse";#N/A,#N/A,FALSE,"REVIEW Summary"}</definedName>
    <definedName name="wrn.abce._1" hidden="1">{#N/A,#N/A,FALSE,"1998 SBT Issuse";#N/A,#N/A,FALSE,"REVIEW Summary"}</definedName>
    <definedName name="wrn.abce._2" hidden="1">{#N/A,#N/A,FALSE,"1998 SBT Issuse";#N/A,#N/A,FALSE,"REVIEW Summary"}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GN._.MODELS._1" hidden="1">{"QTRINC1",#N/A,FALSE,"QTRINC";"QTRINC2",#N/A,FALSE,"QTRINC";"QTRSALES",#N/A,FALSE,"QTRSALES";"ANNSALES",#N/A,FALSE,"ANNSALES";"CASHFLOW",#N/A,FALSE,"CASHFLOW"}</definedName>
    <definedName name="wrn.AGN._.MODELS._2" hidden="1">{"QTRINC1",#N/A,FALSE,"QTRINC";"QTRINC2",#N/A,FALSE,"QTRINC";"QTRSALES",#N/A,FALSE,"QTRSALES";"ANNSALES",#N/A,FALSE,"ANNSALES";"CASHFLOW",#N/A,FALSE,"CASHFLOW"}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...original." hidden="1">{#N/A,#N/A,FALSE,"Qrt Fcst";#N/A,#N/A,FALSE,"Qrt Fcst vs Plan &amp; PY";#N/A,#N/A,FALSE,"FY Fcst vs Plan &amp; PY";#N/A,#N/A,FALSE,"EVA CAP";#N/A,#N/A,FALSE,"EVA NOPAT"}</definedName>
    <definedName name="wrn.ALL._....original._1" hidden="1">{#N/A,#N/A,FALSE,"Qrt Fcst";#N/A,#N/A,FALSE,"Qrt Fcst vs Plan &amp; PY";#N/A,#N/A,FALSE,"FY Fcst vs Plan &amp; PY";#N/A,#N/A,FALSE,"EVA CAP";#N/A,#N/A,FALSE,"EVA NOPAT"}</definedName>
    <definedName name="wrn.ALL._....original._2" hidden="1">{#N/A,#N/A,FALSE,"Qrt Fcst";#N/A,#N/A,FALSE,"Qrt Fcst vs Plan &amp; PY";#N/A,#N/A,FALSE,"FY Fcst vs Plan &amp; PY";#N/A,#N/A,FALSE,"EVA CAP";#N/A,#N/A,FALSE,"EVA NOPAT"}</definedName>
    <definedName name="wrn.All._.but._.Plant." hidden="1">{#N/A,#N/A,TRUE,"Income Statement";#N/A,#N/A,TRUE,"Balance Sheet";#N/A,#N/A,TRUE,"Cash Flow";#N/A,#N/A,TRUE,"Interest Schedule";#N/A,#N/A,TRUE,"Ratios"}</definedName>
    <definedName name="wrn.All._.but._.Plant._1" hidden="1">{#N/A,#N/A,TRUE,"Income Statement";#N/A,#N/A,TRUE,"Balance Sheet";#N/A,#N/A,TRUE,"Cash Flow";#N/A,#N/A,TRUE,"Interest Schedule";#N/A,#N/A,TRUE,"Ratios"}</definedName>
    <definedName name="wrn.All._.but._.Plant._2" hidden="1">{#N/A,#N/A,TRUE,"Income Statement";#N/A,#N/A,TRUE,"Balance Sheet";#N/A,#N/A,TRUE,"Cash Flow";#N/A,#N/A,TRUE,"Interest Schedule";#N/A,#N/A,TRUE,"Ratios"}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1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2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1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2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1_1" hidden="1">{"P&amp;L",#N/A,TRUE,"HC";"P&amp;L Percents",#N/A,TRUE,"P&amp;L";"M&amp;A3 P&amp;L",#N/A,TRUE,"HC";"M&amp;A3 Pipeline",#N/A,TRUE,"HC";"Franchises",#N/A,TRUE,"HC";"CF&amp;BS",#N/A,TRUE,"HC"}</definedName>
    <definedName name="wrn.all1_2" hidden="1">{"P&amp;L",#N/A,TRUE,"HC";"P&amp;L Percents",#N/A,TRUE,"P&amp;L";"M&amp;A3 P&amp;L",#N/A,TRUE,"HC";"M&amp;A3 Pipeline",#N/A,TRUE,"HC";"Franchises",#N/A,TRUE,"HC";"CF&amp;BS",#N/A,TRUE,"HC"}</definedName>
    <definedName name="wrn.allowrates." hidden="1">{"rates",#N/A,FALSE,"COSSUM"}</definedName>
    <definedName name="wrn.allpages." hidden="1">{#N/A,#N/A,TRUE,"Historicals";#N/A,#N/A,TRUE,"Charts";#N/A,#N/A,TRUE,"Forecasts"}</definedName>
    <definedName name="wrn.allpages._1" hidden="1">{#N/A,#N/A,TRUE,"Historicals";#N/A,#N/A,TRUE,"Charts";#N/A,#N/A,TRUE,"Forecasts"}</definedName>
    <definedName name="wrn.allpages._2" hidden="1">{#N/A,#N/A,TRUE,"Historicals";#N/A,#N/A,TRUE,"Charts";#N/A,#N/A,TRUE,"Forecasts"}</definedName>
    <definedName name="wrn.Ansr._.Model." hidden="1">{"Ansrpg1",#N/A,FALSE,"Income";"Ansrpg2",#N/A,FALSE,"Income";"Ansrpg3",#N/A,FALSE,"Income";"Ansrpg4",#N/A,FALSE,"Income"}</definedName>
    <definedName name="wrn.Ansr._.Model._1" hidden="1">{"Ansrpg1",#N/A,FALSE,"Income";"Ansrpg2",#N/A,FALSE,"Income";"Ansrpg3",#N/A,FALSE,"Income";"Ansrpg4",#N/A,FALSE,"Income"}</definedName>
    <definedName name="wrn.Ansr._.Model._2" hidden="1">{"Ansrpg1",#N/A,FALSE,"Income";"Ansrpg2",#N/A,FALSE,"Income";"Ansrpg3",#N/A,FALSE,"Income";"Ansrpg4",#N/A,FALSE,"Income"}</definedName>
    <definedName name="wrn.APR." hidden="1">{"APR",#N/A,FALSE,"APR"}</definedName>
    <definedName name="wrn.APR._1" hidden="1">{"APR",#N/A,FALSE,"APR"}</definedName>
    <definedName name="wrn.APR._2" hidden="1">{"APR",#N/A,FALSE,"APR"}</definedName>
    <definedName name="wrn.AUG." hidden="1">{"AUG",#N/A,FALSE,"AUG"}</definedName>
    <definedName name="wrn.AUG._1" hidden="1">{"AUG",#N/A,FALSE,"AUG"}</definedName>
    <definedName name="wrn.AUG._2" hidden="1">{"AUG",#N/A,FALSE,"AUG"}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._1" hidden="1">{"p&amp;lSUM",#N/A,FALSE,"P&amp;L";"DETAIL",#N/A,FALSE,"P&amp;L";"% revenue",#N/A,FALSE,"P&amp;L";"% growth",#N/A,FALSE,"P&amp;L";"summary",#N/A,FALSE,"Summary";"chart",#N/A,FALSE,"Summary"}</definedName>
    <definedName name="wrn.AUGUST._2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gust1_1" hidden="1">{"p&amp;lSUM",#N/A,FALSE,"P&amp;L";"DETAIL",#N/A,FALSE,"P&amp;L";"% revenue",#N/A,FALSE,"P&amp;L";"% growth",#N/A,FALSE,"P&amp;L";"summary",#N/A,FALSE,"Summary";"chart",#N/A,FALSE,"Summary"}</definedName>
    <definedName name="wrn.august1_2" hidden="1">{"p&amp;lSUM",#N/A,FALSE,"P&amp;L";"DETAIL",#N/A,FALSE,"P&amp;L";"% revenue",#N/A,FALSE,"P&amp;L";"% growth",#N/A,FALSE,"P&amp;L";"summary",#N/A,FALSE,"Summary";"chart",#N/A,FALSE,"Summary"}</definedName>
    <definedName name="wrn.Aventis._.Analysis." hidden="1">{"P&amp;Lforaventis",#N/A,FALSE,"Franchises";"aventisP&amp;L",#N/A,FALSE,"Franchises";"inflam franchise",#N/A,FALSE,"Franchises"}</definedName>
    <definedName name="wrn.Aventis._.Analysis._1" hidden="1">{"P&amp;Lforaventis",#N/A,FALSE,"Franchises";"aventisP&amp;L",#N/A,FALSE,"Franchises";"inflam franchise",#N/A,FALSE,"Franchises"}</definedName>
    <definedName name="wrn.Aventis._.Analysis._2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ventis._.analysis.1_1" hidden="1">{"P&amp;Lforaventis",#N/A,FALSE,"Franchises";"aventisP&amp;L",#N/A,FALSE,"Franchises";"inflam franchise",#N/A,FALSE,"Franchises"}</definedName>
    <definedName name="wrn.aventis._.analysis.1_2" hidden="1">{"P&amp;Lforaventis",#N/A,FALSE,"Franchises";"aventisP&amp;L",#N/A,FALSE,"Franchises";"inflam franchise",#N/A,FALSE,"Franchises"}</definedName>
    <definedName name="wrn.BACKLOG." hidden="1">{#N/A,#N/A,FALSE,"SALES";#N/A,#N/A,FALSE,"ORDERS";#N/A,#N/A,FALSE,"BACKLOG"}</definedName>
    <definedName name="wrn.BACKLOG._1" hidden="1">{#N/A,#N/A,FALSE,"SALES";#N/A,#N/A,FALSE,"ORDERS";#N/A,#N/A,FALSE,"BACKLOG"}</definedName>
    <definedName name="wrn.BACKLOG._2" hidden="1">{#N/A,#N/A,FALSE,"SALES";#N/A,#N/A,FALSE,"ORDERS";#N/A,#N/A,FALSE,"BACKLOG"}</definedName>
    <definedName name="wrn.Balance._.Sheet." hidden="1">{"Balance Sheet",#N/A,FALSE,"Balance Sheet"}</definedName>
    <definedName name="wrn.Basic._.Report." hidden="1">{#N/A,#N/A,FALSE,"New Depr Sch-150% DB";#N/A,#N/A,FALSE,"Cash Flows RLP";#N/A,#N/A,FALSE,"IRR";#N/A,#N/A,FALSE,"Proforma IS";#N/A,#N/A,FALSE,"Assumptions"}</definedName>
    <definedName name="wrn.Basic._.Report._1" hidden="1">{#N/A,#N/A,FALSE,"New Depr Sch-150% DB";#N/A,#N/A,FALSE,"Cash Flows RLP";#N/A,#N/A,FALSE,"IRR";#N/A,#N/A,FALSE,"Proforma IS";#N/A,#N/A,FALSE,"Assumptions"}</definedName>
    <definedName name="wrn.Basic._.Report._2" hidden="1">{#N/A,#N/A,FALSE,"New Depr Sch-150% DB";#N/A,#N/A,FALSE,"Cash Flows RLP";#N/A,#N/A,FALSE,"IRR";#N/A,#N/A,FALSE,"Proforma IS";#N/A,#N/A,FALSE,"Assumptions"}</definedName>
    <definedName name="wrn.Bce._.plan.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ce._.plan._1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ce._.plan._2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CG._.All._.Periods." hidden="1">{#N/A,#N/A,TRUE,"Monthly BCG";#N/A,#N/A,TRUE,"Qrt BCG";#N/A,#N/A,TRUE,"FY BCG";#N/A,#N/A,TRUE,"1Q BCG";#N/A,#N/A,TRUE,"2Q BCG";#N/A,#N/A,TRUE,"3Q BCG";#N/A,#N/A,TRUE,"4Q BCG"}</definedName>
    <definedName name="wrn.BCG._.All._.Periods._1" hidden="1">{#N/A,#N/A,TRUE,"Monthly BCG";#N/A,#N/A,TRUE,"Qrt BCG";#N/A,#N/A,TRUE,"FY BCG";#N/A,#N/A,TRUE,"1Q BCG";#N/A,#N/A,TRUE,"2Q BCG";#N/A,#N/A,TRUE,"3Q BCG";#N/A,#N/A,TRUE,"4Q BCG"}</definedName>
    <definedName name="wrn.BCG._.All._.Periods._2" hidden="1">{#N/A,#N/A,TRUE,"Monthly BCG";#N/A,#N/A,TRUE,"Qrt BCG";#N/A,#N/A,TRUE,"FY BCG";#N/A,#N/A,TRUE,"1Q BCG";#N/A,#N/A,TRUE,"2Q BCG";#N/A,#N/A,TRUE,"3Q BCG";#N/A,#N/A,TRUE,"4Q BCG"}</definedName>
    <definedName name="wrn.Blue._.Book._.Dec.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wrn.Blue._.Book._.Dec._1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wrn.Blue._.Book._.Dec._2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wrn.Blue._.Book._.Feb._.01." hidden="1">{#N/A,#N/A,FALSE,"Index";#N/A,#N/A,FALSE,"1-1 Vol Graph";#N/A,#N/A,FALSE,"1-2 Approve App Graph";#N/A,#N/A,FALSE,"1-3  Sales Summary_Volume";#N/A,#N/A,FALSE,"1-4  Net Effective Members"}</definedName>
    <definedName name="wrn.Blue._.Book._.Feb._.01._1" hidden="1">{#N/A,#N/A,FALSE,"Index";#N/A,#N/A,FALSE,"1-1 Vol Graph";#N/A,#N/A,FALSE,"1-2 Approve App Graph";#N/A,#N/A,FALSE,"1-3  Sales Summary_Volume";#N/A,#N/A,FALSE,"1-4  Net Effective Members"}</definedName>
    <definedName name="wrn.Blue._.Book._.Feb._.01._2" hidden="1">{#N/A,#N/A,FALSE,"Index";#N/A,#N/A,FALSE,"1-1 Vol Graph";#N/A,#N/A,FALSE,"1-2 Approve App Graph";#N/A,#N/A,FALSE,"1-3  Sales Summary_Volume";#N/A,#N/A,FALSE,"1-4  Net Effective Members"}</definedName>
    <definedName name="wrn.Board." hidden="1">{#N/A,#N/A,FALSE,"Cover";#N/A,#N/A,FALSE,"Main";#N/A,#N/A,FALSE,"Guid";#N/A,#N/A,FALSE,"Summary";#N/A,#N/A,FALSE,"Q3"}</definedName>
    <definedName name="wrn.Board._1" hidden="1">{#N/A,#N/A,FALSE,"Cover";#N/A,#N/A,FALSE,"Main";#N/A,#N/A,FALSE,"Guid";#N/A,#N/A,FALSE,"Summary";#N/A,#N/A,FALSE,"Q3"}</definedName>
    <definedName name="wrn.Board._2" hidden="1">{#N/A,#N/A,FALSE,"Cover";#N/A,#N/A,FALSE,"Main";#N/A,#N/A,FALSE,"Guid";#N/A,#N/A,FALSE,"Summary";#N/A,#N/A,FALSE,"Q3"}</definedName>
    <definedName name="wrn.BS.XLS." hidden="1">{#N/A,#N/A,FALSE,"trended"}</definedName>
    <definedName name="wrn.BS.XLS._1" hidden="1">{#N/A,#N/A,FALSE,"trended"}</definedName>
    <definedName name="wrn.BS.XLS._2" hidden="1">{#N/A,#N/A,FALSE,"trended"}</definedName>
    <definedName name="wrn.BSPG1." hidden="1">{"BSPG1",#N/A,FALSE,"Balance Sheet"}</definedName>
    <definedName name="wrn.BSPG2." hidden="1">{"BSPG2",#N/A,FALSE,"Balance Sheet"}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_1" hidden="1">{"p&amp;lSUM",#N/A,FALSE,"P&amp;L";"DETAIL",#N/A,FALSE,"P&amp;L";"% revenue",#N/A,FALSE,"P&amp;L";"% growth",#N/A,FALSE,"P&amp;L";"summary",#N/A,FALSE,"Summary";"chart",#N/A,FALSE,"Summary"}</definedName>
    <definedName name="wrn.c_2" hidden="1">{"p&amp;lSUM",#N/A,FALSE,"P&amp;L";"DETAIL",#N/A,FALSE,"P&amp;L";"% revenue",#N/A,FALSE,"P&amp;L";"% growth",#N/A,FALSE,"P&amp;L";"summary",#N/A,FALSE,"Summary";"chart",#N/A,FALSE,"Summary"}</definedName>
    <definedName name="wrn.Cash._.Flow._.Statement." hidden="1">{"Cash Flow Statement",#N/A,FALSE,"Cash Flow"}</definedName>
    <definedName name="wrn.ccroll.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croll._1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croll._2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FPG1." hidden="1">{"CFPG1",#N/A,FALSE,"Cash Flow Statement"}</definedName>
    <definedName name="wrn.Charts." hidden="1">{"Revenue chart",#N/A,FALSE,"Charts";"ExpenseChart",#N/A,FALSE,"Charts";"Netincomechart",#N/A,FALSE,"Charts"}</definedName>
    <definedName name="wrn.Charts._1" hidden="1">{"Revenue chart",#N/A,FALSE,"Charts";"ExpenseChart",#N/A,FALSE,"Charts";"Netincomechart",#N/A,FALSE,"Charts"}</definedName>
    <definedName name="wrn.Charts._2" hidden="1">{"Revenue chart",#N/A,FALSE,"Charts";"ExpenseChart",#N/A,FALSE,"Charts";"Netincomechart",#N/A,FALSE,"Charts"}</definedName>
    <definedName name="wrn.client._.cfbs." hidden="1">{"client cfbs",#N/A,FALSE,"Client"}</definedName>
    <definedName name="wrn.client._.cfbs._1" hidden="1">{"client cfbs",#N/A,FALSE,"Client"}</definedName>
    <definedName name="wrn.client._.cfbs._2" hidden="1">{"client cfbs",#N/A,FALSE,"Client"}</definedName>
    <definedName name="wrn.Color._.Printer.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wrn.Color._.Printer._1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wrn.Color._.Printer._2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wrn.COMBINED." hidden="1">{#N/A,#N/A,FALSE,"INPUTS";#N/A,#N/A,FALSE,"PROFORMA BSHEET";#N/A,#N/A,FALSE,"COMBINED";#N/A,#N/A,FALSE,"HIGH YIELD";#N/A,#N/A,FALSE,"COMB_GRAPHS"}</definedName>
    <definedName name="wrn.COMBINED._1" hidden="1">{#N/A,#N/A,FALSE,"INPUTS";#N/A,#N/A,FALSE,"PROFORMA BSHEET";#N/A,#N/A,FALSE,"COMBINED";#N/A,#N/A,FALSE,"HIGH YIELD";#N/A,#N/A,FALSE,"COMB_GRAPHS"}</definedName>
    <definedName name="wrn.COMBINED._2" hidden="1">{#N/A,#N/A,FALSE,"INPUTS";#N/A,#N/A,FALSE,"PROFORMA BSHEET";#N/A,#N/A,FALSE,"COMBINED";#N/A,#N/A,FALSE,"HIGH YIELD";#N/A,#N/A,FALSE,"COMB_GRAPHS"}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mplete._.Report._1" hidden="1">{#N/A,#N/A,FALSE,"Assumptions";#N/A,#N/A,FALSE,"Proforma IS";#N/A,#N/A,FALSE,"Cash Flows RLP";#N/A,#N/A,FALSE,"IRR";#N/A,#N/A,FALSE,"New Depr Sch-150% DB";#N/A,#N/A,FALSE,"Comments"}</definedName>
    <definedName name="wrn.Complete._.Report._2" hidden="1">{#N/A,#N/A,FALSE,"Assumptions";#N/A,#N/A,FALSE,"Proforma IS";#N/A,#N/A,FALSE,"Cash Flows RLP";#N/A,#N/A,FALSE,"IRR";#N/A,#N/A,FALSE,"New Depr Sch-150% DB";#N/A,#N/A,FALSE,"Comments"}</definedName>
    <definedName name="wrn.Complete._1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nsolidated._.Statements." hidden="1">{"view1",#N/A,FALSE,"EARN (US$)";"view1",#N/A,FALSE,"DASTBS (US$)";"view1",#N/A,FALSE,"DASTCF (US$)"}</definedName>
    <definedName name="wrn.Consolidated._.Statements._1" hidden="1">{"view1",#N/A,FALSE,"EARN (US$)";"view1",#N/A,FALSE,"DASTBS (US$)";"view1",#N/A,FALSE,"DASTCF (US$)"}</definedName>
    <definedName name="wrn.Consolidated._.Statements._2" hidden="1">{"view1",#N/A,FALSE,"EARN (US$)";"view1",#N/A,FALSE,"DASTBS (US$)";"view1",#N/A,FALSE,"DASTCF (US$)"}</definedName>
    <definedName name="wrn.contribution." hidden="1">{#N/A,#N/A,FALSE,"Contribution Analysis"}</definedName>
    <definedName name="wrn.contribution._1" hidden="1">{#N/A,#N/A,FALSE,"Contribution Analysis"}</definedName>
    <definedName name="wrn.contribution._2" hidden="1">{#N/A,#N/A,FALSE,"Contribution Analysis"}</definedName>
    <definedName name="wrn.CORR." hidden="1">{"INCSTMT1",#N/A,FALSE,"COR";"INCSTMT2",#N/A,FALSE,"COR"}</definedName>
    <definedName name="wrn.CORR._1" hidden="1">{"INCSTMT1",#N/A,FALSE,"COR";"INCSTMT2",#N/A,FALSE,"COR"}</definedName>
    <definedName name="wrn.CORR._2" hidden="1">{"INCSTMT1",#N/A,FALSE,"COR";"INCSTMT2",#N/A,FALSE,"COR"}</definedName>
    <definedName name="wrn.COS." hidden="1">{"detail",#N/A,FALSE,"COSSUM"}</definedName>
    <definedName name="wrn.Covers." hidden="1">{"view1",#N/A,FALSE,"MOTEARN";"view1",#N/A,FALSE,"Bal Sht";"view1",#N/A,FALSE,"Cash Flows"}</definedName>
    <definedName name="wrn.Covers._1" hidden="1">{"view1",#N/A,FALSE,"MOTEARN";"view1",#N/A,FALSE,"Bal Sht";"view1",#N/A,FALSE,"Cash Flows"}</definedName>
    <definedName name="wrn.Covers._2" hidden="1">{"view1",#N/A,FALSE,"MOTEARN";"view1",#N/A,FALSE,"Bal Sht";"view1",#N/A,FALSE,"Cash Flows"}</definedName>
    <definedName name="wrn.crom._.4cast." hidden="1">{#N/A,#N/A,TRUE,"TOTAL Roll-up";#N/A,#N/A,TRUE,"Launch timing assumptions"}</definedName>
    <definedName name="wrn.crom._.4cast._1" hidden="1">{#N/A,#N/A,TRUE,"TOTAL Roll-up";#N/A,#N/A,TRUE,"Launch timing assumptions"}</definedName>
    <definedName name="wrn.crom._.4cast._2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ma._.forecast._1" hidden="1">{#N/A,#N/A,TRUE,"TOTAL Roll-up";#N/A,#N/A,TRUE,"Launch timing assumptions"}</definedName>
    <definedName name="wrn.croma._.forecast._2" hidden="1">{#N/A,#N/A,TRUE,"TOTAL Roll-up";#N/A,#N/A,TRUE,"Launch timing assumptions"}</definedName>
    <definedName name="wrn.csc." hidden="1">{"orixcsc",#N/A,FALSE,"ORIX CSC";"orixcsc2",#N/A,FALSE,"ORIX CSC"}</definedName>
    <definedName name="wrn.csc._1" hidden="1">{"orixcsc",#N/A,FALSE,"ORIX CSC";"orixcsc2",#N/A,FALSE,"ORIX CSC"}</definedName>
    <definedName name="wrn.csc._2" hidden="1">{"orixcsc",#N/A,FALSE,"ORIX CSC";"orixcsc2",#N/A,FALSE,"ORIX CSC"}</definedName>
    <definedName name="wrn.csc2." hidden="1">{#N/A,#N/A,FALSE,"ORIX CSC"}</definedName>
    <definedName name="wrn.csc2._1" hidden="1">{#N/A,#N/A,FALSE,"ORIX CSC"}</definedName>
    <definedName name="wrn.csc2._2" hidden="1">{#N/A,#N/A,FALSE,"ORIX CSC"}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UTS._1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UTS._2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VG._.5._.Yr.._.model." hidden="1">{"Financial View",#N/A,FALSE,"Annual";"BS, CF, assns view",#N/A,FALSE,"BS and SCF";"DCF view",#N/A,FALSE,"Valuation";"Sensitivity View",#N/A,FALSE,"Valuation"}</definedName>
    <definedName name="wrn.CVG._.5._.Yr.._.model._1" hidden="1">{"Financial View",#N/A,FALSE,"Annual";"BS, CF, assns view",#N/A,FALSE,"BS and SCF";"DCF view",#N/A,FALSE,"Valuation";"Sensitivity View",#N/A,FALSE,"Valuation"}</definedName>
    <definedName name="wrn.CVG._.5._.Yr.._.model._2" hidden="1">{"Financial View",#N/A,FALSE,"Annual";"BS, CF, assns view",#N/A,FALSE,"BS and SCF";"DCF view",#N/A,FALSE,"Valuation";"Sensitivity View",#N/A,FALSE,"Valuation"}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1" hidden="1">{"mgmt forecast",#N/A,FALSE,"Mgmt Forecast";"dcf table",#N/A,FALSE,"Mgmt Forecast";"sensitivity",#N/A,FALSE,"Mgmt Forecast";"table inputs",#N/A,FALSE,"Mgmt Forecast";"calculations",#N/A,FALSE,"Mgmt Forecast"}</definedName>
    <definedName name="wrn.dcf._2" hidden="1">{"mgmt forecast",#N/A,FALSE,"Mgmt Forecast";"dcf table",#N/A,FALSE,"Mgmt Forecast";"sensitivity",#N/A,FALSE,"Mgmt Forecast";"table inputs",#N/A,FALSE,"Mgmt Forecast";"calculations",#N/A,FALSE,"Mgmt Forecast"}</definedName>
    <definedName name="wrn.DCF_FCF." hidden="1">{#N/A,#N/A,TRUE,"FCF_10Yr";#N/A,#N/A,TRUE,"FCF_15Yr"}</definedName>
    <definedName name="wrn.DCF_FCF._1" hidden="1">{#N/A,#N/A,TRUE,"FCF_10Yr";#N/A,#N/A,TRUE,"FCF_15Yr"}</definedName>
    <definedName name="wrn.DCF_FCF._2" hidden="1">{#N/A,#N/A,TRUE,"FCF_10Yr";#N/A,#N/A,TRUE,"FCF_15Yr"}</definedName>
    <definedName name="Wrn.dcf1" hidden="1">{"mgmt forecast",#N/A,FALSE,"Mgmt Forecast";"dcf table",#N/A,FALSE,"Mgmt Forecast";"sensitivity",#N/A,FALSE,"Mgmt Forecast";"table inputs",#N/A,FALSE,"Mgmt Forecast";"calculations",#N/A,FALSE,"Mgmt Forecast"}</definedName>
    <definedName name="Wrn.dcf1_1" hidden="1">{"mgmt forecast",#N/A,FALSE,"Mgmt Forecast";"dcf table",#N/A,FALSE,"Mgmt Forecast";"sensitivity",#N/A,FALSE,"Mgmt Forecast";"table inputs",#N/A,FALSE,"Mgmt Forecast";"calculations",#N/A,FALSE,"Mgmt Forecast"}</definedName>
    <definedName name="Wrn.dcf1_2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cf2_1" hidden="1">{"mgmt forecast",#N/A,FALSE,"Mgmt Forecast";"dcf table",#N/A,FALSE,"Mgmt Forecast";"sensitivity",#N/A,FALSE,"Mgmt Forecast";"table inputs",#N/A,FALSE,"Mgmt Forecast";"calculations",#N/A,FALSE,"Mgmt Forecast"}</definedName>
    <definedName name="wrn.dcf2_2" hidden="1">{"mgmt forecast",#N/A,FALSE,"Mgmt Forecast";"dcf table",#N/A,FALSE,"Mgmt Forecast";"sensitivity",#N/A,FALSE,"Mgmt Forecast";"table inputs",#N/A,FALSE,"Mgmt Forecast";"calculations",#N/A,FALSE,"Mgmt Forecast"}</definedName>
    <definedName name="wrn.DEP." hidden="1">{"DEP",#N/A,FALSE,"A"}</definedName>
    <definedName name="wrn.DEP._1" hidden="1">{"DEP",#N/A,FALSE,"A"}</definedName>
    <definedName name="wrn.DEP._2" hidden="1">{"DEP",#N/A,FALSE,"A"}</definedName>
    <definedName name="wrn.Dept_Income_Statement." hidden="1">{#N/A,#N/A,FALSE,"Month";#N/A,#N/A,FALSE,"Period";#N/A,#N/A,FALSE,"12 Month";#N/A,#N/A,FALSE,"Quarter"}</definedName>
    <definedName name="wrn.Detail._.of._.Added._.Revenues." hidden="1">{"Detail of Added Revenues",#N/A,FALSE,"Rate Case Revenues"}</definedName>
    <definedName name="wrn.East._.Jefferson." hidden="1">{"Savings",#N/A,FALSE,"East Jeff OP Surgery 090897";"OPS",#N/A,FALSE,"East Jeff OP Surgery 090897"}</definedName>
    <definedName name="wrn.East._.Jefferson._1" hidden="1">{"Savings",#N/A,FALSE,"East Jeff OP Surgery 090897";"OPS",#N/A,FALSE,"East Jeff OP Surgery 090897"}</definedName>
    <definedName name="wrn.East._.Jefferson._2" hidden="1">{"Savings",#N/A,FALSE,"East Jeff OP Surgery 090897";"OPS",#N/A,FALSE,"East Jeff OP Surgery 090897"}</definedName>
    <definedName name="wrn.Economic._.Profit." hidden="1">{"Economic Profit",#N/A,FALSE,"New EP"}</definedName>
    <definedName name="wrn.Economic._.Profit._.1." hidden="1">{"Economic Profit 1",#N/A,FALSE,"New EP"}</definedName>
    <definedName name="wrn.efet.xls" hidden="1">{#N/A,#N/A,FALSE,"trended"}</definedName>
    <definedName name="wrn.efet.xls_1" hidden="1">{#N/A,#N/A,FALSE,"trended"}</definedName>
    <definedName name="wrn.efet.xls_2" hidden="1">{#N/A,#N/A,FALSE,"trended"}</definedName>
    <definedName name="wrn.EN3202._.ANALYSIS." hidden="1">{#N/A,#N/A,FALSE,"Comparison of options";#N/A,#N/A,FALSE,"Total EN3202";#N/A,#N/A,FALSE,"Endo Optional Agrmt Inc Stmt";#N/A,#N/A,FALSE,"Penwest Optional Agrmt IncStmt";#N/A,#N/A,FALSE,"Assumptions";#N/A,#N/A,FALSE,"R&amp;D Budget";#N/A,#N/A,FALSE,"Selling Budget"}</definedName>
    <definedName name="wrn.EN3202._.ANALYSIS._1" hidden="1">{#N/A,#N/A,FALSE,"Comparison of options";#N/A,#N/A,FALSE,"Total EN3202";#N/A,#N/A,FALSE,"Endo Optional Agrmt Inc Stmt";#N/A,#N/A,FALSE,"Penwest Optional Agrmt IncStmt";#N/A,#N/A,FALSE,"Assumptions";#N/A,#N/A,FALSE,"R&amp;D Budget";#N/A,#N/A,FALSE,"Selling Budget"}</definedName>
    <definedName name="wrn.EN3202._.ANALYSIS._2" hidden="1">{#N/A,#N/A,FALSE,"Comparison of options";#N/A,#N/A,FALSE,"Total EN3202";#N/A,#N/A,FALSE,"Endo Optional Agrmt Inc Stmt";#N/A,#N/A,FALSE,"Penwest Optional Agrmt IncStmt";#N/A,#N/A,FALSE,"Assumptions";#N/A,#N/A,FALSE,"R&amp;D Budget";#N/A,#N/A,FALSE,"Selling Budget"}</definedName>
    <definedName name="wrn.Executive._.Summary.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wrn.Executive._.Summary._1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wrn.Executive._.Summary._2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wrn.Fiscal._.Year." hidden="1">{#N/A,#N/A,TRUE,"FY BCG";#N/A,#N/A,TRUE,"FY w|o Wireless";#N/A,#N/A,TRUE,"FY Wireless"}</definedName>
    <definedName name="wrn.Fiscal._.Year._1" hidden="1">{#N/A,#N/A,TRUE,"FY BCG";#N/A,#N/A,TRUE,"FY w|o Wireless";#N/A,#N/A,TRUE,"FY Wireless"}</definedName>
    <definedName name="wrn.Fiscal._.Year._2" hidden="1">{#N/A,#N/A,TRUE,"FY BCG";#N/A,#N/A,TRUE,"FY w|o Wireless";#N/A,#N/A,TRUE,"FY Wireless"}</definedName>
    <definedName name="wrn.FISV._.5._.year._.model." hidden="1">{"Assns Fax",#N/A,FALSE,"Assumptions";"Financial View",#N/A,FALSE,"Earnings";"DCF View",#N/A,FALSE,"Earnings";"Sensitivity",#N/A,FALSE,"DCF"}</definedName>
    <definedName name="wrn.FISV._.5._.year._.model._1" hidden="1">{"Assns Fax",#N/A,FALSE,"Assumptions";"Financial View",#N/A,FALSE,"Earnings";"DCF View",#N/A,FALSE,"Earnings";"Sensitivity",#N/A,FALSE,"DCF"}</definedName>
    <definedName name="wrn.FISV._.5._.year._.model._2" hidden="1">{"Assns Fax",#N/A,FALSE,"Assumptions";"Financial View",#N/A,FALSE,"Earnings";"DCF View",#N/A,FALSE,"Earnings";"Sensitivity",#N/A,FALSE,"DCF"}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_1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_2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RM." hidden="1">{#N/A,#N/A,FALSE,"Program Overview";#N/A,#N/A,FALSE,"Orders Forecast";#N/A,#N/A,FALSE,"FY97 Content";#N/A,#N/A,FALSE,"96 Summary";#N/A,#N/A,FALSE,"FY96 detail";#N/A,#N/A,FALSE,"97 Summary";#N/A,#N/A,FALSE,"FY97 detail"}</definedName>
    <definedName name="wrn.FRM._1" hidden="1">{#N/A,#N/A,FALSE,"Program Overview";#N/A,#N/A,FALSE,"Orders Forecast";#N/A,#N/A,FALSE,"FY97 Content";#N/A,#N/A,FALSE,"96 Summary";#N/A,#N/A,FALSE,"FY96 detail";#N/A,#N/A,FALSE,"97 Summary";#N/A,#N/A,FALSE,"FY97 detail"}</definedName>
    <definedName name="wrn.FRM._2" hidden="1">{#N/A,#N/A,FALSE,"Program Overview";#N/A,#N/A,FALSE,"Orders Forecast";#N/A,#N/A,FALSE,"FY97 Content";#N/A,#N/A,FALSE,"96 Summary";#N/A,#N/A,FALSE,"FY96 detail";#N/A,#N/A,FALSE,"97 Summary";#N/A,#N/A,FALSE,"FY97 detail"}</definedName>
    <definedName name="wrn.Full._.Model._.Printout." hidden="1">{#N/A,#N/A,TRUE,"Cover";#N/A,#N/A,TRUE,"Summary";#N/A,#N/A,TRUE,"Checks";#N/A,#N/A,TRUE,"GeneralAssumptions";#N/A,#N/A,TRUE,"MECO";#N/A,#N/A,TRUE,"NECO D";#N/A,#N/A,TRUE,"Nantucket";#N/A,#N/A,TRUE,"Granite";#N/A,#N/A,TRUE,"BlankDisco";#N/A,#N/A,TRUE,"NEPCO T";#N/A,#N/A,TRUE,"NECO T";#N/A,#N/A,TRUE,"Hydro";#N/A,#N/A,TRUE,"Global";#N/A,#N/A,TRUE,"BlankTransco";#N/A,#N/A,TRUE,"AllEnergy";#N/A,#N/A,TRUE,"NEESCom";#N/A,#N/A,TRUE,"Waterheaters";#N/A,#N/A,TRUE,"OtherSubsids";#N/A,#N/A,TRUE,"Stranded";#N/A,#N/A,TRUE,"Trust"}</definedName>
    <definedName name="wrn.Full._.Model._.Printout._1" hidden="1">{#N/A,#N/A,TRUE,"Cover";#N/A,#N/A,TRUE,"Summary";#N/A,#N/A,TRUE,"Checks";#N/A,#N/A,TRUE,"GeneralAssumptions";#N/A,#N/A,TRUE,"MECO";#N/A,#N/A,TRUE,"NECO D";#N/A,#N/A,TRUE,"Nantucket";#N/A,#N/A,TRUE,"Granite";#N/A,#N/A,TRUE,"BlankDisco";#N/A,#N/A,TRUE,"NEPCO T";#N/A,#N/A,TRUE,"NECO T";#N/A,#N/A,TRUE,"Hydro";#N/A,#N/A,TRUE,"Global";#N/A,#N/A,TRUE,"BlankTransco";#N/A,#N/A,TRUE,"AllEnergy";#N/A,#N/A,TRUE,"NEESCom";#N/A,#N/A,TRUE,"Waterheaters";#N/A,#N/A,TRUE,"OtherSubsids";#N/A,#N/A,TRUE,"Stranded";#N/A,#N/A,TRUE,"Trust"}</definedName>
    <definedName name="wrn.Full._.Model._.Printout._2" hidden="1">{#N/A,#N/A,TRUE,"Cover";#N/A,#N/A,TRUE,"Summary";#N/A,#N/A,TRUE,"Checks";#N/A,#N/A,TRUE,"GeneralAssumptions";#N/A,#N/A,TRUE,"MECO";#N/A,#N/A,TRUE,"NECO D";#N/A,#N/A,TRUE,"Nantucket";#N/A,#N/A,TRUE,"Granite";#N/A,#N/A,TRUE,"BlankDisco";#N/A,#N/A,TRUE,"NEPCO T";#N/A,#N/A,TRUE,"NECO T";#N/A,#N/A,TRUE,"Hydro";#N/A,#N/A,TRUE,"Global";#N/A,#N/A,TRUE,"BlankTransco";#N/A,#N/A,TRUE,"AllEnergy";#N/A,#N/A,TRUE,"NEESCom";#N/A,#N/A,TRUE,"Waterheaters";#N/A,#N/A,TRUE,"OtherSubsids";#N/A,#N/A,TRUE,"Stranded";#N/A,#N/A,TRUE,"Trust"}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FullFincls._1" hidden="1">{#N/A,#N/A,TRUE,"Income Statement";#N/A,#N/A,TRUE,"Balance Sheet";#N/A,#N/A,TRUE,"Cash Flows";#N/A,#N/A,TRUE,"Ratios";#N/A,#N/A,TRUE,"Revenues";#N/A,#N/A,TRUE,"Asset Calcs";#N/A,#N/A,TRUE,"Value"}</definedName>
    <definedName name="wrn.FullFincls._2" hidden="1">{#N/A,#N/A,TRUE,"Income Statement";#N/A,#N/A,TRUE,"Balance Sheet";#N/A,#N/A,TRUE,"Cash Flows";#N/A,#N/A,TRUE,"Ratios";#N/A,#N/A,TRUE,"Revenues";#N/A,#N/A,TRUE,"Asset Calcs";#N/A,#N/A,TRUE,"Value"}</definedName>
    <definedName name="wrn.FY97SBP." hidden="1">{#N/A,#N/A,FALSE,"FY97";#N/A,#N/A,FALSE,"FY98";#N/A,#N/A,FALSE,"FY99";#N/A,#N/A,FALSE,"FY00";#N/A,#N/A,FALSE,"FY01"}</definedName>
    <definedName name="wrn.FY97SBP._1" hidden="1">{#N/A,#N/A,FALSE,"FY97";#N/A,#N/A,FALSE,"FY98";#N/A,#N/A,FALSE,"FY99";#N/A,#N/A,FALSE,"FY00";#N/A,#N/A,FALSE,"FY01"}</definedName>
    <definedName name="wrn.FY97SBP._2" hidden="1">{#N/A,#N/A,FALSE,"FY97";#N/A,#N/A,FALSE,"FY98";#N/A,#N/A,FALSE,"FY99";#N/A,#N/A,FALSE,"FY00";#N/A,#N/A,FALSE,"FY01"}</definedName>
    <definedName name="wrn.GAC._.PRINT._.OUT." hidden="1">{#N/A,#N/A,FALSE,"JE051 PAGE 1 OF 3";#N/A,#N/A,FALSE,"JE051 PAGE 2 OF 3";#N/A,#N/A,FALSE,"JE051 PAGE 3 OF 3"}</definedName>
    <definedName name="wrn.gfe.xls" hidden="1">{#N/A,#N/A,FALSE,"trended"}</definedName>
    <definedName name="wrn.gfe.xls_1" hidden="1">{#N/A,#N/A,FALSE,"trended"}</definedName>
    <definedName name="wrn.gfe.xls_2" hidden="1">{#N/A,#N/A,FALSE,"trended"}</definedName>
    <definedName name="wrn.Graph._.SBU._.by._.Year._.1997_2000." hidden="1">{"Graph SBU by Year 1997_2000",#N/A,FALSE,"Strategic Business Lines"}</definedName>
    <definedName name="wrn.Graph._.SBU._.by._.Year._.1997_2000._1" hidden="1">{"Graph SBU by Year 1997_2000",#N/A,FALSE,"Strategic Business Lines"}</definedName>
    <definedName name="wrn.Graph._.SBU._.by._.Year._.1997_2000._2" hidden="1">{"Graph SBU by Year 1997_2000",#N/A,FALSE,"Strategic Business Lines"}</definedName>
    <definedName name="wrn.Graph._.SBU._.Contribution._.1997_2000." hidden="1">{"Graph_SBU_Contirbution 1991_2000",#N/A,FALSE,"Strategic Business Lines"}</definedName>
    <definedName name="wrn.Graph._.SBU._.Contribution._.1997_2000._1" hidden="1">{"Graph_SBU_Contirbution 1991_2000",#N/A,FALSE,"Strategic Business Lines"}</definedName>
    <definedName name="wrn.Graph._.SBU._.Contribution._.1997_2000._2" hidden="1">{"Graph_SBU_Contirbution 1991_2000",#N/A,FALSE,"Strategic Business Lines"}</definedName>
    <definedName name="wrn.Graph._SBU._.by._.Year._.1997_2001." hidden="1">{"Graph SBU by Year 1997_2000",#N/A,FALSE,"Strategic Business Lines"}</definedName>
    <definedName name="wrn.Graph._SBU._.by._.Year._.1997_2001._1" hidden="1">{"Graph SBU by Year 1997_2000",#N/A,FALSE,"Strategic Business Lines"}</definedName>
    <definedName name="wrn.Graph._SBU._.by._.Year._.1997_2001._2" hidden="1">{"Graph SBU by Year 1997_2000",#N/A,FALSE,"Strategic Business Lines"}</definedName>
    <definedName name="wrn.GRAPHS." hidden="1">{#N/A,#N/A,FALSE,"ACQ_GRAPHS";#N/A,#N/A,FALSE,"T_1 GRAPHS";#N/A,#N/A,FALSE,"T_2 GRAPHS";#N/A,#N/A,FALSE,"COMB_GRAPHS"}</definedName>
    <definedName name="wrn.GRAPHS._1" hidden="1">{#N/A,#N/A,FALSE,"ACQ_GRAPHS";#N/A,#N/A,FALSE,"T_1 GRAPHS";#N/A,#N/A,FALSE,"T_2 GRAPHS";#N/A,#N/A,FALSE,"COMB_GRAPHS"}</definedName>
    <definedName name="wrn.GRAPHS._2" hidden="1">{#N/A,#N/A,FALSE,"ACQ_GRAPHS";#N/A,#N/A,FALSE,"T_1 GRAPHS";#N/A,#N/A,FALSE,"T_2 GRAPHS";#N/A,#N/A,FALSE,"COMB_GRAPHS"}</definedName>
    <definedName name="wrn.Income._.Statement." hidden="1">{"Income Statement",#N/A,FALSE,"Inc Statement"}</definedName>
    <definedName name="wrn.Income._.Stmt." hidden="1">{"Income Stmt",#N/A,FALSE,"Model"}</definedName>
    <definedName name="wrn.Income._.Stmt._1" hidden="1">{"Income Stmt",#N/A,FALSE,"Model"}</definedName>
    <definedName name="wrn.Income._.Stmt._2" hidden="1">{"Income Stmt",#N/A,FALSE,"Model"}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_1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_2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itial." hidden="1">{#N/A,"Anonymous",FALSE,"30 30k Table";#N/A,#N/A,FALSE,"30 50k Table";#N/A,#N/A,FALSE,"40 100k Table"}</definedName>
    <definedName name="wrn.Initial._.Strat._.Plan.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nitial._.Strat._.Plan._1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nitial._.Strat._.Plan._2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nput._.Print._.Area." hidden="1">{#N/A,#N/A,FALSE,"inputs";#N/A,#N/A,FALSE,"inputs"}</definedName>
    <definedName name="wrn.Input._.Print._.Area._1" hidden="1">{#N/A,#N/A,FALSE,"inputs";#N/A,#N/A,FALSE,"inputs"}</definedName>
    <definedName name="wrn.Input._.Print._.Area._2" hidden="1">{#N/A,#N/A,FALSE,"inputs";#N/A,#N/A,FALSE,"inputs"}</definedName>
    <definedName name="wrn.IPO._.Valuation." hidden="1">{"assumptions",#N/A,FALSE,"Scenario 1";"valuation",#N/A,FALSE,"Scenario 1"}</definedName>
    <definedName name="wrn.IPO._.Valuation._1" hidden="1">{"assumptions",#N/A,FALSE,"Scenario 1";"valuation",#N/A,FALSE,"Scenario 1"}</definedName>
    <definedName name="wrn.IPO._.Valuation._2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._.Valuation.z_1" hidden="1">{"assumptions",#N/A,FALSE,"Scenario 1";"valuation",#N/A,FALSE,"Scenario 1"}</definedName>
    <definedName name="wrn.IPO._.Valuation.z_2" hidden="1">{"assumptions",#N/A,FALSE,"Scenario 1";"valuation",#N/A,FALSE,"Scenario 1"}</definedName>
    <definedName name="wrn.IPO._.Valuation_new" hidden="1">{"assumptions",#N/A,FALSE,"Scenario 1";"valuation",#N/A,FALSE,"Scenario 1"}</definedName>
    <definedName name="wrn.IPO._.Valuation_new_1" hidden="1">{"assumptions",#N/A,FALSE,"Scenario 1";"valuation",#N/A,FALSE,"Scenario 1"}</definedName>
    <definedName name="wrn.IPO._.Valuation_new_2" hidden="1">{"assumptions",#N/A,FALSE,"Scenario 1";"valuation",#N/A,FALSE,"Scenario 1"}</definedName>
    <definedName name="wrn.ISPG1." hidden="1">{"ISPG1",#N/A,FALSE,"Income Statement"}</definedName>
    <definedName name="wrn.JUL." hidden="1">{#N/A,#N/A,FALSE,"JUL"}</definedName>
    <definedName name="wrn.JUL._1" hidden="1">{#N/A,#N/A,FALSE,"JUL"}</definedName>
    <definedName name="wrn.JUL._2" hidden="1">{#N/A,#N/A,FALSE,"JUL"}</definedName>
    <definedName name="wrn.JUN." hidden="1">{"JUN",#N/A,FALSE,"JUN"}</definedName>
    <definedName name="wrn.JUN._1" hidden="1">{"JUN",#N/A,FALSE,"JUN"}</definedName>
    <definedName name="wrn.JUN._2" hidden="1">{"JUN",#N/A,FALSE,"JUN"}</definedName>
    <definedName name="wrn.Kea." hidden="1">{"Keapg1",#N/A,FALSE,"Keane";"Keapg2",#N/A,FALSE,"Keane";"Keapg4",#N/A,FALSE,"Keane"}</definedName>
    <definedName name="wrn.Kea._1" hidden="1">{"Keapg1",#N/A,FALSE,"Keane";"Keapg2",#N/A,FALSE,"Keane";"Keapg4",#N/A,FALSE,"Keane"}</definedName>
    <definedName name="wrn.Kea._2" hidden="1">{"Keapg1",#N/A,FALSE,"Keane";"Keapg2",#N/A,FALSE,"Keane";"Keapg4",#N/A,FALSE,"Keane"}</definedName>
    <definedName name="wrn.Lag._.Report." hidden="1">{#N/A,#N/A,FALSE,"Table";#N/A,#N/A,FALSE,"Graph 1";#N/A,#N/A,FALSE,"Summary Report";#N/A,#N/A,FALSE,"Graph 2";#N/A,#N/A,FALSE,"Wkly_Mnthly_Activity";#N/A,#N/A,FALSE,"Lag Rept New Format"}</definedName>
    <definedName name="wrn.Lag._.Report._1" hidden="1">{#N/A,#N/A,FALSE,"Table";#N/A,#N/A,FALSE,"Graph 1";#N/A,#N/A,FALSE,"Summary Report";#N/A,#N/A,FALSE,"Graph 2";#N/A,#N/A,FALSE,"Wkly_Mnthly_Activity";#N/A,#N/A,FALSE,"Lag Rept New Format"}</definedName>
    <definedName name="wrn.Lag._.Report._2" hidden="1">{#N/A,#N/A,FALSE,"Table";#N/A,#N/A,FALSE,"Graph 1";#N/A,#N/A,FALSE,"Summary Report";#N/A,#N/A,FALSE,"Graph 2";#N/A,#N/A,FALSE,"Wkly_Mnthly_Activity";#N/A,#N/A,FALSE,"Lag Rept New Format"}</definedName>
    <definedName name="wrn.LBO._.Summary." hidden="1">{"LBO Summary",#N/A,FALSE,"Summary"}</definedName>
    <definedName name="wrn.LBO._.Summary._1" hidden="1">{"LBO Summary",#N/A,FALSE,"Summary"}</definedName>
    <definedName name="wrn.LBO._.Summary._2" hidden="1">{"LBO Summary",#N/A,FALSE,"Summary"}</definedName>
    <definedName name="wrn.LBO._.Summary._new" hidden="1">{"LBO Summary",#N/A,FALSE,"Summary"}</definedName>
    <definedName name="wrn.LBO._.Summary._new_1" hidden="1">{"LBO Summary",#N/A,FALSE,"Summary"}</definedName>
    <definedName name="wrn.LBO._.Summary._new_2" hidden="1">{"LBO Summary",#N/A,FALSE,"Summary"}</definedName>
    <definedName name="wrn.MAR." hidden="1">{"MAR",#N/A,FALSE,"MAR"}</definedName>
    <definedName name="wrn.MAR._1" hidden="1">{"MAR",#N/A,FALSE,"MAR"}</definedName>
    <definedName name="wrn.MAR._2" hidden="1">{"MAR",#N/A,FALSE,"MAR"}</definedName>
    <definedName name="wrn.Memorial." hidden="1">{"Savings",#N/A,FALSE,"Memorial OP Surgery 090997";"OPS",#N/A,FALSE,"Memorial OP Surgery 090997"}</definedName>
    <definedName name="wrn.Memorial._1" hidden="1">{"Savings",#N/A,FALSE,"Memorial OP Surgery 090997";"OPS",#N/A,FALSE,"Memorial OP Surgery 090997"}</definedName>
    <definedName name="wrn.Memorial._2" hidden="1">{"Savings",#N/A,FALSE,"Memorial OP Surgery 090997";"OPS",#N/A,FALSE,"Memorial OP Surgery 090997"}</definedName>
    <definedName name="wrn.MFR_FINAL.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wrn.MFR_FINAL._1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wrn.MFR_FINAL._2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wrn.Mgmt_1." hidden="1">{#N/A,#N/A,TRUE,"Results_2";#N/A,#N/A,TRUE,"Results_1";"details_1",#N/A,TRUE,"D";"assumptions",#N/A,TRUE,"A";"bal_sht",#N/A,TRUE,"B";"Single_Lever_e",#N/A,TRUE,"E";#N/A,#N/A,TRUE,"BrdgLoan"}</definedName>
    <definedName name="wrn.Mgmt_1._1" hidden="1">{#N/A,#N/A,TRUE,"Results_2";#N/A,#N/A,TRUE,"Results_1";"details_1",#N/A,TRUE,"D";"assumptions",#N/A,TRUE,"A";"bal_sht",#N/A,TRUE,"B";"Single_Lever_e",#N/A,TRUE,"E";#N/A,#N/A,TRUE,"BrdgLoan"}</definedName>
    <definedName name="wrn.Mgmt_1._2" hidden="1">{#N/A,#N/A,TRUE,"Results_2";#N/A,#N/A,TRUE,"Results_1";"details_1",#N/A,TRUE,"D";"assumptions",#N/A,TRUE,"A";"bal_sht",#N/A,TRUE,"B";"Single_Lever_e",#N/A,TRUE,"E";#N/A,#N/A,TRUE,"BrdgLoan"}</definedName>
    <definedName name="wrn.MI." hidden="1">{"MI",#N/A,FALSE,"A"}</definedName>
    <definedName name="wrn.MI._1" hidden="1">{"MI",#N/A,FALSE,"A"}</definedName>
    <definedName name="wrn.MI._2" hidden="1">{"MI",#N/A,FALSE,"A"}</definedName>
    <definedName name="wrn.MI1." hidden="1">{"MI1",#N/A,FALSE,"A"}</definedName>
    <definedName name="wrn.MI1._1" hidden="1">{"MI1",#N/A,FALSE,"A"}</definedName>
    <definedName name="wrn.MI1._2" hidden="1">{"MI1",#N/A,FALSE,"A"}</definedName>
    <definedName name="wrn.MOBIL." hidden="1">{"quarter",#N/A,FALSE,"MOB"}</definedName>
    <definedName name="wrn.MOBIL._1" hidden="1">{"quarter",#N/A,FALSE,"MOB"}</definedName>
    <definedName name="wrn.MOBIL._2" hidden="1">{"quarter",#N/A,FALSE,"MOB"}</definedName>
    <definedName name="wrn.Monthlys." hidden="1">{#N/A,#N/A,TRUE,"Monthly BCG";#N/A,#N/A,TRUE,"Monthly w|o Wireless";#N/A,#N/A,TRUE,"Monthly Wireless"}</definedName>
    <definedName name="wrn.Monthlys._1" hidden="1">{#N/A,#N/A,TRUE,"Monthly BCG";#N/A,#N/A,TRUE,"Monthly w|o Wireless";#N/A,#N/A,TRUE,"Monthly Wireless"}</definedName>
    <definedName name="wrn.Monthlys._2" hidden="1">{#N/A,#N/A,TRUE,"Monthly BCG";#N/A,#N/A,TRUE,"Monthly w|o Wireless";#N/A,#N/A,TRUE,"Monthly Wireless"}</definedName>
    <definedName name="wrn.MONTSITE." hidden="1">{#N/A,#N/A,FALSE,"MTL P&amp;L";#N/A,#N/A,FALSE,"MTL BS";#N/A,#N/A,FALSE,"MTL CF";#N/A,#N/A,FALSE,"MTL Orders";#N/A,#N/A,FALSE,"Jul";#N/A,#N/A,FALSE,"Aug";#N/A,#N/A,FALSE,"Sep";#N/A,#N/A,FALSE,"Oct";#N/A,#N/A,FALSE,"Nov";#N/A,#N/A,FALSE,"Dec";#N/A,#N/A,FALSE,"Jan";#N/A,#N/A,FALSE,"Feb";#N/A,#N/A,FALSE,"Mar";#N/A,#N/A,FALSE,"Apr";#N/A,#N/A,FALSE,"May";#N/A,#N/A,FALSE,"Jun"}</definedName>
    <definedName name="wrn.MONTSITE._1" hidden="1">{#N/A,#N/A,FALSE,"MTL P&amp;L";#N/A,#N/A,FALSE,"MTL BS";#N/A,#N/A,FALSE,"MTL CF";#N/A,#N/A,FALSE,"MTL Orders";#N/A,#N/A,FALSE,"Jul";#N/A,#N/A,FALSE,"Aug";#N/A,#N/A,FALSE,"Sep";#N/A,#N/A,FALSE,"Oct";#N/A,#N/A,FALSE,"Nov";#N/A,#N/A,FALSE,"Dec";#N/A,#N/A,FALSE,"Jan";#N/A,#N/A,FALSE,"Feb";#N/A,#N/A,FALSE,"Mar";#N/A,#N/A,FALSE,"Apr";#N/A,#N/A,FALSE,"May";#N/A,#N/A,FALSE,"Jun"}</definedName>
    <definedName name="wrn.MONTSITE._2" hidden="1">{#N/A,#N/A,FALSE,"MTL P&amp;L";#N/A,#N/A,FALSE,"MTL BS";#N/A,#N/A,FALSE,"MTL CF";#N/A,#N/A,FALSE,"MTL Orders";#N/A,#N/A,FALSE,"Jul";#N/A,#N/A,FALSE,"Aug";#N/A,#N/A,FALSE,"Sep";#N/A,#N/A,FALSE,"Oct";#N/A,#N/A,FALSE,"Nov";#N/A,#N/A,FALSE,"Dec";#N/A,#N/A,FALSE,"Jan";#N/A,#N/A,FALSE,"Feb";#N/A,#N/A,FALSE,"Mar";#N/A,#N/A,FALSE,"Apr";#N/A,#N/A,FALSE,"May";#N/A,#N/A,FALSE,"Jun"}</definedName>
    <definedName name="wrn.NEW." hidden="1">{"Total P&amp;L",#N/A,FALSE,"P&amp;LTECH";"SUMPIPELINE",#N/A,FALSE,"P&amp;LTECH";"REVENUE",#N/A,FALSE,"P&amp;LTECH";"r&amp;d",#N/A,FALSE,"P&amp;LTECH"}</definedName>
    <definedName name="wrn.NEW._1" hidden="1">{"Total P&amp;L",#N/A,FALSE,"P&amp;LTECH";"SUMPIPELINE",#N/A,FALSE,"P&amp;LTECH";"REVENUE",#N/A,FALSE,"P&amp;LTECH";"r&amp;d",#N/A,FALSE,"P&amp;LTECH"}</definedName>
    <definedName name="wrn.NEW._2" hidden="1">{"Total P&amp;L",#N/A,FALSE,"P&amp;LTECH";"SUMPIPELINE",#N/A,FALSE,"P&amp;LTECH";"REVENUE",#N/A,FALSE,"P&amp;LTECH";"r&amp;d",#N/A,FALSE,"P&amp;LTECH"}</definedName>
    <definedName name="wrn.NOV." hidden="1">{"NOV",#N/A,FALSE,"NOV"}</definedName>
    <definedName name="wrn.NOV._1" hidden="1">{"NOV",#N/A,FALSE,"NOV"}</definedName>
    <definedName name="wrn.NOV._2" hidden="1">{"NOV",#N/A,FALSE,"NOV"}</definedName>
    <definedName name="wrn.NOVARTIS._.MODELS.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OVARTIS._.MODELS._1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OVARTIS._.MODELS._2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ovartis_models_new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ovartis_models_new_1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ovartis_models_new_2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RC._.Statements." hidden="1">{#N/A,#N/A,FALSE,"NRC Inc Stmnt";#N/A,#N/A,FALSE,"NRC Cash Flows"}</definedName>
    <definedName name="wrn.NRC._.Statements._1" hidden="1">{#N/A,#N/A,FALSE,"NRC Inc Stmnt";#N/A,#N/A,FALSE,"NRC Cash Flows"}</definedName>
    <definedName name="wrn.NRC._.Statements._2" hidden="1">{#N/A,#N/A,FALSE,"NRC Inc Stmnt";#N/A,#N/A,FALSE,"NRC Cash Flows"}</definedName>
    <definedName name="wrn.OH.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H.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H.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P._.Case._.Rates." hidden="1">{"OP Case Rates",#N/A,FALSE,"OP Case Rates"}</definedName>
    <definedName name="wrn.OP._.Case._.Rates._1" hidden="1">{"OP Case Rates",#N/A,FALSE,"OP Case Rates"}</definedName>
    <definedName name="wrn.OP._.Case._.Rates._2" hidden="1">{"OP Case Rates",#N/A,FALSE,"OP Case Rates"}</definedName>
    <definedName name="wrn.Output." hidden="1">{#N/A,#N/A,TRUE,"Main";#N/A,#N/A,TRUE,"FCF_10Yr";#N/A,#N/A,TRUE,"FCF_15Yr";#N/A,#N/A,TRUE,"Assume"}</definedName>
    <definedName name="wrn.Output._1" hidden="1">{#N/A,#N/A,TRUE,"Main";#N/A,#N/A,TRUE,"FCF_10Yr";#N/A,#N/A,TRUE,"FCF_15Yr";#N/A,#N/A,TRUE,"Assume"}</definedName>
    <definedName name="wrn.Output._2" hidden="1">{#N/A,#N/A,TRUE,"Main";#N/A,#N/A,TRUE,"FCF_10Yr";#N/A,#N/A,TRUE,"FCF_15Yr";#N/A,#N/A,TRUE,"Assume"}</definedName>
    <definedName name="wrn.PartialFncls." hidden="1">{#N/A,#N/A,FALSE,"Income Statement";#N/A,#N/A,FALSE,"Balance Sheet";#N/A,#N/A,FALSE,"Cash Flows";#N/A,#N/A,FALSE,"Ratios"}</definedName>
    <definedName name="wrn.PartialFncls._1" hidden="1">{#N/A,#N/A,FALSE,"Income Statement";#N/A,#N/A,FALSE,"Balance Sheet";#N/A,#N/A,FALSE,"Cash Flows";#N/A,#N/A,FALSE,"Ratios"}</definedName>
    <definedName name="wrn.PartialFncls._2" hidden="1">{#N/A,#N/A,FALSE,"Income Statement";#N/A,#N/A,FALSE,"Balance Sheet";#N/A,#N/A,FALSE,"Cash Flows";#N/A,#N/A,FALSE,"Ratios"}</definedName>
    <definedName name="wrn.PCH._.Valuation." hidden="1">{#N/A,#N/A,TRUE,"INPUT";#N/A,#N/A,TRUE,"GLM";#N/A,#N/A,TRUE,"Income Statement";#N/A,#N/A,TRUE,"Synergies";#N/A,#N/A,TRUE,"Yearly Summary";#N/A,#N/A,TRUE,"Balance Sheet";#N/A,#N/A,TRUE,"BS Assumptions";#N/A,#N/A,TRUE,"Cash Flow";#N/A,#N/A,TRUE,"Valuation Matrix"}</definedName>
    <definedName name="wrn.PCH._.Valuation._1" hidden="1">{#N/A,#N/A,TRUE,"INPUT";#N/A,#N/A,TRUE,"GLM";#N/A,#N/A,TRUE,"Income Statement";#N/A,#N/A,TRUE,"Synergies";#N/A,#N/A,TRUE,"Yearly Summary";#N/A,#N/A,TRUE,"Balance Sheet";#N/A,#N/A,TRUE,"BS Assumptions";#N/A,#N/A,TRUE,"Cash Flow";#N/A,#N/A,TRUE,"Valuation Matrix"}</definedName>
    <definedName name="wrn.PCH._.Valuation._2" hidden="1">{#N/A,#N/A,TRUE,"INPUT";#N/A,#N/A,TRUE,"GLM";#N/A,#N/A,TRUE,"Income Statement";#N/A,#N/A,TRUE,"Synergies";#N/A,#N/A,TRUE,"Yearly Summary";#N/A,#N/A,TRUE,"Balance Sheet";#N/A,#N/A,TRUE,"BS Assumptions";#N/A,#N/A,TRUE,"Cash Flow";#N/A,#N/A,TRUE,"Valuation Matrix"}</definedName>
    <definedName name="wrn.Pendleton." hidden="1">{"Savings",#N/A,FALSE,"Pendleton OP Surgery 09097";"OPS",#N/A,FALSE,"Pendleton OP Surgery 09097"}</definedName>
    <definedName name="wrn.Pendleton._1" hidden="1">{"Savings",#N/A,FALSE,"Pendleton OP Surgery 09097";"OPS",#N/A,FALSE,"Pendleton OP Surgery 09097"}</definedName>
    <definedName name="wrn.Pendleton._2" hidden="1">{"Savings",#N/A,FALSE,"Pendleton OP Surgery 09097";"OPS",#N/A,FALSE,"Pendleton OP Surgery 09097"}</definedName>
    <definedName name="wrn.Percentage." hidden="1">{"Summary",#N/A,FALSE,"Options "}</definedName>
    <definedName name="wrn.PLAN._.2002._.to._.2004.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AN._.2002._.to._.2004._1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AN._.2002._.to._.2004._2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an._.EVA.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lan._.EVA._1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lan._.EVA._2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rint." hidden="1">{"vi1",#N/A,FALSE,"Financial Statements";"vi2",#N/A,FALSE,"Financial Statements";#N/A,#N/A,FALSE,"DCF"}</definedName>
    <definedName name="wrn.Print._.24.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wrn.Print._.24._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wrn.Print._.24._2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wrn.PRINT._.ALL." hidden="1">{#N/A,#N/A,FALSE,"Pharm";#N/A,#N/A,FALSE,"WWCM"}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_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_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1" hidden="1">{#N/A,#N/A,FALSE,"Pharm";#N/A,#N/A,FALSE,"WWCM"}</definedName>
    <definedName name="wrn.PRINT._.ALL._2" hidden="1">{#N/A,#N/A,FALSE,"Pharm";#N/A,#N/A,FALSE,"WWCM"}</definedName>
    <definedName name="wrn.Print._.Analyst._.Comparison." hidden="1">{"comp_bob1",#N/A,FALSE,"Analyst Comparison";"comp_linnea1",#N/A,FALSE,"Analyst Comparison"}</definedName>
    <definedName name="wrn.Print._.Analyst._.Comparison._1" hidden="1">{"comp_bob1",#N/A,FALSE,"Analyst Comparison";"comp_linnea1",#N/A,FALSE,"Analyst Comparison"}</definedName>
    <definedName name="wrn.Print._.Analyst._.Comparison._2" hidden="1">{"comp_bob1",#N/A,FALSE,"Analyst Comparison";"comp_linnea1",#N/A,FALSE,"Analyst Comparison"}</definedName>
    <definedName name="wrn.Print._.Business._.Plan.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Business._.Plan._1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Business._.Plan._2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Dilution." hidden="1">{"dilution11",#N/A,FALSE,"Dillution Analyis";"dilution21",#N/A,FALSE,"Dillution Analyis";"dilution31",#N/A,FALSE,"Dillution Analyis"}</definedName>
    <definedName name="wrn.Print._.Dilution._1" hidden="1">{"dilution11",#N/A,FALSE,"Dillution Analyis";"dilution21",#N/A,FALSE,"Dillution Analyis";"dilution31",#N/A,FALSE,"Dillution Analyis"}</definedName>
    <definedName name="wrn.Print._.Dilution._2" hidden="1">{"dilution11",#N/A,FALSE,"Dillution Analyis";"dilution21",#N/A,FALSE,"Dillution Analyis";"dilution31",#N/A,FALSE,"Dillution Analyis"}</definedName>
    <definedName name="wrn.Print._1" hidden="1">{"vi1",#N/A,FALSE,"Financial Statements";"vi2",#N/A,FALSE,"Financial Statements";#N/A,#N/A,FALSE,"DCF"}</definedName>
    <definedName name="wrn.Print._2" hidden="1">{"vi1",#N/A,FALSE,"Financial Statements";"vi2",#N/A,FALSE,"Financial Statements";#N/A,#N/A,FALSE,"DCF"}</definedName>
    <definedName name="wrn.print.all._pages.new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all._pages.new_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all._pages.new_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_DCF." hidden="1">{"dcf_linnea1",#N/A,FALSE,"Discounted Cash Flow";"dcf_bob1",#N/A,FALSE,"Discounted Cash Flow";"dcf_bob21",#N/A,FALSE,"Discounted Cash Flow";"dcf_linnea21",#N/A,FALSE,"Discounted Cash Flow"}</definedName>
    <definedName name="wrn.Print_DCF._1" hidden="1">{"dcf_linnea1",#N/A,FALSE,"Discounted Cash Flow";"dcf_bob1",#N/A,FALSE,"Discounted Cash Flow";"dcf_bob21",#N/A,FALSE,"Discounted Cash Flow";"dcf_linnea21",#N/A,FALSE,"Discounted Cash Flow"}</definedName>
    <definedName name="wrn.Print_DCF._2" hidden="1">{"dcf_linnea1",#N/A,FALSE,"Discounted Cash Flow";"dcf_bob1",#N/A,FALSE,"Discounted Cash Flow";"dcf_bob21",#N/A,FALSE,"Discounted Cash Flow";"dcf_linnea21",#N/A,FALSE,"Discounted Cash Flow"}</definedName>
    <definedName name="wrn.printall." hidden="1">{#N/A,#N/A,FALSE,"PREFDIV";#N/A,#N/A,FALSE,"STINT";#N/A,#N/A,FALSE,"LTINT";#N/A,#N/A,FALSE,"BTL";#N/A,#N/A,FALSE,"AFC";#N/A,#N/A,FALSE,"OTHNET";#N/A,#N/A,FALSE,"ATL"}</definedName>
    <definedName name="wrn.printall._1" hidden="1">{#N/A,#N/A,FALSE,"PREFDIV";#N/A,#N/A,FALSE,"STINT";#N/A,#N/A,FALSE,"LTINT";#N/A,#N/A,FALSE,"BTL";#N/A,#N/A,FALSE,"AFC";#N/A,#N/A,FALSE,"OTHNET";#N/A,#N/A,FALSE,"ATL"}</definedName>
    <definedName name="wrn.printall._2" hidden="1">{#N/A,#N/A,FALSE,"PREFDIV";#N/A,#N/A,FALSE,"STINT";#N/A,#N/A,FALSE,"LTINT";#N/A,#N/A,FALSE,"BTL";#N/A,#N/A,FALSE,"AFC";#N/A,#N/A,FALSE,"OTHNET";#N/A,#N/A,FALSE,"ATL"}</definedName>
    <definedName name="wrn.Project._.Criteria." hidden="1">{#N/A,#N/A,FALSE,"Sheet1"}</definedName>
    <definedName name="wrn.Pulp." hidden="1">{"Pulp Production",#N/A,FALSE,"Pulp";"Pulp Earnings",#N/A,FALSE,"Pulp"}</definedName>
    <definedName name="wrn.Pulp._1" hidden="1">{"Pulp Production",#N/A,FALSE,"Pulp";"Pulp Earnings",#N/A,FALSE,"Pulp"}</definedName>
    <definedName name="wrn.Pulp._2" hidden="1">{"Pulp Production",#N/A,FALSE,"Pulp";"Pulp Earnings",#N/A,FALSE,"Pulp"}</definedName>
    <definedName name="wrn.Q1F." hidden="1">{#N/A,#N/A,FALSE,"Q1F";"Q1F",#N/A,FALSE,"Q1F"}</definedName>
    <definedName name="wrn.Q1F._1" hidden="1">{#N/A,#N/A,FALSE,"Q1F";"Q1F",#N/A,FALSE,"Q1F"}</definedName>
    <definedName name="wrn.Q1F._2" hidden="1">{#N/A,#N/A,FALSE,"Q1F";"Q1F",#N/A,FALSE,"Q1F"}</definedName>
    <definedName name="wrn.Q2F." hidden="1">{#N/A,#N/A,FALSE,"Q2F";"Q2F",#N/A,FALSE,"Q2F"}</definedName>
    <definedName name="wrn.Q2F._1" hidden="1">{#N/A,#N/A,FALSE,"Q2F";"Q2F",#N/A,FALSE,"Q2F"}</definedName>
    <definedName name="wrn.Q2F._2" hidden="1">{#N/A,#N/A,FALSE,"Q2F";"Q2F",#N/A,FALSE,"Q2F"}</definedName>
    <definedName name="wrn.Q3F." hidden="1">{"Q3F",#N/A,FALSE,"Q3F"}</definedName>
    <definedName name="wrn.Q3F._1" hidden="1">{"Q3F",#N/A,FALSE,"Q3F"}</definedName>
    <definedName name="wrn.Q3F._2" hidden="1">{"Q3F",#N/A,FALSE,"Q3F"}</definedName>
    <definedName name="wrn.Q4F." hidden="1">{"Q4F",#N/A,FALSE,"Q4F"}</definedName>
    <definedName name="wrn.Q4F._1" hidden="1">{"Q4F",#N/A,FALSE,"Q4F"}</definedName>
    <definedName name="wrn.Q4F._2" hidden="1">{"Q4F",#N/A,FALSE,"Q4F"}</definedName>
    <definedName name="wrn.Quarterlys." hidden="1">{#N/A,#N/A,TRUE,"Qrt BCG";#N/A,#N/A,TRUE,"Qrt w|o Wireless";#N/A,#N/A,TRUE,"Qrt Wireless"}</definedName>
    <definedName name="wrn.Quarterlys._1" hidden="1">{#N/A,#N/A,TRUE,"Qrt BCG";#N/A,#N/A,TRUE,"Qrt w|o Wireless";#N/A,#N/A,TRUE,"Qrt Wireless"}</definedName>
    <definedName name="wrn.Quarterlys._2" hidden="1">{#N/A,#N/A,TRUE,"Qrt BCG";#N/A,#N/A,TRUE,"Qrt w|o Wireless";#N/A,#N/A,TRUE,"Qrt Wireless"}</definedName>
    <definedName name="wrn.Rate._.Case._.Revenue._.Incr._.Detail." hidden="1">{"Rate Case Revenue Incr Detail",#N/A,FALSE,"Rate Case Revenues"}</definedName>
    <definedName name="wrn.Reg._.Printer.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wrn.Reg._.Printer._1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wrn.Reg._.Printer._2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wrn.Report." hidden="1">{#N/A,#N/A,FALSE,"Cover";#N/A,#N/A,FALSE,"Score Card";#N/A,#N/A,FALSE,"Candidate Info";#N/A,#N/A,FALSE,"Valuation";#N/A,#N/A,FALSE,"DCF-LIKELY";#N/A,#N/A,FALSE,"DCF-RIK";#N/A,#N/A,FALSE,"Notes"}</definedName>
    <definedName name="wrn.Report._1" hidden="1">{#N/A,#N/A,FALSE,"Cover";#N/A,#N/A,FALSE,"Score Card";#N/A,#N/A,FALSE,"Candidate Info";#N/A,#N/A,FALSE,"Valuation";#N/A,#N/A,FALSE,"DCF-LIKELY";#N/A,#N/A,FALSE,"DCF-RIK";#N/A,#N/A,FALSE,"Notes"}</definedName>
    <definedName name="wrn.Report._2" hidden="1">{#N/A,#N/A,FALSE,"Cover";#N/A,#N/A,FALSE,"Score Card";#N/A,#N/A,FALSE,"Candidate Info";#N/A,#N/A,FALSE,"Valuation";#N/A,#N/A,FALSE,"DCF-LIKELY";#N/A,#N/A,FALSE,"DCF-RIK";#N/A,#N/A,FALSE,"Notes"}</definedName>
    <definedName name="wrn.REPORTS." hidden="1">{#N/A,#N/A,FALSE,"80% Guide";#N/A,#N/A,FALSE,"TD - 15";#N/A,#N/A,FALSE,"TD - 2";#N/A,#N/A,FALSE,"TD -16";#N/A,#N/A,FALSE,"TD - 1";#N/A,#N/A,FALSE,"additional gross";#N/A,#N/A,FALSE,"Ten Largest";#N/A,#N/A,FALSE,"Fin Projections";#N/A,#N/A,FALSE,"TD-17"}</definedName>
    <definedName name="wrn.Reports2." hidden="1">{"NI2",#N/A,FALSE,"Sum - Exp";"Revenue2",#N/A,FALSE,"Sum - Exp";"Headcount2",#N/A,FALSE,"Sum - Exp";"Pipeline2",#N/A,FALSE,"Sum - Exp";"expenses",#N/A,FALSE,"Sum - Exp"}</definedName>
    <definedName name="wrn.Reports2._1" hidden="1">{"NI2",#N/A,FALSE,"Sum - Exp";"Revenue2",#N/A,FALSE,"Sum - Exp";"Headcount2",#N/A,FALSE,"Sum - Exp";"Pipeline2",#N/A,FALSE,"Sum - Exp";"expenses",#N/A,FALSE,"Sum - Exp"}</definedName>
    <definedName name="wrn.Reports2._2" hidden="1">{"NI2",#N/A,FALSE,"Sum - Exp";"Revenue2",#N/A,FALSE,"Sum - Exp";"Headcount2",#N/A,FALSE,"Sum - Exp";"Pipeline2",#N/A,FALSE,"Sum - Exp";"expenses",#N/A,FALSE,"Sum - Exp"}</definedName>
    <definedName name="wrn.SALES." hidden="1">{"SALES",#N/A,FALSE,"B"}</definedName>
    <definedName name="wrn.Sales._.and._.CVCM." hidden="1">{#N/A,#N/A,FALSE,"REPORTS";#N/A,#N/A,FALSE,"Summary";#N/A,#N/A,FALSE,"salessummary";#N/A,#N/A,FALSE,"cvcmsummary";#N/A,#N/A,FALSE,"cvcm%summary"}</definedName>
    <definedName name="wrn.Sales._.and._.CVCM._1" hidden="1">{#N/A,#N/A,FALSE,"REPORTS";#N/A,#N/A,FALSE,"Summary";#N/A,#N/A,FALSE,"salessummary";#N/A,#N/A,FALSE,"cvcmsummary";#N/A,#N/A,FALSE,"cvcm%summary"}</definedName>
    <definedName name="wrn.Sales._.and._.CVCM._2" hidden="1">{#N/A,#N/A,FALSE,"REPORTS";#N/A,#N/A,FALSE,"Summary";#N/A,#N/A,FALSE,"salessummary";#N/A,#N/A,FALSE,"cvcmsummary";#N/A,#N/A,FALSE,"cvcm%summary"}</definedName>
    <definedName name="wrn.SALES._1" hidden="1">{"SALES",#N/A,FALSE,"B"}</definedName>
    <definedName name="wrn.SALES._2" hidden="1">{"SALES",#N/A,FALSE,"B"}</definedName>
    <definedName name="wrn.sales2._.and._cvcm2." hidden="1">{#N/A,#N/A,FALSE,"REPORTS";#N/A,#N/A,FALSE,"Summary";#N/A,#N/A,FALSE,"salessummary";#N/A,#N/A,FALSE,"cvcmsummary";#N/A,#N/A,FALSE,"cvcm%summary"}</definedName>
    <definedName name="wrn.sales2._.and._cvcm2._1" hidden="1">{#N/A,#N/A,FALSE,"REPORTS";#N/A,#N/A,FALSE,"Summary";#N/A,#N/A,FALSE,"salessummary";#N/A,#N/A,FALSE,"cvcmsummary";#N/A,#N/A,FALSE,"cvcm%summary"}</definedName>
    <definedName name="wrn.sales2._.and._cvcm2._2" hidden="1">{#N/A,#N/A,FALSE,"REPORTS";#N/A,#N/A,FALSE,"Summary";#N/A,#N/A,FALSE,"salessummary";#N/A,#N/A,FALSE,"cvcmsummary";#N/A,#N/A,FALSE,"cvcm%summary"}</definedName>
    <definedName name="wrn.Sape." hidden="1">{"Sapepg1",#N/A,FALSE,"SAPE";"Sapepg2",#N/A,FALSE,"SAPE";"Sapepg3",#N/A,FALSE,"SAPE";"Sapepg4",#N/A,FALSE,"SAPE"}</definedName>
    <definedName name="wrn.Sape._1" hidden="1">{"Sapepg1",#N/A,FALSE,"SAPE";"Sapepg2",#N/A,FALSE,"SAPE";"Sapepg3",#N/A,FALSE,"SAPE";"Sapepg4",#N/A,FALSE,"SAPE"}</definedName>
    <definedName name="wrn.Sape._2" hidden="1">{"Sapepg1",#N/A,FALSE,"SAPE";"Sapepg2",#N/A,FALSE,"SAPE";"Sapepg3",#N/A,FALSE,"SAPE";"Sapepg4",#N/A,FALSE,"SAPE"}</definedName>
    <definedName name="wrn.Score._.forms." hidden="1">{#N/A,#N/A,FALSE,"Score EP";#N/A,#N/A,FALSE,"Score STB";#N/A,#N/A,FALSE,"Score IMPL";#N/A,#N/A,FALSE,"Score RoS";#N/A,#N/A,FALSE,"Score QoL";#N/A,#N/A,FALSE,"Score FS"}</definedName>
    <definedName name="wrn.Segments.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gments._1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gments._2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nsitivity._.Analysis." hidden="1">{"Sensitivity Tables",#N/A,FALSE,"DCF"}</definedName>
    <definedName name="wrn.Sensitivity._.Analysis._1" hidden="1">{"Sensitivity Tables",#N/A,FALSE,"DCF"}</definedName>
    <definedName name="wrn.Sensitivity._.Analysis._2" hidden="1">{"Sensitivity Tables",#N/A,FALSE,"DCF"}</definedName>
    <definedName name="wrn.SEP." hidden="1">{"SEP",#N/A,FALSE,"SEP"}</definedName>
    <definedName name="wrn.SEP._1" hidden="1">{"SEP",#N/A,FALSE,"SEP"}</definedName>
    <definedName name="wrn.SEP._2" hidden="1">{"SEP",#N/A,FALSE,"SEP"}</definedName>
    <definedName name="wrn.Set." hidden="1">{#N/A,#N/A,TRUE,"Operating Statement";#N/A,#N/A,TRUE,"Operating Statement - YTD";#N/A,#N/A,TRUE,"Assets";#N/A,#N/A,TRUE,"Liab. &amp; Equity";#N/A,#N/A,TRUE,"Cash Flow";#N/A,#N/A,TRUE,"Cash Flow - YTD"}</definedName>
    <definedName name="wrn.SHIPMENT." hidden="1">{"SHIPMENT",#N/A,FALSE,"A"}</definedName>
    <definedName name="wrn.SHIPMENT._1" hidden="1">{"SHIPMENT",#N/A,FALSE,"A"}</definedName>
    <definedName name="wrn.SHIPMENT._2" hidden="1">{"SHIPMENT",#N/A,FALSE,"A"}</definedName>
    <definedName name="wrn.Slidell." hidden="1">{"Savings",#N/A,FALSE,"Slidell OP Surgery 090997";"OPS",#N/A,FALSE,"Slidell OP Surgery 090997"}</definedName>
    <definedName name="wrn.Slidell._1" hidden="1">{"Savings",#N/A,FALSE,"Slidell OP Surgery 090997";"OPS",#N/A,FALSE,"Slidell OP Surgery 090997"}</definedName>
    <definedName name="wrn.Slidell._2" hidden="1">{"Savings",#N/A,FALSE,"Slidell OP Surgery 090997";"OPS",#N/A,FALSE,"Slidell OP Surgery 090997"}</definedName>
    <definedName name="wrn.SOE." hidden="1">{"SOE",#N/A,FALSE,"A"}</definedName>
    <definedName name="wrn.SOE._1" hidden="1">{"SOE",#N/A,FALSE,"A"}</definedName>
    <definedName name="wrn.SOE._2" hidden="1">{"SOE",#N/A,FALSE,"A"}</definedName>
    <definedName name="wrn.Standard._.Reports." hidden="1">{#N/A,#N/A,FALSE,"Books";#N/A,#N/A,FALSE,"Barge";#N/A,#N/A,FALSE,"Insurance";#N/A,#N/A,FALSE,"Consolidated"}</definedName>
    <definedName name="wrn.Standard._.Reports._1" hidden="1">{#N/A,#N/A,FALSE,"Books";#N/A,#N/A,FALSE,"Barge";#N/A,#N/A,FALSE,"Insurance";#N/A,#N/A,FALSE,"Consolidated"}</definedName>
    <definedName name="wrn.Standard._.Reports._2" hidden="1">{#N/A,#N/A,FALSE,"Books";#N/A,#N/A,FALSE,"Barge";#N/A,#N/A,FALSE,"Insurance";#N/A,#N/A,FALSE,"Consolidated"}</definedName>
    <definedName name="wrn.Statement.new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.new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.new_2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1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2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2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3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_2" hidden="1">{"Co1statements",#N/A,FALSE,"Cmpy1";"Co2statement",#N/A,FALSE,"Cmpy2";"co1pm",#N/A,FALSE,"Co1PM";"co2PM",#N/A,FALSE,"Co2PM";"value",#N/A,FALSE,"value";"opco",#N/A,FALSE,"NewSparkle";"adjusts",#N/A,FALSE,"Adjustments"}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_1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_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mIncBalRat." hidden="1">{#N/A,#N/A,FALSE,"Summary";#N/A,#N/A,FALSE,"Income Statement";#N/A,#N/A,FALSE,"Balance Sheet";#N/A,#N/A,FALSE,"Ratios"}</definedName>
    <definedName name="wrn.SumIncBalRat._1" hidden="1">{#N/A,#N/A,FALSE,"Summary";#N/A,#N/A,FALSE,"Income Statement";#N/A,#N/A,FALSE,"Balance Sheet";#N/A,#N/A,FALSE,"Ratios"}</definedName>
    <definedName name="wrn.SumIncBalRat._2" hidden="1">{#N/A,#N/A,FALSE,"Summary";#N/A,#N/A,FALSE,"Income Statement";#N/A,#N/A,FALSE,"Balance Sheet";#N/A,#N/A,FALSE,"Ratios"}</definedName>
    <definedName name="wrn.Summary." hidden="1">{"Premium",#N/A,TRUE,"Summary 090897";"Initiatives",#N/A,TRUE,"Summary 090897"}</definedName>
    <definedName name="wrn.Summary._.Forecast.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wrn.Summary._.Forecast._1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wrn.Summary._.Forecast._2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wrn.Summary._1" hidden="1">{"Premium",#N/A,TRUE,"Summary 090897";"Initiatives",#N/A,TRUE,"Summary 090897"}</definedName>
    <definedName name="wrn.Summary._2" hidden="1">{"Premium",#N/A,TRUE,"Summary 090897";"Initiatives",#N/A,TRUE,"Summary 090897"}</definedName>
    <definedName name="wrn.Table._.SBU._.1996_2002." hidden="1">{"SBU Numbers 1996_2002",#N/A,FALSE,"Strategic Business Lines"}</definedName>
    <definedName name="wrn.Table._.SBU._.1996_2002._1" hidden="1">{"SBU Numbers 1996_2002",#N/A,FALSE,"Strategic Business Lines"}</definedName>
    <definedName name="wrn.Table._.SBU._.1996_2002._2" hidden="1">{"SBU Numbers 1996_2002",#N/A,FALSE,"Strategic Business Lines"}</definedName>
    <definedName name="wrn.Tables." hidden="1">{"view1",#N/A,FALSE,"Tables";"view2",#N/A,FALSE,"Tables";"view3",#N/A,FALSE,"Tables"}</definedName>
    <definedName name="wrn.Tables._1" hidden="1">{"view1",#N/A,FALSE,"Tables";"view2",#N/A,FALSE,"Tables";"view3",#N/A,FALSE,"Tables"}</definedName>
    <definedName name="wrn.Tables._2" hidden="1">{"view1",#N/A,FALSE,"Tables";"view2",#N/A,FALSE,"Tables";"view3",#N/A,FALSE,"Tables"}</definedName>
    <definedName name="wrn.Tax._.Detail._.for._.SBP." hidden="1">{"Tax Detail for SBP",#N/A,FALSE,"Income Taxes"}</definedName>
    <definedName name="wrn.Tax._.Detail._.Year._.1._.of._.SBP." hidden="1">{"Tax Detail Year 1 of SBP",#N/A,FALSE,"Income Taxes"}</definedName>
    <definedName name="wrn.test." hidden="1">{"holdco",#N/A,FALSE,"Summary Financials";"holdco",#N/A,FALSE,"Summary Financials"}</definedName>
    <definedName name="wrn.test._1" hidden="1">{"holdco",#N/A,FALSE,"Summary Financials";"holdco",#N/A,FALSE,"Summary Financials"}</definedName>
    <definedName name="wrn.test._2" hidden="1">{"holdco",#N/A,FALSE,"Summary Financials";"holdco",#N/A,FALSE,"Summary Financials"}</definedName>
    <definedName name="wrn.Titanium._.Report." hidden="1">{#N/A,#N/A,FALSE,"Partnership Splits";#N/A,#N/A,FALSE,"Condensed Financials-Endo";#N/A,#N/A,FALSE,"Condensed Financials-Partner";#N/A,#N/A,FALSE,"P&amp;L Detail";#N/A,#N/A,FALSE,"Payments";#N/A,#N/A,FALSE,"Selling &amp; Mktg Summary (3)"}</definedName>
    <definedName name="wrn.Titanium._.Report._1" hidden="1">{#N/A,#N/A,FALSE,"Partnership Splits";#N/A,#N/A,FALSE,"Condensed Financials-Endo";#N/A,#N/A,FALSE,"Condensed Financials-Partner";#N/A,#N/A,FALSE,"P&amp;L Detail";#N/A,#N/A,FALSE,"Payments";#N/A,#N/A,FALSE,"Selling &amp; Mktg Summary (3)"}</definedName>
    <definedName name="wrn.Titanium._.Report._2" hidden="1">{#N/A,#N/A,FALSE,"Partnership Splits";#N/A,#N/A,FALSE,"Condensed Financials-Endo";#N/A,#N/A,FALSE,"Condensed Financials-Partner";#N/A,#N/A,FALSE,"P&amp;L Detail";#N/A,#N/A,FALSE,"Payments";#N/A,#N/A,FALSE,"Selling &amp; Mktg Summary (3)"}</definedName>
    <definedName name="wrn.Totar." hidden="1">{"Totax",#N/A,FALSE,"Sheet1";#N/A,#N/A,FALSE,"Law Output"}</definedName>
    <definedName name="wrn.Totar._1" hidden="1">{"Totax",#N/A,FALSE,"Sheet1";#N/A,#N/A,FALSE,"Law Output"}</definedName>
    <definedName name="wrn.Totar._2" hidden="1">{"Totax",#N/A,FALSE,"Sheet1";#N/A,#N/A,FALSE,"Law Output"}</definedName>
    <definedName name="wrn.Touro." hidden="1">{"Savings",#N/A,FALSE,"Touro OP Surgery 090997";"OPS",#N/A,FALSE,"Touro OP Surgery 090997"}</definedName>
    <definedName name="wrn.Touro._1" hidden="1">{"Savings",#N/A,FALSE,"Touro OP Surgery 090997";"OPS",#N/A,FALSE,"Touro OP Surgery 090997"}</definedName>
    <definedName name="wrn.Touro._2" hidden="1">{"Savings",#N/A,FALSE,"Touro OP Surgery 090997";"OPS",#N/A,FALSE,"Touro OP Surgery 090997"}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1" hidden="1">{#N/A,#N/A,FALSE,"Valuation Assumptions";#N/A,#N/A,FALSE,"Summary";#N/A,#N/A,FALSE,"DCF";#N/A,#N/A,FALSE,"Valuation";#N/A,#N/A,FALSE,"WACC";#N/A,#N/A,FALSE,"UBVH";#N/A,#N/A,FALSE,"Free Cash Flow"}</definedName>
    <definedName name="wrn.VALUATION._2" hidden="1">{#N/A,#N/A,FALSE,"Valuation Assumptions";#N/A,#N/A,FALSE,"Summary";#N/A,#N/A,FALSE,"DCF";#N/A,#N/A,FALSE,"Valuation";#N/A,#N/A,FALSE,"WACC";#N/A,#N/A,FALSE,"UBVH";#N/A,#N/A,FALSE,"Free Cash Flow"}</definedName>
    <definedName name="wrn.Variance._.Q4" hidden="1">{"Variance Q4",#N/A,FALSE,"Var"}</definedName>
    <definedName name="wrn.Variance._.Q4_1" hidden="1">{"Variance Q4",#N/A,FALSE,"Var"}</definedName>
    <definedName name="wrn.Variance._.Q4_2" hidden="1">{"Variance Q4",#N/A,FALSE,"Var"}</definedName>
    <definedName name="wrn.Wireless." hidden="1">{#N/A,#N/A,TRUE,"Monthly Wireless";#N/A,#N/A,TRUE,"Qrt Wireless";#N/A,#N/A,TRUE,"FY Wireless";#N/A,#N/A,TRUE,"1Q Wireless";#N/A,#N/A,TRUE,"2Q Wireless";#N/A,#N/A,TRUE,"3Q Wireless";#N/A,#N/A,TRUE,"4Q Wireless"}</definedName>
    <definedName name="wrn.Wireless._1" hidden="1">{#N/A,#N/A,TRUE,"Monthly Wireless";#N/A,#N/A,TRUE,"Qrt Wireless";#N/A,#N/A,TRUE,"FY Wireless";#N/A,#N/A,TRUE,"1Q Wireless";#N/A,#N/A,TRUE,"2Q Wireless";#N/A,#N/A,TRUE,"3Q Wireless";#N/A,#N/A,TRUE,"4Q Wireless"}</definedName>
    <definedName name="wrn.Wireless._2" hidden="1">{#N/A,#N/A,TRUE,"Monthly Wireless";#N/A,#N/A,TRUE,"Qrt Wireless";#N/A,#N/A,TRUE,"FY Wireless";#N/A,#N/A,TRUE,"1Q Wireless";#N/A,#N/A,TRUE,"2Q Wireless";#N/A,#N/A,TRUE,"3Q Wireless";#N/A,#N/A,TRUE,"4Q Wireless"}</definedName>
    <definedName name="wrn.without._.Wireless._.All._.Periods.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ithout._.Wireless._.All._.Periods._1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ithout._.Wireless._.All._.Periods._2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wrn.Year._.Set." hidden="1">{#N/A,#N/A,FALSE,"Operating Statement";#N/A,#N/A,FALSE,"Assets";#N/A,#N/A,FALSE,"Liab. &amp; Equity";#N/A,#N/A,FALSE,"Cash Flow"}</definedName>
    <definedName name="wrn.YRF." hidden="1">{"YRF",#N/A,FALSE,"YRF"}</definedName>
    <definedName name="wrn.YRF._1" hidden="1">{"YRF",#N/A,FALSE,"YRF"}</definedName>
    <definedName name="wrn.YRF._2" hidden="1">{"YRF",#N/A,FALSE,"YRF"}</definedName>
    <definedName name="wrn.YTD._.Set." hidden="1">{#N/A,#N/A,FALSE,"Operating Statement - YTD";#N/A,#N/A,FALSE,"Assets";#N/A,#N/A,FALSE,"Liab. &amp; Equity";#N/A,#N/A,FALSE,"Cash Flow - YTD"}</definedName>
    <definedName name="wrn1.printal." hidden="1">{#N/A,#N/A,FALSE,"PREFDIV";#N/A,#N/A,FALSE,"STINT";#N/A,#N/A,FALSE,"LTINT";#N/A,#N/A,FALSE,"BTL";#N/A,#N/A,FALSE,"AFC";#N/A,#N/A,FALSE,"OTHNET";#N/A,#N/A,FALSE,"ATL"}</definedName>
    <definedName name="wrn1.printal._1" hidden="1">{#N/A,#N/A,FALSE,"PREFDIV";#N/A,#N/A,FALSE,"STINT";#N/A,#N/A,FALSE,"LTINT";#N/A,#N/A,FALSE,"BTL";#N/A,#N/A,FALSE,"AFC";#N/A,#N/A,FALSE,"OTHNET";#N/A,#N/A,FALSE,"ATL"}</definedName>
    <definedName name="wrn1.printal._2" hidden="1">{#N/A,#N/A,FALSE,"PREFDIV";#N/A,#N/A,FALSE,"STINT";#N/A,#N/A,FALSE,"LTINT";#N/A,#N/A,FALSE,"BTL";#N/A,#N/A,FALSE,"AFC";#N/A,#N/A,FALSE,"OTHNET";#N/A,#N/A,FALSE,"ATL"}</definedName>
    <definedName name="wrngft.xls" hidden="1">{#N/A,#N/A,FALSE,"trended"}</definedName>
    <definedName name="wrngft.xls_1" hidden="1">{#N/A,#N/A,FALSE,"trended"}</definedName>
    <definedName name="wrngft.xls_2" hidden="1">{#N/A,#N/A,FALSE,"trended"}</definedName>
    <definedName name="wrtt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tt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tt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VTaxRate">0.3923</definedName>
    <definedName name="wvu.daily._.update._.global._.sheet." hidden="1">{TRUE,TRUE,-1.25,-15.5,456.75,276.75,FALSE,FALSE,TRUE,TRUE,0,1,2,1,21,1,4,4,TRUE,TRUE,3,TRUE,1,TRUE,100,"Swvu.daily._.update._.global._.sheet.","ACwvu.daily._.update._.global._.sheet.",#N/A,FALSE,FALSE,0.393700787401575,0.393700787401575,0.984251968503937,0.984251968503937,1,"&amp;CUTILITIES : KEY DATA
&amp;A&amp;R&amp;D","&amp;LNB : Lyonnaise, Viag estimates based upon TED&amp;CPage &amp;P&amp;REuropean Yields are Gross",TRUE,FALSE,FALSE,FALSE,1,#N/A,1,1,FALSE,FALSE,#N/A,#N/A,FALSE,FALSE,FALSE,9,65532,65532,FALSE,FALSE,TRUE,TRUE,TRUE}</definedName>
    <definedName name="wvu.daily._.update._.global._.sheet._1" hidden="1">{TRUE,TRUE,-1.25,-15.5,456.75,276.75,FALSE,FALSE,TRUE,TRUE,0,1,2,1,21,1,4,4,TRUE,TRUE,3,TRUE,1,TRUE,100,"Swvu.daily._.update._.global._.sheet.","ACwvu.daily._.update._.global._.sheet.",#N/A,FALSE,FALSE,0.393700787401575,0.393700787401575,0.984251968503937,0.984251968503937,1,"&amp;CUTILITIES : KEY DATA
&amp;A&amp;R&amp;D","&amp;LNB : Lyonnaise, Viag estimates based upon TED&amp;CPage &amp;P&amp;REuropean Yields are Gross",TRUE,FALSE,FALSE,FALSE,1,#N/A,1,1,FALSE,FALSE,#N/A,#N/A,FALSE,FALSE,FALSE,9,65532,65532,FALSE,FALSE,TRUE,TRUE,TRUE}</definedName>
    <definedName name="wvu.daily._.update._.global._.sheet._2" hidden="1">{TRUE,TRUE,-1.25,-15.5,456.75,276.75,FALSE,FALSE,TRUE,TRUE,0,1,2,1,21,1,4,4,TRUE,TRUE,3,TRUE,1,TRUE,100,"Swvu.daily._.update._.global._.sheet.","ACwvu.daily._.update._.global._.sheet.",#N/A,FALSE,FALSE,0.393700787401575,0.393700787401575,0.984251968503937,0.984251968503937,1,"&amp;CUTILITIES : KEY DATA
&amp;A&amp;R&amp;D","&amp;LNB : Lyonnaise, Viag estimates based upon TED&amp;CPage &amp;P&amp;REuropean Yields are Gross",TRUE,FALSE,FALSE,FALSE,1,#N/A,1,1,FALSE,FALSE,#N/A,#N/A,FALSE,FALSE,FALSE,9,65532,65532,FALSE,FALSE,TRUE,TRUE,TRUE}</definedName>
    <definedName name="wvu.daily._.update._.summary." hidden="1">{TRUE,TRUE,-1.25,-15.5,456.75,276.75,FALSE,FALSE,TRUE,TRUE,0,1,2,1,5,1,4,4,TRUE,TRUE,3,TRUE,1,TRUE,100,"Swvu.daily._.update._.summary.","ACwvu.daily._.update._.summary.",#N/A,FALSE,FALSE,0.393700787401575,0.393700787401575,0.984251968503937,0.984251968503937,2,"&amp;C&amp;A&amp;R&amp;D","&amp;LNB : Lyonnaise, Viag estimates based upon TED&amp;CPage &amp;P&amp;REuropean Yields are Gross",TRUE,FALSE,FALSE,FALSE,1,#N/A,1,1,"=R1C1:R37C16",FALSE,#N/A,#N/A,FALSE,FALSE,FALSE,9,65532,65532,FALSE,FALSE,TRUE,TRUE,TRUE}</definedName>
    <definedName name="wvu.daily._.update._.summary._1" hidden="1">{TRUE,TRUE,-1.25,-15.5,456.75,276.75,FALSE,FALSE,TRUE,TRUE,0,1,2,1,5,1,4,4,TRUE,TRUE,3,TRUE,1,TRUE,100,"Swvu.daily._.update._.summary.","ACwvu.daily._.update._.summary.",#N/A,FALSE,FALSE,0.393700787401575,0.393700787401575,0.984251968503937,0.984251968503937,2,"&amp;C&amp;A&amp;R&amp;D","&amp;LNB : Lyonnaise, Viag estimates based upon TED&amp;CPage &amp;P&amp;REuropean Yields are Gross",TRUE,FALSE,FALSE,FALSE,1,#N/A,1,1,"=R1C1:R37C16",FALSE,#N/A,#N/A,FALSE,FALSE,FALSE,9,65532,65532,FALSE,FALSE,TRUE,TRUE,TRUE}</definedName>
    <definedName name="wvu.daily._.update._.summary._2" hidden="1">{TRUE,TRUE,-1.25,-15.5,456.75,276.75,FALSE,FALSE,TRUE,TRUE,0,1,2,1,5,1,4,4,TRUE,TRUE,3,TRUE,1,TRUE,100,"Swvu.daily._.update._.summary.","ACwvu.daily._.update._.summary.",#N/A,FALSE,FALSE,0.393700787401575,0.393700787401575,0.984251968503937,0.984251968503937,2,"&amp;C&amp;A&amp;R&amp;D","&amp;LNB : Lyonnaise, Viag estimates based upon TED&amp;CPage &amp;P&amp;REuropean Yields are Gross",TRUE,FALSE,FALSE,FALSE,1,#N/A,1,1,"=R1C1:R37C16",FALSE,#N/A,#N/A,FALSE,FALSE,FALSE,9,65532,65532,FALSE,FALSE,TRUE,TRUE,TRUE}</definedName>
    <definedName name="wwincount">#REF!</definedName>
    <definedName name="xyz">#REF!</definedName>
    <definedName name="Year">#REF!</definedName>
    <definedName name="Year1">#REF!</definedName>
    <definedName name="Year2">#REF!</definedName>
    <definedName name="Year3">#REF!</definedName>
    <definedName name="yeardateprior1">#REF!</definedName>
    <definedName name="yeardateprior2">#REF!</definedName>
    <definedName name="YearEnd">#REF!</definedName>
    <definedName name="YearsBaseInputs">#REF!</definedName>
    <definedName name="yes" hidden="1">{"TOT_QTR_TO_PREV",#N/A,FALSE,"Site Sum"}</definedName>
    <definedName name="YesNo">#REF!</definedName>
    <definedName name="yioyi" hidden="1">{#N/A,#N/A,TRUE,"1Q BCG";#N/A,#N/A,TRUE,"1Q w|o Wireless";#N/A,#N/A,TRUE,"1Q Wireless"}</definedName>
    <definedName name="yioyi_1" hidden="1">{#N/A,#N/A,TRUE,"1Q BCG";#N/A,#N/A,TRUE,"1Q w|o Wireless";#N/A,#N/A,TRUE,"1Q Wireless"}</definedName>
    <definedName name="yioyi_2" hidden="1">{#N/A,#N/A,TRUE,"1Q BCG";#N/A,#N/A,TRUE,"1Q w|o Wireless";#N/A,#N/A,TRUE,"1Q Wireless"}</definedName>
    <definedName name="Yr2Higher">#REF!</definedName>
    <definedName name="Yr3Higher">#REF!</definedName>
    <definedName name="Yr4Higher">#REF!</definedName>
    <definedName name="Yr5Higher">#REF!</definedName>
    <definedName name="Yr6Higher">#REF!</definedName>
    <definedName name="Yr7Higher">#REF!</definedName>
    <definedName name="Yr8Higher">#REF!</definedName>
    <definedName name="Yr9Higher">#REF!</definedName>
    <definedName name="YTD">#REF!</definedName>
    <definedName name="yuaaa" hidden="1">{"holdco",#N/A,FALSE,"Summary Financials";"holdco",#N/A,FALSE,"Summary Financials"}</definedName>
    <definedName name="yuaaa_1" hidden="1">{"holdco",#N/A,FALSE,"Summary Financials";"holdco",#N/A,FALSE,"Summary Financials"}</definedName>
    <definedName name="yuaaa_2" hidden="1">{"holdco",#N/A,FALSE,"Summary Financials";"holdco",#N/A,FALSE,"Summary Financials"}</definedName>
    <definedName name="yyy" hidden="1">{#N/A,#N/A,FALSE,"Sheet1"}</definedName>
    <definedName name="Z_0010CA7E_41A6_4B6D_9BF2_FEC26226387C_.wvu.Cols" hidden="1">#REF!,#REF!</definedName>
    <definedName name="Z_01897AD0_2409_4ECA_B7E7_B665E2A14E37_.wvu.PrintArea" hidden="1">#REF!</definedName>
    <definedName name="Z_01897AD0_2409_4ECA_B7E7_B665E2A14E37_.wvu.PrintTitles" hidden="1">#REF!,#REF!</definedName>
    <definedName name="Z_01DF7535_F9C8_4C20_BE37_3EA54AE861AF_.wvu.PrintArea" hidden="1">#REF!</definedName>
    <definedName name="Z_01DF7535_F9C8_4C20_BE37_3EA54AE861AF_.wvu.PrintTitles" hidden="1">#REF!,#REF!</definedName>
    <definedName name="Z_01EEA842_8689_41C3_98F6_C5D31AE49A89_.wvu.PrintArea" hidden="1">#REF!</definedName>
    <definedName name="Z_01EEA842_8689_41C3_98F6_C5D31AE49A89_.wvu.PrintTitles" hidden="1">#REF!,#REF!</definedName>
    <definedName name="Z_024DCBEE_4499_4617_B287_9AEBBBE125DD_.wvu.Cols" hidden="1">#REF!</definedName>
    <definedName name="Z_024DCBEE_4499_4617_B287_9AEBBBE125DD_.wvu.PrintArea" hidden="1">#REF!</definedName>
    <definedName name="Z_024DCBEE_4499_4617_B287_9AEBBBE125DD_.wvu.PrintTitles" hidden="1">#REF!,#REF!</definedName>
    <definedName name="Z_0406CDD5_0107_47CC_9777_B89632D84C15_.wvu.PrintArea" hidden="1">#REF!</definedName>
    <definedName name="Z_0406CDD5_0107_47CC_9777_B89632D84C15_.wvu.PrintTitles" hidden="1">#REF!,#REF!</definedName>
    <definedName name="Z_046AB305_A595_44ED_87D5_9C8C177D0880_.wvu.Cols" hidden="1">#REF!</definedName>
    <definedName name="Z_04A5CE45_C0F4_454B_8018_5F7498F63723_.wvu.PrintArea" hidden="1">#REF!</definedName>
    <definedName name="Z_04A5CE45_C0F4_454B_8018_5F7498F63723_.wvu.PrintTitles" hidden="1">#REF!,#REF!</definedName>
    <definedName name="Z_04C314B8_212C_4C3A_A4DA_DC219A847342_.wvu.Cols" hidden="1">#REF!,#REF!</definedName>
    <definedName name="Z_05D78A85_FD12_41F8_B3B7_91B7D1D1E1EA_.wvu.Cols" hidden="1">#REF!</definedName>
    <definedName name="Z_05D78A85_FD12_41F8_B3B7_91B7D1D1E1EA_.wvu.PrintArea" hidden="1">#REF!</definedName>
    <definedName name="Z_05D78A85_FD12_41F8_B3B7_91B7D1D1E1EA_.wvu.PrintTitles" hidden="1">#REF!,#REF!</definedName>
    <definedName name="Z_067D5608_AE7D_43BF_B7BA_16CF77984DDC_.wvu.PrintTitles" hidden="1">#REF!,#REF!</definedName>
    <definedName name="Z_088AF089_C0C1_415B_A665_F8A929D93C5C_.wvu.PrintArea" hidden="1">#REF!</definedName>
    <definedName name="Z_088AF089_C0C1_415B_A665_F8A929D93C5C_.wvu.PrintTitles" hidden="1">#REF!,#REF!</definedName>
    <definedName name="Z_08FF8300_4C8E_4A9F_B20D_CBC9B9CA32A3_.wvu.Cols" hidden="1">#REF!</definedName>
    <definedName name="Z_0A1C7829_1AAF_470C_8346_AC21CCE9AA6A_.wvu.PrintArea" hidden="1">#REF!</definedName>
    <definedName name="Z_0A1C7829_1AAF_470C_8346_AC21CCE9AA6A_.wvu.PrintTitles" hidden="1">#REF!,#REF!</definedName>
    <definedName name="Z_0C48ABB4_C38D_4C20_9E34_780C3D096AE9_.wvu.Cols" hidden="1">#REF!</definedName>
    <definedName name="Z_0DAD2241_7630_4701_BA49_1226783579F4_.wvu.Cols" hidden="1">#REF!</definedName>
    <definedName name="Z_0DAD2241_7630_4701_BA49_1226783579F4_.wvu.PrintArea" hidden="1">#REF!</definedName>
    <definedName name="Z_0DAD2241_7630_4701_BA49_1226783579F4_.wvu.PrintTitles" hidden="1">#REF!,#REF!</definedName>
    <definedName name="Z_0F9B372D_48DD_43C9_8F31_56266E80F5F1_.wvu.Cols" hidden="1">#REF!</definedName>
    <definedName name="Z_0F9B372D_48DD_43C9_8F31_56266E80F5F1_.wvu.PrintArea" hidden="1">#REF!</definedName>
    <definedName name="Z_0F9B372D_48DD_43C9_8F31_56266E80F5F1_.wvu.PrintTitles" hidden="1">#REF!,#REF!</definedName>
    <definedName name="Z_103A3EB2_0B20_4B4F_884D_7875614C1623_.wvu.Cols" hidden="1">#REF!</definedName>
    <definedName name="Z_103A3EB2_0B20_4B4F_884D_7875614C1623_.wvu.PrintArea" hidden="1">#REF!</definedName>
    <definedName name="Z_103A3EB2_0B20_4B4F_884D_7875614C1623_.wvu.PrintTitles" hidden="1">#REF!,#REF!</definedName>
    <definedName name="Z_117C5C45_52AF_440C_B364_43984B807143_.wvu.PrintArea" hidden="1">#REF!</definedName>
    <definedName name="Z_117C5C45_52AF_440C_B364_43984B807143_.wvu.PrintTitles" hidden="1">#REF!,#REF!</definedName>
    <definedName name="Z_11871B54_AB4C_432A_AE92_7CF677CE9AC3_.wvu.Cols" hidden="1">#REF!</definedName>
    <definedName name="Z_11871B54_AB4C_432A_AE92_7CF677CE9AC3_.wvu.PrintArea" hidden="1">#REF!</definedName>
    <definedName name="Z_11871B54_AB4C_432A_AE92_7CF677CE9AC3_.wvu.PrintTitles" hidden="1">#REF!,#REF!</definedName>
    <definedName name="Z_119DA483_A552_4860_B1C6_51D69D657E27_.wvu.PrintArea" hidden="1">#REF!</definedName>
    <definedName name="Z_119DA483_A552_4860_B1C6_51D69D657E27_.wvu.PrintTitles" hidden="1">#REF!,#REF!</definedName>
    <definedName name="Z_11B8A971_38DE_46F7_877A_0A303EC83301_.wvu.Cols" hidden="1">#REF!</definedName>
    <definedName name="Z_120FE6C2_B11C_4CEF_AC55_7E1DE7BBCE2C_.wvu.Cols" hidden="1">#REF!</definedName>
    <definedName name="Z_120FE6C2_B11C_4CEF_AC55_7E1DE7BBCE2C_.wvu.PrintArea" hidden="1">#REF!</definedName>
    <definedName name="Z_120FE6C2_B11C_4CEF_AC55_7E1DE7BBCE2C_.wvu.PrintTitles" hidden="1">#REF!,#REF!</definedName>
    <definedName name="Z_12762E53_5806_47A9_A306_D245B87B00A1_.wvu.PrintArea" hidden="1">#REF!</definedName>
    <definedName name="Z_12762E53_5806_47A9_A306_D245B87B00A1_.wvu.PrintTitles" hidden="1">#REF!,#REF!</definedName>
    <definedName name="Z_14A7107B_BD2A_494B_9028_56956D95D627_.wvu.Cols" hidden="1">#REF!</definedName>
    <definedName name="Z_14A7107B_BD2A_494B_9028_56956D95D627_.wvu.PrintArea" hidden="1">#REF!</definedName>
    <definedName name="Z_14A7107B_BD2A_494B_9028_56956D95D627_.wvu.PrintTitles" hidden="1">#REF!,#REF!</definedName>
    <definedName name="Z_1541D6AA_F5A4_4635_ABB1_3CF1507A91E2_.wvu.Cols" hidden="1">#REF!</definedName>
    <definedName name="Z_16583B0A_43C5_4A8B_9848_E79185B2E274_.wvu.PrintArea" hidden="1">#REF!</definedName>
    <definedName name="Z_16583B0A_43C5_4A8B_9848_E79185B2E274_.wvu.PrintTitles" hidden="1">#REF!,#REF!</definedName>
    <definedName name="Z_177C7B6F_BCE2_4D90_85C0_730652966FD3_.wvu.Cols" hidden="1">#REF!</definedName>
    <definedName name="Z_177C7B6F_BCE2_4D90_85C0_730652966FD3_.wvu.PrintArea" hidden="1">#REF!</definedName>
    <definedName name="Z_177C7B6F_BCE2_4D90_85C0_730652966FD3_.wvu.PrintTitles" hidden="1">#REF!,#REF!</definedName>
    <definedName name="Z_17CA1B08_7B35_45E3_B72E_580369D1B36D_.wvu.PrintArea" hidden="1">#REF!</definedName>
    <definedName name="Z_17CA1B08_7B35_45E3_B72E_580369D1B36D_.wvu.PrintTitles" hidden="1">#REF!,#REF!</definedName>
    <definedName name="Z_181C62DA_1835_47BA_8980_4AE05690B823_.wvu.PrintArea" hidden="1">#REF!</definedName>
    <definedName name="Z_181C62DA_1835_47BA_8980_4AE05690B823_.wvu.PrintTitles" hidden="1">#REF!,#REF!</definedName>
    <definedName name="Z_18200550_910E_478B_B670_0554E25E4A76_.wvu.Cols" hidden="1">#REF!</definedName>
    <definedName name="Z_18200550_910E_478B_B670_0554E25E4A76_.wvu.PrintArea" hidden="1">#REF!</definedName>
    <definedName name="Z_18200550_910E_478B_B670_0554E25E4A76_.wvu.PrintTitles" hidden="1">#REF!,#REF!</definedName>
    <definedName name="Z_18D0A93C_0F8F_48EA_8CF5_291736BF5460_.wvu.Cols" hidden="1">#REF!,#REF!</definedName>
    <definedName name="Z_18D0A93C_0F8F_48EA_8CF5_291736BF5460_.wvu.PrintArea" hidden="1">#REF!</definedName>
    <definedName name="Z_18D0A93C_0F8F_48EA_8CF5_291736BF5460_.wvu.PrintTitles" hidden="1">#REF!,#REF!</definedName>
    <definedName name="Z_19B9E2D1_6073_4693_9278_98EEEA088F46_.wvu.Cols" hidden="1">#REF!</definedName>
    <definedName name="Z_1B349E3C_5D9F_4662_A7D3_5F8CEEA12078_.wvu.Cols" hidden="1">#REF!</definedName>
    <definedName name="Z_1B725AD4_A081_420E_B0D7_BD9D4DE41004_.wvu.Cols" hidden="1">#REF!</definedName>
    <definedName name="Z_1B725AD4_A081_420E_B0D7_BD9D4DE41004_.wvu.PrintArea" hidden="1">#REF!</definedName>
    <definedName name="Z_1B725AD4_A081_420E_B0D7_BD9D4DE41004_.wvu.PrintTitles" hidden="1">#REF!,#REF!</definedName>
    <definedName name="Z_1B9D5F7B_5DD0_4A37_8E93_760B39EAE6C1_.wvu.PrintArea" hidden="1">#REF!</definedName>
    <definedName name="Z_1B9D5F7B_5DD0_4A37_8E93_760B39EAE6C1_.wvu.PrintTitles" hidden="1">#REF!,#REF!</definedName>
    <definedName name="Z_1BB4D6DC_F83C_498B_BEA9_35F2470AA163_.wvu.Cols" hidden="1">#REF!</definedName>
    <definedName name="Z_1BB4D6DC_F83C_498B_BEA9_35F2470AA163_.wvu.PrintArea" hidden="1">#REF!</definedName>
    <definedName name="Z_1BB4D6DC_F83C_498B_BEA9_35F2470AA163_.wvu.PrintTitles" hidden="1">#REF!,#REF!</definedName>
    <definedName name="Z_1DC57814_9D50_40D1_9366_6D7DEA6D70BB_.wvu.Cols" hidden="1">#REF!</definedName>
    <definedName name="Z_1DC57814_9D50_40D1_9366_6D7DEA6D70BB_.wvu.PrintArea" hidden="1">#REF!</definedName>
    <definedName name="Z_1DC57814_9D50_40D1_9366_6D7DEA6D70BB_.wvu.PrintTitles" hidden="1">#REF!,#REF!</definedName>
    <definedName name="Z_202415D2_DDAD_47D5_9351_CE19FD172B20_.wvu.PrintArea" hidden="1">#REF!</definedName>
    <definedName name="Z_202415D2_DDAD_47D5_9351_CE19FD172B20_.wvu.PrintTitles" hidden="1">#REF!,#REF!</definedName>
    <definedName name="Z_20A3CC8D_E5AB_49B7_8174_F20BF3A70289_.wvu.Cols" hidden="1">#REF!</definedName>
    <definedName name="Z_20FE0180_340A_41E5_B139_3E382AB25C2E_.wvu.Cols" hidden="1">#REF!</definedName>
    <definedName name="Z_20FE0180_340A_41E5_B139_3E382AB25C2E_.wvu.PrintArea" hidden="1">#REF!</definedName>
    <definedName name="Z_20FE0180_340A_41E5_B139_3E382AB25C2E_.wvu.PrintTitles" hidden="1">#REF!,#REF!</definedName>
    <definedName name="Z_2106CBAE_E49F_4C3A_AC12_DEB6C30FBFD5_.wvu.Cols" hidden="1">#REF!,#REF!</definedName>
    <definedName name="Z_24CAC986_9B93_420B_94E0_0FE2D16ADCB0_.wvu.Cols" hidden="1">#REF!</definedName>
    <definedName name="Z_2724E732_E765_4844_8499_4B1AACCA532B_.wvu.PrintArea" hidden="1">#REF!</definedName>
    <definedName name="Z_2724E732_E765_4844_8499_4B1AACCA532B_.wvu.PrintTitles" hidden="1">#REF!,#REF!</definedName>
    <definedName name="Z_2996EB4A_4E46_4149_B132_DBF43A7251DD_.wvu.Cols" hidden="1">#REF!,#REF!</definedName>
    <definedName name="Z_2A72E922_56D4_4F44_9E33_C6B502ABE6FE_.wvu.Cols" hidden="1">#REF!</definedName>
    <definedName name="Z_2A72E922_56D4_4F44_9E33_C6B502ABE6FE_.wvu.PrintArea" hidden="1">#REF!</definedName>
    <definedName name="Z_2A72E922_56D4_4F44_9E33_C6B502ABE6FE_.wvu.PrintTitles" hidden="1">#REF!,#REF!</definedName>
    <definedName name="Z_2A866A3E_9B77_4FF5_98E6_1976C33ED828_.wvu.Cols" hidden="1">#REF!</definedName>
    <definedName name="Z_2A866A3E_9B77_4FF5_98E6_1976C33ED828_.wvu.PrintArea" hidden="1">#REF!</definedName>
    <definedName name="Z_2A866A3E_9B77_4FF5_98E6_1976C33ED828_.wvu.PrintTitles" hidden="1">#REF!,#REF!</definedName>
    <definedName name="Z_2B2B02F7_FF61_4762_A8FA_DE711EBD027E_.wvu.Cols" hidden="1">#REF!,#REF!</definedName>
    <definedName name="Z_2B61EE27_9A5B_4A29_A8FE_FEE4D95E02ED_.wvu.PrintArea" hidden="1">#REF!</definedName>
    <definedName name="Z_2B61EE27_9A5B_4A29_A8FE_FEE4D95E02ED_.wvu.PrintTitles" hidden="1">#REF!,#REF!</definedName>
    <definedName name="Z_2E17020B_84F7_4784_97B9_26A9155E8C35_.wvu.Cols" hidden="1">#REF!,#REF!</definedName>
    <definedName name="Z_2E4A01D1_D351_474A_92EA_25C3B07391C9_.wvu.PrintArea" hidden="1">#REF!</definedName>
    <definedName name="Z_2E4A01D1_D351_474A_92EA_25C3B07391C9_.wvu.PrintTitles" hidden="1">#REF!,#REF!</definedName>
    <definedName name="Z_2E81EFFA_2942_4549_928C_DCB3129D05F3_.wvu.PrintArea" hidden="1">#REF!</definedName>
    <definedName name="Z_2E81EFFA_2942_4549_928C_DCB3129D05F3_.wvu.PrintTitles" hidden="1">#REF!,#REF!</definedName>
    <definedName name="Z_300392B0_20AE_4ECB_B329_6E425F096A7B_.wvu.Cols" hidden="1">#REF!</definedName>
    <definedName name="Z_300392B0_20AE_4ECB_B329_6E425F096A7B_.wvu.PrintArea" hidden="1">#REF!</definedName>
    <definedName name="Z_300392B0_20AE_4ECB_B329_6E425F096A7B_.wvu.PrintTitles" hidden="1">#REF!,#REF!</definedName>
    <definedName name="Z_30FD4C28_F5F1_432A_BA84_3EA0388C7D6E_.wvu.Cols" hidden="1">#REF!,#REF!</definedName>
    <definedName name="Z_31F5C428_F0E0_4A29_B2D1_877AC87B1D06_.wvu.Cols" hidden="1">#REF!</definedName>
    <definedName name="Z_32F6D1F7_3D50_44E3_9E5C_3275975887EF_.wvu.PrintArea" hidden="1">#REF!</definedName>
    <definedName name="Z_32F6D1F7_3D50_44E3_9E5C_3275975887EF_.wvu.PrintTitles" hidden="1">#REF!,#REF!</definedName>
    <definedName name="Z_36C1B3D9_F588_401D_8DDB_1D4973E994DE_.wvu.Cols" hidden="1">#REF!,#REF!</definedName>
    <definedName name="Z_374052EC_D788_4024_9BA6_7DF7A63F2C0B_.wvu.PrintArea" hidden="1">#REF!</definedName>
    <definedName name="Z_374052EC_D788_4024_9BA6_7DF7A63F2C0B_.wvu.PrintTitles" hidden="1">#REF!,#REF!</definedName>
    <definedName name="Z_38B71ECD_8297_47BA_9652_B3BED13EF4FC_.wvu.PrintArea" hidden="1">#REF!</definedName>
    <definedName name="Z_38B71ECD_8297_47BA_9652_B3BED13EF4FC_.wvu.PrintTitles" hidden="1">#REF!,#REF!</definedName>
    <definedName name="Z_3903B344_6724_477A_97C6_77D43D8582F9_.wvu.Cols" hidden="1">#REF!,#REF!</definedName>
    <definedName name="Z_391761EC_FD47_4C6B_85C6_4C2F3B6B5E68_.wvu.PrintArea" hidden="1">#REF!</definedName>
    <definedName name="Z_391761EC_FD47_4C6B_85C6_4C2F3B6B5E68_.wvu.PrintTitles" hidden="1">#REF!,#REF!</definedName>
    <definedName name="Z_3964DE3D_63AF_457F_BE1D_748B18E46EA9_.wvu.Cols" hidden="1">#REF!,#REF!</definedName>
    <definedName name="Z_3A567908_7F9F_40ED_A07B_772F3F0698C6_.wvu.Cols" hidden="1">#REF!,#REF!</definedName>
    <definedName name="Z_3A567908_7F9F_40ED_A07B_772F3F0698C6_.wvu.PrintArea" hidden="1">#REF!</definedName>
    <definedName name="Z_3A567908_7F9F_40ED_A07B_772F3F0698C6_.wvu.PrintTitles" hidden="1">#REF!,#REF!</definedName>
    <definedName name="Z_3DBB8388_62A3_4A96_A632_3458F6723061_.wvu.PrintArea" hidden="1">#REF!</definedName>
    <definedName name="Z_3DBB8388_62A3_4A96_A632_3458F6723061_.wvu.PrintTitles" hidden="1">#REF!,#REF!</definedName>
    <definedName name="Z_3E3FEC62_DFF3_47DE_B345_4ACEB8AB7278_.wvu.Cols" hidden="1">#REF!</definedName>
    <definedName name="Z_3E6A1076_0D23_4C58_BB2A_AAD3FED69959_.wvu.PrintArea" hidden="1">#REF!</definedName>
    <definedName name="Z_3E6A1076_0D23_4C58_BB2A_AAD3FED69959_.wvu.PrintTitles" hidden="1">#REF!,#REF!</definedName>
    <definedName name="Z_3ED3B219_FAD1_4554_8B9E_D0A2436268A2_.wvu.PrintArea" hidden="1">#REF!</definedName>
    <definedName name="Z_3ED3B219_FAD1_4554_8B9E_D0A2436268A2_.wvu.PrintTitles" hidden="1">#REF!,#REF!</definedName>
    <definedName name="Z_3F8E4BA2_3821_49F3_ABAA_E80207749A32_.wvu.Cols" hidden="1">#REF!</definedName>
    <definedName name="Z_4052A6C2_860F_48D1_8160_FD1C279C158D_.wvu.PrintArea" hidden="1">#REF!</definedName>
    <definedName name="Z_4052A6C2_860F_48D1_8160_FD1C279C158D_.wvu.PrintTitles" hidden="1">#REF!,#REF!</definedName>
    <definedName name="Z_40E86640_CB4C_4428_8EC0_FDAD2936987D_.wvu.PrintArea" hidden="1">#REF!</definedName>
    <definedName name="Z_40E86640_CB4C_4428_8EC0_FDAD2936987D_.wvu.PrintTitles" hidden="1">#REF!,#REF!</definedName>
    <definedName name="Z_4130B590_C71E_4DFA_BCA0_A7A076B01ECC_.wvu.Cols" hidden="1">#REF!,#REF!</definedName>
    <definedName name="Z_425A4644_9B7B_4AA4_B52B_6D1B59A627CE_.wvu.Cols" hidden="1">#REF!</definedName>
    <definedName name="Z_42EA66A3_5640_44A8_AA8F_FB8A2968271D_.wvu.PrintArea" hidden="1">#REF!</definedName>
    <definedName name="Z_42EA66A3_5640_44A8_AA8F_FB8A2968271D_.wvu.PrintTitles" hidden="1">#REF!,#REF!</definedName>
    <definedName name="Z_43FD36F2_8371_456B_BCC6_21DB3A6D8F26_.wvu.Cols" hidden="1">#REF!,#REF!</definedName>
    <definedName name="Z_446CA8DE_BCE5_4CF3_B3B8_FCD920ACC71B_.wvu.Cols" hidden="1">#REF!,#REF!</definedName>
    <definedName name="Z_45594CF4_DDA2_4C8B_ADA2_3137A9EC4B83_.wvu.Cols" hidden="1">#REF!</definedName>
    <definedName name="Z_46BFA4B7_33D3_4EB3_BADC_21D486505386_.wvu.PrintArea" hidden="1">#REF!</definedName>
    <definedName name="Z_46BFA4B7_33D3_4EB3_BADC_21D486505386_.wvu.PrintTitles" hidden="1">#REF!,#REF!</definedName>
    <definedName name="Z_488AA2A9_C067_419A_BF68_1F9B860EC03E_.wvu.PrintArea" hidden="1">#REF!</definedName>
    <definedName name="Z_488AA2A9_C067_419A_BF68_1F9B860EC03E_.wvu.PrintTitles" hidden="1">#REF!,#REF!</definedName>
    <definedName name="Z_4A3943C0_F33A_4EEB_9E29_14E962E25E09_.wvu.PrintArea" hidden="1">#REF!</definedName>
    <definedName name="Z_4A3943C0_F33A_4EEB_9E29_14E962E25E09_.wvu.PrintTitles" hidden="1">#REF!,#REF!</definedName>
    <definedName name="Z_4B29C44A_A14E_4973_BD02_C04D78C92655_.wvu.PrintArea" hidden="1">#REF!</definedName>
    <definedName name="Z_4B29C44A_A14E_4973_BD02_C04D78C92655_.wvu.PrintTitles" hidden="1">#REF!,#REF!</definedName>
    <definedName name="Z_4B8E0127_92B5_464B_96AD_DD30E1444D26_.wvu.Cols" hidden="1">#REF!</definedName>
    <definedName name="Z_4BC0881E_A6F5_4A73_B60F_0D61AF111C0A_.wvu.PrintArea" hidden="1">#REF!</definedName>
    <definedName name="Z_4BC0881E_A6F5_4A73_B60F_0D61AF111C0A_.wvu.PrintTitles" hidden="1">#REF!,#REF!</definedName>
    <definedName name="Z_4C165037_41CC_46FA_AE58_D538F4D1899B_.wvu.PrintArea" hidden="1">#REF!</definedName>
    <definedName name="Z_4C165037_41CC_46FA_AE58_D538F4D1899B_.wvu.PrintTitles" hidden="1">#REF!,#REF!</definedName>
    <definedName name="Z_4C8759A4_78E1_4FA8_B723_26B3BEE4F638_.wvu.PrintArea" hidden="1">#REF!</definedName>
    <definedName name="Z_4C8759A4_78E1_4FA8_B723_26B3BEE4F638_.wvu.PrintTitles" hidden="1">#REF!,#REF!</definedName>
    <definedName name="Z_4D9CCDDB_6568_4819_B01B_329A9B26B172_.wvu.PrintArea" hidden="1">#REF!</definedName>
    <definedName name="Z_4D9CCDDB_6568_4819_B01B_329A9B26B172_.wvu.PrintTitles" hidden="1">#REF!,#REF!</definedName>
    <definedName name="Z_4EC4849B_DAFC_4DAE_B38D_0EABB4A1A200_.wvu.Cols" hidden="1">#REF!</definedName>
    <definedName name="Z_4EC4849B_DAFC_4DAE_B38D_0EABB4A1A200_.wvu.PrintArea" hidden="1">#REF!</definedName>
    <definedName name="Z_4EC4849B_DAFC_4DAE_B38D_0EABB4A1A200_.wvu.PrintTitles" hidden="1">#REF!,#REF!</definedName>
    <definedName name="Z_4EEF111F_F617_4B42_BCEE_F4EAEA5CB9F4_.wvu.Cols" hidden="1">#REF!,#REF!</definedName>
    <definedName name="Z_4F39876B_16D4_4835_A607_A4F8A6596262_.wvu.Cols" hidden="1">#REF!</definedName>
    <definedName name="Z_4F60CF9D_DE43_4DD1_BAC6_A57C1C981599_.wvu.Cols" hidden="1">#REF!</definedName>
    <definedName name="Z_4F60CF9D_DE43_4DD1_BAC6_A57C1C981599_.wvu.PrintArea" hidden="1">#REF!</definedName>
    <definedName name="Z_4F60CF9D_DE43_4DD1_BAC6_A57C1C981599_.wvu.PrintTitles" hidden="1">#REF!,#REF!</definedName>
    <definedName name="Z_4F8E42AF_E178_4E21_8357_812454832140_.wvu.Cols" hidden="1">#REF!,#REF!</definedName>
    <definedName name="Z_523002F4_9C55_4CEE_A2C8_5FB6ADD8C588_.wvu.Cols" hidden="1">#REF!</definedName>
    <definedName name="Z_54EF35E6_4C3D_4194_94AB_66655C269A21_.wvu.Cols" hidden="1">#REF!</definedName>
    <definedName name="Z_54EF35E6_4C3D_4194_94AB_66655C269A21_.wvu.PrintArea" hidden="1">#REF!</definedName>
    <definedName name="Z_54EF35E6_4C3D_4194_94AB_66655C269A21_.wvu.PrintTitles" hidden="1">#REF!,#REF!</definedName>
    <definedName name="Z_55617AF8_F22D_487D_9564_5241ABB25916_.wvu.Cols" hidden="1">#REF!</definedName>
    <definedName name="Z_55617AF8_F22D_487D_9564_5241ABB25916_.wvu.PrintArea" hidden="1">#REF!</definedName>
    <definedName name="Z_55617AF8_F22D_487D_9564_5241ABB25916_.wvu.PrintTitles" hidden="1">#REF!,#REF!</definedName>
    <definedName name="Z_56479DA8_D0B2_4E52_811C_8E85328DB3DA_.wvu.Cols" hidden="1">#REF!</definedName>
    <definedName name="Z_56479DA8_D0B2_4E52_811C_8E85328DB3DA_.wvu.PrintArea" hidden="1">#REF!</definedName>
    <definedName name="Z_56479DA8_D0B2_4E52_811C_8E85328DB3DA_.wvu.PrintTitles" hidden="1">#REF!,#REF!</definedName>
    <definedName name="Z_5653C8E1_2F25_4A50_A5AB_EA366C1942A7_.wvu.PrintArea" hidden="1">#REF!</definedName>
    <definedName name="Z_5653C8E1_2F25_4A50_A5AB_EA366C1942A7_.wvu.PrintTitles" hidden="1">#REF!,#REF!</definedName>
    <definedName name="Z_572AF45A_240C_4BEE_B6F3_43DE7306E1A3_.wvu.PrintArea" hidden="1">#REF!</definedName>
    <definedName name="Z_572AF45A_240C_4BEE_B6F3_43DE7306E1A3_.wvu.PrintTitles" hidden="1">#REF!,#REF!</definedName>
    <definedName name="Z_57CF7CBA_9C8E_421F_9F30_5A3F86B4D966_.wvu.PrintArea" hidden="1">#REF!</definedName>
    <definedName name="Z_57CF7CBA_9C8E_421F_9F30_5A3F86B4D966_.wvu.PrintTitles" hidden="1">#REF!,#REF!</definedName>
    <definedName name="Z_582CB367_514F_42DA_8339_D13875A5882C_.wvu.Cols" hidden="1">#REF!</definedName>
    <definedName name="Z_589D89C0_1B89_4703_9CFB_DBC0AA7E71FD_.wvu.PrintArea" hidden="1">#REF!</definedName>
    <definedName name="Z_589D89C0_1B89_4703_9CFB_DBC0AA7E71FD_.wvu.PrintTitles" hidden="1">#REF!,#REF!</definedName>
    <definedName name="Z_5915638C_26E5_420C_A516_47152C409B1C_.wvu.PrintArea" hidden="1">#REF!</definedName>
    <definedName name="Z_5915638C_26E5_420C_A516_47152C409B1C_.wvu.PrintTitles" hidden="1">#REF!,#REF!</definedName>
    <definedName name="Z_5A6246A1_F9A6_4DC4_B566_9A4ABDC2ADE6_.wvu.PrintArea" hidden="1">#REF!</definedName>
    <definedName name="Z_5A6246A1_F9A6_4DC4_B566_9A4ABDC2ADE6_.wvu.PrintTitles" hidden="1">#REF!,#REF!</definedName>
    <definedName name="Z_5B556941_0131_44EA_AC0E_AB2A9A0BAC37_.wvu.PrintArea" hidden="1">#REF!</definedName>
    <definedName name="Z_5B556941_0131_44EA_AC0E_AB2A9A0BAC37_.wvu.PrintTitles" hidden="1">#REF!,#REF!</definedName>
    <definedName name="Z_5B62272A_0802_44F0_B347_91AA475D2A8A_.wvu.PrintArea" hidden="1">#REF!</definedName>
    <definedName name="Z_5B62272A_0802_44F0_B347_91AA475D2A8A_.wvu.PrintTitles" hidden="1">#REF!,#REF!</definedName>
    <definedName name="Z_5BD51958_4E67_4B0B_93EF_4F7ECA5D6699_.wvu.PrintArea" hidden="1">#REF!</definedName>
    <definedName name="Z_5BD51958_4E67_4B0B_93EF_4F7ECA5D6699_.wvu.PrintTitles" hidden="1">#REF!,#REF!</definedName>
    <definedName name="Z_5C6D6FF4_B6FB_4723_9332_CFB429AEF8A3_.wvu.PrintArea" hidden="1">#REF!</definedName>
    <definedName name="Z_5C6D6FF4_B6FB_4723_9332_CFB429AEF8A3_.wvu.PrintTitles" hidden="1">#REF!,#REF!</definedName>
    <definedName name="Z_5FA9BF1E_B135_4BB3_AA4E_6BECF6722484_.wvu.PrintArea" hidden="1">#REF!</definedName>
    <definedName name="Z_5FA9BF1E_B135_4BB3_AA4E_6BECF6722484_.wvu.PrintTitles" hidden="1">#REF!,#REF!</definedName>
    <definedName name="Z_5FD6FB61_4C5B_4450_B07E_A839469012C8_.wvu.PrintArea" hidden="1">#REF!</definedName>
    <definedName name="Z_5FD6FB61_4C5B_4450_B07E_A839469012C8_.wvu.PrintTitles" hidden="1">#REF!,#REF!</definedName>
    <definedName name="Z_60202DE1_C42F_4521_82B9_71B9E1993ECA_.wvu.Cols" hidden="1">#REF!</definedName>
    <definedName name="Z_60202DE1_C42F_4521_82B9_71B9E1993ECA_.wvu.PrintArea" hidden="1">#REF!</definedName>
    <definedName name="Z_60202DE1_C42F_4521_82B9_71B9E1993ECA_.wvu.PrintTitles" hidden="1">#REF!,#REF!</definedName>
    <definedName name="Z_60327498_1293_42AB_95E1_66FC5861B714_.wvu.Cols" hidden="1">#REF!,#REF!</definedName>
    <definedName name="Z_60E105A5_8364_4BA4_B3EF_457B2DF1A9B8_.wvu.PrintArea" hidden="1">#REF!</definedName>
    <definedName name="Z_60E105A5_8364_4BA4_B3EF_457B2DF1A9B8_.wvu.PrintTitles" hidden="1">#REF!,#REF!</definedName>
    <definedName name="Z_6145A04A_74F2_4896_9252_9BAFEEC9B939_.wvu.Cols" hidden="1">#REF!</definedName>
    <definedName name="Z_61DD7EBE_6A32_42A9_B892_F91328D228D7_.wvu.Cols" hidden="1">#REF!</definedName>
    <definedName name="Z_61DD7EBE_6A32_42A9_B892_F91328D228D7_.wvu.PrintArea" hidden="1">#REF!</definedName>
    <definedName name="Z_61DD7EBE_6A32_42A9_B892_F91328D228D7_.wvu.PrintTitles" hidden="1">#REF!,#REF!</definedName>
    <definedName name="Z_62B355FF_52F5_4956_AFE4_46A62A8DCB0D_.wvu.PrintArea" hidden="1">#REF!</definedName>
    <definedName name="Z_62B355FF_52F5_4956_AFE4_46A62A8DCB0D_.wvu.PrintTitles" hidden="1">#REF!,#REF!</definedName>
    <definedName name="Z_63194BB1_3F1F_45B4_A982_F15F1DD69CCD_.wvu.PrintArea" hidden="1">#REF!</definedName>
    <definedName name="Z_63194BB1_3F1F_45B4_A982_F15F1DD69CCD_.wvu.PrintTitles" hidden="1">#REF!,#REF!</definedName>
    <definedName name="Z_63A91B7C_4E5C_45E2_A486_B11EDB0A9940_.wvu.PrintArea" hidden="1">#REF!</definedName>
    <definedName name="Z_63A91B7C_4E5C_45E2_A486_B11EDB0A9940_.wvu.PrintTitles" hidden="1">#REF!,#REF!</definedName>
    <definedName name="Z_6460B705_EC5B_45B8_95A5_A5BD89038133_.wvu.PrintArea" hidden="1">#REF!</definedName>
    <definedName name="Z_6460B705_EC5B_45B8_95A5_A5BD89038133_.wvu.PrintTitles" hidden="1">#REF!,#REF!</definedName>
    <definedName name="Z_650A76DF_0872_4D93_9A6F_4F111830780E_.wvu.Cols" hidden="1">#REF!</definedName>
    <definedName name="Z_650A76DF_0872_4D93_9A6F_4F111830780E_.wvu.PrintArea" hidden="1">#REF!</definedName>
    <definedName name="Z_650A76DF_0872_4D93_9A6F_4F111830780E_.wvu.PrintTitles" hidden="1">#REF!,#REF!</definedName>
    <definedName name="Z_659CAAA2_CAF0_41EA_B544_A21A04F6FCC5_.wvu.Cols" hidden="1">#REF!</definedName>
    <definedName name="Z_659CAAA2_CAF0_41EA_B544_A21A04F6FCC5_.wvu.PrintArea" hidden="1">#REF!</definedName>
    <definedName name="Z_659CAAA2_CAF0_41EA_B544_A21A04F6FCC5_.wvu.PrintTitles" hidden="1">#REF!,#REF!</definedName>
    <definedName name="Z_65A087A4_7126_49E2_8D21_52FA60B97E1B_.wvu.Cols" hidden="1">#REF!</definedName>
    <definedName name="Z_65A087A4_7126_49E2_8D21_52FA60B97E1B_.wvu.PrintArea" hidden="1">#REF!</definedName>
    <definedName name="Z_65A087A4_7126_49E2_8D21_52FA60B97E1B_.wvu.PrintTitles" hidden="1">#REF!,#REF!</definedName>
    <definedName name="Z_65AA77EB_4AE2_4D48_AC6B_ADC56565A44A_.wvu.PrintArea" hidden="1">#REF!</definedName>
    <definedName name="Z_65AA77EB_4AE2_4D48_AC6B_ADC56565A44A_.wvu.PrintTitles" hidden="1">#REF!,#REF!</definedName>
    <definedName name="Z_675C748E_A80D_4DAA_BFD7_C92DF2457346_.wvu.Cols" hidden="1">#REF!</definedName>
    <definedName name="Z_675C748E_A80D_4DAA_BFD7_C92DF2457346_.wvu.PrintArea" hidden="1">#REF!</definedName>
    <definedName name="Z_675C748E_A80D_4DAA_BFD7_C92DF2457346_.wvu.PrintTitles" hidden="1">#REF!,#REF!</definedName>
    <definedName name="Z_69684882_FADC_4DF8_856E_2639A22D1420_.wvu.Cols" hidden="1">#REF!</definedName>
    <definedName name="Z_69684882_FADC_4DF8_856E_2639A22D1420_.wvu.PrintArea" hidden="1">#REF!</definedName>
    <definedName name="Z_69684882_FADC_4DF8_856E_2639A22D1420_.wvu.PrintTitles" hidden="1">#REF!,#REF!</definedName>
    <definedName name="Z_69AB0546_6642_4885_AC6F_31C0E053F261_.wvu.PrintArea" hidden="1">#REF!</definedName>
    <definedName name="Z_69AB0546_6642_4885_AC6F_31C0E053F261_.wvu.PrintTitles" hidden="1">#REF!,#REF!</definedName>
    <definedName name="Z_6A57FAA3_61D3_4540_8E16_A24173DFFD40_.wvu.Cols" hidden="1">#REF!</definedName>
    <definedName name="Z_6A57FAA3_61D3_4540_8E16_A24173DFFD40_.wvu.PrintArea" hidden="1">#REF!</definedName>
    <definedName name="Z_6A57FAA3_61D3_4540_8E16_A24173DFFD40_.wvu.PrintTitles" hidden="1">#REF!,#REF!</definedName>
    <definedName name="Z_6AC0F30C_B305_40B7_A89A_BCD802639A4A_.wvu.PrintArea" hidden="1">#REF!</definedName>
    <definedName name="Z_6AC0F30C_B305_40B7_A89A_BCD802639A4A_.wvu.PrintTitles" hidden="1">#REF!,#REF!</definedName>
    <definedName name="Z_6C23C077_4BBA_4B0B_89FB_444B1D0F3F7A_.wvu.Cols" hidden="1">#REF!</definedName>
    <definedName name="Z_6C60DA7E_C5A0_4FBC_82C3_34C587CAA92E_.wvu.Cols" hidden="1">#REF!</definedName>
    <definedName name="Z_6C60DA7E_C5A0_4FBC_82C3_34C587CAA92E_.wvu.PrintArea" hidden="1">#REF!</definedName>
    <definedName name="Z_6C60DA7E_C5A0_4FBC_82C3_34C587CAA92E_.wvu.PrintTitles" hidden="1">#REF!,#REF!</definedName>
    <definedName name="Z_6D6C4945_3335_48E0_9C40_4811E6AA7957_.wvu.PrintArea" hidden="1">#REF!</definedName>
    <definedName name="Z_6D6C4945_3335_48E0_9C40_4811E6AA7957_.wvu.PrintTitles" hidden="1">#REF!,#REF!</definedName>
    <definedName name="Z_6F06A65D_8E9B_43ED_AC61_AC10F6BF356C_.wvu.Cols" hidden="1">#REF!,#REF!</definedName>
    <definedName name="Z_72BBC447_6450_4A73_8711_410CDBA07608_.wvu.Cols" hidden="1">#REF!</definedName>
    <definedName name="Z_72EFA9FA_4AC2_4892_ABC5_32746DD54227_.wvu.PrintArea" hidden="1">#REF!</definedName>
    <definedName name="Z_72EFA9FA_4AC2_4892_ABC5_32746DD54227_.wvu.PrintTitles" hidden="1">#REF!,#REF!</definedName>
    <definedName name="Z_7306D5EA_6C8C_4C57_A9B3_AA030F3A29DF_.wvu.PrintArea" hidden="1">#REF!</definedName>
    <definedName name="Z_7306D5EA_6C8C_4C57_A9B3_AA030F3A29DF_.wvu.PrintTitles" hidden="1">#REF!,#REF!</definedName>
    <definedName name="Z_73EE58CA_39FD_40FE_B9BA_B70A5B317566_.wvu.Cols" hidden="1">#REF!</definedName>
    <definedName name="Z_74F4204A_CC68_4725_B99B_153548F647A6_.wvu.Cols" hidden="1">#REF!</definedName>
    <definedName name="Z_74F4204A_CC68_4725_B99B_153548F647A6_.wvu.PrintArea" hidden="1">#REF!</definedName>
    <definedName name="Z_74F4204A_CC68_4725_B99B_153548F647A6_.wvu.PrintTitles" hidden="1">#REF!,#REF!</definedName>
    <definedName name="Z_75D90A89_40D4_4F98_9A19_048323A637EB_.wvu.PrintArea" hidden="1">#REF!</definedName>
    <definedName name="Z_75D90A89_40D4_4F98_9A19_048323A637EB_.wvu.PrintTitles" hidden="1">#REF!,#REF!</definedName>
    <definedName name="Z_75E62DD8_1AA2_419B_A6F3_9B51FA4E5F1A_.wvu.Cols" hidden="1">#REF!</definedName>
    <definedName name="Z_75E62DD8_1AA2_419B_A6F3_9B51FA4E5F1A_.wvu.PrintArea" hidden="1">#REF!</definedName>
    <definedName name="Z_75E62DD8_1AA2_419B_A6F3_9B51FA4E5F1A_.wvu.PrintTitles" hidden="1">#REF!,#REF!</definedName>
    <definedName name="Z_75FC4A4A_CABD_4AB0_98FF_85A804332359_.wvu.Cols" hidden="1">#REF!</definedName>
    <definedName name="Z_75FC4A4A_CABD_4AB0_98FF_85A804332359_.wvu.PrintArea" hidden="1">#REF!</definedName>
    <definedName name="Z_75FC4A4A_CABD_4AB0_98FF_85A804332359_.wvu.PrintTitles" hidden="1">#REF!,#REF!</definedName>
    <definedName name="Z_777DE2F7_47D5_4B1A_B9DF_28956611A238_.wvu.PrintArea" hidden="1">#REF!</definedName>
    <definedName name="Z_777DE2F7_47D5_4B1A_B9DF_28956611A238_.wvu.PrintTitles" hidden="1">#REF!,#REF!</definedName>
    <definedName name="Z_79EC4A60_D239_4E4B_B728_9D7D72566F1B_.wvu.Cols" hidden="1">#REF!</definedName>
    <definedName name="Z_79F7533D_7225_49A2_9D42_9C8D69854B97_.wvu.PrintArea" hidden="1">#REF!</definedName>
    <definedName name="Z_79F7533D_7225_49A2_9D42_9C8D69854B97_.wvu.PrintTitles" hidden="1">#REF!,#REF!</definedName>
    <definedName name="Z_7AB6B740_FB68_4881_8B95_4AFACB5DCB92_.wvu.Cols" hidden="1">#REF!</definedName>
    <definedName name="Z_7AB6B740_FB68_4881_8B95_4AFACB5DCB92_.wvu.PrintArea" hidden="1">#REF!</definedName>
    <definedName name="Z_7AB6B740_FB68_4881_8B95_4AFACB5DCB92_.wvu.PrintTitles" hidden="1">#REF!,#REF!</definedName>
    <definedName name="Z_7B1644B2_11C6_4A79_89CC_326559D64174_.wvu.PrintArea" hidden="1">#REF!</definedName>
    <definedName name="Z_7B1644B2_11C6_4A79_89CC_326559D64174_.wvu.PrintTitles" hidden="1">#REF!,#REF!</definedName>
    <definedName name="Z_7B281B89_2CFF_49EA_AB7F_0E7ABB5BD969_.wvu.Cols" hidden="1">#REF!</definedName>
    <definedName name="Z_7B281B89_2CFF_49EA_AB7F_0E7ABB5BD969_.wvu.PrintArea" hidden="1">#REF!</definedName>
    <definedName name="Z_7B281B89_2CFF_49EA_AB7F_0E7ABB5BD969_.wvu.PrintTitles" hidden="1">#REF!,#REF!</definedName>
    <definedName name="Z_7C92873E_D6D9_4FC3_B8F3_AA0ABA611497_.wvu.Cols" hidden="1">#REF!</definedName>
    <definedName name="Z_7C92873E_D6D9_4FC3_B8F3_AA0ABA611497_.wvu.PrintArea" hidden="1">#REF!</definedName>
    <definedName name="Z_7C92873E_D6D9_4FC3_B8F3_AA0ABA611497_.wvu.PrintTitles" hidden="1">#REF!,#REF!</definedName>
    <definedName name="Z_7E7EE96F_5C1C_4C3D_A3AD_5BD29202E098_.wvu.PrintArea" hidden="1">#REF!</definedName>
    <definedName name="Z_7E7EE96F_5C1C_4C3D_A3AD_5BD29202E098_.wvu.PrintTitles" hidden="1">#REF!,#REF!</definedName>
    <definedName name="Z_7EEBFAFD_517A_4290_A28D_00FDEFEDDF75_.wvu.PrintArea" hidden="1">#REF!</definedName>
    <definedName name="Z_7EEBFAFD_517A_4290_A28D_00FDEFEDDF75_.wvu.PrintTitles" hidden="1">#REF!,#REF!</definedName>
    <definedName name="Z_81809A91_A804_464E_9A48_124CD1A9E7B7_.wvu.Cols" hidden="1">#REF!,#REF!</definedName>
    <definedName name="Z_82B850F0_38DF_42F3_A40C_67206014156E_.wvu.Cols" hidden="1">#REF!</definedName>
    <definedName name="Z_82B850F0_38DF_42F3_A40C_67206014156E_.wvu.PrintArea" hidden="1">#REF!</definedName>
    <definedName name="Z_82B850F0_38DF_42F3_A40C_67206014156E_.wvu.PrintTitles" hidden="1">#REF!,#REF!</definedName>
    <definedName name="Z_8563B52F_EC0E_4722_B5FF_CE552B4833F7_.wvu.Cols" hidden="1">#REF!</definedName>
    <definedName name="Z_8563B52F_EC0E_4722_B5FF_CE552B4833F7_.wvu.PrintArea" hidden="1">#REF!</definedName>
    <definedName name="Z_8563B52F_EC0E_4722_B5FF_CE552B4833F7_.wvu.PrintTitles" hidden="1">#REF!,#REF!</definedName>
    <definedName name="Z_8643C09E_C33F_4EB7_A98E_DA5DEDF9D26F_.wvu.PrintArea" hidden="1">#REF!</definedName>
    <definedName name="Z_8643C09E_C33F_4EB7_A98E_DA5DEDF9D26F_.wvu.PrintTitles" hidden="1">#REF!,#REF!</definedName>
    <definedName name="Z_879D9E6A_4EE1_4445_923D_D0C24BBC0121_.wvu.Cols" hidden="1">#REF!,#REF!</definedName>
    <definedName name="Z_88A1AC43_AAD6_4909_A67F_025323CD7CFF_.wvu.Cols" hidden="1">#REF!</definedName>
    <definedName name="Z_88A1AC43_AAD6_4909_A67F_025323CD7CFF_.wvu.PrintArea" hidden="1">#REF!</definedName>
    <definedName name="Z_88A1AC43_AAD6_4909_A67F_025323CD7CFF_.wvu.PrintTitles" hidden="1">#REF!,#REF!</definedName>
    <definedName name="Z_88FCBCED_784B_4DE8_8F12_BAD41488746E_.wvu.Cols" hidden="1">#REF!,#REF!</definedName>
    <definedName name="Z_8A7E8D1E_13C2_4991_815B_D5178409348F_.wvu.Cols" hidden="1">#REF!,#REF!</definedName>
    <definedName name="Z_8ADA9B31_20ED_45C2_A8C2_95F509EAC669_.wvu.PrintArea" hidden="1">#REF!</definedName>
    <definedName name="Z_8ADA9B31_20ED_45C2_A8C2_95F509EAC669_.wvu.PrintTitles" hidden="1">#REF!,#REF!</definedName>
    <definedName name="Z_8AE6E10A_BBA4_4C83_9A56_FD469A208FF1_.wvu.Cols" hidden="1">#REF!</definedName>
    <definedName name="Z_8B3058D8_7C8D_4470_AEE1_1409D9AF786C_.wvu.Cols" hidden="1">#REF!</definedName>
    <definedName name="Z_8B3058D8_7C8D_4470_AEE1_1409D9AF786C_.wvu.PrintArea" hidden="1">#REF!</definedName>
    <definedName name="Z_8B3058D8_7C8D_4470_AEE1_1409D9AF786C_.wvu.PrintTitles" hidden="1">#REF!,#REF!</definedName>
    <definedName name="Z_8B96F2DD_CDC2_4998_890D_8D39FA8D6F38_.wvu.Cols" hidden="1">#REF!</definedName>
    <definedName name="Z_8BA444B5_9126_4140_A86C_660DEC14A2ED_.wvu.PrintArea" hidden="1">#REF!</definedName>
    <definedName name="Z_8BA444B5_9126_4140_A86C_660DEC14A2ED_.wvu.PrintTitles" hidden="1">#REF!,#REF!</definedName>
    <definedName name="Z_8BEB0577_3349_4584_B6E3_15F5164536F7_.wvu.PrintArea" hidden="1">#REF!</definedName>
    <definedName name="Z_8CD3FBC3_F1C2_495F_AB68_D869EB60F58C_.wvu.PrintArea" hidden="1">#REF!</definedName>
    <definedName name="Z_8CD3FBC3_F1C2_495F_AB68_D869EB60F58C_.wvu.PrintTitles" hidden="1">#REF!,#REF!</definedName>
    <definedName name="Z_8D39B48C_671A_42D7_9258_2ED862109B0B_.wvu.Cols" hidden="1">#REF!</definedName>
    <definedName name="Z_8D3FBEC6_5BDA_44C1_AEE8_7EE73FCC610D_.wvu.PrintArea" hidden="1">#REF!</definedName>
    <definedName name="Z_8D3FBEC6_5BDA_44C1_AEE8_7EE73FCC610D_.wvu.PrintTitles" hidden="1">#REF!,#REF!</definedName>
    <definedName name="Z_8F7690DD_EF60_475D_B5EF_585A9D947110_.wvu.Cols" hidden="1">#REF!,#REF!,#REF!</definedName>
    <definedName name="Z_8F7690DD_EF60_475D_B5EF_585A9D947110_.wvu.PrintArea" hidden="1">#REF!</definedName>
    <definedName name="Z_8F7690DD_EF60_475D_B5EF_585A9D947110_.wvu.PrintTitles" hidden="1">#REF!,#REF!</definedName>
    <definedName name="Z_8FB8B2C3_09DA_4763_AE84_4097B9EF86F4_.wvu.PrintArea" hidden="1">#REF!</definedName>
    <definedName name="Z_8FB8B2C3_09DA_4763_AE84_4097B9EF86F4_.wvu.PrintTitles" hidden="1">#REF!,#REF!</definedName>
    <definedName name="Z_902C0AB7_2134_4CF6_BB60_1DC2DC49C6FA_.wvu.Cols" hidden="1">#REF!</definedName>
    <definedName name="Z_902C0AB7_2134_4CF6_BB60_1DC2DC49C6FA_.wvu.PrintArea" hidden="1">#REF!</definedName>
    <definedName name="Z_902C0AB7_2134_4CF6_BB60_1DC2DC49C6FA_.wvu.PrintTitles" hidden="1">#REF!,#REF!</definedName>
    <definedName name="Z_903AF375_5B0E_46F5_91EE_D77271295F31_.wvu.Cols" hidden="1">#REF!</definedName>
    <definedName name="Z_903AF375_5B0E_46F5_91EE_D77271295F31_.wvu.PrintArea" hidden="1">#REF!</definedName>
    <definedName name="Z_903AF375_5B0E_46F5_91EE_D77271295F31_.wvu.PrintTitles" hidden="1">#REF!,#REF!</definedName>
    <definedName name="Z_9046D9B3_5ACE_4DD1_A8A0_2904462131BB_.wvu.PrintArea" hidden="1">#REF!</definedName>
    <definedName name="Z_9046D9B3_5ACE_4DD1_A8A0_2904462131BB_.wvu.PrintTitles" hidden="1">#REF!,#REF!</definedName>
    <definedName name="Z_909C6C1A_600A_4DA4_8984_335982F7D5F4_.wvu.Cols" hidden="1">#REF!</definedName>
    <definedName name="Z_917F33B7_9339_48D0_A7EE_2CC463FA88A8_.wvu.Cols" hidden="1">#REF!</definedName>
    <definedName name="Z_917F33B7_9339_48D0_A7EE_2CC463FA88A8_.wvu.PrintArea" hidden="1">#REF!</definedName>
    <definedName name="Z_917F33B7_9339_48D0_A7EE_2CC463FA88A8_.wvu.PrintTitles" hidden="1">#REF!,#REF!</definedName>
    <definedName name="Z_93EA70A4_D6D7_482B_B25F_57A907462DD5_.wvu.PrintArea" hidden="1">#REF!</definedName>
    <definedName name="Z_93EA70A4_D6D7_482B_B25F_57A907462DD5_.wvu.PrintTitles" hidden="1">#REF!,#REF!</definedName>
    <definedName name="Z_954A67AF_B887_4357_9F73_103CB797E1EA_.wvu.Cols" hidden="1">#REF!</definedName>
    <definedName name="Z_9661B9C7_B470_47C1_979F_5AC155F9F094_.wvu.Cols" hidden="1">#REF!</definedName>
    <definedName name="Z_96E11F11_2FDA_48BE_91B6_069443E7DC1E_.wvu.PrintArea" hidden="1">#REF!</definedName>
    <definedName name="Z_96E11F11_2FDA_48BE_91B6_069443E7DC1E_.wvu.PrintTitles" hidden="1">#REF!,#REF!</definedName>
    <definedName name="Z_98DA6548_FC96_49D4_96BF_34F31B45774A_.wvu.Cols" hidden="1">#REF!</definedName>
    <definedName name="Z_98DA6548_FC96_49D4_96BF_34F31B45774A_.wvu.PrintArea" hidden="1">#REF!</definedName>
    <definedName name="Z_98DA6548_FC96_49D4_96BF_34F31B45774A_.wvu.PrintTitles" hidden="1">#REF!,#REF!</definedName>
    <definedName name="Z_9977A2E0_AA2D_47C7_9256_FE61CCF07E0C_.wvu.PrintArea" hidden="1">#REF!</definedName>
    <definedName name="Z_9977A2E0_AA2D_47C7_9256_FE61CCF07E0C_.wvu.PrintTitles" hidden="1">#REF!,#REF!</definedName>
    <definedName name="Z_9A5881F2_53C0_4D1B_9158_B43CD47009D8_.wvu.Cols" hidden="1">#REF!,#REF!</definedName>
    <definedName name="Z_9AE9A3F2_A32C_438A_9517_2E14A0476917_.wvu.PrintArea" hidden="1">#REF!</definedName>
    <definedName name="Z_9AE9A3F2_A32C_438A_9517_2E14A0476917_.wvu.PrintTitles" hidden="1">#REF!,#REF!</definedName>
    <definedName name="Z_9B1354DA_4572_4843_8828_447D8BF97110_.wvu.PrintArea" hidden="1">#REF!</definedName>
    <definedName name="Z_9B1354DA_4572_4843_8828_447D8BF97110_.wvu.PrintTitles" hidden="1">#REF!,#REF!</definedName>
    <definedName name="Z_9B7CA681_2F69_4B2D_8831_8CAE49B64768_.wvu.Cols" hidden="1">#REF!</definedName>
    <definedName name="Z_9B7CA681_2F69_4B2D_8831_8CAE49B64768_.wvu.PrintArea" hidden="1">#REF!</definedName>
    <definedName name="Z_9B7CA681_2F69_4B2D_8831_8CAE49B64768_.wvu.PrintTitles" hidden="1">#REF!,#REF!</definedName>
    <definedName name="Z_9B9E927C_EEC2_4E70_A471_D9E51D819C41_.wvu.PrintArea" hidden="1">#REF!</definedName>
    <definedName name="Z_9B9E927C_EEC2_4E70_A471_D9E51D819C41_.wvu.PrintTitles" hidden="1">#REF!,#REF!</definedName>
    <definedName name="Z_9CFC0550_74E4_457C_B5FE_7D884A4B6828_.wvu.Cols" hidden="1">#REF!</definedName>
    <definedName name="Z_9D749126_A770_448B_A239_A6C0174DDAA0_.wvu.Cols" hidden="1">#REF!</definedName>
    <definedName name="Z_9DB62EEE_5081_4D3B_A396_E3ABEADE5FB5_.wvu.Cols" hidden="1">#REF!</definedName>
    <definedName name="Z_9DB62EEE_5081_4D3B_A396_E3ABEADE5FB5_.wvu.PrintArea" hidden="1">#REF!</definedName>
    <definedName name="Z_9DB62EEE_5081_4D3B_A396_E3ABEADE5FB5_.wvu.PrintTitles" hidden="1">#REF!,#REF!</definedName>
    <definedName name="Z_9E4B4660_9DA5_4FDE_ACE5_5476090D1CD6_.wvu.PrintArea" hidden="1">#REF!</definedName>
    <definedName name="Z_9E4B4660_9DA5_4FDE_ACE5_5476090D1CD6_.wvu.PrintTitles" hidden="1">#REF!,#REF!</definedName>
    <definedName name="Z_9EFF804E_D11A_467C_B65F_868248B26694_.wvu.Cols" hidden="1">#REF!,#REF!</definedName>
    <definedName name="Z_9F7F85FA_CB4F_46C9_9404_47D8228B35AB_.wvu.PrintArea" hidden="1">#REF!</definedName>
    <definedName name="Z_9F7F85FA_CB4F_46C9_9404_47D8228B35AB_.wvu.PrintTitles" hidden="1">#REF!,#REF!</definedName>
    <definedName name="Z_9FB42F59_5EA2_46C1_985F_F9A4AF511601_.wvu.PrintArea" hidden="1">#REF!</definedName>
    <definedName name="Z_9FB42F59_5EA2_46C1_985F_F9A4AF511601_.wvu.PrintTitles" hidden="1">#REF!,#REF!</definedName>
    <definedName name="Z_9FFEB97B_BE45_41DB_BF1E_D88736329914_.wvu.Cols" hidden="1">#REF!,#REF!</definedName>
    <definedName name="Z_A0B0DA2D_5F64_416C_A8DC_936053E76AC0_.wvu.PrintArea" hidden="1">#REF!</definedName>
    <definedName name="Z_A0B0DA2D_5F64_416C_A8DC_936053E76AC0_.wvu.PrintTitles" hidden="1">#REF!,#REF!</definedName>
    <definedName name="Z_A138FCDD_A397_4A0E_9F0E_8D5356F6EA73_.wvu.Cols" hidden="1">#REF!</definedName>
    <definedName name="Z_A168CA58_7895_4B19_9649_EF813BF392EB_.wvu.Cols" hidden="1">#REF!</definedName>
    <definedName name="Z_A18FBCC4_E310_4CD5_B75F_402FA6FB0EE7_.wvu.Cols" hidden="1">#REF!,#REF!</definedName>
    <definedName name="Z_A2E7EC7C_3C9B_4EBF_B9A8_713CE7BDAB5F_.wvu.PrintArea" hidden="1">#REF!</definedName>
    <definedName name="Z_A2E7EC7C_3C9B_4EBF_B9A8_713CE7BDAB5F_.wvu.PrintTitles" hidden="1">#REF!,#REF!</definedName>
    <definedName name="Z_A363D478_756E_4018_A7D4_FEE85261F940_.wvu.PrintArea" hidden="1">#REF!</definedName>
    <definedName name="Z_A363D478_756E_4018_A7D4_FEE85261F940_.wvu.PrintTitles" hidden="1">#REF!,#REF!</definedName>
    <definedName name="Z_A4BCA6D3_076F_4D57_886B_3A8AC6042EC0_.wvu.Cols" hidden="1">#REF!</definedName>
    <definedName name="Z_A4BCA6D3_076F_4D57_886B_3A8AC6042EC0_.wvu.PrintArea" hidden="1">#REF!</definedName>
    <definedName name="Z_A4BCA6D3_076F_4D57_886B_3A8AC6042EC0_.wvu.PrintTitles" hidden="1">#REF!,#REF!</definedName>
    <definedName name="Z_A4C66C7F_CD23_48CB_A25A_8BE44440B28D_.wvu.Cols" hidden="1">#REF!,#REF!</definedName>
    <definedName name="Z_A5CDDDC6_5105_4427_BFDE_285420D68572_.wvu.PrintArea" hidden="1">#REF!</definedName>
    <definedName name="Z_A5CDDDC6_5105_4427_BFDE_285420D68572_.wvu.PrintTitles" hidden="1">#REF!,#REF!</definedName>
    <definedName name="Z_A5E7BC13_E6BC_4CF4_B77B_B4A9247871CE_.wvu.Cols" hidden="1">#REF!,#REF!</definedName>
    <definedName name="Z_A6694D0A_4FC4_4926_80D3_AC229C6729F1_.wvu.Cols" hidden="1">#REF!,#REF!</definedName>
    <definedName name="Z_A7305164_2E02_42AD_8453_57BE3D6350ED_.wvu.Cols" hidden="1">#REF!</definedName>
    <definedName name="Z_A7305164_2E02_42AD_8453_57BE3D6350ED_.wvu.PrintArea" hidden="1">#REF!</definedName>
    <definedName name="Z_A7305164_2E02_42AD_8453_57BE3D6350ED_.wvu.PrintTitles" hidden="1">#REF!,#REF!</definedName>
    <definedName name="Z_A7981B6B_3525_4FC3_B8AD_CC2EB13E2EFE_.wvu.PrintArea" hidden="1">#REF!</definedName>
    <definedName name="Z_A7981B6B_3525_4FC3_B8AD_CC2EB13E2EFE_.wvu.PrintTitles" hidden="1">#REF!,#REF!</definedName>
    <definedName name="Z_A9BDBA73_D8F8_4FB2_984D_1A5688FF294E_.wvu.PrintArea" hidden="1">#REF!</definedName>
    <definedName name="Z_A9BDBA73_D8F8_4FB2_984D_1A5688FF294E_.wvu.PrintTitles" hidden="1">#REF!,#REF!</definedName>
    <definedName name="Z_AAE73925_57F5_40E9_88A7_67DA2739F25E_.wvu.Cols" hidden="1">#REF!,#REF!</definedName>
    <definedName name="Z_AB6A0887_0ABE_4CA1_A6A8_88E91BB171AF_.wvu.Cols" hidden="1">#REF!</definedName>
    <definedName name="Z_AB6A0887_0ABE_4CA1_A6A8_88E91BB171AF_.wvu.PrintArea" hidden="1">#REF!</definedName>
    <definedName name="Z_AB6A0887_0ABE_4CA1_A6A8_88E91BB171AF_.wvu.PrintTitles" hidden="1">#REF!,#REF!</definedName>
    <definedName name="Z_AC991A9E_CA86_4BE8_ADF7_090EA3440111_.wvu.Cols" hidden="1">#REF!</definedName>
    <definedName name="Z_AD741B9D_3FCA_4652_BF45_948F5EAEE14C_.wvu.Cols" hidden="1">#REF!</definedName>
    <definedName name="Z_AD8E9F4F_3B89_4340_87B9_8BC94B96DCDE_.wvu.Cols" hidden="1">#REF!</definedName>
    <definedName name="Z_AE093051_ED75_4841_8C41_ED8C2C4ABE28_.wvu.Cols" hidden="1">#REF!</definedName>
    <definedName name="Z_AE093051_ED75_4841_8C41_ED8C2C4ABE28_.wvu.PrintArea" hidden="1">#REF!</definedName>
    <definedName name="Z_AE774041_7659_4F32_907D_CE05B4A313AC_.wvu.PrintArea" hidden="1">#REF!</definedName>
    <definedName name="Z_AE774041_7659_4F32_907D_CE05B4A313AC_.wvu.PrintTitles" hidden="1">#REF!,#REF!</definedName>
    <definedName name="Z_AEF7A77E_71C8_4191_95BF_1856AABEF076_.wvu.Cols" hidden="1">#REF!</definedName>
    <definedName name="Z_AEF7A77E_71C8_4191_95BF_1856AABEF076_.wvu.PrintArea" hidden="1">#REF!</definedName>
    <definedName name="Z_AEF7A77E_71C8_4191_95BF_1856AABEF076_.wvu.PrintTitles" hidden="1">#REF!,#REF!</definedName>
    <definedName name="Z_AF23019C_8C7C_45BC_AB55_1AA365BFCAEB_.wvu.PrintArea" hidden="1">#REF!</definedName>
    <definedName name="Z_AF23019C_8C7C_45BC_AB55_1AA365BFCAEB_.wvu.PrintTitles" hidden="1">#REF!,#REF!</definedName>
    <definedName name="Z_AFEA0111_7648_4760_9DA5_00DAA80A77EC_.wvu.PrintArea" hidden="1">#REF!</definedName>
    <definedName name="Z_AFEA0111_7648_4760_9DA5_00DAA80A77EC_.wvu.PrintTitles" hidden="1">#REF!,#REF!</definedName>
    <definedName name="Z_B0CAB21C_B6FD_4186_8221_EE1B9931FAD9_.wvu.Cols" hidden="1">#REF!,#REF!</definedName>
    <definedName name="Z_B0CAB21C_B6FD_4186_8221_EE1B9931FAD9_.wvu.PrintArea" hidden="1">#REF!</definedName>
    <definedName name="Z_B0CAB21C_B6FD_4186_8221_EE1B9931FAD9_.wvu.PrintTitles" hidden="1">#REF!,#REF!</definedName>
    <definedName name="Z_B1B9226F_6BCE_4703_88A4_4EE43C208D87_.wvu.PrintArea" hidden="1">#REF!</definedName>
    <definedName name="Z_B1B9226F_6BCE_4703_88A4_4EE43C208D87_.wvu.PrintTitles" hidden="1">#REF!,#REF!</definedName>
    <definedName name="Z_B3DEB047_D339_4571_B83A_4DBF943915C9_.wvu.PrintArea" hidden="1">#REF!</definedName>
    <definedName name="Z_B3DEB047_D339_4571_B83A_4DBF943915C9_.wvu.PrintTitles" hidden="1">#REF!,#REF!</definedName>
    <definedName name="Z_B4992198_77B7_4A92_973D_334EDE334FA6_.wvu.Cols" hidden="1">#REF!,#REF!</definedName>
    <definedName name="Z_B4E279E5_CA41_45FA_BFCA_0FB2B8592C6D_.wvu.PrintArea" hidden="1">#REF!</definedName>
    <definedName name="Z_B4E279E5_CA41_45FA_BFCA_0FB2B8592C6D_.wvu.PrintTitles" hidden="1">#REF!,#REF!</definedName>
    <definedName name="Z_B4E37B16_E255_479E_B73C_33763A3FAE59_.wvu.Cols" hidden="1">#REF!</definedName>
    <definedName name="Z_B4E37B16_E255_479E_B73C_33763A3FAE59_.wvu.PrintArea" hidden="1">#REF!</definedName>
    <definedName name="Z_B4E37B16_E255_479E_B73C_33763A3FAE59_.wvu.PrintTitles" hidden="1">#REF!,#REF!</definedName>
    <definedName name="Z_B5A25137_A22A_4BCA_9BF0_EF6CC4DAA10C_.wvu.Cols" hidden="1">#REF!</definedName>
    <definedName name="Z_B63E1912_D9A1_4947_B266_FB78B291DDEC_.wvu.Cols" hidden="1">#REF!</definedName>
    <definedName name="Z_B63E1912_D9A1_4947_B266_FB78B291DDEC_.wvu.PrintArea" hidden="1">#REF!</definedName>
    <definedName name="Z_B63E1912_D9A1_4947_B266_FB78B291DDEC_.wvu.PrintTitles" hidden="1">#REF!,#REF!</definedName>
    <definedName name="Z_B6AE91CF_2F46_4DF6_BB7E_E47EE8019FB5_.wvu.PrintArea" hidden="1">#REF!</definedName>
    <definedName name="Z_B6AE91CF_2F46_4DF6_BB7E_E47EE8019FB5_.wvu.PrintTitles" hidden="1">#REF!,#REF!</definedName>
    <definedName name="Z_B8A56011_9DF3_4E17_A904_AEA92EAED259_.wvu.Cols" hidden="1">#REF!,#REF!,#REF!</definedName>
    <definedName name="Z_B8A56011_9DF3_4E17_A904_AEA92EAED259_.wvu.PrintArea" hidden="1">#REF!</definedName>
    <definedName name="Z_B8A56011_9DF3_4E17_A904_AEA92EAED259_.wvu.PrintTitles" hidden="1">#REF!,#REF!</definedName>
    <definedName name="Z_B9E6D44B_D6B7_454B_B7F0_0CAA3B3BE115_.wvu.PrintArea" hidden="1">#REF!</definedName>
    <definedName name="Z_B9E6D44B_D6B7_454B_B7F0_0CAA3B3BE115_.wvu.PrintTitles" hidden="1">#REF!,#REF!</definedName>
    <definedName name="Z_BA55FF17_F78E_4166_BC4C_3A50CBC6DD70_.wvu.Cols" hidden="1">#REF!</definedName>
    <definedName name="Z_BA55FF17_F78E_4166_BC4C_3A50CBC6DD70_.wvu.PrintArea" hidden="1">#REF!</definedName>
    <definedName name="Z_BA55FF17_F78E_4166_BC4C_3A50CBC6DD70_.wvu.PrintTitles" hidden="1">#REF!,#REF!</definedName>
    <definedName name="Z_BA8736C3_733E_434A_B2D0_C50EEE3513F6_.wvu.PrintArea" hidden="1">#REF!</definedName>
    <definedName name="Z_BA8736C3_733E_434A_B2D0_C50EEE3513F6_.wvu.PrintTitles" hidden="1">#REF!,#REF!</definedName>
    <definedName name="Z_BC711F2A_507A_4F72_8E45_B26204329667_.wvu.Cols" hidden="1">#REF!</definedName>
    <definedName name="Z_BC711F2A_507A_4F72_8E45_B26204329667_.wvu.PrintArea" hidden="1">#REF!</definedName>
    <definedName name="Z_BC711F2A_507A_4F72_8E45_B26204329667_.wvu.PrintTitles" hidden="1">#REF!,#REF!</definedName>
    <definedName name="Z_BC7E59D9_A368_4103_98E1_85A932AB17C1_.wvu.PrintArea" hidden="1">#REF!</definedName>
    <definedName name="Z_BC7E59D9_A368_4103_98E1_85A932AB17C1_.wvu.PrintTitles" hidden="1">#REF!,#REF!</definedName>
    <definedName name="Z_BD827B99_EC37_479F_A347_A647F0F04969_.wvu.Cols" hidden="1">#REF!</definedName>
    <definedName name="Z_BE25FC5F_7FE8_49BC_8C42_00DF53BCE7D4_.wvu.Cols" hidden="1">#REF!</definedName>
    <definedName name="Z_BEC542A1_6678_468B_A84E_DBD41460379C_.wvu.PrintArea" hidden="1">#REF!</definedName>
    <definedName name="Z_BEC542A1_6678_468B_A84E_DBD41460379C_.wvu.PrintTitles" hidden="1">#REF!,#REF!</definedName>
    <definedName name="Z_BEDA1E85_9690_43DC_B225_4BB9AF1BBCF6_.wvu.PrintArea" hidden="1">#REF!</definedName>
    <definedName name="Z_BEDA1E85_9690_43DC_B225_4BB9AF1BBCF6_.wvu.PrintTitles" hidden="1">#REF!,#REF!</definedName>
    <definedName name="Z_BF42341F_7BA6_4F2E_8F04_57C4314AC905_.wvu.Cols" hidden="1">#REF!</definedName>
    <definedName name="Z_BF42341F_7BA6_4F2E_8F04_57C4314AC905_.wvu.PrintArea" hidden="1">#REF!</definedName>
    <definedName name="Z_BF42341F_7BA6_4F2E_8F04_57C4314AC905_.wvu.PrintTitles" hidden="1">#REF!,#REF!</definedName>
    <definedName name="Z_BFE2BBA6_0EB9_471C_AC2A_41B589D60AD6_.wvu.PrintArea" hidden="1">#REF!</definedName>
    <definedName name="Z_BFE2BBA6_0EB9_471C_AC2A_41B589D60AD6_.wvu.PrintTitles" hidden="1">#REF!,#REF!</definedName>
    <definedName name="Z_BFFF24CC_8CC7_4AB9_8C73_8103BAAF7B5D_.wvu.Cols" hidden="1">#REF!</definedName>
    <definedName name="Z_BFFF24CC_8CC7_4AB9_8C73_8103BAAF7B5D_.wvu.PrintArea" hidden="1">#REF!</definedName>
    <definedName name="Z_BFFF24CC_8CC7_4AB9_8C73_8103BAAF7B5D_.wvu.PrintTitles" hidden="1">#REF!,#REF!</definedName>
    <definedName name="Z_C0BE91C9_8090_47F3_A446_D32AEDBBB8AC_.wvu.Cols" hidden="1">#REF!</definedName>
    <definedName name="Z_C0BE91C9_8090_47F3_A446_D32AEDBBB8AC_.wvu.PrintArea" hidden="1">#REF!</definedName>
    <definedName name="Z_C0BE91C9_8090_47F3_A446_D32AEDBBB8AC_.wvu.PrintTitles" hidden="1">#REF!,#REF!</definedName>
    <definedName name="Z_C10052F9_6BDA_45CB_8BC8_874F301ED3D2_.wvu.Cols" hidden="1">#REF!</definedName>
    <definedName name="Z_C10052F9_6BDA_45CB_8BC8_874F301ED3D2_.wvu.PrintArea" hidden="1">#REF!</definedName>
    <definedName name="Z_C10052F9_6BDA_45CB_8BC8_874F301ED3D2_.wvu.PrintTitles" hidden="1">#REF!,#REF!</definedName>
    <definedName name="Z_C1B15D77_9905_4C8D_9CCB_7EC23E6A3DD5_.wvu.Cols" hidden="1">#REF!,#REF!</definedName>
    <definedName name="Z_C1B15D77_9905_4C8D_9CCB_7EC23E6A3DD5_.wvu.PrintArea" hidden="1">#REF!</definedName>
    <definedName name="Z_C1B15D77_9905_4C8D_9CCB_7EC23E6A3DD5_.wvu.PrintTitles" hidden="1">#REF!,#REF!</definedName>
    <definedName name="Z_C2644B74_74D4_4B09_A4CA_EE631C4BBBC5_.wvu.Cols" hidden="1">#REF!</definedName>
    <definedName name="Z_C2644B74_74D4_4B09_A4CA_EE631C4BBBC5_.wvu.PrintArea" hidden="1">#REF!</definedName>
    <definedName name="Z_C2644B74_74D4_4B09_A4CA_EE631C4BBBC5_.wvu.PrintTitles" hidden="1">#REF!,#REF!</definedName>
    <definedName name="Z_C3F52F2A_04C0_4DA7_8A12_3D28D600C2D4_.wvu.PrintArea" hidden="1">#REF!</definedName>
    <definedName name="Z_C3F52F2A_04C0_4DA7_8A12_3D28D600C2D4_.wvu.PrintTitles" hidden="1">#REF!,#REF!</definedName>
    <definedName name="Z_C4FE48A6_D226_43EF_8683_735DDD07B425_.wvu.PrintArea" hidden="1">#REF!</definedName>
    <definedName name="Z_C4FE48A6_D226_43EF_8683_735DDD07B425_.wvu.PrintTitles" hidden="1">#REF!,#REF!</definedName>
    <definedName name="Z_C50B4474_F710_4648_B85A_0107F78C07BF_.wvu.Cols" hidden="1">#REF!,#REF!</definedName>
    <definedName name="Z_C50FEEA5_93BB_465D_8369_5AF58CBDA489_.wvu.Cols" hidden="1">#REF!</definedName>
    <definedName name="Z_C50FEEA5_93BB_465D_8369_5AF58CBDA489_.wvu.PrintArea" hidden="1">#REF!</definedName>
    <definedName name="Z_C50FEEA5_93BB_465D_8369_5AF58CBDA489_.wvu.PrintTitles" hidden="1">#REF!,#REF!</definedName>
    <definedName name="Z_C538117A_A6F0_41ED_9C37_39B1EE4E403D_.wvu.Cols" hidden="1">#REF!,#REF!</definedName>
    <definedName name="Z_C5DB3FFA_7F12_426B_BBC8_3ECBDD556E36_.wvu.Cols" hidden="1">#REF!</definedName>
    <definedName name="Z_C5DB3FFA_7F12_426B_BBC8_3ECBDD556E36_.wvu.PrintArea" hidden="1">#REF!</definedName>
    <definedName name="Z_C5DB3FFA_7F12_426B_BBC8_3ECBDD556E36_.wvu.PrintTitles" hidden="1">#REF!,#REF!</definedName>
    <definedName name="Z_C6007ACF_D2D6_4FE1_8CA3_D6A3BBBB0EAF_.wvu.PrintArea" hidden="1">#REF!</definedName>
    <definedName name="Z_C6007ACF_D2D6_4FE1_8CA3_D6A3BBBB0EAF_.wvu.PrintTitles" hidden="1">#REF!,#REF!</definedName>
    <definedName name="Z_C603C85B_A251_4071_AEF9_67399E07B2C7_.wvu.PrintTitles" hidden="1">#REF!,#REF!</definedName>
    <definedName name="Z_C6F5B022_6053_45DC_8AFB_75A17EA036F9_.wvu.Cols" hidden="1">#REF!</definedName>
    <definedName name="Z_C719BAE8_ED4B_4E2D_A883_8E8FF0D44026_.wvu.Cols" hidden="1">#REF!</definedName>
    <definedName name="Z_C719BAE8_ED4B_4E2D_A883_8E8FF0D44026_.wvu.PrintArea" hidden="1">#REF!</definedName>
    <definedName name="Z_C719BAE8_ED4B_4E2D_A883_8E8FF0D44026_.wvu.PrintTitles" hidden="1">#REF!,#REF!</definedName>
    <definedName name="Z_C755E50D_C682_4722_AFE3_2D124FAD07DC_.wvu.Cols" hidden="1">#REF!</definedName>
    <definedName name="Z_C755E50D_C682_4722_AFE3_2D124FAD07DC_.wvu.PrintArea" hidden="1">#REF!</definedName>
    <definedName name="Z_C755E50D_C682_4722_AFE3_2D124FAD07DC_.wvu.PrintTitles" hidden="1">#REF!,#REF!</definedName>
    <definedName name="Z_C86923AC_F68B_4869_9517_0236BC300A63_.wvu.PrintArea" hidden="1">#REF!</definedName>
    <definedName name="Z_C86923AC_F68B_4869_9517_0236BC300A63_.wvu.PrintTitles" hidden="1">#REF!,#REF!</definedName>
    <definedName name="Z_C8D258B7_A13A_4DAD_B7D0_8F56DFA5FBEE_.wvu.PrintArea" hidden="1">#REF!</definedName>
    <definedName name="Z_C8D258B7_A13A_4DAD_B7D0_8F56DFA5FBEE_.wvu.PrintTitles" hidden="1">#REF!,#REF!</definedName>
    <definedName name="Z_CA6BDA4B_BF8C_464A_8061_E788A65560B9_.wvu.PrintArea" hidden="1">#REF!</definedName>
    <definedName name="Z_CA6BDA4B_BF8C_464A_8061_E788A65560B9_.wvu.PrintTitles" hidden="1">#REF!,#REF!</definedName>
    <definedName name="Z_CC23CD7C_593E_43BD_892C_D44CA4FB84EA_.wvu.PrintArea" hidden="1">#REF!</definedName>
    <definedName name="Z_CC23CD7C_593E_43BD_892C_D44CA4FB84EA_.wvu.PrintTitles" hidden="1">#REF!,#REF!</definedName>
    <definedName name="Z_CDECFE9C_0140_4D29_8621_9442CDA6D3D5_.wvu.PrintArea" hidden="1">#REF!</definedName>
    <definedName name="Z_CE112EFE_60FF_4DDB_9B4F_4BF43193F76A_.wvu.Cols" hidden="1">#REF!,#REF!</definedName>
    <definedName name="Z_CE807FFE_4864_4C05_A75F_A2AA91281037_.wvu.Cols" hidden="1">#REF!</definedName>
    <definedName name="Z_CEA2F74D_0E62_48CF_8850_2EB803E88ED6_.wvu.Cols" hidden="1">#REF!</definedName>
    <definedName name="Z_CEA2F74D_0E62_48CF_8850_2EB803E88ED6_.wvu.PrintArea" hidden="1">#REF!</definedName>
    <definedName name="Z_CEA2F74D_0E62_48CF_8850_2EB803E88ED6_.wvu.PrintTitles" hidden="1">#REF!,#REF!</definedName>
    <definedName name="Z_CF886110_4A81_4158_9049_55B6424F1F86_.wvu.PrintArea" hidden="1">#REF!</definedName>
    <definedName name="Z_CF886110_4A81_4158_9049_55B6424F1F86_.wvu.PrintTitles" hidden="1">#REF!,#REF!</definedName>
    <definedName name="Z_CFA013EE_BEBC_4477_AA77_D51DAEBA1C88_.wvu.Cols" hidden="1">#REF!,#REF!</definedName>
    <definedName name="Z_CFC0CB2A_5607_4C82_B02F_1D4747ABB711_.wvu.PrintArea" hidden="1">#REF!</definedName>
    <definedName name="Z_CFC0CB2A_5607_4C82_B02F_1D4747ABB711_.wvu.PrintTitles" hidden="1">#REF!,#REF!</definedName>
    <definedName name="Z_D0E5E695_2D2E_4AEE_8123_8388E9CBDA22_.wvu.Cols" hidden="1">#REF!</definedName>
    <definedName name="Z_D0E5E695_2D2E_4AEE_8123_8388E9CBDA22_.wvu.PrintArea" hidden="1">#REF!</definedName>
    <definedName name="Z_D0E5E695_2D2E_4AEE_8123_8388E9CBDA22_.wvu.PrintTitles" hidden="1">#REF!,#REF!</definedName>
    <definedName name="Z_D146A2A8_A0A7_4AD3_A3DD_D85C28AA8393_.wvu.Cols" hidden="1">#REF!</definedName>
    <definedName name="Z_D146A2A8_A0A7_4AD3_A3DD_D85C28AA8393_.wvu.PrintArea" hidden="1">#REF!</definedName>
    <definedName name="Z_D146A2A8_A0A7_4AD3_A3DD_D85C28AA8393_.wvu.PrintTitles" hidden="1">#REF!,#REF!</definedName>
    <definedName name="Z_D1863612_752F_4F78_8A09_F5BB3D91C131_.wvu.Cols" hidden="1">#REF!,#REF!</definedName>
    <definedName name="Z_D1863612_752F_4F78_8A09_F5BB3D91C131_.wvu.PrintArea" hidden="1">#REF!</definedName>
    <definedName name="Z_D1863612_752F_4F78_8A09_F5BB3D91C131_.wvu.PrintTitles" hidden="1">#REF!,#REF!</definedName>
    <definedName name="Z_D1BE6533_22CB_4273_A37E_5A4E8AA0E694_.wvu.Cols" hidden="1">#REF!</definedName>
    <definedName name="Z_D1BE6533_22CB_4273_A37E_5A4E8AA0E694_.wvu.PrintArea" hidden="1">#REF!</definedName>
    <definedName name="Z_D1BE6533_22CB_4273_A37E_5A4E8AA0E694_.wvu.PrintTitles" hidden="1">#REF!,#REF!</definedName>
    <definedName name="Z_D1D8A598_D93B_476A_92BA_F23E26A9B660_.wvu.PrintArea" hidden="1">#REF!</definedName>
    <definedName name="Z_D1D8A598_D93B_476A_92BA_F23E26A9B660_.wvu.PrintTitles" hidden="1">#REF!,#REF!</definedName>
    <definedName name="Z_D2512791_D399_4E50_BAE1_F65A2761D418_.wvu.Cols" hidden="1">#REF!</definedName>
    <definedName name="Z_D2512791_D399_4E50_BAE1_F65A2761D418_.wvu.PrintArea" hidden="1">#REF!</definedName>
    <definedName name="Z_D2512791_D399_4E50_BAE1_F65A2761D418_.wvu.PrintTitles" hidden="1">#REF!,#REF!</definedName>
    <definedName name="Z_D2F9C83F_A34E_4C9F_B941_672EAC1B058C_.wvu.Cols" hidden="1">#REF!</definedName>
    <definedName name="Z_D2F9C83F_A34E_4C9F_B941_672EAC1B058C_.wvu.PrintArea" hidden="1">#REF!</definedName>
    <definedName name="Z_D2F9C83F_A34E_4C9F_B941_672EAC1B058C_.wvu.PrintTitles" hidden="1">#REF!,#REF!</definedName>
    <definedName name="Z_D3295816_894F_49D2_9975_9ACB22ABA51B_.wvu.PrintArea" hidden="1">#REF!</definedName>
    <definedName name="Z_D3295816_894F_49D2_9975_9ACB22ABA51B_.wvu.PrintTitles" hidden="1">#REF!,#REF!</definedName>
    <definedName name="Z_D351D6F7_3842_43EE_BB08_617893699233_.wvu.PrintArea" hidden="1">#REF!</definedName>
    <definedName name="Z_D351D6F7_3842_43EE_BB08_617893699233_.wvu.PrintTitles" hidden="1">#REF!,#REF!</definedName>
    <definedName name="Z_D3D96EB5_A09D_4841_A3AB_F8D65709BD0F_.wvu.Cols" hidden="1">#REF!</definedName>
    <definedName name="Z_D3D96EB5_A09D_4841_A3AB_F8D65709BD0F_.wvu.PrintArea" hidden="1">#REF!</definedName>
    <definedName name="Z_D3D96EB5_A09D_4841_A3AB_F8D65709BD0F_.wvu.PrintTitles" hidden="1">#REF!,#REF!</definedName>
    <definedName name="Z_D44A6FEE_1EB3_4480_8A18_AFEF7376D21B_.wvu.Cols" hidden="1">#REF!</definedName>
    <definedName name="Z_D44A6FEE_1EB3_4480_8A18_AFEF7376D21B_.wvu.PrintArea" hidden="1">#REF!</definedName>
    <definedName name="Z_D44A6FEE_1EB3_4480_8A18_AFEF7376D21B_.wvu.PrintTitles" hidden="1">#REF!,#REF!</definedName>
    <definedName name="Z_D53E3BE2_1DF6_43DF_BFA6_B5A297633FD5_.wvu.PrintArea" hidden="1">#REF!</definedName>
    <definedName name="Z_D53E3BE2_1DF6_43DF_BFA6_B5A297633FD5_.wvu.PrintTitles" hidden="1">#REF!,#REF!</definedName>
    <definedName name="Z_D5EB4E0F_5B64_4411_B80B_2714410EDF26_.wvu.Cols" hidden="1">#REF!</definedName>
    <definedName name="Z_D6ECA251_CA0B_46C4_AACF_81A08FA00E1F_.wvu.Cols" hidden="1">#REF!</definedName>
    <definedName name="Z_D77835E5_005B_443A_B74E_677058889C2A_.wvu.Cols" hidden="1">#REF!</definedName>
    <definedName name="Z_D77835E5_005B_443A_B74E_677058889C2A_.wvu.PrintArea" hidden="1">#REF!</definedName>
    <definedName name="Z_D77835E5_005B_443A_B74E_677058889C2A_.wvu.PrintTitles" hidden="1">#REF!,#REF!</definedName>
    <definedName name="Z_D7A1F130_6B15_411E_A32E_1E5F5EB40472_.wvu.Cols" hidden="1">#REF!</definedName>
    <definedName name="Z_D7D8B9BD_934A_40F4_B1C5_71B03B7C7B7E_.wvu.PrintArea" hidden="1">#REF!</definedName>
    <definedName name="Z_D7D8B9BD_934A_40F4_B1C5_71B03B7C7B7E_.wvu.PrintTitles" hidden="1">#REF!</definedName>
    <definedName name="Z_D8855975_BDE8_4681_8029_50337CD3A38A_.wvu.PrintArea" hidden="1">#REF!</definedName>
    <definedName name="Z_D8855975_BDE8_4681_8029_50337CD3A38A_.wvu.PrintTitles" hidden="1">#REF!,#REF!</definedName>
    <definedName name="Z_D8B5284D_B312_4FC3_9291_A91F97B45087_.wvu.PrintArea" hidden="1">#REF!</definedName>
    <definedName name="Z_D8B5284D_B312_4FC3_9291_A91F97B45087_.wvu.PrintTitles" hidden="1">#REF!,#REF!</definedName>
    <definedName name="Z_D93E1856_B390_42F1_8D74_41B9EF2518DB_.wvu.PrintArea" hidden="1">#REF!</definedName>
    <definedName name="Z_D93E1856_B390_42F1_8D74_41B9EF2518DB_.wvu.PrintTitles" hidden="1">#REF!,#REF!</definedName>
    <definedName name="Z_D940B3C5_3F6E_420D_9FC6_06EF89E6B44D_.wvu.PrintArea" hidden="1">#REF!</definedName>
    <definedName name="Z_D940B3C5_3F6E_420D_9FC6_06EF89E6B44D_.wvu.PrintTitles" hidden="1">#REF!,#REF!</definedName>
    <definedName name="Z_D978CE67_27C8_4FA2_9700_BF066474E57F_.wvu.Cols" hidden="1">#REF!</definedName>
    <definedName name="Z_D978CE67_27C8_4FA2_9700_BF066474E57F_.wvu.PrintArea" hidden="1">#REF!</definedName>
    <definedName name="Z_D978CE67_27C8_4FA2_9700_BF066474E57F_.wvu.PrintTitles" hidden="1">#REF!,#REF!</definedName>
    <definedName name="Z_DA224A0C_DEFC_4EE2_BCC6_F179AE46AB06_.wvu.Cols" hidden="1">#REF!</definedName>
    <definedName name="Z_DA224A0C_DEFC_4EE2_BCC6_F179AE46AB06_.wvu.PrintArea" hidden="1">#REF!</definedName>
    <definedName name="Z_DA224A0C_DEFC_4EE2_BCC6_F179AE46AB06_.wvu.PrintTitles" hidden="1">#REF!,#REF!</definedName>
    <definedName name="Z_DB075A82_50F8_4DC8_847C_9BE8D3387284_.wvu.PrintArea" hidden="1">#REF!</definedName>
    <definedName name="Z_DB075A82_50F8_4DC8_847C_9BE8D3387284_.wvu.PrintTitles" hidden="1">#REF!,#REF!</definedName>
    <definedName name="Z_DBAB7D00_D8CF_4AAC_B549_6E0DDC8EA988_.wvu.PrintArea" hidden="1">#REF!</definedName>
    <definedName name="Z_DBAB7D00_D8CF_4AAC_B549_6E0DDC8EA988_.wvu.PrintTitles" hidden="1">#REF!,#REF!</definedName>
    <definedName name="Z_DE4B044A_4C63_4D8A_8C66_761B16C25405_.wvu.Cols" hidden="1">#REF!</definedName>
    <definedName name="Z_DE4B044A_4C63_4D8A_8C66_761B16C25405_.wvu.PrintArea" hidden="1">#REF!</definedName>
    <definedName name="Z_DE4B044A_4C63_4D8A_8C66_761B16C25405_.wvu.PrintTitles" hidden="1">#REF!,#REF!</definedName>
    <definedName name="Z_DEE2D99A_FB66_4E98_8923_1F7FE409778A_.wvu.Cols" hidden="1">#REF!</definedName>
    <definedName name="Z_DEE2D99A_FB66_4E98_8923_1F7FE409778A_.wvu.PrintArea" hidden="1">#REF!</definedName>
    <definedName name="Z_DEE2D99A_FB66_4E98_8923_1F7FE409778A_.wvu.PrintTitles" hidden="1">#REF!,#REF!</definedName>
    <definedName name="Z_DEFC0A24_4C7C_4904_8600_CDBD21C62323_.wvu.PrintArea" hidden="1">#REF!</definedName>
    <definedName name="Z_DEFC0A24_4C7C_4904_8600_CDBD21C62323_.wvu.PrintTitles" hidden="1">#REF!,#REF!</definedName>
    <definedName name="Z_E0452BC3_FA93_43FC_8AF8_FA71DE18CE56_.wvu.Cols" hidden="1">#REF!,#REF!</definedName>
    <definedName name="Z_E099E83B_9B52_444A_8E89_5A5101DE2E19_.wvu.Cols" hidden="1">#REF!</definedName>
    <definedName name="Z_E0EEF47F_B54C_4CEA_8D25_30E6102C3076_.wvu.PrintArea" hidden="1">#REF!</definedName>
    <definedName name="Z_E0EEF47F_B54C_4CEA_8D25_30E6102C3076_.wvu.PrintTitles" hidden="1">#REF!,#REF!</definedName>
    <definedName name="Z_E13BC225_ACDF_44D4_B638_33E8496E943C_.wvu.PrintArea" hidden="1">#REF!</definedName>
    <definedName name="Z_E13BC225_ACDF_44D4_B638_33E8496E943C_.wvu.PrintTitles" hidden="1">#REF!,#REF!</definedName>
    <definedName name="Z_E22EFE14_6C94_49B7_BFD6_9FD54BF3E628_.wvu.Cols" hidden="1">#REF!</definedName>
    <definedName name="Z_E379CA3E_D9B5_47F9_9A2B_603DE98D0D22_.wvu.Cols" hidden="1">#REF!</definedName>
    <definedName name="Z_E38B9915_FDCF_4807_99E2_0C9FB5519784_.wvu.PrintArea" hidden="1">#REF!</definedName>
    <definedName name="Z_E38B9915_FDCF_4807_99E2_0C9FB5519784_.wvu.PrintTitles" hidden="1">#REF!,#REF!</definedName>
    <definedName name="Z_E3F5937D_880B_4263_81B0_F705FE1CD612_.wvu.Cols" hidden="1">#REF!</definedName>
    <definedName name="Z_E3F5937D_880B_4263_81B0_F705FE1CD612_.wvu.PrintArea" hidden="1">#REF!</definedName>
    <definedName name="Z_E40368C3_CB85_41AC_8A33_F7D5E98DB6FC_.wvu.Cols" hidden="1">#REF!</definedName>
    <definedName name="Z_E40368C3_CB85_41AC_8A33_F7D5E98DB6FC_.wvu.PrintArea" hidden="1">#REF!</definedName>
    <definedName name="Z_E40368C3_CB85_41AC_8A33_F7D5E98DB6FC_.wvu.PrintTitles" hidden="1">#REF!,#REF!</definedName>
    <definedName name="Z_E4CDC5C0_2CFE_45CB_BD56_21920E9A5CC4_.wvu.Cols" hidden="1">#REF!</definedName>
    <definedName name="Z_E5233F55_6213_43A1_9A87_9C7E7A1D400A_.wvu.Cols" hidden="1">#REF!</definedName>
    <definedName name="Z_E5771CD1_AFB4_44B2_AFAA_0A63613ADB78_.wvu.Cols" hidden="1">#REF!</definedName>
    <definedName name="Z_E5771CD1_AFB4_44B2_AFAA_0A63613ADB78_.wvu.PrintArea" hidden="1">#REF!</definedName>
    <definedName name="Z_E5DDBCE9_FC0E_4C41_8B70_78C137987512_.wvu.PrintArea" hidden="1">#REF!</definedName>
    <definedName name="Z_E5DDBCE9_FC0E_4C41_8B70_78C137987512_.wvu.PrintTitles" hidden="1">#REF!,#REF!</definedName>
    <definedName name="Z_E5F69300_85AC_4F0E_87E1_2F6A3E0429BE_.wvu.Cols" hidden="1">#REF!</definedName>
    <definedName name="Z_E5F69300_85AC_4F0E_87E1_2F6A3E0429BE_.wvu.PrintArea" hidden="1">#REF!</definedName>
    <definedName name="Z_E5F69300_85AC_4F0E_87E1_2F6A3E0429BE_.wvu.PrintTitles" hidden="1">#REF!</definedName>
    <definedName name="Z_E762C7CF_75D4_4413_8D71_A8AE8320C27F_.wvu.Cols" hidden="1">#REF!,#REF!</definedName>
    <definedName name="Z_E83A205C_2450_4A35_83BB_C851C8AEFD8B_.wvu.PrintArea" hidden="1">#REF!</definedName>
    <definedName name="Z_E83A205C_2450_4A35_83BB_C851C8AEFD8B_.wvu.PrintTitles" hidden="1">#REF!,#REF!</definedName>
    <definedName name="Z_E87196F4_B1E0_4362_9F1F_65970C0F2DB2_.wvu.PrintArea" hidden="1">#REF!</definedName>
    <definedName name="Z_E87196F4_B1E0_4362_9F1F_65970C0F2DB2_.wvu.PrintTitles" hidden="1">#REF!,#REF!</definedName>
    <definedName name="Z_E893DA14_85E3_42A7_946E_4AFCFA0F4F32_.wvu.PrintArea" hidden="1">#REF!</definedName>
    <definedName name="Z_E893DA14_85E3_42A7_946E_4AFCFA0F4F32_.wvu.PrintTitles" hidden="1">#REF!,#REF!</definedName>
    <definedName name="Z_E9039B57_F406_45CF_B449_C248217D357E_.wvu.PrintArea" hidden="1">#REF!</definedName>
    <definedName name="Z_E9039B57_F406_45CF_B449_C248217D357E_.wvu.PrintTitles" hidden="1">#REF!,#REF!</definedName>
    <definedName name="Z_E933B439_A0C6_4E5D_8A0E_F3AB5A2345CB_.wvu.PrintArea" hidden="1">#REF!</definedName>
    <definedName name="Z_E933B439_A0C6_4E5D_8A0E_F3AB5A2345CB_.wvu.PrintTitles" hidden="1">#REF!,#REF!</definedName>
    <definedName name="Z_E9DA67D7_A582_4B36_AC11_63E6EF5FDAC2_.wvu.Cols" hidden="1">#REF!</definedName>
    <definedName name="Z_E9DA67D7_A582_4B36_AC11_63E6EF5FDAC2_.wvu.PrintArea" hidden="1">#REF!</definedName>
    <definedName name="Z_E9DA67D7_A582_4B36_AC11_63E6EF5FDAC2_.wvu.PrintTitles" hidden="1">#REF!,#REF!</definedName>
    <definedName name="Z_EA05FF80_11F2_4D3C_894F_935478121031_.wvu.Cols" hidden="1">#REF!</definedName>
    <definedName name="Z_EA69646A_F9BB_4414_BA4B_82949BB74A9C_.wvu.PrintArea" hidden="1">#REF!</definedName>
    <definedName name="Z_EA69646A_F9BB_4414_BA4B_82949BB74A9C_.wvu.PrintTitles" hidden="1">#REF!,#REF!</definedName>
    <definedName name="Z_EA876A3F_A52B_485F_B9F2_27169E214355_.wvu.Cols" hidden="1">#REF!</definedName>
    <definedName name="Z_EBB84642_176A_472F_8AA3_5F07E6C4F5E6_.wvu.Cols" hidden="1">#REF!</definedName>
    <definedName name="Z_ECFE1E8C_D36C_452E_AACC_F55CBB6DBDA1_.wvu.PrintArea" hidden="1">#REF!</definedName>
    <definedName name="Z_ECFE1E8C_D36C_452E_AACC_F55CBB6DBDA1_.wvu.PrintTitles" hidden="1">#REF!,#REF!</definedName>
    <definedName name="Z_EDAB80A1_32FB_4A1C_8DD0_1A933561F9B6_.wvu.PrintArea" hidden="1">#REF!</definedName>
    <definedName name="Z_EDAB80A1_32FB_4A1C_8DD0_1A933561F9B6_.wvu.PrintTitles" hidden="1">#REF!,#REF!</definedName>
    <definedName name="Z_EDC19773_1531_4ED1_91DF_A2D897F2D0B5_.wvu.PrintArea" hidden="1">#REF!</definedName>
    <definedName name="Z_EDC19773_1531_4ED1_91DF_A2D897F2D0B5_.wvu.PrintTitles" hidden="1">#REF!,#REF!</definedName>
    <definedName name="Z_EDCA3294_47BE_4C3A_AB2A_A4EEC3E5AAD3_.wvu.PrintArea" hidden="1">#REF!</definedName>
    <definedName name="Z_EDCA3294_47BE_4C3A_AB2A_A4EEC3E5AAD3_.wvu.PrintTitles" hidden="1">#REF!,#REF!</definedName>
    <definedName name="Z_EDD6E247_819B_4F1B_AB3C_36EE33753F41_.wvu.Cols" hidden="1">#REF!</definedName>
    <definedName name="Z_EE0F09D4_75BE_4BA9_A965_4C2031680E61_.wvu.PrintArea" hidden="1">#REF!</definedName>
    <definedName name="Z_EE0F09D4_75BE_4BA9_A965_4C2031680E61_.wvu.PrintTitles" hidden="1">#REF!,#REF!</definedName>
    <definedName name="Z_EF8794A6_6CB9_41AD_96DA_57D67763E512_.wvu.Cols" hidden="1">#REF!</definedName>
    <definedName name="Z_EF8794A6_6CB9_41AD_96DA_57D67763E512_.wvu.PrintArea" hidden="1">#REF!</definedName>
    <definedName name="Z_EF8794A6_6CB9_41AD_96DA_57D67763E512_.wvu.PrintTitles" hidden="1">#REF!,#REF!</definedName>
    <definedName name="Z_F13A9A84_0B4F_49B9_8E3C_76253055964C_.wvu.Cols" hidden="1">#REF!</definedName>
    <definedName name="Z_F13A9A84_0B4F_49B9_8E3C_76253055964C_.wvu.PrintArea" hidden="1">#REF!</definedName>
    <definedName name="Z_F13A9A84_0B4F_49B9_8E3C_76253055964C_.wvu.PrintTitles" hidden="1">#REF!,#REF!</definedName>
    <definedName name="Z_F1ABB753_A06C_418E_891D_356E53C03A69_.wvu.Cols" hidden="1">#REF!,#REF!</definedName>
    <definedName name="Z_F1BCF5E1_15D9_4CEF_A655_94EB63D2904C_.wvu.PrintArea" hidden="1">#REF!</definedName>
    <definedName name="Z_F1D91E12_A86F_41F1_B340_0F95114EF027_.wvu.Cols" hidden="1">#REF!</definedName>
    <definedName name="Z_F1D91E12_A86F_41F1_B340_0F95114EF027_.wvu.PrintArea" hidden="1">#REF!</definedName>
    <definedName name="Z_F1D91E12_A86F_41F1_B340_0F95114EF027_.wvu.PrintTitles" hidden="1">#REF!,#REF!</definedName>
    <definedName name="Z_F1D97D0F_BF7A_4796_B7F7_BEBA84C51B5D_.wvu.Cols" hidden="1">#REF!</definedName>
    <definedName name="Z_F1D97D0F_BF7A_4796_B7F7_BEBA84C51B5D_.wvu.PrintArea" hidden="1">#REF!</definedName>
    <definedName name="Z_F1D97D0F_BF7A_4796_B7F7_BEBA84C51B5D_.wvu.PrintTitles" hidden="1">#REF!,#REF!</definedName>
    <definedName name="Z_F4A03485_6897_455C_A17F_18B79E7E4B84_.wvu.PrintArea" hidden="1">#REF!</definedName>
    <definedName name="Z_F62A15EA_0D32_4392_954E_F0D24CF7D7F9_.wvu.Cols" hidden="1">#REF!</definedName>
    <definedName name="Z_F846EEF9_3975_4C32_88B9_1EC97D1999D2_.wvu.Cols" hidden="1">#REF!,#REF!</definedName>
    <definedName name="Z_F8B90B28_33E7_4DBF_814E_2079D9C31A05_.wvu.PrintArea" hidden="1">#REF!</definedName>
    <definedName name="Z_F8B90B28_33E7_4DBF_814E_2079D9C31A05_.wvu.PrintTitles" hidden="1">#REF!,#REF!</definedName>
    <definedName name="Z_F8DD5DCE_FC4C_48F0_AAD1_9E93B806A726_.wvu.Cols" hidden="1">#REF!</definedName>
    <definedName name="Z_F8DD5DCE_FC4C_48F0_AAD1_9E93B806A726_.wvu.PrintArea" hidden="1">#REF!</definedName>
    <definedName name="Z_F8DD5DCE_FC4C_48F0_AAD1_9E93B806A726_.wvu.PrintTitles" hidden="1">#REF!,#REF!</definedName>
    <definedName name="Z_FB42B3D1_52A8_471D_BB39_09B49101B6C3_.wvu.Cols" hidden="1">#REF!,#REF!</definedName>
    <definedName name="Z_FBF6134E_75FC_4162_BAB5_3D90093E2862_.wvu.PrintArea" hidden="1">#REF!</definedName>
    <definedName name="Z_FBF6134E_75FC_4162_BAB5_3D90093E2862_.wvu.PrintTitles" hidden="1">#REF!,#REF!</definedName>
    <definedName name="Z_FCF803CD_E32E_467B_A130_738C0A18D939_.wvu.Cols" hidden="1">#REF!</definedName>
    <definedName name="Z_FCF803CD_E32E_467B_A130_738C0A18D939_.wvu.PrintArea" hidden="1">#REF!</definedName>
    <definedName name="Z_FCF803CD_E32E_467B_A130_738C0A18D939_.wvu.PrintTitles" hidden="1">#REF!,#REF!</definedName>
    <definedName name="Z_FD552557_971F_42BC_81F4_EAC0CE6DCA0F_.wvu.Cols" hidden="1">#REF!,#REF!</definedName>
    <definedName name="Z_FD552557_971F_42BC_81F4_EAC0CE6DCA0F_.wvu.PrintArea" hidden="1">#REF!</definedName>
    <definedName name="Z_FD552557_971F_42BC_81F4_EAC0CE6DCA0F_.wvu.PrintTitles" hidden="1">#REF!,#REF!</definedName>
    <definedName name="Z_FD760243_3BB9_4FEC_BD82_004991EF08B0_.wvu.Cols" hidden="1">#REF!</definedName>
    <definedName name="Z_FD760243_3BB9_4FEC_BD82_004991EF08B0_.wvu.PrintArea" hidden="1">#REF!</definedName>
    <definedName name="Z_FD760243_3BB9_4FEC_BD82_004991EF08B0_.wvu.PrintTitles" hidden="1">#REF!,#REF!</definedName>
    <definedName name="Z_FD8E4EDB_935B_4996_95A9_5A3AFF201D70_.wvu.Cols" hidden="1">#REF!,#REF!</definedName>
    <definedName name="Z_FDA08C2B_A5EC_41B3_A6C1_99306E4159B5_.wvu.PrintArea" hidden="1">#REF!</definedName>
    <definedName name="Z_FDA08C2B_A5EC_41B3_A6C1_99306E4159B5_.wvu.PrintTitles" hidden="1">#REF!,#REF!</definedName>
    <definedName name="Z_FF3E66BC_E6C8_45C9_A5D4_8DF154A33145_.wvu.PrintArea" hidden="1">#REF!</definedName>
    <definedName name="Z_FF3E66BC_E6C8_45C9_A5D4_8DF154A33145_.wvu.PrintTitles" hidden="1">#REF!,#REF!</definedName>
    <definedName name="Z_FF4DC5BA_7D19_479F_9ED5_70F418A89632_.wvu.Cols" hidden="1">#REF!</definedName>
    <definedName name="Z_FF4DC5BA_7D19_479F_9ED5_70F418A89632_.wvu.PrintArea" hidden="1">#REF!</definedName>
    <definedName name="Z_FF4DC5BA_7D19_479F_9ED5_70F418A89632_.wvu.PrintTitles" hidden="1">#REF!,#REF!</definedName>
    <definedName name="Z_FF4F4952_EDE7_4233_94D7_306CF9D84F9F_.wvu.Cols" hidden="1">#REF!,#REF!</definedName>
    <definedName name="ZCBF_Columns" hidden="1">"no"</definedName>
    <definedName name="ZCBF_Headers" hidden="1">"no"</definedName>
    <definedName name="ZCBF_Interval" hidden="1">"periods"</definedName>
    <definedName name="ZCBF_PasteColumns" hidden="1">"yes"</definedName>
    <definedName name="ZCBF_Period" hidden="1">"12"</definedName>
    <definedName name="zxfg" hidden="1">#REF!</definedName>
    <definedName name="zzz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91029" iterate="1" calcOnSave="0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7" i="2" l="1"/>
  <c r="K357" i="2"/>
  <c r="O355" i="2"/>
  <c r="V353" i="2"/>
  <c r="P353" i="2"/>
  <c r="T353" i="2"/>
  <c r="T355" i="2" s="1"/>
  <c r="K353" i="2"/>
  <c r="J353" i="2"/>
  <c r="G353" i="2"/>
  <c r="G355" i="2" s="1"/>
  <c r="G359" i="2" s="1"/>
  <c r="G22" i="2" s="1"/>
  <c r="E355" i="2"/>
  <c r="V347" i="2"/>
  <c r="X347" i="2" s="1"/>
  <c r="Z347" i="2" s="1"/>
  <c r="K347" i="2"/>
  <c r="A346" i="2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K345" i="2"/>
  <c r="G345" i="2"/>
  <c r="P345" i="2"/>
  <c r="J345" i="2"/>
  <c r="V340" i="2"/>
  <c r="K340" i="2"/>
  <c r="P340" i="2"/>
  <c r="T340" i="2"/>
  <c r="J340" i="2"/>
  <c r="G340" i="2"/>
  <c r="K339" i="2"/>
  <c r="T339" i="2"/>
  <c r="Q339" i="2"/>
  <c r="G339" i="2"/>
  <c r="P339" i="2"/>
  <c r="J339" i="2"/>
  <c r="K338" i="2"/>
  <c r="T338" i="2"/>
  <c r="V338" i="2" s="1"/>
  <c r="P338" i="2"/>
  <c r="Q338" i="2" s="1"/>
  <c r="J338" i="2"/>
  <c r="L338" i="2" s="1"/>
  <c r="T336" i="2"/>
  <c r="V336" i="2" s="1"/>
  <c r="K336" i="2"/>
  <c r="P336" i="2"/>
  <c r="Q336" i="2" s="1"/>
  <c r="J336" i="2"/>
  <c r="L336" i="2" s="1"/>
  <c r="T335" i="2"/>
  <c r="V335" i="2" s="1"/>
  <c r="X335" i="2" s="1"/>
  <c r="Q335" i="2"/>
  <c r="Z335" i="2" s="1"/>
  <c r="P335" i="2"/>
  <c r="K335" i="2"/>
  <c r="K334" i="2"/>
  <c r="P334" i="2"/>
  <c r="T334" i="2"/>
  <c r="V334" i="2" s="1"/>
  <c r="J334" i="2"/>
  <c r="K333" i="2"/>
  <c r="L333" i="2" s="1"/>
  <c r="J333" i="2"/>
  <c r="G333" i="2"/>
  <c r="P333" i="2"/>
  <c r="T332" i="2"/>
  <c r="V332" i="2" s="1"/>
  <c r="Q332" i="2"/>
  <c r="L332" i="2"/>
  <c r="K332" i="2"/>
  <c r="P332" i="2"/>
  <c r="J332" i="2"/>
  <c r="Q331" i="2"/>
  <c r="P331" i="2"/>
  <c r="T331" i="2"/>
  <c r="V331" i="2" s="1"/>
  <c r="X331" i="2" s="1"/>
  <c r="K331" i="2"/>
  <c r="J331" i="2"/>
  <c r="G331" i="2"/>
  <c r="K330" i="2"/>
  <c r="P330" i="2"/>
  <c r="T330" i="2"/>
  <c r="V330" i="2" s="1"/>
  <c r="J330" i="2"/>
  <c r="L330" i="2" s="1"/>
  <c r="G330" i="2"/>
  <c r="K329" i="2"/>
  <c r="T329" i="2"/>
  <c r="V329" i="2" s="1"/>
  <c r="Q329" i="2"/>
  <c r="G329" i="2"/>
  <c r="P329" i="2"/>
  <c r="J329" i="2"/>
  <c r="T328" i="2"/>
  <c r="K328" i="2"/>
  <c r="P328" i="2"/>
  <c r="Q328" i="2" s="1"/>
  <c r="A328" i="2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15" i="2"/>
  <c r="E308" i="2"/>
  <c r="V304" i="2"/>
  <c r="X304" i="2" s="1"/>
  <c r="Z304" i="2" s="1"/>
  <c r="K304" i="2"/>
  <c r="O308" i="2"/>
  <c r="K300" i="2"/>
  <c r="P300" i="2"/>
  <c r="Q300" i="2" s="1"/>
  <c r="J300" i="2"/>
  <c r="J308" i="2" s="1"/>
  <c r="Z295" i="2"/>
  <c r="X295" i="2"/>
  <c r="Z294" i="2"/>
  <c r="Q294" i="2"/>
  <c r="P294" i="2"/>
  <c r="S294" i="2"/>
  <c r="V294" i="2" s="1"/>
  <c r="X294" i="2" s="1"/>
  <c r="K294" i="2"/>
  <c r="I294" i="2"/>
  <c r="L294" i="2" s="1"/>
  <c r="K293" i="2"/>
  <c r="S293" i="2"/>
  <c r="V293" i="2" s="1"/>
  <c r="I293" i="2"/>
  <c r="L293" i="2" s="1"/>
  <c r="G293" i="2"/>
  <c r="P293" i="2"/>
  <c r="S292" i="2"/>
  <c r="V292" i="2" s="1"/>
  <c r="K292" i="2"/>
  <c r="P292" i="2"/>
  <c r="Q292" i="2" s="1"/>
  <c r="Z292" i="2" s="1"/>
  <c r="I292" i="2"/>
  <c r="L292" i="2" s="1"/>
  <c r="K291" i="2"/>
  <c r="P291" i="2"/>
  <c r="S291" i="2"/>
  <c r="V291" i="2" s="1"/>
  <c r="G291" i="2"/>
  <c r="I291" i="2"/>
  <c r="Z290" i="2"/>
  <c r="Q290" i="2"/>
  <c r="P290" i="2"/>
  <c r="S290" i="2"/>
  <c r="V290" i="2" s="1"/>
  <c r="X290" i="2" s="1"/>
  <c r="K290" i="2"/>
  <c r="I290" i="2"/>
  <c r="L290" i="2" s="1"/>
  <c r="K289" i="2"/>
  <c r="P289" i="2"/>
  <c r="S289" i="2"/>
  <c r="V289" i="2" s="1"/>
  <c r="I289" i="2"/>
  <c r="G289" i="2"/>
  <c r="S288" i="2"/>
  <c r="V288" i="2" s="1"/>
  <c r="X288" i="2" s="1"/>
  <c r="K288" i="2"/>
  <c r="P288" i="2"/>
  <c r="Q288" i="2" s="1"/>
  <c r="I288" i="2"/>
  <c r="L288" i="2" s="1"/>
  <c r="K287" i="2"/>
  <c r="P287" i="2"/>
  <c r="S287" i="2"/>
  <c r="V287" i="2" s="1"/>
  <c r="G287" i="2"/>
  <c r="I287" i="2"/>
  <c r="L287" i="2" s="1"/>
  <c r="Q286" i="2"/>
  <c r="P286" i="2"/>
  <c r="S286" i="2"/>
  <c r="V286" i="2" s="1"/>
  <c r="L286" i="2"/>
  <c r="K286" i="2"/>
  <c r="I286" i="2"/>
  <c r="B284" i="2"/>
  <c r="A272" i="2"/>
  <c r="E266" i="2"/>
  <c r="V264" i="2"/>
  <c r="X264" i="2" s="1"/>
  <c r="K264" i="2"/>
  <c r="T262" i="2"/>
  <c r="V262" i="2" s="1"/>
  <c r="K262" i="2"/>
  <c r="J262" i="2"/>
  <c r="L262" i="2" s="1"/>
  <c r="P262" i="2"/>
  <c r="Q262" i="2" s="1"/>
  <c r="T260" i="2"/>
  <c r="V260" i="2" s="1"/>
  <c r="K260" i="2"/>
  <c r="J260" i="2"/>
  <c r="L260" i="2" s="1"/>
  <c r="P260" i="2"/>
  <c r="Q260" i="2" s="1"/>
  <c r="V259" i="2"/>
  <c r="K259" i="2"/>
  <c r="T259" i="2"/>
  <c r="Q259" i="2"/>
  <c r="P259" i="2"/>
  <c r="T256" i="2"/>
  <c r="O266" i="2"/>
  <c r="K256" i="2"/>
  <c r="J256" i="2"/>
  <c r="L256" i="2" s="1"/>
  <c r="P256" i="2"/>
  <c r="Q256" i="2" s="1"/>
  <c r="V252" i="2"/>
  <c r="K252" i="2"/>
  <c r="S252" i="2"/>
  <c r="I252" i="2"/>
  <c r="G252" i="2"/>
  <c r="P252" i="2"/>
  <c r="K251" i="2"/>
  <c r="S251" i="2"/>
  <c r="G251" i="2"/>
  <c r="P251" i="2"/>
  <c r="Q251" i="2" s="1"/>
  <c r="I251" i="2"/>
  <c r="S250" i="2"/>
  <c r="V250" i="2" s="1"/>
  <c r="X250" i="2" s="1"/>
  <c r="K250" i="2"/>
  <c r="I250" i="2"/>
  <c r="L250" i="2" s="1"/>
  <c r="P250" i="2"/>
  <c r="Q250" i="2" s="1"/>
  <c r="G250" i="2"/>
  <c r="K249" i="2"/>
  <c r="Q249" i="2"/>
  <c r="P249" i="2"/>
  <c r="S249" i="2"/>
  <c r="V249" i="2" s="1"/>
  <c r="X249" i="2" s="1"/>
  <c r="K248" i="2"/>
  <c r="S248" i="2"/>
  <c r="V248" i="2" s="1"/>
  <c r="P248" i="2"/>
  <c r="G248" i="2"/>
  <c r="I248" i="2"/>
  <c r="L248" i="2" s="1"/>
  <c r="K247" i="2"/>
  <c r="P247" i="2"/>
  <c r="I247" i="2"/>
  <c r="L247" i="2" s="1"/>
  <c r="Z246" i="2"/>
  <c r="Q246" i="2"/>
  <c r="P246" i="2"/>
  <c r="S246" i="2"/>
  <c r="V246" i="2" s="1"/>
  <c r="X246" i="2" s="1"/>
  <c r="K246" i="2"/>
  <c r="I246" i="2"/>
  <c r="L246" i="2" s="1"/>
  <c r="P245" i="2"/>
  <c r="S245" i="2"/>
  <c r="V245" i="2" s="1"/>
  <c r="K245" i="2"/>
  <c r="I245" i="2"/>
  <c r="G245" i="2"/>
  <c r="K244" i="2"/>
  <c r="S244" i="2"/>
  <c r="V244" i="2" s="1"/>
  <c r="I244" i="2"/>
  <c r="L244" i="2" s="1"/>
  <c r="P244" i="2"/>
  <c r="G244" i="2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B242" i="2"/>
  <c r="A230" i="2"/>
  <c r="E224" i="2"/>
  <c r="V220" i="2"/>
  <c r="X220" i="2" s="1"/>
  <c r="Z220" i="2" s="1"/>
  <c r="K220" i="2"/>
  <c r="Q216" i="2"/>
  <c r="P216" i="2"/>
  <c r="O224" i="2"/>
  <c r="K216" i="2"/>
  <c r="J216" i="2"/>
  <c r="J224" i="2" s="1"/>
  <c r="Z211" i="2"/>
  <c r="X211" i="2"/>
  <c r="Q210" i="2"/>
  <c r="P210" i="2"/>
  <c r="S210" i="2"/>
  <c r="V210" i="2" s="1"/>
  <c r="X210" i="2" s="1"/>
  <c r="Z210" i="2" s="1"/>
  <c r="K210" i="2"/>
  <c r="K209" i="2"/>
  <c r="I209" i="2"/>
  <c r="L209" i="2" s="1"/>
  <c r="G209" i="2"/>
  <c r="S208" i="2"/>
  <c r="V208" i="2" s="1"/>
  <c r="X208" i="2" s="1"/>
  <c r="K208" i="2"/>
  <c r="I208" i="2"/>
  <c r="L208" i="2" s="1"/>
  <c r="P208" i="2"/>
  <c r="Q208" i="2" s="1"/>
  <c r="K207" i="2"/>
  <c r="S207" i="2"/>
  <c r="V207" i="2" s="1"/>
  <c r="P207" i="2"/>
  <c r="G207" i="2"/>
  <c r="I207" i="2"/>
  <c r="L207" i="2" s="1"/>
  <c r="Q206" i="2"/>
  <c r="P206" i="2"/>
  <c r="S206" i="2"/>
  <c r="V206" i="2" s="1"/>
  <c r="K206" i="2"/>
  <c r="K205" i="2"/>
  <c r="I205" i="2"/>
  <c r="G205" i="2"/>
  <c r="P205" i="2"/>
  <c r="S204" i="2"/>
  <c r="V204" i="2" s="1"/>
  <c r="K204" i="2"/>
  <c r="P204" i="2"/>
  <c r="Q204" i="2" s="1"/>
  <c r="I204" i="2"/>
  <c r="L204" i="2" s="1"/>
  <c r="K203" i="2"/>
  <c r="G203" i="2"/>
  <c r="P203" i="2"/>
  <c r="I203" i="2"/>
  <c r="Z202" i="2"/>
  <c r="X202" i="2"/>
  <c r="Q202" i="2"/>
  <c r="P202" i="2"/>
  <c r="S202" i="2"/>
  <c r="V202" i="2" s="1"/>
  <c r="K202" i="2"/>
  <c r="I202" i="2"/>
  <c r="L202" i="2" s="1"/>
  <c r="G202" i="2"/>
  <c r="B200" i="2"/>
  <c r="A188" i="2"/>
  <c r="J182" i="2"/>
  <c r="J18" i="2" s="1"/>
  <c r="E182" i="2"/>
  <c r="V178" i="2"/>
  <c r="X178" i="2" s="1"/>
  <c r="Z178" i="2" s="1"/>
  <c r="K178" i="2"/>
  <c r="G30" i="2"/>
  <c r="P174" i="2"/>
  <c r="K174" i="2"/>
  <c r="G174" i="2"/>
  <c r="J174" i="2"/>
  <c r="L174" i="2" s="1"/>
  <c r="Z169" i="2"/>
  <c r="X169" i="2"/>
  <c r="P168" i="2"/>
  <c r="K168" i="2"/>
  <c r="G168" i="2"/>
  <c r="I168" i="2"/>
  <c r="L168" i="2" s="1"/>
  <c r="Q167" i="2"/>
  <c r="P167" i="2"/>
  <c r="S167" i="2"/>
  <c r="V167" i="2" s="1"/>
  <c r="X167" i="2" s="1"/>
  <c r="Z167" i="2" s="1"/>
  <c r="K167" i="2"/>
  <c r="I167" i="2"/>
  <c r="L167" i="2" s="1"/>
  <c r="G167" i="2"/>
  <c r="K166" i="2"/>
  <c r="S166" i="2"/>
  <c r="V166" i="2" s="1"/>
  <c r="X166" i="2" s="1"/>
  <c r="I166" i="2"/>
  <c r="L166" i="2" s="1"/>
  <c r="P166" i="2"/>
  <c r="Q166" i="2" s="1"/>
  <c r="S165" i="2"/>
  <c r="V165" i="2" s="1"/>
  <c r="K165" i="2"/>
  <c r="P165" i="2"/>
  <c r="Q165" i="2" s="1"/>
  <c r="Z165" i="2" s="1"/>
  <c r="P164" i="2"/>
  <c r="L164" i="2"/>
  <c r="K164" i="2"/>
  <c r="G164" i="2"/>
  <c r="I164" i="2"/>
  <c r="X163" i="2"/>
  <c r="Z163" i="2" s="1"/>
  <c r="V163" i="2"/>
  <c r="S163" i="2"/>
  <c r="Q163" i="2"/>
  <c r="P163" i="2"/>
  <c r="K163" i="2"/>
  <c r="L163" i="2" s="1"/>
  <c r="I163" i="2"/>
  <c r="G163" i="2"/>
  <c r="V162" i="2"/>
  <c r="X162" i="2" s="1"/>
  <c r="K162" i="2"/>
  <c r="S162" i="2"/>
  <c r="I162" i="2"/>
  <c r="G162" i="2"/>
  <c r="P162" i="2"/>
  <c r="Q162" i="2" s="1"/>
  <c r="S161" i="2"/>
  <c r="V161" i="2" s="1"/>
  <c r="P161" i="2"/>
  <c r="Q161" i="2" s="1"/>
  <c r="Z161" i="2" s="1"/>
  <c r="K161" i="2"/>
  <c r="P160" i="2"/>
  <c r="K160" i="2"/>
  <c r="G160" i="2"/>
  <c r="I160" i="2"/>
  <c r="L160" i="2" s="1"/>
  <c r="B158" i="2"/>
  <c r="A146" i="2"/>
  <c r="A145" i="2"/>
  <c r="J140" i="2"/>
  <c r="E140" i="2"/>
  <c r="V136" i="2"/>
  <c r="X136" i="2" s="1"/>
  <c r="Z136" i="2" s="1"/>
  <c r="K136" i="2"/>
  <c r="G29" i="2"/>
  <c r="P132" i="2"/>
  <c r="L132" i="2"/>
  <c r="K132" i="2"/>
  <c r="J132" i="2"/>
  <c r="Z127" i="2"/>
  <c r="X127" i="2"/>
  <c r="P126" i="2"/>
  <c r="L126" i="2"/>
  <c r="K126" i="2"/>
  <c r="I126" i="2"/>
  <c r="S125" i="2"/>
  <c r="V125" i="2" s="1"/>
  <c r="K125" i="2"/>
  <c r="I125" i="2"/>
  <c r="L125" i="2" s="1"/>
  <c r="P125" i="2"/>
  <c r="G125" i="2"/>
  <c r="K124" i="2"/>
  <c r="S124" i="2"/>
  <c r="V124" i="2" s="1"/>
  <c r="I124" i="2"/>
  <c r="L124" i="2" s="1"/>
  <c r="G124" i="2"/>
  <c r="P124" i="2"/>
  <c r="K123" i="2"/>
  <c r="S123" i="2"/>
  <c r="V123" i="2" s="1"/>
  <c r="P123" i="2"/>
  <c r="Q123" i="2" s="1"/>
  <c r="K122" i="2"/>
  <c r="P122" i="2"/>
  <c r="I122" i="2"/>
  <c r="L122" i="2" s="1"/>
  <c r="S121" i="2"/>
  <c r="V121" i="2" s="1"/>
  <c r="K121" i="2"/>
  <c r="I121" i="2"/>
  <c r="L121" i="2" s="1"/>
  <c r="P121" i="2"/>
  <c r="G121" i="2"/>
  <c r="K120" i="2"/>
  <c r="S120" i="2"/>
  <c r="V120" i="2" s="1"/>
  <c r="I120" i="2"/>
  <c r="L120" i="2" s="1"/>
  <c r="G120" i="2"/>
  <c r="P120" i="2"/>
  <c r="K119" i="2"/>
  <c r="S119" i="2"/>
  <c r="V119" i="2" s="1"/>
  <c r="P119" i="2"/>
  <c r="Q119" i="2" s="1"/>
  <c r="Z119" i="2" s="1"/>
  <c r="P118" i="2"/>
  <c r="K118" i="2"/>
  <c r="I118" i="2"/>
  <c r="L118" i="2" s="1"/>
  <c r="B116" i="2"/>
  <c r="A104" i="2"/>
  <c r="O98" i="2"/>
  <c r="J98" i="2"/>
  <c r="E98" i="2"/>
  <c r="V94" i="2"/>
  <c r="K94" i="2"/>
  <c r="T91" i="2"/>
  <c r="V91" i="2" s="1"/>
  <c r="Q91" i="2"/>
  <c r="Z91" i="2" s="1"/>
  <c r="T90" i="2"/>
  <c r="Q90" i="2"/>
  <c r="Z90" i="2" s="1"/>
  <c r="AK88" i="2"/>
  <c r="K87" i="2"/>
  <c r="L87" i="2" s="1"/>
  <c r="T87" i="2"/>
  <c r="T98" i="2" s="1"/>
  <c r="P87" i="2"/>
  <c r="Q87" i="2" s="1"/>
  <c r="J87" i="2"/>
  <c r="G87" i="2"/>
  <c r="S83" i="2"/>
  <c r="V83" i="2" s="1"/>
  <c r="Q83" i="2"/>
  <c r="Z83" i="2" s="1"/>
  <c r="S82" i="2"/>
  <c r="V82" i="2" s="1"/>
  <c r="X82" i="2" s="1"/>
  <c r="Q82" i="2"/>
  <c r="Z82" i="2" s="1"/>
  <c r="X80" i="2"/>
  <c r="K79" i="2"/>
  <c r="S79" i="2"/>
  <c r="Q79" i="2"/>
  <c r="P79" i="2"/>
  <c r="I79" i="2"/>
  <c r="K78" i="2"/>
  <c r="S78" i="2"/>
  <c r="V78" i="2" s="1"/>
  <c r="P78" i="2"/>
  <c r="Q78" i="2" s="1"/>
  <c r="Q77" i="2"/>
  <c r="P77" i="2"/>
  <c r="S77" i="2"/>
  <c r="V77" i="2" s="1"/>
  <c r="K77" i="2"/>
  <c r="P76" i="2"/>
  <c r="L76" i="2"/>
  <c r="K76" i="2"/>
  <c r="I76" i="2"/>
  <c r="K75" i="2"/>
  <c r="L75" i="2" s="1"/>
  <c r="P75" i="2"/>
  <c r="I75" i="2"/>
  <c r="V74" i="2"/>
  <c r="S74" i="2"/>
  <c r="K74" i="2"/>
  <c r="L74" i="2" s="1"/>
  <c r="I74" i="2"/>
  <c r="P74" i="2"/>
  <c r="G74" i="2"/>
  <c r="V73" i="2"/>
  <c r="S73" i="2"/>
  <c r="K73" i="2"/>
  <c r="I73" i="2"/>
  <c r="G73" i="2"/>
  <c r="P73" i="2"/>
  <c r="V72" i="2"/>
  <c r="X72" i="2" s="1"/>
  <c r="K72" i="2"/>
  <c r="S72" i="2"/>
  <c r="Q72" i="2"/>
  <c r="Z72" i="2" s="1"/>
  <c r="I72" i="2"/>
  <c r="G72" i="2"/>
  <c r="P72" i="2"/>
  <c r="K71" i="2"/>
  <c r="S71" i="2"/>
  <c r="P71" i="2"/>
  <c r="Q71" i="2" s="1"/>
  <c r="I71" i="2"/>
  <c r="A70" i="2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B69" i="2"/>
  <c r="J68" i="2"/>
  <c r="J115" i="2" s="1"/>
  <c r="J157" i="2" s="1"/>
  <c r="J199" i="2" s="1"/>
  <c r="J241" i="2" s="1"/>
  <c r="J283" i="2" s="1"/>
  <c r="E68" i="2"/>
  <c r="A57" i="2"/>
  <c r="L47" i="2"/>
  <c r="V46" i="2"/>
  <c r="X46" i="2" s="1"/>
  <c r="L46" i="2"/>
  <c r="Z45" i="2"/>
  <c r="V45" i="2"/>
  <c r="X45" i="2" s="1"/>
  <c r="L45" i="2"/>
  <c r="V44" i="2"/>
  <c r="X44" i="2" s="1"/>
  <c r="Z44" i="2" s="1"/>
  <c r="L44" i="2"/>
  <c r="X43" i="2"/>
  <c r="Z43" i="2" s="1"/>
  <c r="V43" i="2"/>
  <c r="L43" i="2"/>
  <c r="V42" i="2"/>
  <c r="X42" i="2" s="1"/>
  <c r="L42" i="2"/>
  <c r="V41" i="2"/>
  <c r="X41" i="2" s="1"/>
  <c r="L41" i="2"/>
  <c r="X35" i="2"/>
  <c r="V35" i="2"/>
  <c r="Q35" i="2"/>
  <c r="G35" i="2"/>
  <c r="Q34" i="2"/>
  <c r="G34" i="2"/>
  <c r="V33" i="2"/>
  <c r="X33" i="2" s="1"/>
  <c r="Q33" i="2"/>
  <c r="G33" i="2"/>
  <c r="X32" i="2"/>
  <c r="V32" i="2"/>
  <c r="Q32" i="2"/>
  <c r="Z32" i="2" s="1"/>
  <c r="G32" i="2"/>
  <c r="V31" i="2"/>
  <c r="X31" i="2" s="1"/>
  <c r="Q31" i="2"/>
  <c r="G31" i="2"/>
  <c r="Z30" i="2"/>
  <c r="V30" i="2"/>
  <c r="X30" i="2" s="1"/>
  <c r="Q30" i="2"/>
  <c r="Z29" i="2"/>
  <c r="X29" i="2"/>
  <c r="V29" i="2"/>
  <c r="Q29" i="2"/>
  <c r="G28" i="2"/>
  <c r="O23" i="2"/>
  <c r="J23" i="2"/>
  <c r="E23" i="2"/>
  <c r="O21" i="2"/>
  <c r="J21" i="2"/>
  <c r="E21" i="2"/>
  <c r="O20" i="2"/>
  <c r="E20" i="2"/>
  <c r="O19" i="2"/>
  <c r="J19" i="2"/>
  <c r="E19" i="2"/>
  <c r="E18" i="2"/>
  <c r="J17" i="2"/>
  <c r="E17" i="2"/>
  <c r="T16" i="2"/>
  <c r="O16" i="2"/>
  <c r="J16" i="2"/>
  <c r="E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5" i="2"/>
  <c r="T13" i="2"/>
  <c r="A59" i="2"/>
  <c r="A103" i="2"/>
  <c r="I62" i="1"/>
  <c r="N58" i="1"/>
  <c r="K58" i="1"/>
  <c r="I58" i="1"/>
  <c r="D58" i="1"/>
  <c r="K57" i="1"/>
  <c r="D57" i="1"/>
  <c r="I57" i="1" s="1"/>
  <c r="N57" i="1" s="1"/>
  <c r="D51" i="1"/>
  <c r="N49" i="1"/>
  <c r="I49" i="1"/>
  <c r="I46" i="1"/>
  <c r="N46" i="1" s="1"/>
  <c r="N45" i="1"/>
  <c r="I45" i="1"/>
  <c r="I44" i="1"/>
  <c r="N44" i="1" s="1"/>
  <c r="K41" i="1"/>
  <c r="D41" i="1"/>
  <c r="D53" i="1" s="1"/>
  <c r="I40" i="1"/>
  <c r="N40" i="1" s="1"/>
  <c r="I39" i="1"/>
  <c r="N39" i="1" s="1"/>
  <c r="I38" i="1"/>
  <c r="N38" i="1" s="1"/>
  <c r="I37" i="1"/>
  <c r="N37" i="1" s="1"/>
  <c r="I35" i="1"/>
  <c r="N35" i="1" s="1"/>
  <c r="I34" i="1"/>
  <c r="N34" i="1" s="1"/>
  <c r="I33" i="1"/>
  <c r="N33" i="1" s="1"/>
  <c r="I32" i="1"/>
  <c r="N32" i="1" s="1"/>
  <c r="N31" i="1"/>
  <c r="I31" i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N23" i="1"/>
  <c r="I23" i="1"/>
  <c r="I22" i="1"/>
  <c r="N22" i="1" s="1"/>
  <c r="I21" i="1"/>
  <c r="N21" i="1" s="1"/>
  <c r="N20" i="1"/>
  <c r="I20" i="1"/>
  <c r="N19" i="1"/>
  <c r="I19" i="1"/>
  <c r="I18" i="1"/>
  <c r="N18" i="1" s="1"/>
  <c r="I17" i="1"/>
  <c r="N17" i="1" s="1"/>
  <c r="N16" i="1"/>
  <c r="I16" i="1"/>
  <c r="I12" i="1"/>
  <c r="N12" i="1" s="1"/>
  <c r="N11" i="1"/>
  <c r="I11" i="1"/>
  <c r="K10" i="1"/>
  <c r="K13" i="1" s="1"/>
  <c r="N9" i="1"/>
  <c r="A9" i="1"/>
  <c r="A10" i="1" s="1"/>
  <c r="A11" i="1" s="1"/>
  <c r="A12" i="1" s="1"/>
  <c r="A13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1" i="1" s="1"/>
  <c r="A53" i="1" s="1"/>
  <c r="A55" i="1" s="1"/>
  <c r="A57" i="1" s="1"/>
  <c r="A58" i="1" s="1"/>
  <c r="A60" i="1" s="1"/>
  <c r="A62" i="1" s="1"/>
  <c r="A63" i="1" s="1"/>
  <c r="A64" i="1" s="1"/>
  <c r="A66" i="1" s="1"/>
  <c r="A67" i="1" s="1"/>
  <c r="X120" i="2" l="1"/>
  <c r="X94" i="2"/>
  <c r="V28" i="2"/>
  <c r="K48" i="1"/>
  <c r="K47" i="1"/>
  <c r="E25" i="2"/>
  <c r="G37" i="2"/>
  <c r="Z33" i="2"/>
  <c r="L71" i="2"/>
  <c r="V79" i="2"/>
  <c r="X79" i="2" s="1"/>
  <c r="X91" i="2"/>
  <c r="Q120" i="2"/>
  <c r="Q124" i="2"/>
  <c r="X124" i="2" s="1"/>
  <c r="Z162" i="2"/>
  <c r="G166" i="2"/>
  <c r="O182" i="2"/>
  <c r="O18" i="2" s="1"/>
  <c r="T174" i="2"/>
  <c r="Q174" i="2"/>
  <c r="X204" i="2"/>
  <c r="Z204" i="2" s="1"/>
  <c r="N62" i="1"/>
  <c r="A314" i="2"/>
  <c r="A271" i="2"/>
  <c r="A229" i="2"/>
  <c r="A56" i="2"/>
  <c r="Z46" i="2"/>
  <c r="G71" i="2"/>
  <c r="L72" i="2"/>
  <c r="L73" i="2"/>
  <c r="L94" i="2" s="1"/>
  <c r="L28" i="2" s="1"/>
  <c r="X83" i="2"/>
  <c r="X119" i="2"/>
  <c r="X123" i="2"/>
  <c r="Z123" i="2" s="1"/>
  <c r="S126" i="2"/>
  <c r="V126" i="2" s="1"/>
  <c r="X126" i="2" s="1"/>
  <c r="Q126" i="2"/>
  <c r="L162" i="2"/>
  <c r="S164" i="2"/>
  <c r="V164" i="2" s="1"/>
  <c r="Q164" i="2"/>
  <c r="A187" i="2"/>
  <c r="T333" i="2"/>
  <c r="V333" i="2" s="1"/>
  <c r="X333" i="2" s="1"/>
  <c r="Q333" i="2"/>
  <c r="S209" i="2"/>
  <c r="V209" i="2" s="1"/>
  <c r="A316" i="2"/>
  <c r="A273" i="2"/>
  <c r="A231" i="2"/>
  <c r="A58" i="2"/>
  <c r="A147" i="2"/>
  <c r="A105" i="2"/>
  <c r="A189" i="2"/>
  <c r="L79" i="2"/>
  <c r="S160" i="2"/>
  <c r="V160" i="2" s="1"/>
  <c r="Q160" i="2"/>
  <c r="S118" i="2"/>
  <c r="V118" i="2" s="1"/>
  <c r="Q118" i="2"/>
  <c r="A317" i="2"/>
  <c r="A274" i="2"/>
  <c r="A232" i="2"/>
  <c r="A190" i="2"/>
  <c r="A148" i="2"/>
  <c r="A106" i="2"/>
  <c r="O25" i="2"/>
  <c r="Z41" i="2"/>
  <c r="E115" i="2"/>
  <c r="O68" i="2"/>
  <c r="T68" i="2" s="1"/>
  <c r="I77" i="2"/>
  <c r="L77" i="2" s="1"/>
  <c r="G77" i="2"/>
  <c r="I78" i="2"/>
  <c r="L78" i="2" s="1"/>
  <c r="G78" i="2"/>
  <c r="V90" i="2"/>
  <c r="X90" i="2" s="1"/>
  <c r="O140" i="2"/>
  <c r="O17" i="2" s="1"/>
  <c r="T132" i="2"/>
  <c r="Q132" i="2"/>
  <c r="X165" i="2"/>
  <c r="E342" i="2"/>
  <c r="X330" i="2"/>
  <c r="J335" i="2"/>
  <c r="L335" i="2" s="1"/>
  <c r="G335" i="2"/>
  <c r="G51" i="2"/>
  <c r="V71" i="2"/>
  <c r="G79" i="2"/>
  <c r="I119" i="2"/>
  <c r="L119" i="2" s="1"/>
  <c r="L136" i="2" s="1"/>
  <c r="G119" i="2"/>
  <c r="I123" i="2"/>
  <c r="L123" i="2" s="1"/>
  <c r="G123" i="2"/>
  <c r="X161" i="2"/>
  <c r="G256" i="2"/>
  <c r="Z260" i="2"/>
  <c r="Q342" i="2"/>
  <c r="Z329" i="2"/>
  <c r="X78" i="2"/>
  <c r="Z78" i="2" s="1"/>
  <c r="Z31" i="2"/>
  <c r="S75" i="2"/>
  <c r="V75" i="2" s="1"/>
  <c r="Q75" i="2"/>
  <c r="I165" i="2"/>
  <c r="L165" i="2" s="1"/>
  <c r="L178" i="2" s="1"/>
  <c r="L30" i="2" s="1"/>
  <c r="G165" i="2"/>
  <c r="S122" i="2"/>
  <c r="V122" i="2" s="1"/>
  <c r="Q122" i="2"/>
  <c r="X340" i="2"/>
  <c r="Z35" i="2"/>
  <c r="Z42" i="2"/>
  <c r="S76" i="2"/>
  <c r="V76" i="2" s="1"/>
  <c r="Q76" i="2"/>
  <c r="Z76" i="2" s="1"/>
  <c r="X77" i="2"/>
  <c r="Z77" i="2" s="1"/>
  <c r="Z79" i="2"/>
  <c r="Q28" i="2"/>
  <c r="Z94" i="2"/>
  <c r="I161" i="2"/>
  <c r="L161" i="2" s="1"/>
  <c r="G161" i="2"/>
  <c r="Z166" i="2"/>
  <c r="S168" i="2"/>
  <c r="V168" i="2" s="1"/>
  <c r="Q168" i="2"/>
  <c r="Z168" i="2" s="1"/>
  <c r="Z338" i="2"/>
  <c r="V339" i="2"/>
  <c r="X339" i="2" s="1"/>
  <c r="L203" i="2"/>
  <c r="L205" i="2"/>
  <c r="X206" i="2"/>
  <c r="Z206" i="2" s="1"/>
  <c r="Q207" i="2"/>
  <c r="X207" i="2" s="1"/>
  <c r="L216" i="2"/>
  <c r="L245" i="2"/>
  <c r="L264" i="2" s="1"/>
  <c r="L32" i="2" s="1"/>
  <c r="Q248" i="2"/>
  <c r="X248" i="2" s="1"/>
  <c r="Z249" i="2"/>
  <c r="X286" i="2"/>
  <c r="X329" i="2"/>
  <c r="Z331" i="2"/>
  <c r="X332" i="2"/>
  <c r="Z332" i="2" s="1"/>
  <c r="X338" i="2"/>
  <c r="J355" i="2"/>
  <c r="L353" i="2"/>
  <c r="L355" i="2" s="1"/>
  <c r="V47" i="2"/>
  <c r="X47" i="2" s="1"/>
  <c r="Z47" i="2" s="1"/>
  <c r="S205" i="2"/>
  <c r="V205" i="2" s="1"/>
  <c r="X205" i="2" s="1"/>
  <c r="Q205" i="2"/>
  <c r="L251" i="2"/>
  <c r="X262" i="2"/>
  <c r="O342" i="2"/>
  <c r="Q74" i="2"/>
  <c r="G76" i="2"/>
  <c r="V87" i="2"/>
  <c r="G118" i="2"/>
  <c r="G140" i="2" s="1"/>
  <c r="G17" i="2" s="1"/>
  <c r="Q121" i="2"/>
  <c r="X121" i="2" s="1"/>
  <c r="G122" i="2"/>
  <c r="Q125" i="2"/>
  <c r="X125" i="2" s="1"/>
  <c r="G126" i="2"/>
  <c r="G132" i="2"/>
  <c r="I210" i="2"/>
  <c r="L210" i="2" s="1"/>
  <c r="L220" i="2" s="1"/>
  <c r="L31" i="2" s="1"/>
  <c r="G210" i="2"/>
  <c r="S247" i="2"/>
  <c r="V247" i="2" s="1"/>
  <c r="V266" i="2" s="1"/>
  <c r="V20" i="2" s="1"/>
  <c r="Q247" i="2"/>
  <c r="L252" i="2"/>
  <c r="X260" i="2"/>
  <c r="L291" i="2"/>
  <c r="T342" i="2"/>
  <c r="V328" i="2"/>
  <c r="L334" i="2"/>
  <c r="L339" i="2"/>
  <c r="L345" i="2"/>
  <c r="L357" i="2"/>
  <c r="L34" i="2" s="1"/>
  <c r="Q73" i="2"/>
  <c r="G75" i="2"/>
  <c r="S203" i="2"/>
  <c r="V203" i="2" s="1"/>
  <c r="Q203" i="2"/>
  <c r="Z203" i="2" s="1"/>
  <c r="Z250" i="2"/>
  <c r="T266" i="2"/>
  <c r="T20" i="2" s="1"/>
  <c r="V256" i="2"/>
  <c r="X256" i="2" s="1"/>
  <c r="Z256" i="2" s="1"/>
  <c r="L300" i="2"/>
  <c r="X336" i="2"/>
  <c r="Z336" i="2" s="1"/>
  <c r="L340" i="2"/>
  <c r="I206" i="2"/>
  <c r="L206" i="2" s="1"/>
  <c r="G206" i="2"/>
  <c r="G208" i="2"/>
  <c r="I249" i="2"/>
  <c r="L249" i="2" s="1"/>
  <c r="G249" i="2"/>
  <c r="X259" i="2"/>
  <c r="Z259" i="2" s="1"/>
  <c r="G262" i="2"/>
  <c r="Z288" i="2"/>
  <c r="L289" i="2"/>
  <c r="X292" i="2"/>
  <c r="L329" i="2"/>
  <c r="L331" i="2"/>
  <c r="X334" i="2"/>
  <c r="Z208" i="2"/>
  <c r="V251" i="2"/>
  <c r="X251" i="2" s="1"/>
  <c r="Z251" i="2" s="1"/>
  <c r="J259" i="2"/>
  <c r="L259" i="2" s="1"/>
  <c r="G259" i="2"/>
  <c r="G260" i="2"/>
  <c r="Z262" i="2"/>
  <c r="Z264" i="2"/>
  <c r="X291" i="2"/>
  <c r="Z339" i="2"/>
  <c r="T345" i="2"/>
  <c r="Q345" i="2"/>
  <c r="V355" i="2"/>
  <c r="X353" i="2"/>
  <c r="G204" i="2"/>
  <c r="G224" i="2" s="1"/>
  <c r="G19" i="2" s="1"/>
  <c r="Q287" i="2"/>
  <c r="Z287" i="2" s="1"/>
  <c r="G288" i="2"/>
  <c r="Q291" i="2"/>
  <c r="G292" i="2"/>
  <c r="G328" i="2"/>
  <c r="Q334" i="2"/>
  <c r="G336" i="2"/>
  <c r="G338" i="2"/>
  <c r="J328" i="2"/>
  <c r="G334" i="2"/>
  <c r="P209" i="2"/>
  <c r="Q209" i="2" s="1"/>
  <c r="T216" i="2"/>
  <c r="Q245" i="2"/>
  <c r="G247" i="2"/>
  <c r="T300" i="2"/>
  <c r="G216" i="2"/>
  <c r="Q244" i="2"/>
  <c r="X244" i="2" s="1"/>
  <c r="G246" i="2"/>
  <c r="G266" i="2" s="1"/>
  <c r="G20" i="2" s="1"/>
  <c r="Q252" i="2"/>
  <c r="Z252" i="2" s="1"/>
  <c r="G286" i="2"/>
  <c r="Q289" i="2"/>
  <c r="Z289" i="2" s="1"/>
  <c r="G290" i="2"/>
  <c r="Q293" i="2"/>
  <c r="Z293" i="2" s="1"/>
  <c r="G294" i="2"/>
  <c r="G300" i="2"/>
  <c r="Q330" i="2"/>
  <c r="G332" i="2"/>
  <c r="Q340" i="2"/>
  <c r="Q353" i="2"/>
  <c r="V357" i="2"/>
  <c r="AJ90" i="2" s="1"/>
  <c r="L29" i="2" l="1"/>
  <c r="L140" i="2"/>
  <c r="L17" i="2" s="1"/>
  <c r="AK90" i="2"/>
  <c r="D9" i="1"/>
  <c r="F9" i="1" s="1"/>
  <c r="F10" i="1" s="1"/>
  <c r="F13" i="1" s="1"/>
  <c r="L266" i="2"/>
  <c r="L20" i="2" s="1"/>
  <c r="L182" i="2"/>
  <c r="L18" i="2" s="1"/>
  <c r="Q308" i="2"/>
  <c r="Q349" i="2"/>
  <c r="V182" i="2"/>
  <c r="V18" i="2" s="1"/>
  <c r="X160" i="2"/>
  <c r="X182" i="2" s="1"/>
  <c r="Q355" i="2"/>
  <c r="Z353" i="2"/>
  <c r="Z245" i="2"/>
  <c r="X245" i="2"/>
  <c r="X266" i="2" s="1"/>
  <c r="Z334" i="2"/>
  <c r="V359" i="2"/>
  <c r="X355" i="2"/>
  <c r="X359" i="2" s="1"/>
  <c r="AJ87" i="2"/>
  <c r="X87" i="2"/>
  <c r="Z87" i="2" s="1"/>
  <c r="Z205" i="2"/>
  <c r="L224" i="2"/>
  <c r="L19" i="2" s="1"/>
  <c r="X289" i="2"/>
  <c r="X164" i="2"/>
  <c r="Z120" i="2"/>
  <c r="K51" i="1"/>
  <c r="K53" i="1" s="1"/>
  <c r="K55" i="1" s="1"/>
  <c r="X73" i="2"/>
  <c r="Z73" i="2" s="1"/>
  <c r="Z345" i="2"/>
  <c r="E157" i="2"/>
  <c r="O115" i="2"/>
  <c r="T115" i="2" s="1"/>
  <c r="X209" i="2"/>
  <c r="Z209" i="2" s="1"/>
  <c r="G98" i="2"/>
  <c r="G16" i="2" s="1"/>
  <c r="V345" i="2"/>
  <c r="X345" i="2" s="1"/>
  <c r="T21" i="2"/>
  <c r="X252" i="2"/>
  <c r="X287" i="2"/>
  <c r="X168" i="2"/>
  <c r="X122" i="2"/>
  <c r="Z122" i="2" s="1"/>
  <c r="X75" i="2"/>
  <c r="Z75" i="2" s="1"/>
  <c r="Z126" i="2"/>
  <c r="Q98" i="2"/>
  <c r="X357" i="2"/>
  <c r="Z357" i="2" s="1"/>
  <c r="V34" i="2"/>
  <c r="X34" i="2" s="1"/>
  <c r="Z34" i="2" s="1"/>
  <c r="Z340" i="2"/>
  <c r="T224" i="2"/>
  <c r="T19" i="2" s="1"/>
  <c r="V216" i="2"/>
  <c r="X216" i="2" s="1"/>
  <c r="Z216" i="2" s="1"/>
  <c r="Z330" i="2"/>
  <c r="Z291" i="2"/>
  <c r="L359" i="2"/>
  <c r="L22" i="2" s="1"/>
  <c r="Z286" i="2"/>
  <c r="X76" i="2"/>
  <c r="X293" i="2"/>
  <c r="Q140" i="2"/>
  <c r="Z333" i="2"/>
  <c r="T182" i="2"/>
  <c r="T18" i="2" s="1"/>
  <c r="V174" i="2"/>
  <c r="X174" i="2" s="1"/>
  <c r="Z174" i="2" s="1"/>
  <c r="L98" i="2"/>
  <c r="L16" i="2" s="1"/>
  <c r="X74" i="2"/>
  <c r="Z74" i="2" s="1"/>
  <c r="Z164" i="2"/>
  <c r="G308" i="2"/>
  <c r="G23" i="2" s="1"/>
  <c r="T140" i="2"/>
  <c r="T17" i="2" s="1"/>
  <c r="V132" i="2"/>
  <c r="X132" i="2" s="1"/>
  <c r="Z132" i="2" s="1"/>
  <c r="Q266" i="2"/>
  <c r="Z244" i="2"/>
  <c r="Q224" i="2"/>
  <c r="V342" i="2"/>
  <c r="V349" i="2" s="1"/>
  <c r="X328" i="2"/>
  <c r="Z125" i="2"/>
  <c r="G182" i="2"/>
  <c r="G18" i="2" s="1"/>
  <c r="L304" i="2"/>
  <c r="L35" i="2" s="1"/>
  <c r="V140" i="2"/>
  <c r="V17" i="2" s="1"/>
  <c r="X118" i="2"/>
  <c r="X140" i="2" s="1"/>
  <c r="Q37" i="2"/>
  <c r="Z124" i="2"/>
  <c r="G342" i="2"/>
  <c r="G349" i="2" s="1"/>
  <c r="Z207" i="2"/>
  <c r="J342" i="2"/>
  <c r="L328" i="2"/>
  <c r="L342" i="2" s="1"/>
  <c r="J266" i="2"/>
  <c r="J20" i="2" s="1"/>
  <c r="J25" i="2" s="1"/>
  <c r="X203" i="2"/>
  <c r="X247" i="2"/>
  <c r="Z247" i="2" s="1"/>
  <c r="V98" i="2"/>
  <c r="V16" i="2" s="1"/>
  <c r="X71" i="2"/>
  <c r="T308" i="2"/>
  <c r="T23" i="2" s="1"/>
  <c r="V300" i="2"/>
  <c r="Z121" i="2"/>
  <c r="Z248" i="2"/>
  <c r="Q182" i="2"/>
  <c r="V37" i="2"/>
  <c r="X37" i="2" s="1"/>
  <c r="X28" i="2"/>
  <c r="Z28" i="2" s="1"/>
  <c r="L37" i="2" l="1"/>
  <c r="X308" i="2"/>
  <c r="Z308" i="2" s="1"/>
  <c r="L347" i="2"/>
  <c r="L33" i="2" s="1"/>
  <c r="V22" i="2"/>
  <c r="Q21" i="2"/>
  <c r="AK87" i="2"/>
  <c r="AK91" i="2" s="1"/>
  <c r="E199" i="2"/>
  <c r="O157" i="2"/>
  <c r="T157" i="2" s="1"/>
  <c r="Q19" i="2"/>
  <c r="X17" i="2"/>
  <c r="T25" i="2"/>
  <c r="Q23" i="2"/>
  <c r="X300" i="2"/>
  <c r="Z300" i="2" s="1"/>
  <c r="V308" i="2"/>
  <c r="V23" i="2" s="1"/>
  <c r="X98" i="2"/>
  <c r="Z98" i="2" s="1"/>
  <c r="Z71" i="2"/>
  <c r="V25" i="2"/>
  <c r="X16" i="2"/>
  <c r="Q16" i="2"/>
  <c r="L308" i="2"/>
  <c r="L23" i="2" s="1"/>
  <c r="F36" i="1"/>
  <c r="F50" i="1"/>
  <c r="I50" i="1" s="1"/>
  <c r="N50" i="1" s="1"/>
  <c r="G361" i="2"/>
  <c r="G21" i="2"/>
  <c r="Z160" i="2"/>
  <c r="Z182" i="2"/>
  <c r="Q18" i="2"/>
  <c r="Z37" i="2"/>
  <c r="X342" i="2"/>
  <c r="Z328" i="2"/>
  <c r="V224" i="2"/>
  <c r="V19" i="2" s="1"/>
  <c r="Z118" i="2"/>
  <c r="AJ88" i="2"/>
  <c r="D8" i="1" s="1"/>
  <c r="G25" i="2"/>
  <c r="G53" i="2" s="1"/>
  <c r="Z266" i="2"/>
  <c r="Q20" i="2"/>
  <c r="X224" i="2"/>
  <c r="Z224" i="2" s="1"/>
  <c r="V361" i="2"/>
  <c r="V21" i="2"/>
  <c r="Z140" i="2"/>
  <c r="Q17" i="2"/>
  <c r="K60" i="1"/>
  <c r="K64" i="1" s="1"/>
  <c r="K66" i="1"/>
  <c r="Z355" i="2"/>
  <c r="Q359" i="2"/>
  <c r="D10" i="1" l="1"/>
  <c r="D13" i="1" s="1"/>
  <c r="D55" i="1" s="1"/>
  <c r="D60" i="1" s="1"/>
  <c r="I8" i="1"/>
  <c r="Z359" i="2"/>
  <c r="Q22" i="2"/>
  <c r="Q25" i="2" s="1"/>
  <c r="Z17" i="2"/>
  <c r="F41" i="1"/>
  <c r="I36" i="1"/>
  <c r="X23" i="2"/>
  <c r="X22" i="2"/>
  <c r="X349" i="2"/>
  <c r="Z342" i="2"/>
  <c r="Q361" i="2"/>
  <c r="E241" i="2"/>
  <c r="O199" i="2"/>
  <c r="T199" i="2" s="1"/>
  <c r="Z20" i="2"/>
  <c r="X20" i="2"/>
  <c r="Z21" i="2"/>
  <c r="X21" i="2"/>
  <c r="Z16" i="2"/>
  <c r="Z23" i="2"/>
  <c r="X18" i="2"/>
  <c r="Z18" i="2" s="1"/>
  <c r="X19" i="2"/>
  <c r="Z19" i="2" s="1"/>
  <c r="L349" i="2"/>
  <c r="Q40" i="2" l="1"/>
  <c r="X25" i="2"/>
  <c r="AA25" i="2" s="1"/>
  <c r="N36" i="1"/>
  <c r="N41" i="1" s="1"/>
  <c r="I41" i="1"/>
  <c r="I10" i="1"/>
  <c r="I13" i="1" s="1"/>
  <c r="N8" i="1"/>
  <c r="N10" i="1" s="1"/>
  <c r="N13" i="1" s="1"/>
  <c r="F47" i="1"/>
  <c r="F48" i="1"/>
  <c r="I48" i="1" s="1"/>
  <c r="N48" i="1" s="1"/>
  <c r="E283" i="2"/>
  <c r="O283" i="2" s="1"/>
  <c r="T283" i="2" s="1"/>
  <c r="O241" i="2"/>
  <c r="T241" i="2" s="1"/>
  <c r="Z22" i="2"/>
  <c r="L361" i="2"/>
  <c r="L21" i="2"/>
  <c r="L25" i="2" s="1"/>
  <c r="L40" i="2" s="1"/>
  <c r="L51" i="2" s="1"/>
  <c r="L53" i="2" s="1"/>
  <c r="X361" i="2"/>
  <c r="Z361" i="2" s="1"/>
  <c r="Z349" i="2"/>
  <c r="D67" i="1"/>
  <c r="D64" i="1"/>
  <c r="Q51" i="2" l="1"/>
  <c r="V40" i="2"/>
  <c r="I47" i="1"/>
  <c r="F51" i="1"/>
  <c r="F53" i="1" s="1"/>
  <c r="F55" i="1" s="1"/>
  <c r="F60" i="1" s="1"/>
  <c r="Z25" i="2"/>
  <c r="V51" i="2" l="1"/>
  <c r="X40" i="2"/>
  <c r="Z40" i="2" s="1"/>
  <c r="Q53" i="2"/>
  <c r="I51" i="1"/>
  <c r="I53" i="1" s="1"/>
  <c r="I55" i="1" s="1"/>
  <c r="N47" i="1"/>
  <c r="X51" i="2" l="1"/>
  <c r="Z51" i="2" s="1"/>
  <c r="AJ89" i="2"/>
  <c r="AJ91" i="2" s="1"/>
  <c r="AJ93" i="2" s="1"/>
  <c r="V53" i="2"/>
  <c r="N51" i="1"/>
  <c r="N53" i="1" s="1"/>
  <c r="N55" i="1" s="1"/>
  <c r="I60" i="1"/>
  <c r="I66" i="1"/>
  <c r="I64" i="1" l="1"/>
  <c r="I67" i="1"/>
  <c r="N60" i="1"/>
  <c r="N66" i="1"/>
  <c r="X53" i="2"/>
  <c r="Z53" i="2" s="1"/>
  <c r="AC53" i="2"/>
  <c r="AC55" i="2" s="1"/>
  <c r="N64" i="1" l="1"/>
  <c r="N67" i="1"/>
</calcChain>
</file>

<file path=xl/sharedStrings.xml><?xml version="1.0" encoding="utf-8"?>
<sst xmlns="http://schemas.openxmlformats.org/spreadsheetml/2006/main" count="669" uniqueCount="192">
  <si>
    <t>Kentucky-American Water Company</t>
  </si>
  <si>
    <t>Income Statement at Comission Ordered Rates - Case No. 2023-00191</t>
  </si>
  <si>
    <t>Information as Presented on Appendix A of the Order</t>
  </si>
  <si>
    <t>[A]</t>
  </si>
  <si>
    <t>[B]</t>
  </si>
  <si>
    <t>[C]=[A]-[B]</t>
  </si>
  <si>
    <t>[D]</t>
  </si>
  <si>
    <t>[E]=[C]+[D]</t>
  </si>
  <si>
    <t>Line #</t>
  </si>
  <si>
    <t>Description</t>
  </si>
  <si>
    <t>Reference</t>
  </si>
  <si>
    <t>Forecasted Test Year at Increased Rates</t>
  </si>
  <si>
    <t>Less: QIP Revenues in Present Rates</t>
  </si>
  <si>
    <t>Base Revenues</t>
  </si>
  <si>
    <t>QIP-4 - 2023-00300</t>
  </si>
  <si>
    <t>[5]</t>
  </si>
  <si>
    <t>Total Authorized - Base plus QIP</t>
  </si>
  <si>
    <t>Operating Revenues</t>
  </si>
  <si>
    <t>Approved rates in the Order, Appendix B, produce base revenues of $115.6M - the QIP Included in the present rates will be replaced by QIP-4.</t>
  </si>
  <si>
    <t>Water Revenues - Base</t>
  </si>
  <si>
    <t>Revenue Proof - Sch M2-M3</t>
  </si>
  <si>
    <t>This level of base revenue will produce a ROR of 7.02% on $489.4M of rate base, and a ROE of 9.25% on 52.22% equity.</t>
  </si>
  <si>
    <t>Water Revenues - QIP</t>
  </si>
  <si>
    <t>The approval of QIP-4 will produce revenues of $7.735M.</t>
  </si>
  <si>
    <t>Total Water Revenues</t>
  </si>
  <si>
    <t>Appendix A, Page 2</t>
  </si>
  <si>
    <t>The total result of these components will result in the Company earning an ROE of 9.23%.</t>
  </si>
  <si>
    <t>Total Other Revenues</t>
  </si>
  <si>
    <t>AFUDC</t>
  </si>
  <si>
    <t>Total Operating Revenues</t>
  </si>
  <si>
    <t>Operating Expenses</t>
  </si>
  <si>
    <t>Purchased Water</t>
  </si>
  <si>
    <t>Fuel and power</t>
  </si>
  <si>
    <t>Chemicals</t>
  </si>
  <si>
    <t>Waste disposal</t>
  </si>
  <si>
    <t>Salaries and Wages</t>
  </si>
  <si>
    <t>Pension</t>
  </si>
  <si>
    <t>OPEB</t>
  </si>
  <si>
    <t>Group Insurance</t>
  </si>
  <si>
    <t>Other Benefits</t>
  </si>
  <si>
    <t>Support Services</t>
  </si>
  <si>
    <t>Contract Services</t>
  </si>
  <si>
    <t>Building Maintenance and Services</t>
  </si>
  <si>
    <t>Telecommunications</t>
  </si>
  <si>
    <t>Postage, Printing, and Stationary</t>
  </si>
  <si>
    <t>Office Supplies and Services</t>
  </si>
  <si>
    <t>Advertising and Marketing</t>
  </si>
  <si>
    <t>Employee Related Expense</t>
  </si>
  <si>
    <t>Miscellaneous Expense</t>
  </si>
  <si>
    <t>Rents</t>
  </si>
  <si>
    <t>Transportation</t>
  </si>
  <si>
    <t>Uncollectible Accounts</t>
  </si>
  <si>
    <t>[3]</t>
  </si>
  <si>
    <t>Other Customer Accounting</t>
  </si>
  <si>
    <t>Regulatory Expense</t>
  </si>
  <si>
    <t>Insurance Other than Group</t>
  </si>
  <si>
    <t>Maintenance Supplies and Services</t>
  </si>
  <si>
    <t>Total Operating Expenses</t>
  </si>
  <si>
    <t>Other Expenses</t>
  </si>
  <si>
    <t>Depreciation</t>
  </si>
  <si>
    <t>Amortization of UPAA</t>
  </si>
  <si>
    <t>Amoritzation Expense</t>
  </si>
  <si>
    <t>State Income Taxes</t>
  </si>
  <si>
    <t>[4]</t>
  </si>
  <si>
    <t>Federal Income Taxes</t>
  </si>
  <si>
    <t>Investment Tax Credits</t>
  </si>
  <si>
    <t>General Taxes</t>
  </si>
  <si>
    <t>Total Other Expenses</t>
  </si>
  <si>
    <t>Total Expenses</t>
  </si>
  <si>
    <t>Net Operating Income</t>
  </si>
  <si>
    <t>Interest Expense</t>
  </si>
  <si>
    <t>[1]</t>
  </si>
  <si>
    <t>Other Income/Expense</t>
  </si>
  <si>
    <t>[2]</t>
  </si>
  <si>
    <t>Net Income</t>
  </si>
  <si>
    <t>Rate Base</t>
  </si>
  <si>
    <t>Order, Page 13</t>
  </si>
  <si>
    <t>Equity Weighting</t>
  </si>
  <si>
    <t>Order, Page 27</t>
  </si>
  <si>
    <t>ROE</t>
  </si>
  <si>
    <t>ROR</t>
  </si>
  <si>
    <t>Effective Tax Rate</t>
  </si>
  <si>
    <r>
      <rPr>
        <sz val="9"/>
        <color theme="1"/>
        <rFont val="Aptos Narrow"/>
        <family val="2"/>
        <scheme val="minor"/>
      </rPr>
      <t>[1]</t>
    </r>
    <r>
      <rPr>
        <sz val="11"/>
        <color theme="1"/>
        <rFont val="Aptos Narrow"/>
        <family val="2"/>
        <scheme val="minor"/>
      </rPr>
      <t xml:space="preserve"> Rate Base as Authorized (Page 13) multiplied by the Weighted Average Cost of Debt (Order, Page 27 - 2.16%; total of STD and LTD)</t>
    </r>
  </si>
  <si>
    <r>
      <rPr>
        <sz val="9"/>
        <color theme="1"/>
        <rFont val="Aptos Narrow"/>
        <family val="2"/>
        <scheme val="minor"/>
      </rPr>
      <t>[2]</t>
    </r>
    <r>
      <rPr>
        <sz val="11"/>
        <color theme="1"/>
        <rFont val="Aptos Narrow"/>
        <family val="2"/>
        <scheme val="minor"/>
      </rPr>
      <t xml:space="preserve"> Rate Base as Authorized (Page 13) multiplied by the Weighted Average Cost of Preferred Stock (Order, Page 27 - 0.03%)</t>
    </r>
  </si>
  <si>
    <r>
      <rPr>
        <sz val="9"/>
        <color theme="1"/>
        <rFont val="Aptos Narrow"/>
        <family val="2"/>
        <scheme val="minor"/>
      </rPr>
      <t>[3]</t>
    </r>
    <r>
      <rPr>
        <sz val="11"/>
        <color theme="1"/>
        <rFont val="Aptos Narrow"/>
        <family val="2"/>
        <scheme val="minor"/>
      </rPr>
      <t xml:space="preserve"> As reflected in the Company's Gross Revenue Conversion Factor (Exhibit 37, Schedule H, lines 2 and 3) multiplied by the QIP Revenue.</t>
    </r>
  </si>
  <si>
    <r>
      <rPr>
        <sz val="9"/>
        <color theme="1"/>
        <rFont val="Aptos Narrow"/>
        <family val="2"/>
        <scheme val="minor"/>
      </rPr>
      <t>[4]</t>
    </r>
    <r>
      <rPr>
        <sz val="11"/>
        <color theme="1"/>
        <rFont val="Aptos Narrow"/>
        <family val="2"/>
        <scheme val="minor"/>
      </rPr>
      <t xml:space="preserve"> Statutory State (5%) and Federal (21%) Income Tax rate multiplied by the taxable income.</t>
    </r>
  </si>
  <si>
    <r>
      <rPr>
        <sz val="9"/>
        <color theme="1"/>
        <rFont val="Aptos Narrow"/>
        <family val="2"/>
        <scheme val="minor"/>
      </rPr>
      <t>[5]</t>
    </r>
    <r>
      <rPr>
        <sz val="11"/>
        <color theme="1"/>
        <rFont val="Aptos Narrow"/>
        <family val="2"/>
        <scheme val="minor"/>
      </rPr>
      <t xml:space="preserve"> As approved in Case No. 2023-00300.</t>
    </r>
  </si>
  <si>
    <t>Forecast Year Operating Revenues at Present Rates &amp; Ordered Rates</t>
  </si>
  <si>
    <t>ALL CUSTOMERS</t>
  </si>
  <si>
    <t>Exhibit 37, Schedule M-2</t>
  </si>
  <si>
    <t>Base Period at Present Rates</t>
  </si>
  <si>
    <t>Base Period at Ordered Rates</t>
  </si>
  <si>
    <t>Test Year at Present Rates</t>
  </si>
  <si>
    <t>Test Year at Ordered Rates</t>
  </si>
  <si>
    <t>Class/</t>
  </si>
  <si>
    <t>Sales</t>
  </si>
  <si>
    <t>Total</t>
  </si>
  <si>
    <t>Dollar</t>
  </si>
  <si>
    <t>%</t>
  </si>
  <si>
    <t>(000 Gal)</t>
  </si>
  <si>
    <t>Revenue</t>
  </si>
  <si>
    <t>Change</t>
  </si>
  <si>
    <t>Monthly Billing:</t>
  </si>
  <si>
    <t>Base Water Revenues</t>
  </si>
  <si>
    <t>Residential</t>
  </si>
  <si>
    <t>Commercial</t>
  </si>
  <si>
    <t>Industrial</t>
  </si>
  <si>
    <t>Municipal &amp; OPA</t>
  </si>
  <si>
    <t>Sales For Resale</t>
  </si>
  <si>
    <t>Private Fire Service:</t>
  </si>
  <si>
    <t>Public Fire Service</t>
  </si>
  <si>
    <t>Miscellaneous</t>
  </si>
  <si>
    <t>QIP Revenues</t>
  </si>
  <si>
    <t>Miscellaneous Revenues:</t>
  </si>
  <si>
    <t>Late Payment Fee</t>
  </si>
  <si>
    <t>Rent</t>
  </si>
  <si>
    <t>Rent I/C</t>
  </si>
  <si>
    <t>NSF Check Charge</t>
  </si>
  <si>
    <t>Application/Initiation Fee</t>
  </si>
  <si>
    <t>Usage Data</t>
  </si>
  <si>
    <t>Reconnect Fee</t>
  </si>
  <si>
    <t>Miscellaneous Service</t>
  </si>
  <si>
    <t>Total Other Revenue</t>
  </si>
  <si>
    <t>Total Revenue</t>
  </si>
  <si>
    <t>Difference</t>
  </si>
  <si>
    <t>RESIDENTIAL CLASS</t>
  </si>
  <si>
    <t>Exhibit 37, Schedule M-3</t>
  </si>
  <si>
    <t>Original Residential Revenue As Filed</t>
  </si>
  <si>
    <t>Normalized</t>
  </si>
  <si>
    <t>Attrition Year at Present Rates</t>
  </si>
  <si>
    <t>Attrition Year at Proposed Rates</t>
  </si>
  <si>
    <t>Customer</t>
  </si>
  <si>
    <t>Meter</t>
  </si>
  <si>
    <t>Current</t>
  </si>
  <si>
    <t xml:space="preserve">Proposed </t>
  </si>
  <si>
    <t>Proposed</t>
  </si>
  <si>
    <t>Billings</t>
  </si>
  <si>
    <t>Rate</t>
  </si>
  <si>
    <t>Minimum Charge: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</si>
  <si>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</si>
  <si>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</si>
  <si>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</si>
  <si>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</si>
  <si>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</si>
  <si>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</si>
  <si>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</si>
  <si>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</si>
  <si>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</si>
  <si>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Universal Affordability:</t>
  </si>
  <si>
    <t>5/8" Monthly (0%-50% FPL)</t>
  </si>
  <si>
    <t>5/8" Monthly (50%-100% FPL)</t>
  </si>
  <si>
    <t>Volumetric Charges:</t>
  </si>
  <si>
    <t>All Usage</t>
  </si>
  <si>
    <t>Base Revenue - Meter Charge</t>
  </si>
  <si>
    <t>Base Revenue - Volumetric Charge</t>
  </si>
  <si>
    <t>Other Revenues</t>
  </si>
  <si>
    <t>Usage (0-50% FPL)</t>
  </si>
  <si>
    <t>Usage (50-100% FPL)</t>
  </si>
  <si>
    <t>QIP Surcharge</t>
  </si>
  <si>
    <t>COMMERCIAL CLASS</t>
  </si>
  <si>
    <t>INDUSTRIAL CLASS</t>
  </si>
  <si>
    <t>MUNICIPAL &amp; OTHER PUBLIC AUTHORITY CLASS</t>
  </si>
  <si>
    <t>SALES FOR RESALE</t>
  </si>
  <si>
    <t>All SA1 Usage</t>
  </si>
  <si>
    <t>Water Sold to Judy WA</t>
  </si>
  <si>
    <t>First 70,000 Gal/day</t>
  </si>
  <si>
    <t>Over 70,000 Gal/day</t>
  </si>
  <si>
    <t>Special SFR Contract</t>
  </si>
  <si>
    <t xml:space="preserve"> </t>
  </si>
  <si>
    <t>MISCELLANEOUS CLASS (BULK SALES THROUGH LOADING STATIONS)</t>
  </si>
  <si>
    <t>FIRE SERVICES</t>
  </si>
  <si>
    <t>Number</t>
  </si>
  <si>
    <t>Connection</t>
  </si>
  <si>
    <t>of</t>
  </si>
  <si>
    <t>Size</t>
  </si>
  <si>
    <t>Connections</t>
  </si>
  <si>
    <t>Hydrant</t>
  </si>
  <si>
    <t>2"</t>
  </si>
  <si>
    <t>4"</t>
  </si>
  <si>
    <t>6"</t>
  </si>
  <si>
    <t>8"</t>
  </si>
  <si>
    <t>10"</t>
  </si>
  <si>
    <t>12"</t>
  </si>
  <si>
    <t>14"</t>
  </si>
  <si>
    <t>16"</t>
  </si>
  <si>
    <t xml:space="preserve">Total Private Fire </t>
  </si>
  <si>
    <t>Public Fire Protection:</t>
  </si>
  <si>
    <t>Public Fire Hydrants</t>
  </si>
  <si>
    <t>Total Public Fire</t>
  </si>
  <si>
    <t>Total Fire Services</t>
  </si>
  <si>
    <t>Base Year (12 Months Ending September 30, 2023)</t>
  </si>
  <si>
    <t>Forecast Year (12 Months Ending January 31,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</si>
</sst>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0_);\(#,##0.0000\)"/>
    <numFmt numFmtId="166" formatCode="&quot;$&quot;#,##0.0000_);\(&quot;$&quot;#,##0.0000\)"/>
    <numFmt numFmtId="167" formatCode="_(* #,##0_);_(* \(#,##0\);_(* &quot;-&quot;??_);_(@_)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u/>
      <sz val="11"/>
      <name val="Aptos Narrow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</cellStyleXfs>
  <cellXfs count="120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Fill="1"/>
    <xf numFmtId="0" fontId="0" fillId="0" borderId="2" xfId="0" applyBorder="1" applyAlignment="1">
      <alignment horizontal="left" indent="1"/>
    </xf>
    <xf numFmtId="0" fontId="4" fillId="0" borderId="2" xfId="0" applyFont="1" applyBorder="1" applyAlignment="1">
      <alignment horizontal="center"/>
    </xf>
    <xf numFmtId="164" fontId="0" fillId="0" borderId="2" xfId="0" applyNumberFormat="1" applyBorder="1"/>
    <xf numFmtId="0" fontId="0" fillId="0" borderId="0" xfId="0" applyAlignment="1">
      <alignment horizontal="left" indent="1"/>
    </xf>
    <xf numFmtId="0" fontId="0" fillId="0" borderId="2" xfId="0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1" applyNumberFormat="1" applyFont="1" applyBorder="1"/>
    <xf numFmtId="164" fontId="0" fillId="0" borderId="0" xfId="1" applyNumberFormat="1" applyFont="1" applyBorder="1"/>
    <xf numFmtId="0" fontId="4" fillId="0" borderId="2" xfId="0" applyFont="1" applyBorder="1"/>
    <xf numFmtId="164" fontId="3" fillId="0" borderId="0" xfId="0" applyNumberFormat="1" applyFont="1"/>
    <xf numFmtId="0" fontId="6" fillId="0" borderId="0" xfId="0" applyFont="1"/>
    <xf numFmtId="10" fontId="0" fillId="0" borderId="0" xfId="2" applyNumberFormat="1" applyFont="1"/>
    <xf numFmtId="10" fontId="0" fillId="0" borderId="0" xfId="2" applyNumberFormat="1" applyFont="1" applyFill="1"/>
    <xf numFmtId="44" fontId="0" fillId="0" borderId="0" xfId="0" applyNumberFormat="1"/>
    <xf numFmtId="37" fontId="8" fillId="0" borderId="0" xfId="3" applyNumberFormat="1" applyFont="1" applyAlignment="1">
      <alignment horizontal="center"/>
    </xf>
    <xf numFmtId="37" fontId="9" fillId="0" borderId="0" xfId="3" applyNumberFormat="1" applyFont="1"/>
    <xf numFmtId="37" fontId="8" fillId="0" borderId="0" xfId="3" applyNumberFormat="1" applyFont="1"/>
    <xf numFmtId="37" fontId="8" fillId="0" borderId="0" xfId="3" applyNumberFormat="1" applyFont="1" applyAlignment="1">
      <alignment horizontal="right"/>
    </xf>
    <xf numFmtId="37" fontId="10" fillId="0" borderId="0" xfId="3" applyNumberFormat="1" applyFont="1"/>
    <xf numFmtId="37" fontId="9" fillId="0" borderId="1" xfId="3" applyNumberFormat="1" applyFont="1" applyBorder="1" applyAlignment="1">
      <alignment horizontal="center"/>
    </xf>
    <xf numFmtId="37" fontId="9" fillId="0" borderId="1" xfId="3" applyNumberFormat="1" applyFont="1" applyBorder="1"/>
    <xf numFmtId="6" fontId="9" fillId="0" borderId="1" xfId="3" applyNumberFormat="1" applyFont="1" applyBorder="1"/>
    <xf numFmtId="42" fontId="9" fillId="0" borderId="1" xfId="3" applyNumberFormat="1" applyFont="1" applyBorder="1"/>
    <xf numFmtId="40" fontId="9" fillId="0" borderId="1" xfId="3" applyNumberFormat="1" applyFont="1" applyBorder="1"/>
    <xf numFmtId="37" fontId="9" fillId="0" borderId="1" xfId="3" applyNumberFormat="1" applyFont="1" applyBorder="1" applyAlignment="1">
      <alignment horizontal="right" vertical="top"/>
    </xf>
    <xf numFmtId="10" fontId="9" fillId="0" borderId="1" xfId="3" applyNumberFormat="1" applyFont="1" applyBorder="1"/>
    <xf numFmtId="37" fontId="9" fillId="0" borderId="0" xfId="3" applyNumberFormat="1" applyFont="1" applyAlignment="1">
      <alignment horizontal="center"/>
    </xf>
    <xf numFmtId="37" fontId="9" fillId="0" borderId="0" xfId="3" applyNumberFormat="1" applyFont="1" applyAlignment="1">
      <alignment horizontal="centerContinuous"/>
    </xf>
    <xf numFmtId="37" fontId="11" fillId="0" borderId="0" xfId="3" applyNumberFormat="1" applyFont="1"/>
    <xf numFmtId="5" fontId="9" fillId="0" borderId="0" xfId="3" applyNumberFormat="1" applyFont="1" applyAlignment="1">
      <alignment horizontal="right" vertical="top"/>
    </xf>
    <xf numFmtId="37" fontId="9" fillId="0" borderId="0" xfId="3" applyNumberFormat="1" applyFont="1" applyAlignment="1">
      <alignment horizontal="right" vertical="top"/>
    </xf>
    <xf numFmtId="37" fontId="9" fillId="0" borderId="0" xfId="3" applyNumberFormat="1" applyFont="1" applyAlignment="1">
      <alignment horizontal="left" vertical="top"/>
    </xf>
    <xf numFmtId="10" fontId="9" fillId="0" borderId="0" xfId="3" applyNumberFormat="1" applyFont="1"/>
    <xf numFmtId="39" fontId="9" fillId="0" borderId="0" xfId="3" applyNumberFormat="1" applyFont="1" applyAlignment="1">
      <alignment horizontal="right" vertical="top"/>
    </xf>
    <xf numFmtId="37" fontId="9" fillId="0" borderId="2" xfId="3" applyNumberFormat="1" applyFont="1" applyBorder="1" applyAlignment="1">
      <alignment horizontal="right" vertical="top"/>
    </xf>
    <xf numFmtId="5" fontId="9" fillId="0" borderId="2" xfId="3" applyNumberFormat="1" applyFont="1" applyBorder="1" applyAlignment="1">
      <alignment horizontal="right" vertical="top"/>
    </xf>
    <xf numFmtId="10" fontId="9" fillId="0" borderId="2" xfId="3" applyNumberFormat="1" applyFont="1" applyBorder="1"/>
    <xf numFmtId="42" fontId="1" fillId="0" borderId="0" xfId="4" applyNumberFormat="1" applyFont="1" applyAlignment="1">
      <alignment horizontal="left" indent="1"/>
    </xf>
    <xf numFmtId="165" fontId="9" fillId="0" borderId="0" xfId="3" applyNumberFormat="1" applyFont="1" applyAlignment="1">
      <alignment horizontal="right" vertical="top"/>
    </xf>
    <xf numFmtId="5" fontId="9" fillId="0" borderId="0" xfId="3" quotePrefix="1" applyNumberFormat="1" applyFont="1" applyAlignment="1">
      <alignment horizontal="right" vertical="top"/>
    </xf>
    <xf numFmtId="10" fontId="9" fillId="0" borderId="0" xfId="5" applyNumberFormat="1" applyFont="1"/>
    <xf numFmtId="37" fontId="9" fillId="0" borderId="0" xfId="3" applyNumberFormat="1" applyFont="1" applyAlignment="1">
      <alignment horizontal="right"/>
    </xf>
    <xf numFmtId="37" fontId="11" fillId="0" borderId="0" xfId="3" applyNumberFormat="1" applyFont="1" applyAlignment="1">
      <alignment horizontal="center"/>
    </xf>
    <xf numFmtId="43" fontId="9" fillId="0" borderId="0" xfId="3" applyNumberFormat="1" applyFont="1"/>
    <xf numFmtId="6" fontId="9" fillId="0" borderId="0" xfId="3" applyNumberFormat="1" applyFont="1"/>
    <xf numFmtId="42" fontId="9" fillId="0" borderId="0" xfId="3" applyNumberFormat="1" applyFont="1"/>
    <xf numFmtId="165" fontId="9" fillId="0" borderId="0" xfId="3" applyNumberFormat="1" applyFont="1"/>
    <xf numFmtId="5" fontId="9" fillId="0" borderId="0" xfId="3" applyNumberFormat="1" applyFont="1"/>
    <xf numFmtId="42" fontId="9" fillId="0" borderId="2" xfId="3" applyNumberFormat="1" applyFont="1" applyBorder="1" applyAlignment="1">
      <alignment horizontal="right" vertical="top"/>
    </xf>
    <xf numFmtId="42" fontId="9" fillId="0" borderId="3" xfId="3" applyNumberFormat="1" applyFont="1" applyBorder="1" applyAlignment="1">
      <alignment horizontal="right" vertical="top"/>
    </xf>
    <xf numFmtId="42" fontId="9" fillId="0" borderId="0" xfId="3" applyNumberFormat="1" applyFont="1" applyAlignment="1">
      <alignment horizontal="center"/>
    </xf>
    <xf numFmtId="5" fontId="9" fillId="0" borderId="3" xfId="3" applyNumberFormat="1" applyFont="1" applyBorder="1" applyAlignment="1">
      <alignment horizontal="right" vertical="top"/>
    </xf>
    <xf numFmtId="10" fontId="9" fillId="0" borderId="3" xfId="3" applyNumberFormat="1" applyFont="1" applyBorder="1"/>
    <xf numFmtId="40" fontId="9" fillId="0" borderId="0" xfId="3" applyNumberFormat="1" applyFont="1"/>
    <xf numFmtId="37" fontId="9" fillId="2" borderId="0" xfId="3" applyNumberFormat="1" applyFont="1" applyFill="1"/>
    <xf numFmtId="37" fontId="9" fillId="2" borderId="1" xfId="3" applyNumberFormat="1" applyFont="1" applyFill="1" applyBorder="1" applyAlignment="1">
      <alignment horizontal="center"/>
    </xf>
    <xf numFmtId="37" fontId="9" fillId="2" borderId="0" xfId="3" applyNumberFormat="1" applyFont="1" applyFill="1" applyAlignment="1">
      <alignment horizontal="center"/>
    </xf>
    <xf numFmtId="7" fontId="9" fillId="0" borderId="0" xfId="3" applyNumberFormat="1" applyFont="1" applyAlignment="1">
      <alignment horizontal="right" vertical="top"/>
    </xf>
    <xf numFmtId="37" fontId="9" fillId="2" borderId="0" xfId="3" applyNumberFormat="1" applyFont="1" applyFill="1" applyAlignment="1">
      <alignment horizontal="right" vertical="top"/>
    </xf>
    <xf numFmtId="37" fontId="9" fillId="2" borderId="0" xfId="3" applyNumberFormat="1" applyFont="1" applyFill="1" applyAlignment="1">
      <alignment horizontal="left" vertical="top"/>
    </xf>
    <xf numFmtId="7" fontId="9" fillId="2" borderId="0" xfId="3" applyNumberFormat="1" applyFont="1" applyFill="1" applyAlignment="1">
      <alignment horizontal="right" vertical="top"/>
    </xf>
    <xf numFmtId="5" fontId="9" fillId="2" borderId="0" xfId="3" applyNumberFormat="1" applyFont="1" applyFill="1" applyAlignment="1">
      <alignment horizontal="right" vertical="top"/>
    </xf>
    <xf numFmtId="39" fontId="9" fillId="2" borderId="0" xfId="3" applyNumberFormat="1" applyFont="1" applyFill="1" applyAlignment="1">
      <alignment horizontal="right" vertical="top"/>
    </xf>
    <xf numFmtId="166" fontId="9" fillId="0" borderId="0" xfId="3" applyNumberFormat="1" applyFont="1" applyAlignment="1">
      <alignment horizontal="right" vertical="top"/>
    </xf>
    <xf numFmtId="166" fontId="9" fillId="2" borderId="0" xfId="3" applyNumberFormat="1" applyFont="1" applyFill="1" applyAlignment="1">
      <alignment horizontal="right" vertical="top"/>
    </xf>
    <xf numFmtId="164" fontId="9" fillId="0" borderId="0" xfId="1" applyNumberFormat="1" applyFont="1"/>
    <xf numFmtId="165" fontId="9" fillId="2" borderId="0" xfId="3" applyNumberFormat="1" applyFont="1" applyFill="1" applyAlignment="1">
      <alignment horizontal="right" vertical="top"/>
    </xf>
    <xf numFmtId="164" fontId="9" fillId="0" borderId="2" xfId="1" applyNumberFormat="1" applyFont="1" applyBorder="1"/>
    <xf numFmtId="10" fontId="9" fillId="0" borderId="0" xfId="5" applyNumberFormat="1" applyFont="1" applyFill="1" applyBorder="1" applyAlignment="1">
      <alignment horizontal="right" vertical="top"/>
    </xf>
    <xf numFmtId="10" fontId="9" fillId="0" borderId="0" xfId="5" applyNumberFormat="1" applyFont="1" applyBorder="1" applyAlignment="1">
      <alignment horizontal="right" vertical="top"/>
    </xf>
    <xf numFmtId="10" fontId="9" fillId="2" borderId="0" xfId="5" applyNumberFormat="1" applyFont="1" applyFill="1" applyBorder="1" applyAlignment="1">
      <alignment horizontal="right" vertical="top"/>
    </xf>
    <xf numFmtId="37" fontId="9" fillId="2" borderId="0" xfId="3" applyNumberFormat="1" applyFont="1" applyFill="1" applyAlignment="1">
      <alignment horizontal="right"/>
    </xf>
    <xf numFmtId="37" fontId="11" fillId="2" borderId="0" xfId="3" applyNumberFormat="1" applyFont="1" applyFill="1" applyAlignment="1">
      <alignment horizontal="center"/>
    </xf>
    <xf numFmtId="37" fontId="9" fillId="0" borderId="0" xfId="3" applyNumberFormat="1" applyFont="1" applyAlignment="1">
      <alignment horizontal="left"/>
    </xf>
    <xf numFmtId="37" fontId="9" fillId="0" borderId="3" xfId="3" applyNumberFormat="1" applyFont="1" applyBorder="1"/>
    <xf numFmtId="6" fontId="9" fillId="0" borderId="3" xfId="3" applyNumberFormat="1" applyFont="1" applyBorder="1"/>
    <xf numFmtId="37" fontId="9" fillId="2" borderId="0" xfId="3" applyNumberFormat="1" applyFont="1" applyFill="1" applyAlignment="1">
      <alignment horizontal="left"/>
    </xf>
    <xf numFmtId="37" fontId="9" fillId="2" borderId="3" xfId="3" applyNumberFormat="1" applyFont="1" applyFill="1" applyBorder="1"/>
    <xf numFmtId="6" fontId="9" fillId="2" borderId="0" xfId="3" applyNumberFormat="1" applyFont="1" applyFill="1"/>
    <xf numFmtId="6" fontId="9" fillId="2" borderId="3" xfId="3" applyNumberFormat="1" applyFont="1" applyFill="1" applyBorder="1"/>
    <xf numFmtId="39" fontId="9" fillId="0" borderId="0" xfId="3" applyNumberFormat="1" applyFont="1"/>
    <xf numFmtId="43" fontId="9" fillId="0" borderId="0" xfId="6" applyFont="1" applyBorder="1"/>
    <xf numFmtId="5" fontId="9" fillId="0" borderId="0" xfId="3" applyNumberFormat="1" applyFont="1" applyAlignment="1">
      <alignment horizontal="right"/>
    </xf>
    <xf numFmtId="37" fontId="9" fillId="0" borderId="3" xfId="3" applyNumberFormat="1" applyFont="1" applyBorder="1" applyAlignment="1">
      <alignment horizontal="right" vertical="top"/>
    </xf>
    <xf numFmtId="5" fontId="9" fillId="0" borderId="4" xfId="3" applyNumberFormat="1" applyFont="1" applyBorder="1" applyAlignment="1">
      <alignment horizontal="right"/>
    </xf>
    <xf numFmtId="37" fontId="8" fillId="0" borderId="4" xfId="3" applyNumberFormat="1" applyFont="1" applyBorder="1" applyAlignment="1">
      <alignment horizontal="right" vertical="top"/>
    </xf>
    <xf numFmtId="37" fontId="8" fillId="0" borderId="0" xfId="3" applyNumberFormat="1" applyFont="1" applyAlignment="1">
      <alignment horizontal="right" vertical="top"/>
    </xf>
    <xf numFmtId="165" fontId="8" fillId="0" borderId="0" xfId="3" applyNumberFormat="1" applyFont="1" applyAlignment="1">
      <alignment horizontal="right" vertical="top"/>
    </xf>
    <xf numFmtId="39" fontId="8" fillId="0" borderId="0" xfId="3" applyNumberFormat="1" applyFont="1" applyAlignment="1">
      <alignment horizontal="right" vertical="top"/>
    </xf>
    <xf numFmtId="10" fontId="8" fillId="0" borderId="3" xfId="3" applyNumberFormat="1" applyFont="1" applyBorder="1"/>
    <xf numFmtId="0" fontId="9" fillId="0" borderId="0" xfId="7" applyFont="1"/>
    <xf numFmtId="10" fontId="8" fillId="0" borderId="0" xfId="5" applyNumberFormat="1" applyFont="1" applyFill="1" applyBorder="1" applyAlignment="1">
      <alignment horizontal="right" vertical="top"/>
    </xf>
    <xf numFmtId="10" fontId="8" fillId="0" borderId="0" xfId="5" applyNumberFormat="1" applyFont="1" applyBorder="1" applyAlignment="1">
      <alignment horizontal="right" vertical="top"/>
    </xf>
    <xf numFmtId="6" fontId="8" fillId="0" borderId="3" xfId="3" applyNumberFormat="1" applyFont="1" applyBorder="1"/>
    <xf numFmtId="6" fontId="8" fillId="0" borderId="0" xfId="3" applyNumberFormat="1" applyFont="1"/>
    <xf numFmtId="167" fontId="9" fillId="0" borderId="0" xfId="6" applyNumberFormat="1" applyFont="1" applyBorder="1"/>
    <xf numFmtId="37" fontId="8" fillId="0" borderId="0" xfId="3" applyNumberFormat="1" applyFont="1" applyAlignment="1">
      <alignment horizontal="center"/>
    </xf>
    <xf numFmtId="37" fontId="9" fillId="0" borderId="1" xfId="3" applyNumberFormat="1" applyFont="1" applyBorder="1" applyAlignment="1">
      <alignment horizontal="center"/>
    </xf>
    <xf numFmtId="37" fontId="9" fillId="2" borderId="1" xfId="3" applyNumberFormat="1" applyFont="1" applyFill="1" applyBorder="1" applyAlignment="1">
      <alignment horizontal="center"/>
    </xf>
    <xf numFmtId="37" fontId="8" fillId="0" borderId="0" xfId="3" applyNumberFormat="1" applyFont="1" applyAlignment="1">
      <alignment horizontal="center" wrapText="1"/>
    </xf>
  </cellXfs>
  <cellStyles count="8">
    <cellStyle name="Comma 3" xfId="6" xr:uid="{399660F2-6ED4-4039-9B84-5943C7470DB5}"/>
    <cellStyle name="Currency" xfId="1" builtinId="4"/>
    <cellStyle name="Normal" xfId="0" builtinId="0"/>
    <cellStyle name="Normal 2 2" xfId="3" xr:uid="{27E009F3-2A06-4D96-9744-A249ED74F5A1}"/>
    <cellStyle name="Normal 3" xfId="4" xr:uid="{D93496F2-FC9E-48C6-A71E-8FAA8948B5EF}"/>
    <cellStyle name="Normal_revenue detail model v2.0" xfId="7" xr:uid="{5E97119C-537F-40F4-B4E5-D6B5E79AF20B}"/>
    <cellStyle name="Percent" xfId="2" builtinId="5"/>
    <cellStyle name="Percent 3" xfId="5" xr:uid="{311D0994-9265-4A88-B714-5CC7FAC532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6C275-575C-46A0-B151-76A5E7E2187A}">
  <dimension ref="A1:AK368"/>
  <sheetViews>
    <sheetView tabSelected="1"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ColWidth="14.73046875" defaultRowHeight="14.25" x14ac:dyDescent="0.45"/>
  <cols>
    <col min="1" max="1" width="5.73046875" style="35" customWidth="1"/>
    <col min="2" max="2" width="15.1328125" style="35" customWidth="1"/>
    <col min="3" max="3" width="1.73046875" style="35" customWidth="1"/>
    <col min="4" max="4" width="10.59765625" style="35" bestFit="1" customWidth="1"/>
    <col min="5" max="5" width="13" style="35" customWidth="1"/>
    <col min="6" max="6" width="11.73046875" style="35" customWidth="1"/>
    <col min="7" max="7" width="14.1328125" style="35" bestFit="1" customWidth="1"/>
    <col min="8" max="8" width="1.73046875" style="35" customWidth="1"/>
    <col min="9" max="9" width="10.59765625" style="35" bestFit="1" customWidth="1"/>
    <col min="10" max="10" width="13.1328125" style="35" bestFit="1" customWidth="1"/>
    <col min="11" max="11" width="11.73046875" style="35" customWidth="1"/>
    <col min="12" max="12" width="14.59765625" style="35" bestFit="1" customWidth="1"/>
    <col min="13" max="13" width="1.73046875" style="35" customWidth="1"/>
    <col min="14" max="14" width="10.59765625" style="35" bestFit="1" customWidth="1"/>
    <col min="15" max="15" width="13.1328125" style="35" bestFit="1" customWidth="1"/>
    <col min="16" max="16" width="11.73046875" style="35" customWidth="1"/>
    <col min="17" max="17" width="14.59765625" style="35" bestFit="1" customWidth="1"/>
    <col min="18" max="18" width="1.73046875" style="35" customWidth="1"/>
    <col min="19" max="19" width="12.73046875" style="35" bestFit="1" customWidth="1"/>
    <col min="20" max="20" width="13.1328125" style="35" bestFit="1" customWidth="1"/>
    <col min="21" max="21" width="11.73046875" style="35" customWidth="1"/>
    <col min="22" max="22" width="14.59765625" style="35" bestFit="1" customWidth="1"/>
    <col min="23" max="23" width="1.73046875" style="35" customWidth="1"/>
    <col min="24" max="24" width="12.265625" style="35" bestFit="1" customWidth="1"/>
    <col min="25" max="25" width="1.73046875" style="35" customWidth="1"/>
    <col min="26" max="26" width="10.86328125" style="35" customWidth="1"/>
    <col min="27" max="27" width="14.73046875" style="35"/>
    <col min="28" max="28" width="32.86328125" style="35" bestFit="1" customWidth="1"/>
    <col min="29" max="29" width="13.3984375" style="35" customWidth="1"/>
    <col min="30" max="30" width="12.1328125" style="35" customWidth="1"/>
    <col min="31" max="31" width="12.265625" style="35" bestFit="1" customWidth="1"/>
    <col min="32" max="34" width="14.73046875" style="35"/>
    <col min="35" max="35" width="30.59765625" style="35" bestFit="1" customWidth="1"/>
    <col min="36" max="37" width="15.86328125" style="35" bestFit="1" customWidth="1"/>
    <col min="38" max="16384" width="14.73046875" style="35"/>
  </cols>
  <sheetData>
    <row r="1" spans="1:26" x14ac:dyDescent="0.4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x14ac:dyDescent="0.45">
      <c r="A2" s="119" t="s">
        <v>87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x14ac:dyDescent="0.45">
      <c r="A3" s="116" t="s">
        <v>190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x14ac:dyDescent="0.45">
      <c r="A4" s="116" t="s">
        <v>191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x14ac:dyDescent="0.45">
      <c r="A5" s="36"/>
      <c r="I5" s="116" t="s">
        <v>88</v>
      </c>
      <c r="J5" s="116"/>
      <c r="K5" s="116"/>
      <c r="L5" s="116"/>
      <c r="M5" s="116"/>
      <c r="N5" s="116"/>
      <c r="O5" s="116"/>
      <c r="P5" s="116"/>
      <c r="Q5" s="116"/>
    </row>
    <row r="6" spans="1:26" x14ac:dyDescent="0.45">
      <c r="A6" s="36"/>
      <c r="I6" s="34"/>
      <c r="J6" s="34"/>
      <c r="K6" s="34"/>
      <c r="L6" s="34"/>
      <c r="M6" s="34"/>
      <c r="N6" s="34"/>
      <c r="O6" s="34"/>
      <c r="P6" s="34"/>
      <c r="Q6" s="34"/>
      <c r="Z6" s="37" t="s">
        <v>89</v>
      </c>
    </row>
    <row r="7" spans="1:26" x14ac:dyDescent="0.45">
      <c r="A7" s="36"/>
      <c r="I7" s="34"/>
      <c r="J7" s="34"/>
      <c r="K7" s="34"/>
      <c r="L7" s="34"/>
      <c r="M7" s="34"/>
      <c r="N7" s="34"/>
      <c r="O7" s="34"/>
      <c r="P7" s="34"/>
      <c r="Q7" s="34"/>
      <c r="Z7" s="37"/>
    </row>
    <row r="8" spans="1:26" x14ac:dyDescent="0.45">
      <c r="A8" s="36"/>
      <c r="I8" s="34"/>
      <c r="J8" s="34"/>
      <c r="K8" s="34"/>
      <c r="L8" s="34"/>
      <c r="M8" s="34"/>
      <c r="N8" s="34"/>
      <c r="O8" s="34"/>
      <c r="P8" s="34"/>
      <c r="Q8" s="34"/>
      <c r="X8" s="38"/>
      <c r="Y8" s="38"/>
      <c r="Z8" s="37"/>
    </row>
    <row r="9" spans="1:26" x14ac:dyDescent="0.45">
      <c r="A9" s="39"/>
      <c r="B9" s="40"/>
      <c r="C9" s="41"/>
      <c r="D9" s="42"/>
      <c r="E9" s="40"/>
      <c r="F9" s="43"/>
      <c r="G9" s="41"/>
      <c r="H9" s="41"/>
      <c r="I9" s="41"/>
      <c r="J9" s="41"/>
      <c r="K9" s="41"/>
      <c r="L9" s="41"/>
      <c r="M9" s="41"/>
      <c r="N9" s="41"/>
      <c r="O9" s="40"/>
      <c r="P9" s="43"/>
      <c r="Q9" s="41"/>
      <c r="R9" s="41"/>
      <c r="S9" s="41"/>
      <c r="T9" s="42"/>
      <c r="U9" s="43"/>
      <c r="V9" s="42"/>
      <c r="W9" s="42"/>
      <c r="X9" s="44"/>
      <c r="Y9" s="42"/>
      <c r="Z9" s="45"/>
    </row>
    <row r="10" spans="1:26" x14ac:dyDescent="0.45">
      <c r="C10" s="46"/>
      <c r="E10" s="117" t="s">
        <v>90</v>
      </c>
      <c r="F10" s="117"/>
      <c r="G10" s="117"/>
      <c r="H10" s="46"/>
      <c r="I10" s="46"/>
      <c r="J10" s="117" t="s">
        <v>91</v>
      </c>
      <c r="K10" s="117"/>
      <c r="L10" s="117"/>
      <c r="M10" s="46"/>
      <c r="O10" s="117" t="s">
        <v>92</v>
      </c>
      <c r="P10" s="117"/>
      <c r="Q10" s="117"/>
      <c r="R10" s="46"/>
      <c r="T10" s="117" t="s">
        <v>93</v>
      </c>
      <c r="U10" s="117"/>
      <c r="V10" s="117"/>
      <c r="X10" s="47"/>
    </row>
    <row r="11" spans="1:26" x14ac:dyDescent="0.45">
      <c r="C11" s="46"/>
      <c r="E11" s="46"/>
      <c r="F11" s="46"/>
      <c r="G11" s="46"/>
      <c r="H11" s="46"/>
      <c r="I11" s="46"/>
      <c r="J11" s="46"/>
      <c r="K11" s="46"/>
      <c r="L11" s="46"/>
      <c r="M11" s="46"/>
      <c r="O11" s="46"/>
      <c r="P11" s="46"/>
      <c r="Q11" s="46"/>
      <c r="R11" s="46"/>
      <c r="T11" s="46"/>
      <c r="U11" s="46"/>
      <c r="V11" s="46"/>
      <c r="X11" s="46"/>
    </row>
    <row r="12" spans="1:26" x14ac:dyDescent="0.45">
      <c r="B12" s="46" t="s">
        <v>94</v>
      </c>
      <c r="C12" s="46"/>
      <c r="E12" s="46" t="s">
        <v>95</v>
      </c>
      <c r="F12" s="46"/>
      <c r="G12" s="46" t="s">
        <v>96</v>
      </c>
      <c r="H12" s="46"/>
      <c r="I12" s="46"/>
      <c r="J12" s="46" t="s">
        <v>95</v>
      </c>
      <c r="K12" s="46"/>
      <c r="L12" s="46" t="s">
        <v>96</v>
      </c>
      <c r="M12" s="46"/>
      <c r="N12" s="46"/>
      <c r="O12" s="46" t="s">
        <v>95</v>
      </c>
      <c r="P12" s="46"/>
      <c r="Q12" s="46" t="s">
        <v>96</v>
      </c>
      <c r="R12" s="46"/>
      <c r="S12" s="46"/>
      <c r="T12" s="46" t="s">
        <v>95</v>
      </c>
      <c r="U12" s="46"/>
      <c r="V12" s="46" t="s">
        <v>96</v>
      </c>
      <c r="W12" s="46"/>
      <c r="X12" s="46" t="s">
        <v>97</v>
      </c>
      <c r="Z12" s="46" t="s">
        <v>98</v>
      </c>
    </row>
    <row r="13" spans="1:26" x14ac:dyDescent="0.45">
      <c r="A13" s="46" t="s">
        <v>8</v>
      </c>
      <c r="B13" s="39" t="s">
        <v>9</v>
      </c>
      <c r="C13" s="46"/>
      <c r="E13" s="39" t="s">
        <v>99</v>
      </c>
      <c r="F13" s="39"/>
      <c r="G13" s="39" t="s">
        <v>100</v>
      </c>
      <c r="H13" s="46"/>
      <c r="I13" s="46"/>
      <c r="J13" s="39" t="s">
        <v>99</v>
      </c>
      <c r="K13" s="39"/>
      <c r="L13" s="39" t="s">
        <v>100</v>
      </c>
      <c r="M13" s="46"/>
      <c r="N13" s="46"/>
      <c r="O13" s="39" t="s">
        <v>99</v>
      </c>
      <c r="P13" s="39"/>
      <c r="Q13" s="39" t="s">
        <v>100</v>
      </c>
      <c r="R13" s="46"/>
      <c r="S13" s="46"/>
      <c r="T13" s="39" t="str">
        <f>O13</f>
        <v>(000 Gal)</v>
      </c>
      <c r="U13" s="39"/>
      <c r="V13" s="39" t="s">
        <v>100</v>
      </c>
      <c r="W13" s="46"/>
      <c r="X13" s="39" t="s">
        <v>101</v>
      </c>
      <c r="Y13" s="40"/>
      <c r="Z13" s="39" t="s">
        <v>101</v>
      </c>
    </row>
    <row r="14" spans="1:26" x14ac:dyDescent="0.45">
      <c r="A14" s="46">
        <v>1</v>
      </c>
      <c r="B14" s="36" t="s">
        <v>102</v>
      </c>
      <c r="C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Z14" s="46"/>
    </row>
    <row r="15" spans="1:26" x14ac:dyDescent="0.45">
      <c r="A15" s="46">
        <f>A14+1</f>
        <v>2</v>
      </c>
      <c r="B15" s="48" t="s">
        <v>103</v>
      </c>
    </row>
    <row r="16" spans="1:26" x14ac:dyDescent="0.45">
      <c r="A16" s="46">
        <f t="shared" ref="A16:A53" si="0">A15+1</f>
        <v>3</v>
      </c>
      <c r="B16" s="35" t="s">
        <v>104</v>
      </c>
      <c r="C16" s="49"/>
      <c r="D16" s="50"/>
      <c r="E16" s="50">
        <f>+E98</f>
        <v>6033379.921896995</v>
      </c>
      <c r="F16" s="50"/>
      <c r="G16" s="49">
        <f>ROUND(+G98,0)-G28</f>
        <v>58192951.759999998</v>
      </c>
      <c r="H16" s="49"/>
      <c r="I16" s="49"/>
      <c r="J16" s="50">
        <f>+J98</f>
        <v>6033379.921896995</v>
      </c>
      <c r="K16" s="50"/>
      <c r="L16" s="49">
        <f>ROUND(+L98,0)-L28</f>
        <v>64116032</v>
      </c>
      <c r="M16" s="49"/>
      <c r="N16" s="49"/>
      <c r="O16" s="50">
        <f>+O98</f>
        <v>5810000</v>
      </c>
      <c r="P16" s="50"/>
      <c r="Q16" s="49">
        <f>ROUND(+Q98,0)-Q28</f>
        <v>56883835.119999997</v>
      </c>
      <c r="R16" s="49"/>
      <c r="S16" s="50"/>
      <c r="T16" s="50">
        <f>+T98</f>
        <v>5810000</v>
      </c>
      <c r="U16" s="50"/>
      <c r="V16" s="49">
        <f>ROUND(+V98,0)-V28</f>
        <v>62666556.119999997</v>
      </c>
      <c r="W16" s="49"/>
      <c r="X16" s="49">
        <f>+V16-Q16</f>
        <v>5782721</v>
      </c>
      <c r="Y16" s="51"/>
      <c r="Z16" s="52">
        <f t="shared" ref="Z16:Z22" si="1">IF(Q16=0,0,ROUND((X16/Q16),4))</f>
        <v>0.1017</v>
      </c>
    </row>
    <row r="17" spans="1:27" x14ac:dyDescent="0.45">
      <c r="A17" s="46">
        <f t="shared" si="0"/>
        <v>4</v>
      </c>
      <c r="B17" s="35" t="s">
        <v>105</v>
      </c>
      <c r="C17" s="50"/>
      <c r="D17" s="50"/>
      <c r="E17" s="50">
        <f>+E140</f>
        <v>4175826.0917406371</v>
      </c>
      <c r="F17" s="50"/>
      <c r="G17" s="50">
        <f>ROUND(+G140,0)-G29</f>
        <v>27527092.010000002</v>
      </c>
      <c r="H17" s="50"/>
      <c r="I17" s="50"/>
      <c r="J17" s="50">
        <f>+J140</f>
        <v>4175826.0917406371</v>
      </c>
      <c r="K17" s="50"/>
      <c r="L17" s="50">
        <f>ROUND(+L140,0)-L29</f>
        <v>30408606</v>
      </c>
      <c r="M17" s="50"/>
      <c r="N17" s="50"/>
      <c r="O17" s="50">
        <f>+O140</f>
        <v>4111315.8800000004</v>
      </c>
      <c r="P17" s="50"/>
      <c r="Q17" s="50">
        <f>ROUND(+Q140,0)-Q29</f>
        <v>27247878.870000001</v>
      </c>
      <c r="R17" s="50"/>
      <c r="S17" s="50"/>
      <c r="T17" s="50">
        <f>+T140</f>
        <v>4111315.8800000004</v>
      </c>
      <c r="U17" s="50"/>
      <c r="V17" s="50">
        <f>ROUND(+V140,0)-V29</f>
        <v>30098644.870000001</v>
      </c>
      <c r="W17" s="50"/>
      <c r="X17" s="50">
        <f t="shared" ref="X17:X22" si="2">+V17-Q17</f>
        <v>2850766</v>
      </c>
      <c r="Y17" s="51"/>
      <c r="Z17" s="52">
        <f t="shared" si="1"/>
        <v>0.1046</v>
      </c>
    </row>
    <row r="18" spans="1:27" x14ac:dyDescent="0.45">
      <c r="A18" s="46">
        <f t="shared" si="0"/>
        <v>5</v>
      </c>
      <c r="B18" s="35" t="s">
        <v>106</v>
      </c>
      <c r="C18" s="50"/>
      <c r="D18" s="50"/>
      <c r="E18" s="50">
        <f>+E182</f>
        <v>570014.38900000008</v>
      </c>
      <c r="F18" s="50"/>
      <c r="G18" s="50">
        <f>ROUND(+G182,0)-G30</f>
        <v>2620952.5499999998</v>
      </c>
      <c r="H18" s="50"/>
      <c r="I18" s="50"/>
      <c r="J18" s="50">
        <f>+J182</f>
        <v>570014.38900000008</v>
      </c>
      <c r="K18" s="50"/>
      <c r="L18" s="50">
        <f>ROUND(+L182,0)-L30</f>
        <v>2900409</v>
      </c>
      <c r="M18" s="50"/>
      <c r="N18" s="50"/>
      <c r="O18" s="50">
        <f>+O182</f>
        <v>571807.07000000007</v>
      </c>
      <c r="P18" s="50"/>
      <c r="Q18" s="50">
        <f>ROUND(+Q182,0)-Q30</f>
        <v>2623289.6800000002</v>
      </c>
      <c r="R18" s="50"/>
      <c r="S18" s="50"/>
      <c r="T18" s="50">
        <f>+T182</f>
        <v>571807.07000000007</v>
      </c>
      <c r="U18" s="50"/>
      <c r="V18" s="50">
        <f>ROUND(+V182,0)-V30</f>
        <v>2903068.68</v>
      </c>
      <c r="W18" s="50"/>
      <c r="X18" s="50">
        <f t="shared" si="2"/>
        <v>279779</v>
      </c>
      <c r="Y18" s="51"/>
      <c r="Z18" s="52">
        <f t="shared" si="1"/>
        <v>0.1067</v>
      </c>
    </row>
    <row r="19" spans="1:27" x14ac:dyDescent="0.45">
      <c r="A19" s="46">
        <f t="shared" si="0"/>
        <v>6</v>
      </c>
      <c r="B19" s="35" t="s">
        <v>107</v>
      </c>
      <c r="C19" s="50"/>
      <c r="D19" s="50"/>
      <c r="E19" s="50">
        <f>+E224</f>
        <v>1204998.791</v>
      </c>
      <c r="F19" s="50"/>
      <c r="G19" s="50">
        <f>ROUND(+G224,0)-G31</f>
        <v>6824834.9299999997</v>
      </c>
      <c r="H19" s="50"/>
      <c r="I19" s="50"/>
      <c r="J19" s="50">
        <f>+J224</f>
        <v>1204998.791</v>
      </c>
      <c r="K19" s="50"/>
      <c r="L19" s="50">
        <f>ROUND(+L224,0)-L31</f>
        <v>7544615</v>
      </c>
      <c r="M19" s="50"/>
      <c r="N19" s="50"/>
      <c r="O19" s="50">
        <f>+O224</f>
        <v>1209547.46</v>
      </c>
      <c r="P19" s="50"/>
      <c r="Q19" s="50">
        <f>ROUND(+Q224,0)-Q31</f>
        <v>6817940.29</v>
      </c>
      <c r="R19" s="50"/>
      <c r="S19" s="50"/>
      <c r="T19" s="50">
        <f>+T224</f>
        <v>1209547.46</v>
      </c>
      <c r="U19" s="50"/>
      <c r="V19" s="50">
        <f>ROUND(+V224,0)-V31</f>
        <v>7537353.29</v>
      </c>
      <c r="W19" s="50"/>
      <c r="X19" s="50">
        <f t="shared" si="2"/>
        <v>719413</v>
      </c>
      <c r="Y19" s="51"/>
      <c r="Z19" s="52">
        <f t="shared" si="1"/>
        <v>0.1055</v>
      </c>
    </row>
    <row r="20" spans="1:27" x14ac:dyDescent="0.45">
      <c r="A20" s="46">
        <f t="shared" si="0"/>
        <v>7</v>
      </c>
      <c r="B20" s="35" t="s">
        <v>108</v>
      </c>
      <c r="C20" s="50"/>
      <c r="D20" s="50"/>
      <c r="E20" s="50">
        <f>+E266</f>
        <v>299791.57590637601</v>
      </c>
      <c r="F20" s="50"/>
      <c r="G20" s="50">
        <f>ROUND(+G266,0)-G32</f>
        <v>1302862.82</v>
      </c>
      <c r="H20" s="50"/>
      <c r="I20" s="50"/>
      <c r="J20" s="50">
        <f>+J266</f>
        <v>299791.57590637601</v>
      </c>
      <c r="K20" s="50"/>
      <c r="L20" s="50">
        <f>ROUND(+L266,0)-L32</f>
        <v>1435140</v>
      </c>
      <c r="M20" s="50"/>
      <c r="N20" s="50"/>
      <c r="O20" s="50">
        <f>+O266</f>
        <v>269884.87599999993</v>
      </c>
      <c r="P20" s="50"/>
      <c r="Q20" s="50">
        <f>ROUND(+Q266,0)-Q32</f>
        <v>1169405.69</v>
      </c>
      <c r="R20" s="50"/>
      <c r="S20" s="50"/>
      <c r="T20" s="50">
        <f>+T266</f>
        <v>269884.87599999993</v>
      </c>
      <c r="U20" s="50"/>
      <c r="V20" s="50">
        <f>ROUND(+V266,0)-V32</f>
        <v>1286433.69</v>
      </c>
      <c r="W20" s="50"/>
      <c r="X20" s="50">
        <f t="shared" si="2"/>
        <v>117028</v>
      </c>
      <c r="Y20" s="51"/>
      <c r="Z20" s="52">
        <f t="shared" si="1"/>
        <v>0.10009999999999999</v>
      </c>
    </row>
    <row r="21" spans="1:27" x14ac:dyDescent="0.45">
      <c r="A21" s="46">
        <f t="shared" si="0"/>
        <v>8</v>
      </c>
      <c r="B21" s="35" t="s">
        <v>109</v>
      </c>
      <c r="C21" s="50"/>
      <c r="D21" s="51"/>
      <c r="E21" s="50">
        <f>+E345</f>
        <v>9684.3372247403913</v>
      </c>
      <c r="F21" s="53"/>
      <c r="G21" s="50">
        <f>ROUND(+G349,0)-G33</f>
        <v>3198790.64</v>
      </c>
      <c r="H21" s="50"/>
      <c r="I21" s="50"/>
      <c r="J21" s="50">
        <f>+J345</f>
        <v>9684.3372247403913</v>
      </c>
      <c r="K21" s="53"/>
      <c r="L21" s="50">
        <f>ROUND(+L349,0)-L33</f>
        <v>3518395</v>
      </c>
      <c r="M21" s="50"/>
      <c r="N21" s="50"/>
      <c r="O21" s="50">
        <f>+O345</f>
        <v>6379.4384494807882</v>
      </c>
      <c r="P21" s="53"/>
      <c r="Q21" s="50">
        <f>ROUND(+Q349,0)-Q33</f>
        <v>3222852.53</v>
      </c>
      <c r="R21" s="50"/>
      <c r="S21" s="50"/>
      <c r="T21" s="50">
        <f>+T345</f>
        <v>6379.4384494807882</v>
      </c>
      <c r="U21" s="53"/>
      <c r="V21" s="50">
        <f>ROUND(+V349,0)-V33</f>
        <v>3544787.53</v>
      </c>
      <c r="W21" s="50"/>
      <c r="X21" s="50">
        <f t="shared" si="2"/>
        <v>321935</v>
      </c>
      <c r="Y21" s="51"/>
      <c r="Z21" s="52">
        <f t="shared" si="1"/>
        <v>9.9900000000000003E-2</v>
      </c>
    </row>
    <row r="22" spans="1:27" x14ac:dyDescent="0.45">
      <c r="A22" s="46">
        <f t="shared" si="0"/>
        <v>9</v>
      </c>
      <c r="B22" s="35" t="s">
        <v>110</v>
      </c>
      <c r="E22" s="35">
        <v>0</v>
      </c>
      <c r="G22" s="50">
        <f>ROUND(+G359,0)-G34</f>
        <v>4450623.41</v>
      </c>
      <c r="J22" s="35">
        <v>0</v>
      </c>
      <c r="L22" s="50">
        <f>ROUND(+L359,0)-L34</f>
        <v>4930413</v>
      </c>
      <c r="O22" s="35">
        <v>0</v>
      </c>
      <c r="Q22" s="50">
        <f>ROUND(+Q359,0)-Q34</f>
        <v>4476834.1399999997</v>
      </c>
      <c r="T22" s="35">
        <v>0</v>
      </c>
      <c r="V22" s="50">
        <f>ROUND(+V359,0)-V34</f>
        <v>4959450.1399999997</v>
      </c>
      <c r="X22" s="50">
        <f t="shared" si="2"/>
        <v>482616</v>
      </c>
      <c r="Z22" s="52">
        <f t="shared" si="1"/>
        <v>0.10780000000000001</v>
      </c>
    </row>
    <row r="23" spans="1:27" x14ac:dyDescent="0.45">
      <c r="A23" s="46">
        <f t="shared" si="0"/>
        <v>10</v>
      </c>
      <c r="B23" s="35" t="s">
        <v>111</v>
      </c>
      <c r="C23" s="50"/>
      <c r="D23" s="51"/>
      <c r="E23" s="50">
        <f>+E308</f>
        <v>15246.863999999998</v>
      </c>
      <c r="F23" s="53"/>
      <c r="G23" s="50">
        <f>ROUND(+G308,0)-G35</f>
        <v>119692.28</v>
      </c>
      <c r="H23" s="50"/>
      <c r="I23" s="50"/>
      <c r="J23" s="50">
        <f>+J308</f>
        <v>15246.863999999998</v>
      </c>
      <c r="K23" s="53"/>
      <c r="L23" s="50">
        <f>ROUND(+L308,0)-L35</f>
        <v>131641</v>
      </c>
      <c r="M23" s="50"/>
      <c r="N23" s="50"/>
      <c r="O23" s="50">
        <f>+O308</f>
        <v>8989.6000000000022</v>
      </c>
      <c r="P23" s="53"/>
      <c r="Q23" s="50">
        <f>ROUND(+Q308,0)-Q35</f>
        <v>96851.59</v>
      </c>
      <c r="R23" s="50"/>
      <c r="S23" s="50"/>
      <c r="T23" s="50">
        <f>+T308</f>
        <v>8989.6000000000022</v>
      </c>
      <c r="U23" s="53"/>
      <c r="V23" s="50">
        <f>ROUND(+V308,0)-V35</f>
        <v>106370.59</v>
      </c>
      <c r="W23" s="50"/>
      <c r="X23" s="50">
        <f>+V23-Q23</f>
        <v>9519</v>
      </c>
      <c r="Y23" s="51"/>
      <c r="Z23" s="52">
        <f>IF(Q23=0,0,ROUND((X23/Q23),4))</f>
        <v>9.8299999999999998E-2</v>
      </c>
    </row>
    <row r="24" spans="1:27" x14ac:dyDescent="0.45">
      <c r="A24" s="46">
        <f t="shared" si="0"/>
        <v>11</v>
      </c>
      <c r="X24" s="50"/>
      <c r="Z24" s="52"/>
    </row>
    <row r="25" spans="1:27" x14ac:dyDescent="0.45">
      <c r="A25" s="46">
        <f t="shared" si="0"/>
        <v>12</v>
      </c>
      <c r="B25" s="35" t="s">
        <v>96</v>
      </c>
      <c r="C25" s="49"/>
      <c r="D25" s="50"/>
      <c r="E25" s="54">
        <f>SUM(E16:E24)</f>
        <v>12308941.970768748</v>
      </c>
      <c r="F25" s="50"/>
      <c r="G25" s="55">
        <f>SUM(G16:G24)</f>
        <v>104237800.39999999</v>
      </c>
      <c r="H25" s="49"/>
      <c r="I25" s="49"/>
      <c r="J25" s="54">
        <f>SUM(J16:J24)</f>
        <v>12308941.970768748</v>
      </c>
      <c r="K25" s="50"/>
      <c r="L25" s="55">
        <f>SUM(L16:L24)</f>
        <v>114985251</v>
      </c>
      <c r="M25" s="49"/>
      <c r="N25" s="49"/>
      <c r="O25" s="54">
        <f>SUM(O16:O24)</f>
        <v>11987924.324449481</v>
      </c>
      <c r="P25" s="50"/>
      <c r="Q25" s="55">
        <f>SUM(Q16:Q24)</f>
        <v>102538887.91000001</v>
      </c>
      <c r="R25" s="49"/>
      <c r="S25" s="50"/>
      <c r="T25" s="54">
        <f>SUM(T16:T24)</f>
        <v>11987924.324449481</v>
      </c>
      <c r="U25" s="53"/>
      <c r="V25" s="55">
        <f>SUM(V16:V24)</f>
        <v>113102664.91000001</v>
      </c>
      <c r="W25" s="50"/>
      <c r="X25" s="55">
        <f>+V25-Q25</f>
        <v>10563777</v>
      </c>
      <c r="Y25" s="51"/>
      <c r="Z25" s="56">
        <f>IF(Q25=0,0,ROUND((X25/Q25),4))</f>
        <v>0.10299999999999999</v>
      </c>
      <c r="AA25" s="35">
        <f>10606517-X25</f>
        <v>42740</v>
      </c>
    </row>
    <row r="26" spans="1:27" x14ac:dyDescent="0.45">
      <c r="A26" s="46">
        <f t="shared" si="0"/>
        <v>13</v>
      </c>
    </row>
    <row r="27" spans="1:27" x14ac:dyDescent="0.45">
      <c r="A27" s="46">
        <f t="shared" si="0"/>
        <v>14</v>
      </c>
      <c r="B27" s="48" t="s">
        <v>112</v>
      </c>
    </row>
    <row r="28" spans="1:27" x14ac:dyDescent="0.45">
      <c r="A28" s="46">
        <f t="shared" si="0"/>
        <v>15</v>
      </c>
      <c r="B28" s="35" t="s">
        <v>104</v>
      </c>
      <c r="C28" s="49"/>
      <c r="D28" s="50"/>
      <c r="E28" s="50"/>
      <c r="F28" s="50"/>
      <c r="G28" s="49">
        <f>G94</f>
        <v>3223933.24</v>
      </c>
      <c r="H28" s="49"/>
      <c r="I28" s="49"/>
      <c r="J28" s="50"/>
      <c r="K28" s="50"/>
      <c r="L28" s="49">
        <f>L94</f>
        <v>0</v>
      </c>
      <c r="M28" s="49"/>
      <c r="N28" s="49"/>
      <c r="O28" s="50"/>
      <c r="P28" s="50"/>
      <c r="Q28" s="49">
        <f>Q94</f>
        <v>5448545.8799999999</v>
      </c>
      <c r="R28" s="49"/>
      <c r="S28" s="50"/>
      <c r="T28" s="50"/>
      <c r="U28" s="50"/>
      <c r="V28" s="49">
        <f>V94</f>
        <v>5448545.8799999999</v>
      </c>
      <c r="W28" s="49"/>
      <c r="X28" s="49">
        <f>+V28-Q28</f>
        <v>0</v>
      </c>
      <c r="Y28" s="51"/>
      <c r="Z28" s="52">
        <f t="shared" ref="Z28:Z34" si="3">IF(Q28=0,0,ROUND((X28/Q28),4))</f>
        <v>0</v>
      </c>
    </row>
    <row r="29" spans="1:27" x14ac:dyDescent="0.45">
      <c r="A29" s="46">
        <f t="shared" si="0"/>
        <v>16</v>
      </c>
      <c r="B29" s="35" t="s">
        <v>105</v>
      </c>
      <c r="C29" s="50"/>
      <c r="D29" s="50"/>
      <c r="E29" s="50"/>
      <c r="F29" s="50"/>
      <c r="G29" s="50">
        <f>G136</f>
        <v>1532115.99</v>
      </c>
      <c r="H29" s="50"/>
      <c r="I29" s="50"/>
      <c r="J29" s="50"/>
      <c r="K29" s="50"/>
      <c r="L29" s="50">
        <f>L136</f>
        <v>0</v>
      </c>
      <c r="M29" s="50"/>
      <c r="N29" s="50"/>
      <c r="O29" s="50"/>
      <c r="P29" s="50"/>
      <c r="Q29" s="50">
        <f>Q136</f>
        <v>2628841.13</v>
      </c>
      <c r="R29" s="50"/>
      <c r="S29" s="50"/>
      <c r="T29" s="50"/>
      <c r="U29" s="50"/>
      <c r="V29" s="50">
        <f>V136</f>
        <v>2628841.13</v>
      </c>
      <c r="W29" s="50"/>
      <c r="X29" s="50">
        <f t="shared" ref="X29:X34" si="4">+V29-Q29</f>
        <v>0</v>
      </c>
      <c r="Y29" s="51"/>
      <c r="Z29" s="52">
        <f t="shared" si="3"/>
        <v>0</v>
      </c>
    </row>
    <row r="30" spans="1:27" x14ac:dyDescent="0.45">
      <c r="A30" s="46">
        <f t="shared" si="0"/>
        <v>17</v>
      </c>
      <c r="B30" s="35" t="s">
        <v>106</v>
      </c>
      <c r="C30" s="50"/>
      <c r="D30" s="50"/>
      <c r="E30" s="50"/>
      <c r="F30" s="50"/>
      <c r="G30" s="50">
        <f>G178</f>
        <v>146986.45000000001</v>
      </c>
      <c r="H30" s="50"/>
      <c r="I30" s="50"/>
      <c r="J30" s="50"/>
      <c r="K30" s="50"/>
      <c r="L30" s="50">
        <f>L178</f>
        <v>0</v>
      </c>
      <c r="M30" s="50"/>
      <c r="N30" s="50"/>
      <c r="O30" s="50"/>
      <c r="P30" s="50"/>
      <c r="Q30" s="50">
        <f>Q178</f>
        <v>253230.32</v>
      </c>
      <c r="R30" s="50"/>
      <c r="S30" s="50"/>
      <c r="T30" s="50"/>
      <c r="U30" s="50"/>
      <c r="V30" s="50">
        <f>V178</f>
        <v>253230.32</v>
      </c>
      <c r="W30" s="50"/>
      <c r="X30" s="50">
        <f t="shared" si="4"/>
        <v>0</v>
      </c>
      <c r="Y30" s="51"/>
      <c r="Z30" s="52">
        <f t="shared" si="3"/>
        <v>0</v>
      </c>
    </row>
    <row r="31" spans="1:27" x14ac:dyDescent="0.45">
      <c r="A31" s="46">
        <f t="shared" si="0"/>
        <v>18</v>
      </c>
      <c r="B31" s="35" t="s">
        <v>107</v>
      </c>
      <c r="C31" s="50"/>
      <c r="D31" s="50"/>
      <c r="E31" s="50"/>
      <c r="F31" s="50"/>
      <c r="G31" s="50">
        <f>G220</f>
        <v>382436.06999999995</v>
      </c>
      <c r="H31" s="50"/>
      <c r="I31" s="50"/>
      <c r="J31" s="50"/>
      <c r="K31" s="50"/>
      <c r="L31" s="50">
        <f>L220</f>
        <v>0</v>
      </c>
      <c r="M31" s="50"/>
      <c r="N31" s="50"/>
      <c r="O31" s="50"/>
      <c r="P31" s="50"/>
      <c r="Q31" s="50">
        <f>Q220</f>
        <v>657882.71</v>
      </c>
      <c r="R31" s="50"/>
      <c r="S31" s="50"/>
      <c r="T31" s="50"/>
      <c r="U31" s="50"/>
      <c r="V31" s="50">
        <f>V220</f>
        <v>657882.71</v>
      </c>
      <c r="W31" s="50"/>
      <c r="X31" s="50">
        <f t="shared" si="4"/>
        <v>0</v>
      </c>
      <c r="Y31" s="51"/>
      <c r="Z31" s="52">
        <f t="shared" si="3"/>
        <v>0</v>
      </c>
    </row>
    <row r="32" spans="1:27" x14ac:dyDescent="0.45">
      <c r="A32" s="46">
        <f t="shared" si="0"/>
        <v>19</v>
      </c>
      <c r="B32" s="35" t="s">
        <v>108</v>
      </c>
      <c r="C32" s="50"/>
      <c r="D32" s="50"/>
      <c r="E32" s="50"/>
      <c r="F32" s="50"/>
      <c r="G32" s="50">
        <f>G264</f>
        <v>71849.180000000008</v>
      </c>
      <c r="H32" s="50"/>
      <c r="I32" s="50"/>
      <c r="J32" s="50"/>
      <c r="K32" s="50"/>
      <c r="L32" s="50">
        <f>L264</f>
        <v>0</v>
      </c>
      <c r="M32" s="50"/>
      <c r="N32" s="50"/>
      <c r="O32" s="50"/>
      <c r="P32" s="50"/>
      <c r="Q32" s="50">
        <f>Q264</f>
        <v>112881.31</v>
      </c>
      <c r="R32" s="50"/>
      <c r="S32" s="50"/>
      <c r="T32" s="50"/>
      <c r="U32" s="50"/>
      <c r="V32" s="50">
        <f>V264</f>
        <v>112881.31</v>
      </c>
      <c r="W32" s="50"/>
      <c r="X32" s="50">
        <f t="shared" si="4"/>
        <v>0</v>
      </c>
      <c r="Y32" s="51"/>
      <c r="Z32" s="52">
        <f t="shared" si="3"/>
        <v>0</v>
      </c>
    </row>
    <row r="33" spans="1:28" x14ac:dyDescent="0.45">
      <c r="A33" s="46">
        <f t="shared" si="0"/>
        <v>20</v>
      </c>
      <c r="B33" s="35" t="s">
        <v>109</v>
      </c>
      <c r="C33" s="50"/>
      <c r="D33" s="51"/>
      <c r="E33" s="50"/>
      <c r="F33" s="53"/>
      <c r="G33" s="50">
        <f>G347</f>
        <v>175646.36</v>
      </c>
      <c r="H33" s="50"/>
      <c r="I33" s="50"/>
      <c r="J33" s="50"/>
      <c r="K33" s="53"/>
      <c r="L33" s="50">
        <f>L347</f>
        <v>0</v>
      </c>
      <c r="M33" s="50"/>
      <c r="N33" s="50"/>
      <c r="O33" s="50"/>
      <c r="P33" s="53"/>
      <c r="Q33" s="50">
        <f>Q347</f>
        <v>310042.47000000003</v>
      </c>
      <c r="R33" s="50"/>
      <c r="S33" s="50"/>
      <c r="T33" s="50"/>
      <c r="U33" s="53"/>
      <c r="V33" s="50">
        <f>V347</f>
        <v>310042.47000000003</v>
      </c>
      <c r="W33" s="50"/>
      <c r="X33" s="50">
        <f t="shared" si="4"/>
        <v>0</v>
      </c>
      <c r="Y33" s="51"/>
      <c r="Z33" s="52">
        <f t="shared" si="3"/>
        <v>0</v>
      </c>
    </row>
    <row r="34" spans="1:28" x14ac:dyDescent="0.45">
      <c r="A34" s="46">
        <f t="shared" si="0"/>
        <v>21</v>
      </c>
      <c r="B34" s="35" t="s">
        <v>110</v>
      </c>
      <c r="G34" s="50">
        <f>G357</f>
        <v>244167.59000000003</v>
      </c>
      <c r="L34" s="50">
        <f>L357</f>
        <v>0</v>
      </c>
      <c r="Q34" s="50">
        <f>Q357</f>
        <v>430366.86</v>
      </c>
      <c r="V34" s="50">
        <f>V357</f>
        <v>430366.86</v>
      </c>
      <c r="X34" s="50">
        <f t="shared" si="4"/>
        <v>0</v>
      </c>
      <c r="Z34" s="52">
        <f t="shared" si="3"/>
        <v>0</v>
      </c>
    </row>
    <row r="35" spans="1:28" x14ac:dyDescent="0.45">
      <c r="A35" s="46">
        <f t="shared" si="0"/>
        <v>22</v>
      </c>
      <c r="B35" s="35" t="s">
        <v>111</v>
      </c>
      <c r="C35" s="50"/>
      <c r="D35" s="51"/>
      <c r="E35" s="50"/>
      <c r="F35" s="53"/>
      <c r="G35" s="50">
        <f>G304</f>
        <v>6509.7200000000012</v>
      </c>
      <c r="H35" s="50"/>
      <c r="I35" s="50"/>
      <c r="J35" s="50"/>
      <c r="K35" s="53"/>
      <c r="L35" s="50">
        <f>L304</f>
        <v>0</v>
      </c>
      <c r="M35" s="50"/>
      <c r="N35" s="50"/>
      <c r="O35" s="50"/>
      <c r="P35" s="53"/>
      <c r="Q35" s="50">
        <f>Q304</f>
        <v>9322.4100000000017</v>
      </c>
      <c r="R35" s="50"/>
      <c r="S35" s="50"/>
      <c r="T35" s="50"/>
      <c r="U35" s="53"/>
      <c r="V35" s="50">
        <f>V304</f>
        <v>9322.4100000000017</v>
      </c>
      <c r="W35" s="50"/>
      <c r="X35" s="50">
        <f>+V35-Q35</f>
        <v>0</v>
      </c>
      <c r="Y35" s="51"/>
      <c r="Z35" s="52">
        <f>IF(Q35=0,0,ROUND((X35/Q35),4))</f>
        <v>0</v>
      </c>
    </row>
    <row r="36" spans="1:28" x14ac:dyDescent="0.45">
      <c r="A36" s="46">
        <f t="shared" si="0"/>
        <v>23</v>
      </c>
      <c r="X36" s="50"/>
      <c r="Z36" s="52"/>
    </row>
    <row r="37" spans="1:28" x14ac:dyDescent="0.45">
      <c r="A37" s="46">
        <f t="shared" si="0"/>
        <v>24</v>
      </c>
      <c r="B37" s="35" t="s">
        <v>96</v>
      </c>
      <c r="C37" s="49"/>
      <c r="D37" s="50"/>
      <c r="E37" s="54"/>
      <c r="F37" s="50"/>
      <c r="G37" s="55">
        <f>SUM(G28:G36)</f>
        <v>5783644.6000000006</v>
      </c>
      <c r="H37" s="49"/>
      <c r="I37" s="49"/>
      <c r="J37" s="54"/>
      <c r="K37" s="50"/>
      <c r="L37" s="55">
        <f>SUM(L28:L36)</f>
        <v>0</v>
      </c>
      <c r="M37" s="49"/>
      <c r="N37" s="49"/>
      <c r="O37" s="54"/>
      <c r="P37" s="50"/>
      <c r="Q37" s="55">
        <f>SUM(Q28:Q36)</f>
        <v>9851113.0899999999</v>
      </c>
      <c r="R37" s="49"/>
      <c r="S37" s="50"/>
      <c r="T37" s="54"/>
      <c r="U37" s="53"/>
      <c r="V37" s="55">
        <f>SUM(V28:V36)</f>
        <v>9851113.0899999999</v>
      </c>
      <c r="W37" s="50"/>
      <c r="X37" s="55">
        <f>+V37-Q37</f>
        <v>0</v>
      </c>
      <c r="Y37" s="51"/>
      <c r="Z37" s="56">
        <f>IF(Q37=0,0,ROUND((X37/Q37),4))</f>
        <v>0</v>
      </c>
    </row>
    <row r="38" spans="1:28" x14ac:dyDescent="0.45">
      <c r="A38" s="46">
        <f t="shared" si="0"/>
        <v>25</v>
      </c>
    </row>
    <row r="39" spans="1:28" x14ac:dyDescent="0.45">
      <c r="A39" s="46">
        <f t="shared" si="0"/>
        <v>26</v>
      </c>
      <c r="B39" s="36" t="s">
        <v>113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0"/>
      <c r="U39" s="53"/>
      <c r="V39" s="51"/>
      <c r="W39" s="51"/>
      <c r="X39" s="50"/>
      <c r="Y39" s="51"/>
      <c r="Z39" s="52"/>
    </row>
    <row r="40" spans="1:28" x14ac:dyDescent="0.45">
      <c r="A40" s="46">
        <f t="shared" si="0"/>
        <v>27</v>
      </c>
      <c r="B40" s="57" t="s">
        <v>114</v>
      </c>
      <c r="C40" s="50"/>
      <c r="D40" s="51"/>
      <c r="E40" s="50"/>
      <c r="F40" s="58"/>
      <c r="G40" s="59">
        <v>809820.49133746536</v>
      </c>
      <c r="H40" s="49"/>
      <c r="I40" s="50"/>
      <c r="J40" s="50"/>
      <c r="K40" s="58"/>
      <c r="L40" s="49">
        <f>+L25*AB40</f>
        <v>839479.03501312772</v>
      </c>
      <c r="M40" s="50"/>
      <c r="N40" s="50"/>
      <c r="O40" s="50"/>
      <c r="P40" s="58"/>
      <c r="Q40" s="49">
        <f>+(Q25+Q37)*AB40</f>
        <v>820531.75310809619</v>
      </c>
      <c r="R40" s="50"/>
      <c r="S40" s="50"/>
      <c r="T40" s="50"/>
      <c r="U40" s="58"/>
      <c r="V40" s="49">
        <f>+Q40</f>
        <v>820531.75310809619</v>
      </c>
      <c r="W40" s="50"/>
      <c r="X40" s="50">
        <f>+V40-Q40</f>
        <v>0</v>
      </c>
      <c r="Z40" s="52">
        <f t="shared" ref="Z40:Z47" si="5">IF(Q40=0,0,ROUND((X40/Q40),4))</f>
        <v>0</v>
      </c>
      <c r="AB40" s="60">
        <v>7.3007540333423085E-3</v>
      </c>
    </row>
    <row r="41" spans="1:28" x14ac:dyDescent="0.45">
      <c r="A41" s="46">
        <f t="shared" si="0"/>
        <v>28</v>
      </c>
      <c r="B41" s="57" t="s">
        <v>115</v>
      </c>
      <c r="C41" s="49"/>
      <c r="E41" s="50"/>
      <c r="F41" s="58"/>
      <c r="G41" s="50">
        <v>164957.26</v>
      </c>
      <c r="H41" s="50"/>
      <c r="I41" s="49"/>
      <c r="J41" s="50"/>
      <c r="K41" s="58"/>
      <c r="L41" s="50">
        <f>+G41</f>
        <v>164957.26</v>
      </c>
      <c r="M41" s="49"/>
      <c r="N41" s="49"/>
      <c r="O41" s="50"/>
      <c r="P41" s="58"/>
      <c r="Q41" s="50">
        <v>197563.56000000003</v>
      </c>
      <c r="R41" s="49"/>
      <c r="S41" s="50"/>
      <c r="T41" s="50"/>
      <c r="U41" s="58"/>
      <c r="V41" s="50">
        <f>+Q41</f>
        <v>197563.56000000003</v>
      </c>
      <c r="W41" s="50"/>
      <c r="X41" s="50">
        <f>+V41-Q41</f>
        <v>0</v>
      </c>
      <c r="Z41" s="52">
        <f t="shared" si="5"/>
        <v>0</v>
      </c>
    </row>
    <row r="42" spans="1:28" x14ac:dyDescent="0.45">
      <c r="A42" s="46">
        <f t="shared" si="0"/>
        <v>29</v>
      </c>
      <c r="B42" s="57" t="s">
        <v>116</v>
      </c>
      <c r="C42" s="50"/>
      <c r="E42" s="50"/>
      <c r="F42" s="58"/>
      <c r="G42" s="50">
        <v>207454.7699999999</v>
      </c>
      <c r="H42" s="50"/>
      <c r="I42" s="50"/>
      <c r="J42" s="50"/>
      <c r="K42" s="58"/>
      <c r="L42" s="50">
        <f t="shared" ref="L42:L47" si="6">+G42</f>
        <v>207454.7699999999</v>
      </c>
      <c r="M42" s="50"/>
      <c r="N42" s="50"/>
      <c r="O42" s="50"/>
      <c r="P42" s="58"/>
      <c r="Q42" s="50">
        <v>224963.03999999992</v>
      </c>
      <c r="R42" s="50"/>
      <c r="S42" s="50"/>
      <c r="T42" s="50"/>
      <c r="U42" s="58"/>
      <c r="V42" s="50">
        <f t="shared" ref="V42:V47" si="7">+Q42</f>
        <v>224963.03999999992</v>
      </c>
      <c r="W42" s="50"/>
      <c r="X42" s="50">
        <f t="shared" ref="X42:X47" si="8">+V42-Q42</f>
        <v>0</v>
      </c>
      <c r="Z42" s="52">
        <f t="shared" si="5"/>
        <v>0</v>
      </c>
    </row>
    <row r="43" spans="1:28" x14ac:dyDescent="0.45">
      <c r="A43" s="46">
        <f t="shared" si="0"/>
        <v>30</v>
      </c>
      <c r="B43" s="57" t="s">
        <v>117</v>
      </c>
      <c r="C43" s="50"/>
      <c r="E43" s="50"/>
      <c r="F43" s="58"/>
      <c r="G43" s="50">
        <v>32388</v>
      </c>
      <c r="H43" s="50"/>
      <c r="I43" s="50"/>
      <c r="J43" s="50"/>
      <c r="K43" s="58"/>
      <c r="L43" s="50">
        <f t="shared" si="6"/>
        <v>32388</v>
      </c>
      <c r="M43" s="50"/>
      <c r="N43" s="50"/>
      <c r="O43" s="50"/>
      <c r="P43" s="58"/>
      <c r="Q43" s="50">
        <v>31484</v>
      </c>
      <c r="R43" s="50"/>
      <c r="S43" s="50"/>
      <c r="T43" s="50"/>
      <c r="U43" s="58"/>
      <c r="V43" s="50">
        <f t="shared" si="7"/>
        <v>31484</v>
      </c>
      <c r="W43" s="50"/>
      <c r="X43" s="50">
        <f t="shared" si="8"/>
        <v>0</v>
      </c>
      <c r="Z43" s="52">
        <f t="shared" si="5"/>
        <v>0</v>
      </c>
    </row>
    <row r="44" spans="1:28" x14ac:dyDescent="0.45">
      <c r="A44" s="46">
        <f t="shared" si="0"/>
        <v>31</v>
      </c>
      <c r="B44" s="57" t="s">
        <v>118</v>
      </c>
      <c r="C44" s="50"/>
      <c r="D44" s="46"/>
      <c r="E44" s="50"/>
      <c r="F44" s="46"/>
      <c r="G44" s="50">
        <v>650498.23333333328</v>
      </c>
      <c r="H44" s="50"/>
      <c r="I44" s="50"/>
      <c r="J44" s="50"/>
      <c r="K44" s="46"/>
      <c r="L44" s="50">
        <f t="shared" si="6"/>
        <v>650498.23333333328</v>
      </c>
      <c r="M44" s="50"/>
      <c r="N44" s="50"/>
      <c r="O44" s="50"/>
      <c r="P44" s="46"/>
      <c r="Q44" s="50">
        <v>671412.02333333332</v>
      </c>
      <c r="R44" s="50"/>
      <c r="S44" s="46"/>
      <c r="T44" s="61"/>
      <c r="U44" s="61"/>
      <c r="V44" s="50">
        <f t="shared" si="7"/>
        <v>671412.02333333332</v>
      </c>
      <c r="W44" s="61"/>
      <c r="X44" s="50">
        <f t="shared" si="8"/>
        <v>0</v>
      </c>
      <c r="Z44" s="52">
        <f t="shared" si="5"/>
        <v>0</v>
      </c>
    </row>
    <row r="45" spans="1:28" x14ac:dyDescent="0.45">
      <c r="A45" s="46">
        <f t="shared" si="0"/>
        <v>32</v>
      </c>
      <c r="B45" s="57" t="s">
        <v>119</v>
      </c>
      <c r="C45" s="50"/>
      <c r="D45" s="62"/>
      <c r="F45" s="62"/>
      <c r="G45" s="50">
        <v>59632.350000000006</v>
      </c>
      <c r="H45" s="50"/>
      <c r="I45" s="50"/>
      <c r="K45" s="62"/>
      <c r="L45" s="50">
        <f t="shared" si="6"/>
        <v>59632.350000000006</v>
      </c>
      <c r="M45" s="50"/>
      <c r="N45" s="50"/>
      <c r="P45" s="62"/>
      <c r="Q45" s="50">
        <v>60013.80000000001</v>
      </c>
      <c r="R45" s="50"/>
      <c r="S45" s="62"/>
      <c r="T45" s="62"/>
      <c r="U45" s="62"/>
      <c r="V45" s="50">
        <f t="shared" si="7"/>
        <v>60013.80000000001</v>
      </c>
      <c r="W45" s="62"/>
      <c r="X45" s="50">
        <f t="shared" si="8"/>
        <v>0</v>
      </c>
      <c r="Z45" s="52">
        <f t="shared" si="5"/>
        <v>0</v>
      </c>
    </row>
    <row r="46" spans="1:28" x14ac:dyDescent="0.45">
      <c r="A46" s="46">
        <f t="shared" si="0"/>
        <v>33</v>
      </c>
      <c r="B46" s="57" t="s">
        <v>120</v>
      </c>
      <c r="C46" s="63"/>
      <c r="D46" s="64"/>
      <c r="F46" s="64"/>
      <c r="G46" s="50">
        <v>475447.80333333334</v>
      </c>
      <c r="H46" s="50"/>
      <c r="I46" s="63"/>
      <c r="K46" s="64"/>
      <c r="L46" s="50">
        <f t="shared" si="6"/>
        <v>475447.80333333334</v>
      </c>
      <c r="M46" s="63"/>
      <c r="N46" s="63"/>
      <c r="P46" s="64"/>
      <c r="Q46" s="50">
        <v>479040.70000000007</v>
      </c>
      <c r="R46" s="63"/>
      <c r="S46" s="64"/>
      <c r="U46" s="64"/>
      <c r="V46" s="50">
        <f t="shared" si="7"/>
        <v>479040.70000000007</v>
      </c>
      <c r="W46" s="64"/>
      <c r="X46" s="50">
        <f t="shared" si="8"/>
        <v>0</v>
      </c>
      <c r="Z46" s="52">
        <f t="shared" si="5"/>
        <v>0</v>
      </c>
    </row>
    <row r="47" spans="1:28" x14ac:dyDescent="0.45">
      <c r="A47" s="46">
        <f t="shared" si="0"/>
        <v>34</v>
      </c>
      <c r="B47" s="57" t="s">
        <v>121</v>
      </c>
      <c r="C47" s="50"/>
      <c r="D47" s="65"/>
      <c r="G47" s="50">
        <v>55128.719999999994</v>
      </c>
      <c r="H47" s="50"/>
      <c r="I47" s="50"/>
      <c r="L47" s="50">
        <f t="shared" si="6"/>
        <v>55128.719999999994</v>
      </c>
      <c r="M47" s="50"/>
      <c r="N47" s="50"/>
      <c r="Q47" s="50">
        <v>22970.300000000003</v>
      </c>
      <c r="R47" s="50"/>
      <c r="S47" s="65"/>
      <c r="U47" s="66"/>
      <c r="V47" s="50">
        <f t="shared" si="7"/>
        <v>22970.300000000003</v>
      </c>
      <c r="W47" s="65"/>
      <c r="X47" s="50">
        <f t="shared" si="8"/>
        <v>0</v>
      </c>
      <c r="Z47" s="52">
        <f t="shared" si="5"/>
        <v>0</v>
      </c>
    </row>
    <row r="48" spans="1:28" x14ac:dyDescent="0.45">
      <c r="A48" s="46">
        <f t="shared" si="0"/>
        <v>35</v>
      </c>
      <c r="B48" s="57"/>
      <c r="C48" s="67"/>
      <c r="G48" s="50"/>
      <c r="H48" s="50"/>
      <c r="I48" s="67"/>
      <c r="L48" s="50"/>
      <c r="M48" s="67"/>
      <c r="N48" s="67"/>
      <c r="Q48" s="50"/>
      <c r="R48" s="67"/>
      <c r="V48" s="50"/>
      <c r="X48" s="50"/>
      <c r="Z48" s="52"/>
    </row>
    <row r="49" spans="1:31" x14ac:dyDescent="0.45">
      <c r="A49" s="46">
        <f t="shared" si="0"/>
        <v>36</v>
      </c>
      <c r="B49" s="57"/>
      <c r="C49" s="50"/>
      <c r="F49" s="66"/>
      <c r="G49" s="50"/>
      <c r="H49" s="50"/>
      <c r="I49" s="50"/>
      <c r="K49" s="66"/>
      <c r="L49" s="50"/>
      <c r="M49" s="50"/>
      <c r="N49" s="50"/>
      <c r="P49" s="66"/>
      <c r="Q49" s="50"/>
      <c r="R49" s="50"/>
      <c r="U49" s="66"/>
      <c r="V49" s="50"/>
      <c r="X49" s="50"/>
      <c r="Z49" s="52"/>
    </row>
    <row r="50" spans="1:31" x14ac:dyDescent="0.45">
      <c r="A50" s="46">
        <f t="shared" si="0"/>
        <v>37</v>
      </c>
      <c r="B50" s="57"/>
      <c r="C50" s="50"/>
      <c r="D50" s="65"/>
      <c r="F50" s="66"/>
      <c r="G50" s="50"/>
      <c r="H50" s="50"/>
      <c r="I50" s="50"/>
      <c r="K50" s="66"/>
      <c r="L50" s="50"/>
      <c r="M50" s="50"/>
      <c r="N50" s="50"/>
      <c r="P50" s="66"/>
      <c r="Q50" s="50"/>
      <c r="R50" s="50"/>
      <c r="S50" s="65"/>
      <c r="U50" s="66"/>
      <c r="V50" s="50"/>
      <c r="W50" s="65"/>
      <c r="X50" s="50"/>
      <c r="Z50" s="52"/>
    </row>
    <row r="51" spans="1:31" x14ac:dyDescent="0.45">
      <c r="A51" s="46">
        <f t="shared" si="0"/>
        <v>38</v>
      </c>
      <c r="B51" s="35" t="s">
        <v>122</v>
      </c>
      <c r="C51" s="50"/>
      <c r="F51" s="66"/>
      <c r="G51" s="68">
        <f>SUM(G40:G50)</f>
        <v>2455327.6280041323</v>
      </c>
      <c r="H51" s="49"/>
      <c r="I51" s="50"/>
      <c r="K51" s="66"/>
      <c r="L51" s="55">
        <f>SUM(L40:L50)</f>
        <v>2484986.1716797943</v>
      </c>
      <c r="M51" s="50"/>
      <c r="N51" s="50"/>
      <c r="P51" s="66"/>
      <c r="Q51" s="55">
        <f>SUM(Q40:Q50)</f>
        <v>2507979.1764414292</v>
      </c>
      <c r="R51" s="50"/>
      <c r="U51" s="66"/>
      <c r="V51" s="55">
        <f>SUM(V40:V50)</f>
        <v>2507979.1764414292</v>
      </c>
      <c r="X51" s="55">
        <f>V51-Q51</f>
        <v>0</v>
      </c>
      <c r="Z51" s="56">
        <f>IF(Q51=0,0,ROUND((X51/Q51),4))</f>
        <v>0</v>
      </c>
    </row>
    <row r="52" spans="1:31" x14ac:dyDescent="0.45">
      <c r="A52" s="46">
        <f t="shared" si="0"/>
        <v>39</v>
      </c>
      <c r="C52" s="50"/>
      <c r="D52" s="46"/>
      <c r="F52" s="66"/>
      <c r="G52" s="50"/>
      <c r="H52" s="50"/>
      <c r="I52" s="50"/>
      <c r="K52" s="66"/>
      <c r="L52" s="50"/>
      <c r="M52" s="50"/>
      <c r="N52" s="50"/>
      <c r="P52" s="66"/>
      <c r="Q52" s="50"/>
      <c r="R52" s="50"/>
      <c r="S52" s="46"/>
      <c r="U52" s="66"/>
      <c r="V52" s="50"/>
      <c r="X52" s="50"/>
      <c r="Z52" s="52"/>
    </row>
    <row r="53" spans="1:31" ht="14.65" thickBot="1" x14ac:dyDescent="0.5">
      <c r="A53" s="46">
        <f t="shared" si="0"/>
        <v>40</v>
      </c>
      <c r="B53" s="35" t="s">
        <v>123</v>
      </c>
      <c r="C53" s="62"/>
      <c r="D53" s="62"/>
      <c r="F53" s="62"/>
      <c r="G53" s="69">
        <f>G51+G37+G25</f>
        <v>112476772.62800412</v>
      </c>
      <c r="H53" s="70"/>
      <c r="I53" s="62"/>
      <c r="K53" s="62"/>
      <c r="L53" s="69">
        <f>L51+L37+L25</f>
        <v>117470237.17167979</v>
      </c>
      <c r="M53" s="62"/>
      <c r="N53" s="62"/>
      <c r="P53" s="62"/>
      <c r="Q53" s="69">
        <f>Q51+Q37+Q25</f>
        <v>114897980.17644145</v>
      </c>
      <c r="R53" s="62"/>
      <c r="S53" s="62"/>
      <c r="T53" s="48"/>
      <c r="U53" s="48"/>
      <c r="V53" s="69">
        <f>V51+V37+V25</f>
        <v>125461757.17644145</v>
      </c>
      <c r="W53" s="48"/>
      <c r="X53" s="71">
        <f>V53-Q53</f>
        <v>10563777</v>
      </c>
      <c r="Y53" s="46"/>
      <c r="Z53" s="72">
        <f>IF(Q53=0,0,ROUND((X53/Q53),4))</f>
        <v>9.1899999999999996E-2</v>
      </c>
      <c r="AB53" s="35">
        <v>142265127.02329597</v>
      </c>
      <c r="AC53" s="35">
        <f>+AB53-V53</f>
        <v>16803369.846854523</v>
      </c>
    </row>
    <row r="54" spans="1:31" ht="14.65" thickTop="1" x14ac:dyDescent="0.45">
      <c r="A54" s="46"/>
      <c r="C54" s="64"/>
      <c r="D54" s="65"/>
      <c r="F54" s="73"/>
      <c r="G54" s="64"/>
      <c r="H54" s="64"/>
      <c r="I54" s="64"/>
      <c r="J54" s="64"/>
      <c r="K54" s="64"/>
      <c r="L54" s="64"/>
      <c r="M54" s="64"/>
      <c r="N54" s="64"/>
      <c r="P54" s="73"/>
      <c r="Q54" s="64"/>
      <c r="R54" s="64"/>
      <c r="S54" s="64"/>
      <c r="T54" s="65"/>
      <c r="U54" s="73"/>
      <c r="V54" s="65"/>
      <c r="W54" s="65"/>
      <c r="X54" s="50"/>
      <c r="Y54" s="65"/>
      <c r="Z54" s="52"/>
      <c r="AC54" s="35">
        <v>1672091</v>
      </c>
      <c r="AD54" s="35" t="s">
        <v>28</v>
      </c>
    </row>
    <row r="55" spans="1:31" x14ac:dyDescent="0.45">
      <c r="A55" s="46"/>
      <c r="C55" s="64"/>
      <c r="D55" s="65"/>
      <c r="F55" s="73"/>
      <c r="G55" s="64"/>
      <c r="H55" s="64"/>
      <c r="I55" s="64"/>
      <c r="J55" s="64"/>
      <c r="K55" s="64"/>
      <c r="L55" s="64"/>
      <c r="M55" s="64"/>
      <c r="N55" s="64"/>
      <c r="P55" s="73"/>
      <c r="Q55" s="64"/>
      <c r="R55" s="64"/>
      <c r="S55" s="64"/>
      <c r="T55" s="65"/>
      <c r="U55" s="73"/>
      <c r="V55" s="65"/>
      <c r="W55" s="65"/>
      <c r="X55" s="50"/>
      <c r="Y55" s="65"/>
      <c r="Z55" s="52"/>
      <c r="AC55" s="35">
        <f>+AC53-AC54</f>
        <v>15131278.846854523</v>
      </c>
      <c r="AD55" s="35" t="s">
        <v>124</v>
      </c>
    </row>
    <row r="56" spans="1:31" x14ac:dyDescent="0.45">
      <c r="A56" s="116" t="str">
        <f>A$1</f>
        <v>Kentucky-American Water Company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31" x14ac:dyDescent="0.45">
      <c r="A57" s="116" t="str">
        <f>+$A$2</f>
        <v>Forecast Year Operating Revenues at Present Rates &amp; Ordered Rates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31" x14ac:dyDescent="0.45">
      <c r="A58" s="116" t="str">
        <f>+$A$3</f>
        <v>Base Year (12 Months Ending September 30, 2023)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31" x14ac:dyDescent="0.45">
      <c r="A59" s="116" t="str">
        <f>+$A$4</f>
        <v>Forecast Year (12 Months Ending January 31, 2025)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31" x14ac:dyDescent="0.45">
      <c r="A60" s="36"/>
      <c r="I60" s="116" t="s">
        <v>125</v>
      </c>
      <c r="J60" s="116"/>
      <c r="K60" s="116"/>
      <c r="L60" s="116"/>
      <c r="M60" s="116"/>
      <c r="N60" s="116"/>
      <c r="O60" s="116"/>
      <c r="P60" s="116"/>
      <c r="Q60" s="116"/>
    </row>
    <row r="61" spans="1:31" x14ac:dyDescent="0.45">
      <c r="A61" s="36"/>
      <c r="I61" s="34"/>
      <c r="J61" s="34"/>
      <c r="K61" s="34"/>
      <c r="L61" s="34"/>
      <c r="M61" s="34"/>
      <c r="N61" s="34"/>
      <c r="O61" s="34"/>
      <c r="P61" s="34"/>
      <c r="Q61" s="34"/>
      <c r="Z61" s="37" t="s">
        <v>126</v>
      </c>
    </row>
    <row r="62" spans="1:31" x14ac:dyDescent="0.45">
      <c r="A62" s="36"/>
      <c r="I62" s="34"/>
      <c r="J62" s="34"/>
      <c r="K62" s="34"/>
      <c r="L62" s="34"/>
      <c r="M62" s="34"/>
      <c r="N62" s="34"/>
      <c r="O62" s="34"/>
      <c r="P62" s="34"/>
      <c r="Q62" s="34"/>
      <c r="Z62" s="37"/>
    </row>
    <row r="63" spans="1:31" x14ac:dyDescent="0.45">
      <c r="A63" s="36"/>
      <c r="Z63" s="37"/>
    </row>
    <row r="64" spans="1:31" x14ac:dyDescent="0.45">
      <c r="A64" s="39"/>
      <c r="B64" s="40"/>
      <c r="C64" s="41"/>
      <c r="D64" s="42"/>
      <c r="E64" s="40"/>
      <c r="F64" s="43"/>
      <c r="G64" s="41"/>
      <c r="H64" s="41"/>
      <c r="I64" s="41"/>
      <c r="J64" s="41"/>
      <c r="K64" s="41"/>
      <c r="L64" s="41"/>
      <c r="M64" s="41"/>
      <c r="N64" s="41"/>
      <c r="O64" s="40"/>
      <c r="P64" s="43"/>
      <c r="Q64" s="41"/>
      <c r="R64" s="41"/>
      <c r="S64" s="41"/>
      <c r="T64" s="42"/>
      <c r="U64" s="43"/>
      <c r="V64" s="42"/>
      <c r="W64" s="42"/>
      <c r="X64" s="44"/>
      <c r="Y64" s="42"/>
      <c r="Z64" s="45"/>
      <c r="AB64" s="74" t="s">
        <v>127</v>
      </c>
      <c r="AC64" s="74"/>
      <c r="AD64" s="74"/>
      <c r="AE64" s="74"/>
    </row>
    <row r="65" spans="1:31" x14ac:dyDescent="0.45">
      <c r="C65" s="46"/>
      <c r="D65" s="117" t="s">
        <v>90</v>
      </c>
      <c r="E65" s="117" t="s">
        <v>128</v>
      </c>
      <c r="F65" s="117"/>
      <c r="G65" s="117"/>
      <c r="H65" s="46"/>
      <c r="I65" s="117" t="s">
        <v>91</v>
      </c>
      <c r="J65" s="117" t="s">
        <v>128</v>
      </c>
      <c r="K65" s="117"/>
      <c r="L65" s="117"/>
      <c r="M65" s="46"/>
      <c r="N65" s="117" t="s">
        <v>92</v>
      </c>
      <c r="O65" s="117" t="s">
        <v>129</v>
      </c>
      <c r="P65" s="117"/>
      <c r="Q65" s="117"/>
      <c r="R65" s="46"/>
      <c r="S65" s="117" t="s">
        <v>93</v>
      </c>
      <c r="T65" s="117" t="s">
        <v>130</v>
      </c>
      <c r="U65" s="117"/>
      <c r="V65" s="117"/>
      <c r="W65" s="47"/>
      <c r="X65" s="47"/>
      <c r="AB65" s="118" t="s">
        <v>92</v>
      </c>
      <c r="AC65" s="118" t="s">
        <v>129</v>
      </c>
      <c r="AD65" s="118"/>
      <c r="AE65" s="118"/>
    </row>
    <row r="66" spans="1:31" x14ac:dyDescent="0.45">
      <c r="C66" s="46"/>
      <c r="D66" s="46" t="s">
        <v>131</v>
      </c>
      <c r="E66" s="46"/>
      <c r="F66" s="46"/>
      <c r="G66" s="46"/>
      <c r="H66" s="46"/>
      <c r="I66" s="46" t="s">
        <v>131</v>
      </c>
      <c r="J66" s="46"/>
      <c r="K66" s="46"/>
      <c r="L66" s="46"/>
      <c r="M66" s="46"/>
      <c r="N66" s="46" t="s">
        <v>131</v>
      </c>
      <c r="O66" s="46"/>
      <c r="P66" s="46"/>
      <c r="Q66" s="46"/>
      <c r="R66" s="46"/>
      <c r="S66" s="46" t="s">
        <v>131</v>
      </c>
      <c r="T66" s="46"/>
      <c r="U66" s="46"/>
      <c r="V66" s="46"/>
      <c r="W66" s="46"/>
      <c r="X66" s="46"/>
      <c r="AB66" s="76" t="s">
        <v>131</v>
      </c>
      <c r="AC66" s="76"/>
      <c r="AD66" s="76"/>
      <c r="AE66" s="76"/>
    </row>
    <row r="67" spans="1:31" x14ac:dyDescent="0.45">
      <c r="B67" s="46" t="s">
        <v>94</v>
      </c>
      <c r="C67" s="46"/>
      <c r="D67" s="46" t="s">
        <v>132</v>
      </c>
      <c r="E67" s="46" t="s">
        <v>95</v>
      </c>
      <c r="F67" s="46" t="s">
        <v>133</v>
      </c>
      <c r="G67" s="46" t="s">
        <v>96</v>
      </c>
      <c r="H67" s="46"/>
      <c r="I67" s="46" t="s">
        <v>132</v>
      </c>
      <c r="J67" s="46" t="s">
        <v>95</v>
      </c>
      <c r="K67" s="46" t="s">
        <v>134</v>
      </c>
      <c r="L67" s="46" t="s">
        <v>96</v>
      </c>
      <c r="M67" s="46"/>
      <c r="N67" s="46" t="s">
        <v>132</v>
      </c>
      <c r="O67" s="46" t="s">
        <v>95</v>
      </c>
      <c r="P67" s="46" t="s">
        <v>133</v>
      </c>
      <c r="Q67" s="46" t="s">
        <v>96</v>
      </c>
      <c r="R67" s="46"/>
      <c r="S67" s="46" t="s">
        <v>132</v>
      </c>
      <c r="T67" s="46" t="s">
        <v>95</v>
      </c>
      <c r="U67" s="46" t="s">
        <v>135</v>
      </c>
      <c r="V67" s="46" t="s">
        <v>96</v>
      </c>
      <c r="W67" s="46"/>
      <c r="X67" s="46" t="s">
        <v>97</v>
      </c>
      <c r="Z67" s="46" t="s">
        <v>98</v>
      </c>
      <c r="AB67" s="76" t="s">
        <v>132</v>
      </c>
      <c r="AC67" s="76" t="s">
        <v>95</v>
      </c>
      <c r="AD67" s="76" t="s">
        <v>133</v>
      </c>
      <c r="AE67" s="76" t="s">
        <v>96</v>
      </c>
    </row>
    <row r="68" spans="1:31" x14ac:dyDescent="0.45">
      <c r="A68" s="39" t="s">
        <v>8</v>
      </c>
      <c r="B68" s="39" t="s">
        <v>9</v>
      </c>
      <c r="C68" s="46"/>
      <c r="D68" s="39" t="s">
        <v>136</v>
      </c>
      <c r="E68" s="39" t="str">
        <f>E13</f>
        <v>(000 Gal)</v>
      </c>
      <c r="F68" s="39" t="s">
        <v>137</v>
      </c>
      <c r="G68" s="39" t="s">
        <v>100</v>
      </c>
      <c r="H68" s="46"/>
      <c r="I68" s="39" t="s">
        <v>136</v>
      </c>
      <c r="J68" s="39" t="str">
        <f>J13</f>
        <v>(000 Gal)</v>
      </c>
      <c r="K68" s="39" t="s">
        <v>137</v>
      </c>
      <c r="L68" s="39" t="s">
        <v>100</v>
      </c>
      <c r="M68" s="46"/>
      <c r="N68" s="39" t="s">
        <v>136</v>
      </c>
      <c r="O68" s="39" t="str">
        <f>E68</f>
        <v>(000 Gal)</v>
      </c>
      <c r="P68" s="39" t="s">
        <v>137</v>
      </c>
      <c r="Q68" s="39" t="s">
        <v>100</v>
      </c>
      <c r="R68" s="46"/>
      <c r="S68" s="39" t="s">
        <v>136</v>
      </c>
      <c r="T68" s="39" t="str">
        <f>O68</f>
        <v>(000 Gal)</v>
      </c>
      <c r="U68" s="39" t="s">
        <v>137</v>
      </c>
      <c r="V68" s="39" t="s">
        <v>100</v>
      </c>
      <c r="W68" s="46"/>
      <c r="X68" s="39" t="s">
        <v>101</v>
      </c>
      <c r="Z68" s="39" t="s">
        <v>101</v>
      </c>
      <c r="AB68" s="75" t="s">
        <v>136</v>
      </c>
      <c r="AC68" s="75" t="s">
        <v>99</v>
      </c>
      <c r="AD68" s="75" t="s">
        <v>137</v>
      </c>
      <c r="AE68" s="75" t="s">
        <v>100</v>
      </c>
    </row>
    <row r="69" spans="1:31" x14ac:dyDescent="0.45">
      <c r="A69" s="46">
        <v>1</v>
      </c>
      <c r="B69" s="36" t="str">
        <f>+I60</f>
        <v>RESIDENTIAL CLASS</v>
      </c>
      <c r="C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Z69" s="46"/>
      <c r="AB69" s="76"/>
      <c r="AC69" s="76"/>
      <c r="AD69" s="76"/>
      <c r="AE69" s="76"/>
    </row>
    <row r="70" spans="1:31" x14ac:dyDescent="0.45">
      <c r="A70" s="46">
        <f>+A69+1</f>
        <v>2</v>
      </c>
      <c r="B70" s="48" t="s">
        <v>138</v>
      </c>
      <c r="AB70" s="74"/>
      <c r="AC70" s="74"/>
      <c r="AD70" s="74"/>
      <c r="AE70" s="74"/>
    </row>
    <row r="71" spans="1:31" x14ac:dyDescent="0.45">
      <c r="A71" s="46">
        <f t="shared" ref="A71:A98" si="9">+A70+1</f>
        <v>3</v>
      </c>
      <c r="B71" s="35" t="s">
        <v>139</v>
      </c>
      <c r="C71" s="49"/>
      <c r="D71" s="50">
        <v>1487602.15</v>
      </c>
      <c r="E71" s="51"/>
      <c r="F71" s="77">
        <v>15</v>
      </c>
      <c r="G71" s="49">
        <f>ROUND(D71*F71,2)</f>
        <v>22314032.25</v>
      </c>
      <c r="H71" s="49"/>
      <c r="I71" s="50">
        <f>D71</f>
        <v>1487602.15</v>
      </c>
      <c r="J71" s="51"/>
      <c r="K71" s="77">
        <f>U71</f>
        <v>16.399999999999999</v>
      </c>
      <c r="L71" s="49">
        <f>ROUND(I71*K71,2)</f>
        <v>24396675.260000002</v>
      </c>
      <c r="M71" s="49"/>
      <c r="N71" s="50">
        <v>1486362.8888888892</v>
      </c>
      <c r="O71" s="51"/>
      <c r="P71" s="77">
        <f>+F71</f>
        <v>15</v>
      </c>
      <c r="Q71" s="49">
        <f>ROUND(N71*P71,2)</f>
        <v>22295443.329999998</v>
      </c>
      <c r="R71" s="49"/>
      <c r="S71" s="50">
        <f>N71</f>
        <v>1486362.8888888892</v>
      </c>
      <c r="T71" s="51"/>
      <c r="U71" s="77">
        <v>16.399999999999999</v>
      </c>
      <c r="V71" s="49">
        <f>ROUND(S71*U71,0)</f>
        <v>24376351</v>
      </c>
      <c r="W71" s="49"/>
      <c r="X71" s="49">
        <f>+V71-Q71</f>
        <v>2080907.6700000018</v>
      </c>
      <c r="Y71" s="51"/>
      <c r="Z71" s="52">
        <f t="shared" ref="Z71:Z79" si="10">IF(Q71=0,0,ROUND((X71/Q71),4))</f>
        <v>9.3299999999999994E-2</v>
      </c>
      <c r="AB71" s="78">
        <v>1486362.8888888892</v>
      </c>
      <c r="AC71" s="79"/>
      <c r="AD71" s="80">
        <v>15</v>
      </c>
      <c r="AE71" s="81">
        <v>22295443.329999998</v>
      </c>
    </row>
    <row r="72" spans="1:31" x14ac:dyDescent="0.45">
      <c r="A72" s="46">
        <f t="shared" si="9"/>
        <v>4</v>
      </c>
      <c r="B72" s="35" t="s">
        <v>140</v>
      </c>
      <c r="C72" s="50"/>
      <c r="D72" s="50">
        <v>0</v>
      </c>
      <c r="E72" s="51"/>
      <c r="F72" s="53">
        <v>22.4</v>
      </c>
      <c r="G72" s="50">
        <f t="shared" ref="G72:G79" si="11">ROUND(D72*F72,2)</f>
        <v>0</v>
      </c>
      <c r="H72" s="50"/>
      <c r="I72" s="50">
        <f t="shared" ref="I72:I79" si="12">D72</f>
        <v>0</v>
      </c>
      <c r="J72" s="51"/>
      <c r="K72" s="53">
        <f t="shared" ref="K72:K79" si="13">U72</f>
        <v>24.5</v>
      </c>
      <c r="L72" s="50">
        <f t="shared" ref="L72:L79" si="14">ROUND(I72*K72,2)</f>
        <v>0</v>
      </c>
      <c r="M72" s="50"/>
      <c r="N72" s="50">
        <v>0</v>
      </c>
      <c r="O72" s="51"/>
      <c r="P72" s="53">
        <f>+F72</f>
        <v>22.4</v>
      </c>
      <c r="Q72" s="50">
        <f t="shared" ref="Q72:Q79" si="15">ROUND(N72*P72,2)</f>
        <v>0</v>
      </c>
      <c r="R72" s="50"/>
      <c r="S72" s="50">
        <f t="shared" ref="S72:S79" si="16">N72</f>
        <v>0</v>
      </c>
      <c r="T72" s="51"/>
      <c r="U72" s="53">
        <v>24.5</v>
      </c>
      <c r="V72" s="50">
        <f>ROUND(S72*U72,0)</f>
        <v>0</v>
      </c>
      <c r="W72" s="50"/>
      <c r="X72" s="50">
        <f t="shared" ref="X72:X80" si="17">+V72-Q72</f>
        <v>0</v>
      </c>
      <c r="Y72" s="51"/>
      <c r="Z72" s="52">
        <f t="shared" si="10"/>
        <v>0</v>
      </c>
      <c r="AB72" s="78">
        <v>0</v>
      </c>
      <c r="AC72" s="79"/>
      <c r="AD72" s="82">
        <v>22.4</v>
      </c>
      <c r="AE72" s="78">
        <v>0</v>
      </c>
    </row>
    <row r="73" spans="1:31" x14ac:dyDescent="0.45">
      <c r="A73" s="46">
        <f t="shared" si="9"/>
        <v>5</v>
      </c>
      <c r="B73" s="35" t="s">
        <v>141</v>
      </c>
      <c r="C73" s="50"/>
      <c r="D73" s="50">
        <v>24478.41</v>
      </c>
      <c r="E73" s="51"/>
      <c r="F73" s="53">
        <v>37.299999999999997</v>
      </c>
      <c r="G73" s="50">
        <f t="shared" si="11"/>
        <v>913044.69</v>
      </c>
      <c r="H73" s="50"/>
      <c r="I73" s="50">
        <f t="shared" si="12"/>
        <v>24478.41</v>
      </c>
      <c r="J73" s="51"/>
      <c r="K73" s="53">
        <f t="shared" si="13"/>
        <v>40.799999999999997</v>
      </c>
      <c r="L73" s="50">
        <f t="shared" si="14"/>
        <v>998719.13</v>
      </c>
      <c r="M73" s="50"/>
      <c r="N73" s="50">
        <v>24072</v>
      </c>
      <c r="O73" s="51"/>
      <c r="P73" s="53">
        <f t="shared" ref="P73:P79" si="18">+F73</f>
        <v>37.299999999999997</v>
      </c>
      <c r="Q73" s="50">
        <f t="shared" si="15"/>
        <v>897885.6</v>
      </c>
      <c r="R73" s="50"/>
      <c r="S73" s="50">
        <f t="shared" si="16"/>
        <v>24072</v>
      </c>
      <c r="T73" s="51"/>
      <c r="U73" s="53">
        <v>40.799999999999997</v>
      </c>
      <c r="V73" s="50">
        <f>ROUND(S73*U73,0)</f>
        <v>982138</v>
      </c>
      <c r="W73" s="50"/>
      <c r="X73" s="50">
        <f t="shared" si="17"/>
        <v>84252.400000000023</v>
      </c>
      <c r="Y73" s="51"/>
      <c r="Z73" s="52">
        <f t="shared" si="10"/>
        <v>9.3799999999999994E-2</v>
      </c>
      <c r="AB73" s="78">
        <v>24072</v>
      </c>
      <c r="AC73" s="79"/>
      <c r="AD73" s="82">
        <v>37.299999999999997</v>
      </c>
      <c r="AE73" s="78">
        <v>897885.6</v>
      </c>
    </row>
    <row r="74" spans="1:31" x14ac:dyDescent="0.45">
      <c r="A74" s="46">
        <f t="shared" si="9"/>
        <v>6</v>
      </c>
      <c r="B74" s="35" t="s">
        <v>142</v>
      </c>
      <c r="C74" s="50"/>
      <c r="D74" s="50">
        <v>183.73000000000002</v>
      </c>
      <c r="E74" s="51"/>
      <c r="F74" s="53">
        <v>74.7</v>
      </c>
      <c r="G74" s="50">
        <f t="shared" si="11"/>
        <v>13724.63</v>
      </c>
      <c r="H74" s="50"/>
      <c r="I74" s="50">
        <f t="shared" si="12"/>
        <v>183.73000000000002</v>
      </c>
      <c r="J74" s="51"/>
      <c r="K74" s="53">
        <f t="shared" si="13"/>
        <v>81.8</v>
      </c>
      <c r="L74" s="50">
        <f t="shared" si="14"/>
        <v>15029.11</v>
      </c>
      <c r="M74" s="50"/>
      <c r="N74" s="50">
        <v>180</v>
      </c>
      <c r="O74" s="51"/>
      <c r="P74" s="53">
        <f t="shared" si="18"/>
        <v>74.7</v>
      </c>
      <c r="Q74" s="50">
        <f t="shared" si="15"/>
        <v>13446</v>
      </c>
      <c r="R74" s="50"/>
      <c r="S74" s="50">
        <f t="shared" si="16"/>
        <v>180</v>
      </c>
      <c r="T74" s="51"/>
      <c r="U74" s="53">
        <v>81.8</v>
      </c>
      <c r="V74" s="50">
        <f t="shared" ref="V74:V79" si="19">ROUND(S74*U74,2)</f>
        <v>14724</v>
      </c>
      <c r="W74" s="50"/>
      <c r="X74" s="50">
        <f t="shared" si="17"/>
        <v>1278</v>
      </c>
      <c r="Y74" s="51"/>
      <c r="Z74" s="52">
        <f t="shared" si="10"/>
        <v>9.5000000000000001E-2</v>
      </c>
      <c r="AB74" s="78">
        <v>180</v>
      </c>
      <c r="AC74" s="79"/>
      <c r="AD74" s="82">
        <v>74.7</v>
      </c>
      <c r="AE74" s="78">
        <v>13446</v>
      </c>
    </row>
    <row r="75" spans="1:31" x14ac:dyDescent="0.45">
      <c r="A75" s="46">
        <f t="shared" si="9"/>
        <v>7</v>
      </c>
      <c r="B75" s="35" t="s">
        <v>143</v>
      </c>
      <c r="C75" s="50"/>
      <c r="D75" s="50">
        <v>1468.85</v>
      </c>
      <c r="E75" s="51"/>
      <c r="F75" s="53">
        <v>119.5</v>
      </c>
      <c r="G75" s="50">
        <f t="shared" si="11"/>
        <v>175527.58</v>
      </c>
      <c r="H75" s="50"/>
      <c r="I75" s="50">
        <f t="shared" si="12"/>
        <v>1468.85</v>
      </c>
      <c r="J75" s="51"/>
      <c r="K75" s="53">
        <f t="shared" si="13"/>
        <v>130.80000000000001</v>
      </c>
      <c r="L75" s="50">
        <f t="shared" si="14"/>
        <v>192125.58</v>
      </c>
      <c r="M75" s="50"/>
      <c r="N75" s="50">
        <v>1488</v>
      </c>
      <c r="O75" s="51"/>
      <c r="P75" s="53">
        <f t="shared" si="18"/>
        <v>119.5</v>
      </c>
      <c r="Q75" s="50">
        <f t="shared" si="15"/>
        <v>177816</v>
      </c>
      <c r="R75" s="50"/>
      <c r="S75" s="50">
        <f t="shared" si="16"/>
        <v>1488</v>
      </c>
      <c r="T75" s="51"/>
      <c r="U75" s="53">
        <v>130.80000000000001</v>
      </c>
      <c r="V75" s="50">
        <f t="shared" si="19"/>
        <v>194630.39999999999</v>
      </c>
      <c r="W75" s="50"/>
      <c r="X75" s="50">
        <f t="shared" si="17"/>
        <v>16814.399999999994</v>
      </c>
      <c r="Y75" s="51"/>
      <c r="Z75" s="52">
        <f t="shared" si="10"/>
        <v>9.4600000000000004E-2</v>
      </c>
      <c r="AB75" s="78">
        <v>1488</v>
      </c>
      <c r="AC75" s="79"/>
      <c r="AD75" s="82">
        <v>119.5</v>
      </c>
      <c r="AE75" s="78">
        <v>177816</v>
      </c>
    </row>
    <row r="76" spans="1:31" x14ac:dyDescent="0.45">
      <c r="A76" s="46">
        <f t="shared" si="9"/>
        <v>8</v>
      </c>
      <c r="B76" s="35" t="s">
        <v>144</v>
      </c>
      <c r="C76" s="50"/>
      <c r="D76" s="50">
        <v>0</v>
      </c>
      <c r="E76" s="51"/>
      <c r="F76" s="53">
        <v>224</v>
      </c>
      <c r="G76" s="50">
        <f t="shared" si="11"/>
        <v>0</v>
      </c>
      <c r="H76" s="50"/>
      <c r="I76" s="50">
        <f t="shared" si="12"/>
        <v>0</v>
      </c>
      <c r="J76" s="51"/>
      <c r="K76" s="53">
        <f t="shared" si="13"/>
        <v>245.1</v>
      </c>
      <c r="L76" s="50">
        <f t="shared" si="14"/>
        <v>0</v>
      </c>
      <c r="M76" s="50"/>
      <c r="N76" s="50">
        <v>0</v>
      </c>
      <c r="O76" s="51"/>
      <c r="P76" s="53">
        <f t="shared" si="18"/>
        <v>224</v>
      </c>
      <c r="Q76" s="50">
        <f t="shared" si="15"/>
        <v>0</v>
      </c>
      <c r="R76" s="50"/>
      <c r="S76" s="50">
        <f t="shared" si="16"/>
        <v>0</v>
      </c>
      <c r="T76" s="51"/>
      <c r="U76" s="53">
        <v>245.1</v>
      </c>
      <c r="V76" s="50">
        <f t="shared" si="19"/>
        <v>0</v>
      </c>
      <c r="W76" s="50"/>
      <c r="X76" s="50">
        <f t="shared" si="17"/>
        <v>0</v>
      </c>
      <c r="Y76" s="51"/>
      <c r="Z76" s="52">
        <f t="shared" si="10"/>
        <v>0</v>
      </c>
      <c r="AB76" s="78">
        <v>0</v>
      </c>
      <c r="AC76" s="79"/>
      <c r="AD76" s="82">
        <v>224</v>
      </c>
      <c r="AE76" s="78">
        <v>0</v>
      </c>
    </row>
    <row r="77" spans="1:31" x14ac:dyDescent="0.45">
      <c r="A77" s="46">
        <f t="shared" si="9"/>
        <v>9</v>
      </c>
      <c r="B77" s="35" t="s">
        <v>145</v>
      </c>
      <c r="C77" s="50"/>
      <c r="D77" s="50">
        <v>6</v>
      </c>
      <c r="E77" s="51"/>
      <c r="F77" s="53">
        <v>373.4</v>
      </c>
      <c r="G77" s="50">
        <f t="shared" si="11"/>
        <v>2240.4</v>
      </c>
      <c r="H77" s="50"/>
      <c r="I77" s="50">
        <f t="shared" si="12"/>
        <v>6</v>
      </c>
      <c r="J77" s="51"/>
      <c r="K77" s="53">
        <f t="shared" si="13"/>
        <v>408.6</v>
      </c>
      <c r="L77" s="50">
        <f t="shared" si="14"/>
        <v>2451.6</v>
      </c>
      <c r="M77" s="50"/>
      <c r="N77" s="50">
        <v>12</v>
      </c>
      <c r="O77" s="51"/>
      <c r="P77" s="53">
        <f t="shared" si="18"/>
        <v>373.4</v>
      </c>
      <c r="Q77" s="50">
        <f t="shared" si="15"/>
        <v>4480.8</v>
      </c>
      <c r="R77" s="50"/>
      <c r="S77" s="50">
        <f t="shared" si="16"/>
        <v>12</v>
      </c>
      <c r="T77" s="51"/>
      <c r="U77" s="53">
        <v>408.6</v>
      </c>
      <c r="V77" s="50">
        <f t="shared" si="19"/>
        <v>4903.2</v>
      </c>
      <c r="W77" s="50"/>
      <c r="X77" s="50">
        <f t="shared" si="17"/>
        <v>422.39999999999964</v>
      </c>
      <c r="Y77" s="51"/>
      <c r="Z77" s="52">
        <f t="shared" si="10"/>
        <v>9.4299999999999995E-2</v>
      </c>
      <c r="AB77" s="78">
        <v>12</v>
      </c>
      <c r="AC77" s="79"/>
      <c r="AD77" s="82">
        <v>373.4</v>
      </c>
      <c r="AE77" s="78">
        <v>4480.8</v>
      </c>
    </row>
    <row r="78" spans="1:31" x14ac:dyDescent="0.45">
      <c r="A78" s="46">
        <f t="shared" si="9"/>
        <v>10</v>
      </c>
      <c r="B78" s="35" t="s">
        <v>146</v>
      </c>
      <c r="C78" s="50"/>
      <c r="D78" s="50">
        <v>24</v>
      </c>
      <c r="E78" s="51"/>
      <c r="F78" s="53">
        <v>746.7</v>
      </c>
      <c r="G78" s="50">
        <f t="shared" si="11"/>
        <v>17920.8</v>
      </c>
      <c r="H78" s="50"/>
      <c r="I78" s="50">
        <f t="shared" si="12"/>
        <v>24</v>
      </c>
      <c r="J78" s="51"/>
      <c r="K78" s="53">
        <f t="shared" si="13"/>
        <v>817.2</v>
      </c>
      <c r="L78" s="50">
        <f t="shared" si="14"/>
        <v>19612.8</v>
      </c>
      <c r="M78" s="50"/>
      <c r="N78" s="50">
        <v>24</v>
      </c>
      <c r="O78" s="51"/>
      <c r="P78" s="53">
        <f t="shared" si="18"/>
        <v>746.7</v>
      </c>
      <c r="Q78" s="50">
        <f t="shared" si="15"/>
        <v>17920.8</v>
      </c>
      <c r="R78" s="50"/>
      <c r="S78" s="50">
        <f t="shared" si="16"/>
        <v>24</v>
      </c>
      <c r="T78" s="51"/>
      <c r="U78" s="53">
        <v>817.2</v>
      </c>
      <c r="V78" s="50">
        <f t="shared" si="19"/>
        <v>19612.8</v>
      </c>
      <c r="W78" s="50"/>
      <c r="X78" s="50">
        <f t="shared" si="17"/>
        <v>1692</v>
      </c>
      <c r="Y78" s="51"/>
      <c r="Z78" s="52">
        <f t="shared" si="10"/>
        <v>9.4399999999999998E-2</v>
      </c>
      <c r="AB78" s="78">
        <v>24</v>
      </c>
      <c r="AC78" s="79"/>
      <c r="AD78" s="82">
        <v>746.7</v>
      </c>
      <c r="AE78" s="78">
        <v>17920.8</v>
      </c>
    </row>
    <row r="79" spans="1:31" x14ac:dyDescent="0.45">
      <c r="A79" s="46">
        <f t="shared" si="9"/>
        <v>11</v>
      </c>
      <c r="B79" s="35" t="s">
        <v>147</v>
      </c>
      <c r="C79" s="50"/>
      <c r="D79" s="50">
        <v>18.66</v>
      </c>
      <c r="E79" s="51"/>
      <c r="F79" s="53">
        <v>1194.7</v>
      </c>
      <c r="G79" s="50">
        <f t="shared" si="11"/>
        <v>22293.1</v>
      </c>
      <c r="H79" s="50"/>
      <c r="I79" s="50">
        <f t="shared" si="12"/>
        <v>18.66</v>
      </c>
      <c r="J79" s="51"/>
      <c r="K79" s="53">
        <f t="shared" si="13"/>
        <v>1307.5</v>
      </c>
      <c r="L79" s="50">
        <f t="shared" si="14"/>
        <v>24397.95</v>
      </c>
      <c r="M79" s="50"/>
      <c r="N79" s="50">
        <v>24</v>
      </c>
      <c r="O79" s="51"/>
      <c r="P79" s="53">
        <f t="shared" si="18"/>
        <v>1194.7</v>
      </c>
      <c r="Q79" s="50">
        <f t="shared" si="15"/>
        <v>28672.799999999999</v>
      </c>
      <c r="R79" s="50"/>
      <c r="S79" s="50">
        <f t="shared" si="16"/>
        <v>24</v>
      </c>
      <c r="T79" s="51"/>
      <c r="U79" s="53">
        <v>1307.5</v>
      </c>
      <c r="V79" s="50">
        <f t="shared" si="19"/>
        <v>31380</v>
      </c>
      <c r="W79" s="50"/>
      <c r="X79" s="50">
        <f t="shared" si="17"/>
        <v>2707.2000000000007</v>
      </c>
      <c r="Y79" s="51"/>
      <c r="Z79" s="52">
        <f t="shared" si="10"/>
        <v>9.4399999999999998E-2</v>
      </c>
      <c r="AB79" s="78">
        <v>24</v>
      </c>
      <c r="AC79" s="79"/>
      <c r="AD79" s="82">
        <v>1194.7</v>
      </c>
      <c r="AE79" s="78">
        <v>28672.799999999999</v>
      </c>
    </row>
    <row r="80" spans="1:31" x14ac:dyDescent="0.45">
      <c r="A80" s="46">
        <f t="shared" si="9"/>
        <v>12</v>
      </c>
      <c r="C80" s="50"/>
      <c r="D80" s="50"/>
      <c r="E80" s="51"/>
      <c r="F80" s="53"/>
      <c r="G80" s="50"/>
      <c r="H80" s="50"/>
      <c r="I80" s="50"/>
      <c r="J80" s="51"/>
      <c r="K80" s="53"/>
      <c r="L80" s="50"/>
      <c r="M80" s="50"/>
      <c r="N80" s="50"/>
      <c r="O80" s="51"/>
      <c r="P80" s="53"/>
      <c r="Q80" s="50"/>
      <c r="R80" s="50"/>
      <c r="S80" s="50"/>
      <c r="T80" s="51"/>
      <c r="U80" s="53"/>
      <c r="V80" s="50"/>
      <c r="W80" s="50"/>
      <c r="X80" s="50">
        <f t="shared" si="17"/>
        <v>0</v>
      </c>
      <c r="Y80" s="51"/>
      <c r="Z80" s="52"/>
      <c r="AB80" s="78"/>
      <c r="AC80" s="79"/>
      <c r="AD80" s="82"/>
      <c r="AE80" s="78"/>
    </row>
    <row r="81" spans="1:37" x14ac:dyDescent="0.45">
      <c r="A81" s="46">
        <f t="shared" si="9"/>
        <v>13</v>
      </c>
      <c r="B81" s="48" t="s">
        <v>148</v>
      </c>
      <c r="C81" s="50"/>
      <c r="D81" s="50"/>
      <c r="E81" s="51"/>
      <c r="F81" s="53"/>
      <c r="G81" s="50"/>
      <c r="H81" s="50"/>
      <c r="I81" s="50"/>
      <c r="J81" s="51"/>
      <c r="K81" s="53"/>
      <c r="L81" s="50"/>
      <c r="M81" s="50"/>
      <c r="N81" s="50"/>
      <c r="O81" s="51"/>
      <c r="P81" s="53"/>
      <c r="Q81" s="50"/>
      <c r="R81" s="50"/>
      <c r="S81" s="50"/>
      <c r="T81" s="51"/>
      <c r="U81" s="53"/>
      <c r="V81" s="50"/>
      <c r="W81" s="50"/>
      <c r="X81" s="49"/>
      <c r="Y81" s="51"/>
      <c r="Z81" s="52"/>
      <c r="AB81" s="78"/>
      <c r="AC81" s="79"/>
      <c r="AD81" s="82"/>
      <c r="AE81" s="78"/>
    </row>
    <row r="82" spans="1:37" x14ac:dyDescent="0.45">
      <c r="A82" s="46">
        <f t="shared" si="9"/>
        <v>14</v>
      </c>
      <c r="B82" s="35" t="s">
        <v>149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0">
        <v>2079</v>
      </c>
      <c r="O82" s="51"/>
      <c r="P82" s="77"/>
      <c r="Q82" s="49">
        <f>ROUND(N82*P82,2)</f>
        <v>0</v>
      </c>
      <c r="R82" s="51"/>
      <c r="S82" s="50">
        <f t="shared" ref="S82" si="20">N82</f>
        <v>2079</v>
      </c>
      <c r="T82" s="51"/>
      <c r="U82" s="77">
        <v>0</v>
      </c>
      <c r="V82" s="49">
        <f>ROUND(S82*U82,2)</f>
        <v>0</v>
      </c>
      <c r="W82" s="50"/>
      <c r="X82" s="50">
        <f t="shared" ref="X82:X83" si="21">+V82-Q82</f>
        <v>0</v>
      </c>
      <c r="Y82" s="51"/>
      <c r="Z82" s="52">
        <f>IF(Q82=0,0,ROUND((X82/Q82),4))</f>
        <v>0</v>
      </c>
      <c r="AB82" s="78">
        <v>2079</v>
      </c>
      <c r="AC82" s="79"/>
      <c r="AD82" s="80"/>
      <c r="AE82" s="81">
        <v>0</v>
      </c>
    </row>
    <row r="83" spans="1:37" x14ac:dyDescent="0.45">
      <c r="A83" s="46">
        <f t="shared" si="9"/>
        <v>15</v>
      </c>
      <c r="B83" s="35" t="s">
        <v>150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0">
        <v>2309</v>
      </c>
      <c r="O83" s="51"/>
      <c r="P83" s="53"/>
      <c r="Q83" s="50">
        <f t="shared" ref="Q83" si="22">ROUND(N83*P83,2)</f>
        <v>0</v>
      </c>
      <c r="R83" s="51"/>
      <c r="S83" s="50">
        <f>+N83</f>
        <v>2309</v>
      </c>
      <c r="T83" s="51"/>
      <c r="U83" s="53">
        <v>0</v>
      </c>
      <c r="V83" s="50">
        <f t="shared" ref="V83" si="23">ROUND(S83*U83,2)</f>
        <v>0</v>
      </c>
      <c r="W83" s="50"/>
      <c r="X83" s="50">
        <f t="shared" si="21"/>
        <v>0</v>
      </c>
      <c r="Y83" s="51"/>
      <c r="Z83" s="52">
        <f>IF(Q83=0,0,ROUND((X83/Q83),4))</f>
        <v>0</v>
      </c>
      <c r="AB83" s="78">
        <v>2309</v>
      </c>
      <c r="AC83" s="79"/>
      <c r="AD83" s="82"/>
      <c r="AE83" s="78">
        <v>0</v>
      </c>
    </row>
    <row r="84" spans="1:37" x14ac:dyDescent="0.45">
      <c r="A84" s="46">
        <f t="shared" si="9"/>
        <v>16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0"/>
      <c r="O84" s="51"/>
      <c r="P84" s="77"/>
      <c r="Q84" s="49"/>
      <c r="R84" s="51"/>
      <c r="S84" s="50"/>
      <c r="T84" s="51"/>
      <c r="U84" s="53"/>
      <c r="V84" s="50"/>
      <c r="W84" s="50"/>
      <c r="X84" s="50"/>
      <c r="Y84" s="51"/>
      <c r="Z84" s="52"/>
      <c r="AB84" s="78"/>
      <c r="AC84" s="79"/>
      <c r="AD84" s="80"/>
      <c r="AE84" s="81"/>
    </row>
    <row r="85" spans="1:37" x14ac:dyDescent="0.45">
      <c r="A85" s="46">
        <f t="shared" si="9"/>
        <v>17</v>
      </c>
      <c r="F85" s="51"/>
      <c r="K85" s="51"/>
      <c r="AB85" s="74"/>
      <c r="AC85" s="74"/>
      <c r="AD85" s="74"/>
      <c r="AE85" s="74"/>
    </row>
    <row r="86" spans="1:37" x14ac:dyDescent="0.45">
      <c r="A86" s="46">
        <f t="shared" si="9"/>
        <v>18</v>
      </c>
      <c r="B86" s="48" t="s">
        <v>151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0"/>
      <c r="Y86" s="51"/>
      <c r="Z86" s="52"/>
      <c r="AB86" s="79"/>
      <c r="AC86" s="79"/>
      <c r="AD86" s="79"/>
      <c r="AE86" s="79"/>
    </row>
    <row r="87" spans="1:37" x14ac:dyDescent="0.45">
      <c r="A87" s="46">
        <f t="shared" si="9"/>
        <v>19</v>
      </c>
      <c r="B87" s="35" t="s">
        <v>152</v>
      </c>
      <c r="C87" s="49"/>
      <c r="D87" s="51"/>
      <c r="E87" s="50">
        <v>6033379.921896995</v>
      </c>
      <c r="F87" s="83">
        <v>5.7569999999999997</v>
      </c>
      <c r="G87" s="49">
        <f>ROUND(E87*F87,2)</f>
        <v>34734168.210000001</v>
      </c>
      <c r="H87" s="49"/>
      <c r="I87" s="51"/>
      <c r="J87" s="50">
        <f>E87</f>
        <v>6033379.921896995</v>
      </c>
      <c r="K87" s="83">
        <f>U87</f>
        <v>6.3757000000000001</v>
      </c>
      <c r="L87" s="49">
        <f>ROUND(J87*K87,2)</f>
        <v>38467020.369999997</v>
      </c>
      <c r="M87" s="49"/>
      <c r="N87" s="51"/>
      <c r="O87" s="50">
        <v>5810000</v>
      </c>
      <c r="P87" s="83">
        <f>+F87</f>
        <v>5.7569999999999997</v>
      </c>
      <c r="Q87" s="49">
        <f>ROUND(O87*P87,2)</f>
        <v>33448170</v>
      </c>
      <c r="R87" s="49"/>
      <c r="S87" s="51"/>
      <c r="T87" s="50">
        <f>O87</f>
        <v>5810000</v>
      </c>
      <c r="U87" s="83">
        <f>0.0063757*1000</f>
        <v>6.3757000000000001</v>
      </c>
      <c r="V87" s="49">
        <f>ROUND(T87*U87,2)</f>
        <v>37042817</v>
      </c>
      <c r="W87" s="50"/>
      <c r="X87" s="50">
        <f t="shared" ref="X87" si="24">+V87-Q87</f>
        <v>3594647</v>
      </c>
      <c r="Y87" s="51"/>
      <c r="Z87" s="52">
        <f>IF(Q87=0,0,ROUND((X87/Q87),4))</f>
        <v>0.1075</v>
      </c>
      <c r="AB87" s="79"/>
      <c r="AC87" s="78">
        <v>5748449.2500000009</v>
      </c>
      <c r="AD87" s="84">
        <v>5.7569999999999997</v>
      </c>
      <c r="AE87" s="81">
        <v>33093822.329999998</v>
      </c>
      <c r="AI87" s="35" t="s">
        <v>153</v>
      </c>
      <c r="AJ87" s="85">
        <f>SUM(V71:V83)+SUM(V118:V126)+SUM(V160:V168)+SUM(V202:V210)+SUM(V244:V252)+SUM(V286:V294)+SUM(V342)+V355</f>
        <v>41933583.5</v>
      </c>
      <c r="AK87" s="85">
        <f>AJ87</f>
        <v>41933583.5</v>
      </c>
    </row>
    <row r="88" spans="1:37" x14ac:dyDescent="0.45">
      <c r="A88" s="46">
        <f t="shared" si="9"/>
        <v>20</v>
      </c>
      <c r="C88" s="49"/>
      <c r="D88" s="51"/>
      <c r="E88" s="50"/>
      <c r="F88" s="83"/>
      <c r="G88" s="49"/>
      <c r="H88" s="49"/>
      <c r="I88" s="51"/>
      <c r="J88" s="50"/>
      <c r="K88" s="83"/>
      <c r="L88" s="49"/>
      <c r="M88" s="49"/>
      <c r="N88" s="51"/>
      <c r="O88" s="50"/>
      <c r="P88" s="83"/>
      <c r="Q88" s="49"/>
      <c r="R88" s="49"/>
      <c r="S88" s="51"/>
      <c r="T88" s="50"/>
      <c r="U88" s="83"/>
      <c r="V88" s="49"/>
      <c r="W88" s="50"/>
      <c r="X88" s="49"/>
      <c r="Y88" s="51"/>
      <c r="Z88" s="52"/>
      <c r="AB88" s="79"/>
      <c r="AC88" s="78"/>
      <c r="AD88" s="84"/>
      <c r="AE88" s="81"/>
      <c r="AI88" s="35" t="s">
        <v>154</v>
      </c>
      <c r="AJ88" s="85">
        <f>V87+V132+V174+V216+V256+V259+V260+V262+V300+V345</f>
        <v>71169079.640000001</v>
      </c>
      <c r="AK88" s="85">
        <f>71169080-3308</f>
        <v>71165772</v>
      </c>
    </row>
    <row r="89" spans="1:37" x14ac:dyDescent="0.45">
      <c r="A89" s="46">
        <f t="shared" si="9"/>
        <v>21</v>
      </c>
      <c r="B89" s="48" t="s">
        <v>148</v>
      </c>
      <c r="C89" s="50"/>
      <c r="E89" s="50"/>
      <c r="F89" s="83"/>
      <c r="G89" s="50"/>
      <c r="H89" s="50"/>
      <c r="J89" s="50"/>
      <c r="K89" s="58"/>
      <c r="L89" s="50"/>
      <c r="M89" s="50"/>
      <c r="O89" s="50"/>
      <c r="P89" s="58"/>
      <c r="Q89" s="50"/>
      <c r="R89" s="50"/>
      <c r="T89" s="50"/>
      <c r="U89" s="58"/>
      <c r="V89" s="50"/>
      <c r="W89" s="50"/>
      <c r="X89" s="50"/>
      <c r="Z89" s="52"/>
      <c r="AB89" s="74"/>
      <c r="AC89" s="78"/>
      <c r="AD89" s="86"/>
      <c r="AE89" s="78"/>
      <c r="AI89" s="35" t="s">
        <v>155</v>
      </c>
      <c r="AJ89" s="85">
        <f>V51</f>
        <v>2507979.1764414292</v>
      </c>
      <c r="AK89" s="85">
        <v>2505393</v>
      </c>
    </row>
    <row r="90" spans="1:37" x14ac:dyDescent="0.45">
      <c r="A90" s="46">
        <f t="shared" si="9"/>
        <v>22</v>
      </c>
      <c r="B90" s="35" t="s">
        <v>156</v>
      </c>
      <c r="C90" s="50"/>
      <c r="E90" s="50"/>
      <c r="F90" s="83"/>
      <c r="G90" s="50"/>
      <c r="H90" s="50"/>
      <c r="J90" s="50"/>
      <c r="K90" s="58"/>
      <c r="L90" s="50"/>
      <c r="M90" s="50"/>
      <c r="O90" s="50">
        <v>12126.5</v>
      </c>
      <c r="P90" s="83"/>
      <c r="Q90" s="49">
        <f>ROUND(O90*P90,2)</f>
        <v>0</v>
      </c>
      <c r="R90" s="50"/>
      <c r="T90" s="50">
        <f>+O90</f>
        <v>12126.5</v>
      </c>
      <c r="U90" s="83">
        <v>0</v>
      </c>
      <c r="V90" s="49">
        <f>ROUND(T90*U90,2)</f>
        <v>0</v>
      </c>
      <c r="W90" s="50"/>
      <c r="X90" s="49">
        <f t="shared" ref="X90:X91" si="25">+V90-Q90</f>
        <v>0</v>
      </c>
      <c r="Y90" s="51"/>
      <c r="Z90" s="52">
        <f t="shared" ref="Z90" si="26">IF(Q90=0,0,ROUND((X90/Q90),4))</f>
        <v>0</v>
      </c>
      <c r="AB90" s="74"/>
      <c r="AC90" s="78">
        <v>12126.5</v>
      </c>
      <c r="AD90" s="84"/>
      <c r="AE90" s="81">
        <v>0</v>
      </c>
      <c r="AI90" s="35" t="s">
        <v>112</v>
      </c>
      <c r="AJ90" s="85">
        <f>V94+V136+V178+V220+V304+V264+V347+V357</f>
        <v>9851113.0899999999</v>
      </c>
      <c r="AK90" s="85">
        <f>AJ90</f>
        <v>9851113.0899999999</v>
      </c>
    </row>
    <row r="91" spans="1:37" x14ac:dyDescent="0.45">
      <c r="A91" s="46">
        <f t="shared" si="9"/>
        <v>23</v>
      </c>
      <c r="B91" s="35" t="s">
        <v>157</v>
      </c>
      <c r="C91" s="50"/>
      <c r="E91" s="50"/>
      <c r="F91" s="83"/>
      <c r="G91" s="50"/>
      <c r="H91" s="50"/>
      <c r="J91" s="50"/>
      <c r="K91" s="58"/>
      <c r="L91" s="50"/>
      <c r="M91" s="50"/>
      <c r="O91" s="50">
        <v>16189.7</v>
      </c>
      <c r="P91" s="58"/>
      <c r="Q91" s="50">
        <f>ROUND(O91*P91,2)</f>
        <v>0</v>
      </c>
      <c r="R91" s="50"/>
      <c r="T91" s="50">
        <f>+O91</f>
        <v>16189.7</v>
      </c>
      <c r="U91" s="58">
        <v>0</v>
      </c>
      <c r="V91" s="50">
        <f>ROUND(T91*U91,2)</f>
        <v>0</v>
      </c>
      <c r="W91" s="50"/>
      <c r="X91" s="50">
        <f t="shared" si="25"/>
        <v>0</v>
      </c>
      <c r="Y91" s="51"/>
      <c r="Z91" s="52">
        <f>IF(Q91=0,0,ROUND((X91/Q91),4))</f>
        <v>0</v>
      </c>
      <c r="AB91" s="74"/>
      <c r="AC91" s="78">
        <v>16189.7</v>
      </c>
      <c r="AD91" s="86"/>
      <c r="AE91" s="78">
        <v>0</v>
      </c>
      <c r="AJ91" s="87">
        <f>SUM(AJ87:AJ90)</f>
        <v>125461755.40644144</v>
      </c>
      <c r="AK91" s="87">
        <f>SUM(AK87:AK90)</f>
        <v>125455861.59</v>
      </c>
    </row>
    <row r="92" spans="1:37" x14ac:dyDescent="0.45">
      <c r="A92" s="46">
        <f t="shared" si="9"/>
        <v>24</v>
      </c>
      <c r="C92" s="50"/>
      <c r="E92" s="50"/>
      <c r="F92" s="58"/>
      <c r="G92" s="50"/>
      <c r="H92" s="50"/>
      <c r="J92" s="50"/>
      <c r="K92" s="58"/>
      <c r="L92" s="50"/>
      <c r="M92" s="50"/>
      <c r="O92" s="50"/>
      <c r="P92" s="58"/>
      <c r="Q92" s="50"/>
      <c r="R92" s="50"/>
      <c r="T92" s="50"/>
      <c r="U92" s="58"/>
      <c r="V92" s="50"/>
      <c r="W92" s="50"/>
      <c r="X92" s="50"/>
      <c r="Z92" s="52"/>
      <c r="AB92" s="74"/>
      <c r="AC92" s="78"/>
      <c r="AD92" s="86"/>
      <c r="AE92" s="78"/>
      <c r="AJ92" s="35">
        <v>125455861</v>
      </c>
    </row>
    <row r="93" spans="1:37" x14ac:dyDescent="0.45">
      <c r="A93" s="46">
        <f t="shared" si="9"/>
        <v>25</v>
      </c>
      <c r="C93" s="50"/>
      <c r="E93" s="50"/>
      <c r="F93" s="58"/>
      <c r="G93" s="50"/>
      <c r="H93" s="50"/>
      <c r="J93" s="50"/>
      <c r="K93" s="58"/>
      <c r="L93" s="50"/>
      <c r="M93" s="50"/>
      <c r="O93" s="50"/>
      <c r="P93" s="58"/>
      <c r="Q93" s="50"/>
      <c r="R93" s="50"/>
      <c r="T93" s="50"/>
      <c r="U93" s="58"/>
      <c r="V93" s="50"/>
      <c r="W93" s="50"/>
      <c r="X93" s="50"/>
      <c r="Z93" s="52"/>
      <c r="AB93" s="74"/>
      <c r="AC93" s="78"/>
      <c r="AD93" s="86"/>
      <c r="AE93" s="78"/>
      <c r="AJ93" s="35">
        <f>AJ91-AJ92</f>
        <v>5894.4064414352179</v>
      </c>
    </row>
    <row r="94" spans="1:37" x14ac:dyDescent="0.45">
      <c r="A94" s="46">
        <f t="shared" si="9"/>
        <v>26</v>
      </c>
      <c r="B94" s="35" t="s">
        <v>158</v>
      </c>
      <c r="E94" s="50"/>
      <c r="F94" s="88"/>
      <c r="G94" s="50">
        <v>3223933.24</v>
      </c>
      <c r="H94" s="50"/>
      <c r="J94" s="50"/>
      <c r="K94" s="88">
        <f>+U94</f>
        <v>0</v>
      </c>
      <c r="L94" s="50">
        <f>+ROUND(SUM(L71:L87)*K94,2)</f>
        <v>0</v>
      </c>
      <c r="O94" s="50"/>
      <c r="P94" s="89"/>
      <c r="Q94" s="49">
        <v>5448545.8799999999</v>
      </c>
      <c r="T94" s="50"/>
      <c r="U94" s="88"/>
      <c r="V94" s="49">
        <f>+Q94</f>
        <v>5448545.8799999999</v>
      </c>
      <c r="X94" s="49">
        <f t="shared" ref="X94" si="27">+V94-Q94</f>
        <v>0</v>
      </c>
      <c r="Y94" s="51"/>
      <c r="Z94" s="52">
        <f t="shared" ref="Z94" si="28">IF(Q94=0,0,ROUND((X94/Q94),4))</f>
        <v>0</v>
      </c>
      <c r="AB94" s="74"/>
      <c r="AC94" s="78"/>
      <c r="AD94" s="90"/>
      <c r="AE94" s="81">
        <v>5448545.8799999999</v>
      </c>
    </row>
    <row r="95" spans="1:37" x14ac:dyDescent="0.45">
      <c r="A95" s="46">
        <f t="shared" si="9"/>
        <v>27</v>
      </c>
      <c r="E95" s="50"/>
      <c r="F95" s="58"/>
      <c r="G95" s="50"/>
      <c r="H95" s="50"/>
      <c r="J95" s="50"/>
      <c r="K95" s="58"/>
      <c r="L95" s="50"/>
      <c r="O95" s="50"/>
      <c r="P95" s="58"/>
      <c r="Q95" s="50"/>
      <c r="T95" s="50"/>
      <c r="U95" s="58"/>
      <c r="V95" s="50"/>
      <c r="X95" s="50"/>
      <c r="Z95" s="52"/>
      <c r="AA95" s="52"/>
      <c r="AB95" s="74"/>
      <c r="AC95" s="78"/>
      <c r="AD95" s="86"/>
      <c r="AE95" s="78"/>
    </row>
    <row r="96" spans="1:37" x14ac:dyDescent="0.45">
      <c r="A96" s="46">
        <f t="shared" si="9"/>
        <v>28</v>
      </c>
      <c r="C96" s="61"/>
      <c r="F96" s="58"/>
      <c r="G96" s="61"/>
      <c r="H96" s="61"/>
      <c r="J96" s="50"/>
      <c r="K96" s="83"/>
      <c r="L96" s="61"/>
      <c r="M96" s="61"/>
      <c r="P96" s="46"/>
      <c r="Q96" s="61"/>
      <c r="R96" s="61"/>
      <c r="U96" s="46"/>
      <c r="V96" s="61"/>
      <c r="W96" s="61"/>
      <c r="X96" s="61"/>
      <c r="Z96" s="52"/>
      <c r="AB96" s="74"/>
      <c r="AC96" s="74"/>
      <c r="AD96" s="76"/>
      <c r="AE96" s="91"/>
    </row>
    <row r="97" spans="1:31" x14ac:dyDescent="0.45">
      <c r="A97" s="46">
        <f t="shared" si="9"/>
        <v>29</v>
      </c>
      <c r="C97" s="62"/>
      <c r="F97" s="62"/>
      <c r="G97" s="62"/>
      <c r="H97" s="62"/>
      <c r="K97" s="62"/>
      <c r="L97" s="62"/>
      <c r="M97" s="62"/>
      <c r="P97" s="62"/>
      <c r="Q97" s="62"/>
      <c r="R97" s="62"/>
      <c r="U97" s="62"/>
      <c r="V97" s="62"/>
      <c r="W97" s="62"/>
      <c r="X97" s="50"/>
      <c r="Z97" s="52"/>
      <c r="AB97" s="74"/>
      <c r="AC97" s="74"/>
      <c r="AD97" s="92"/>
      <c r="AE97" s="92"/>
    </row>
    <row r="98" spans="1:31" ht="14.65" thickBot="1" x14ac:dyDescent="0.5">
      <c r="A98" s="46">
        <f t="shared" si="9"/>
        <v>30</v>
      </c>
      <c r="B98" s="35" t="s">
        <v>96</v>
      </c>
      <c r="C98" s="64"/>
      <c r="D98" s="93"/>
      <c r="E98" s="94">
        <f>+E87</f>
        <v>6033379.921896995</v>
      </c>
      <c r="F98" s="64"/>
      <c r="G98" s="95">
        <f>SUM(G71:G97)</f>
        <v>61416884.899999999</v>
      </c>
      <c r="H98" s="64"/>
      <c r="I98" s="93"/>
      <c r="J98" s="94">
        <f>+J87</f>
        <v>6033379.921896995</v>
      </c>
      <c r="K98" s="64"/>
      <c r="L98" s="95">
        <f>SUM(L71:L97)</f>
        <v>64116031.799999997</v>
      </c>
      <c r="M98" s="64"/>
      <c r="N98" s="93"/>
      <c r="O98" s="94">
        <f>+O87</f>
        <v>5810000</v>
      </c>
      <c r="P98" s="64"/>
      <c r="Q98" s="95">
        <f>SUM(Q71:Q97)</f>
        <v>62332381.210000001</v>
      </c>
      <c r="R98" s="64"/>
      <c r="S98" s="93"/>
      <c r="T98" s="94">
        <f>+T87</f>
        <v>5810000</v>
      </c>
      <c r="U98" s="64"/>
      <c r="V98" s="95">
        <f>SUM(V71:V97)</f>
        <v>68115102.280000001</v>
      </c>
      <c r="W98" s="64"/>
      <c r="X98" s="95">
        <f>SUM(X71:X97)</f>
        <v>5782721.0700000022</v>
      </c>
      <c r="Z98" s="72">
        <f t="shared" ref="Z98" si="29">IF(Q98=0,0,ROUND((X98/Q98),4))</f>
        <v>9.2799999999999994E-2</v>
      </c>
      <c r="AB98" s="96"/>
      <c r="AC98" s="97">
        <v>5748449.2500000009</v>
      </c>
      <c r="AD98" s="98"/>
      <c r="AE98" s="99">
        <v>61978033.539999999</v>
      </c>
    </row>
    <row r="99" spans="1:31" ht="14.65" thickTop="1" x14ac:dyDescent="0.45">
      <c r="A99" s="46"/>
      <c r="C99" s="50"/>
      <c r="F99" s="66"/>
      <c r="G99" s="50"/>
      <c r="H99" s="50"/>
      <c r="I99" s="50"/>
      <c r="J99" s="50"/>
      <c r="K99" s="50"/>
      <c r="L99" s="50"/>
      <c r="M99" s="50"/>
      <c r="N99" s="50"/>
      <c r="P99" s="66"/>
      <c r="Q99" s="50"/>
      <c r="R99" s="50"/>
      <c r="U99" s="66"/>
      <c r="V99" s="50"/>
      <c r="X99" s="50"/>
      <c r="Z99" s="52"/>
    </row>
    <row r="100" spans="1:31" x14ac:dyDescent="0.45">
      <c r="A100" s="46"/>
      <c r="C100" s="50"/>
      <c r="D100" s="46"/>
      <c r="F100" s="66"/>
      <c r="G100" s="50"/>
      <c r="H100" s="50"/>
      <c r="I100" s="50"/>
      <c r="J100" s="50"/>
      <c r="K100" s="50"/>
      <c r="L100" s="50"/>
      <c r="M100" s="50"/>
      <c r="N100" s="50"/>
      <c r="P100" s="66"/>
      <c r="Q100" s="50"/>
      <c r="R100" s="50"/>
      <c r="S100" s="46"/>
      <c r="U100" s="66"/>
      <c r="V100" s="50"/>
      <c r="X100" s="50"/>
      <c r="Z100" s="52"/>
    </row>
    <row r="101" spans="1:31" x14ac:dyDescent="0.45">
      <c r="A101" s="46"/>
      <c r="F101" s="100"/>
      <c r="P101" s="100"/>
      <c r="U101" s="100"/>
      <c r="X101" s="50"/>
      <c r="Z101" s="52"/>
    </row>
    <row r="102" spans="1:31" x14ac:dyDescent="0.45">
      <c r="A102" s="46"/>
      <c r="F102" s="100"/>
      <c r="P102" s="100"/>
      <c r="U102" s="100"/>
      <c r="X102" s="50"/>
      <c r="Z102" s="52"/>
    </row>
    <row r="103" spans="1:31" x14ac:dyDescent="0.45">
      <c r="A103" s="116" t="str">
        <f>A$1</f>
        <v>Kentucky-American Water Company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31" x14ac:dyDescent="0.45">
      <c r="A104" s="116" t="str">
        <f>+$A$2</f>
        <v>Forecast Year Operating Revenues at Present Rates &amp; Ordered Rates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31" x14ac:dyDescent="0.45">
      <c r="A105" s="116" t="str">
        <f>+$A$3</f>
        <v>Base Year (12 Months Ending September 30, 2023)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31" x14ac:dyDescent="0.45">
      <c r="A106" s="116" t="str">
        <f>+$A$4</f>
        <v>Forecast Year (12 Months Ending January 31, 2025)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31" x14ac:dyDescent="0.45">
      <c r="A107" s="36"/>
      <c r="I107" s="116" t="s">
        <v>159</v>
      </c>
      <c r="J107" s="116"/>
      <c r="K107" s="116"/>
      <c r="L107" s="116"/>
      <c r="M107" s="116"/>
      <c r="N107" s="116"/>
      <c r="O107" s="116"/>
      <c r="P107" s="116"/>
      <c r="Q107" s="116"/>
    </row>
    <row r="108" spans="1:31" x14ac:dyDescent="0.45">
      <c r="A108" s="36"/>
      <c r="I108" s="34"/>
      <c r="J108" s="34"/>
      <c r="K108" s="34"/>
      <c r="L108" s="34"/>
      <c r="M108" s="34"/>
      <c r="N108" s="34"/>
      <c r="O108" s="34"/>
      <c r="P108" s="34"/>
      <c r="Q108" s="34"/>
      <c r="Z108" s="37" t="s">
        <v>126</v>
      </c>
    </row>
    <row r="109" spans="1:31" x14ac:dyDescent="0.45">
      <c r="A109" s="36"/>
      <c r="I109" s="34"/>
      <c r="J109" s="34"/>
      <c r="K109" s="34"/>
      <c r="L109" s="34"/>
      <c r="M109" s="34"/>
      <c r="N109" s="34"/>
      <c r="O109" s="34"/>
      <c r="P109" s="34"/>
      <c r="Q109" s="34"/>
      <c r="Z109" s="37"/>
    </row>
    <row r="110" spans="1:31" x14ac:dyDescent="0.45">
      <c r="A110" s="36"/>
      <c r="Z110" s="37"/>
    </row>
    <row r="111" spans="1:31" x14ac:dyDescent="0.45">
      <c r="A111" s="39"/>
      <c r="B111" s="40"/>
      <c r="C111" s="41"/>
      <c r="D111" s="42"/>
      <c r="E111" s="40"/>
      <c r="F111" s="43"/>
      <c r="G111" s="41"/>
      <c r="H111" s="41"/>
      <c r="I111" s="41"/>
      <c r="J111" s="41"/>
      <c r="K111" s="41"/>
      <c r="L111" s="41"/>
      <c r="M111" s="41"/>
      <c r="N111" s="41"/>
      <c r="O111" s="40"/>
      <c r="P111" s="43"/>
      <c r="Q111" s="41"/>
      <c r="R111" s="41"/>
      <c r="S111" s="41"/>
      <c r="T111" s="42"/>
      <c r="U111" s="43"/>
      <c r="V111" s="42"/>
      <c r="W111" s="42"/>
      <c r="X111" s="44"/>
      <c r="Y111" s="42"/>
      <c r="Z111" s="45"/>
    </row>
    <row r="112" spans="1:31" x14ac:dyDescent="0.45">
      <c r="C112" s="46"/>
      <c r="D112" s="117" t="s">
        <v>90</v>
      </c>
      <c r="E112" s="117" t="s">
        <v>128</v>
      </c>
      <c r="F112" s="117"/>
      <c r="G112" s="117"/>
      <c r="H112" s="46"/>
      <c r="I112" s="117" t="s">
        <v>91</v>
      </c>
      <c r="J112" s="117" t="s">
        <v>128</v>
      </c>
      <c r="K112" s="117"/>
      <c r="L112" s="117"/>
      <c r="M112" s="46"/>
      <c r="N112" s="117" t="s">
        <v>92</v>
      </c>
      <c r="O112" s="117" t="s">
        <v>129</v>
      </c>
      <c r="P112" s="117"/>
      <c r="Q112" s="117"/>
      <c r="R112" s="46"/>
      <c r="S112" s="117" t="s">
        <v>93</v>
      </c>
      <c r="T112" s="117" t="s">
        <v>130</v>
      </c>
      <c r="U112" s="117"/>
      <c r="V112" s="117"/>
      <c r="W112" s="47"/>
      <c r="X112" s="47"/>
    </row>
    <row r="113" spans="1:26" x14ac:dyDescent="0.45">
      <c r="C113" s="46"/>
      <c r="D113" s="46" t="s">
        <v>131</v>
      </c>
      <c r="E113" s="46"/>
      <c r="F113" s="46"/>
      <c r="G113" s="46"/>
      <c r="H113" s="46"/>
      <c r="I113" s="46" t="s">
        <v>131</v>
      </c>
      <c r="J113" s="46"/>
      <c r="K113" s="46"/>
      <c r="L113" s="46"/>
      <c r="M113" s="46"/>
      <c r="N113" s="46" t="s">
        <v>131</v>
      </c>
      <c r="O113" s="46"/>
      <c r="P113" s="46"/>
      <c r="Q113" s="46"/>
      <c r="R113" s="46"/>
      <c r="S113" s="46" t="s">
        <v>131</v>
      </c>
      <c r="T113" s="46"/>
      <c r="U113" s="46"/>
      <c r="V113" s="46"/>
      <c r="W113" s="46"/>
      <c r="X113" s="46"/>
    </row>
    <row r="114" spans="1:26" x14ac:dyDescent="0.45">
      <c r="B114" s="46" t="s">
        <v>94</v>
      </c>
      <c r="C114" s="46"/>
      <c r="D114" s="46" t="s">
        <v>132</v>
      </c>
      <c r="E114" s="46" t="s">
        <v>95</v>
      </c>
      <c r="F114" s="46" t="s">
        <v>133</v>
      </c>
      <c r="G114" s="46" t="s">
        <v>96</v>
      </c>
      <c r="H114" s="46"/>
      <c r="I114" s="46" t="s">
        <v>132</v>
      </c>
      <c r="J114" s="46" t="s">
        <v>95</v>
      </c>
      <c r="K114" s="46" t="s">
        <v>134</v>
      </c>
      <c r="L114" s="46" t="s">
        <v>96</v>
      </c>
      <c r="M114" s="46"/>
      <c r="N114" s="46" t="s">
        <v>132</v>
      </c>
      <c r="O114" s="46" t="s">
        <v>95</v>
      </c>
      <c r="P114" s="46" t="s">
        <v>133</v>
      </c>
      <c r="Q114" s="46" t="s">
        <v>96</v>
      </c>
      <c r="R114" s="46"/>
      <c r="S114" s="46" t="s">
        <v>132</v>
      </c>
      <c r="T114" s="46" t="s">
        <v>95</v>
      </c>
      <c r="U114" s="46" t="s">
        <v>135</v>
      </c>
      <c r="V114" s="46" t="s">
        <v>96</v>
      </c>
      <c r="W114" s="46"/>
      <c r="X114" s="46" t="s">
        <v>97</v>
      </c>
      <c r="Z114" s="46" t="s">
        <v>98</v>
      </c>
    </row>
    <row r="115" spans="1:26" x14ac:dyDescent="0.45">
      <c r="A115" s="39" t="s">
        <v>8</v>
      </c>
      <c r="B115" s="39" t="s">
        <v>9</v>
      </c>
      <c r="C115" s="46"/>
      <c r="D115" s="39" t="s">
        <v>136</v>
      </c>
      <c r="E115" s="39" t="str">
        <f>E68</f>
        <v>(000 Gal)</v>
      </c>
      <c r="F115" s="39" t="s">
        <v>137</v>
      </c>
      <c r="G115" s="39" t="s">
        <v>100</v>
      </c>
      <c r="H115" s="46"/>
      <c r="I115" s="39" t="s">
        <v>136</v>
      </c>
      <c r="J115" s="39" t="str">
        <f>J68</f>
        <v>(000 Gal)</v>
      </c>
      <c r="K115" s="39" t="s">
        <v>137</v>
      </c>
      <c r="L115" s="39" t="s">
        <v>100</v>
      </c>
      <c r="M115" s="46"/>
      <c r="N115" s="39" t="s">
        <v>136</v>
      </c>
      <c r="O115" s="39" t="str">
        <f>E115</f>
        <v>(000 Gal)</v>
      </c>
      <c r="P115" s="39" t="s">
        <v>137</v>
      </c>
      <c r="Q115" s="39" t="s">
        <v>100</v>
      </c>
      <c r="R115" s="46"/>
      <c r="S115" s="39" t="s">
        <v>136</v>
      </c>
      <c r="T115" s="39" t="str">
        <f>O115</f>
        <v>(000 Gal)</v>
      </c>
      <c r="U115" s="39" t="s">
        <v>137</v>
      </c>
      <c r="V115" s="39" t="s">
        <v>100</v>
      </c>
      <c r="W115" s="46"/>
      <c r="X115" s="39" t="s">
        <v>101</v>
      </c>
      <c r="Z115" s="39" t="s">
        <v>101</v>
      </c>
    </row>
    <row r="116" spans="1:26" x14ac:dyDescent="0.45">
      <c r="A116" s="46">
        <v>1</v>
      </c>
      <c r="B116" s="36" t="str">
        <f>+I107</f>
        <v>COMMERCIAL CLASS</v>
      </c>
      <c r="C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Z116" s="46"/>
    </row>
    <row r="117" spans="1:26" x14ac:dyDescent="0.45">
      <c r="A117" s="46">
        <v>2</v>
      </c>
      <c r="B117" s="48" t="s">
        <v>138</v>
      </c>
    </row>
    <row r="118" spans="1:26" x14ac:dyDescent="0.45">
      <c r="A118" s="46">
        <v>3</v>
      </c>
      <c r="B118" s="35" t="s">
        <v>139</v>
      </c>
      <c r="C118" s="49"/>
      <c r="D118" s="50">
        <v>57589.817845701247</v>
      </c>
      <c r="E118" s="51"/>
      <c r="F118" s="77">
        <v>15</v>
      </c>
      <c r="G118" s="49">
        <f>ROUND(D118*F118,2)</f>
        <v>863847.27</v>
      </c>
      <c r="H118" s="49"/>
      <c r="I118" s="50">
        <f>D118</f>
        <v>57589.817845701247</v>
      </c>
      <c r="J118" s="51"/>
      <c r="K118" s="77">
        <f>U118</f>
        <v>16.399999999999999</v>
      </c>
      <c r="L118" s="49">
        <f>ROUND(I118*K118,2)</f>
        <v>944473.01</v>
      </c>
      <c r="M118" s="49"/>
      <c r="N118" s="50">
        <v>58136.866055060702</v>
      </c>
      <c r="O118" s="51"/>
      <c r="P118" s="77">
        <f t="shared" ref="P118:P125" si="30">+F118</f>
        <v>15</v>
      </c>
      <c r="Q118" s="49">
        <f>ROUND(N118*P118,2)</f>
        <v>872052.99</v>
      </c>
      <c r="R118" s="49"/>
      <c r="S118" s="50">
        <f>N118</f>
        <v>58136.866055060702</v>
      </c>
      <c r="T118" s="51"/>
      <c r="U118" s="77">
        <v>16.399999999999999</v>
      </c>
      <c r="V118" s="49">
        <f>ROUND(S118*U118,2)</f>
        <v>953444.6</v>
      </c>
      <c r="W118" s="49"/>
      <c r="X118" s="49">
        <f>+V118-Q118</f>
        <v>81391.609999999986</v>
      </c>
      <c r="Y118" s="51"/>
      <c r="Z118" s="52">
        <f t="shared" ref="Z118:Z127" si="31">IF(Q118=0,0,ROUND((X118/Q118),4))</f>
        <v>9.3299999999999994E-2</v>
      </c>
    </row>
    <row r="119" spans="1:26" x14ac:dyDescent="0.45">
      <c r="A119" s="46">
        <v>4</v>
      </c>
      <c r="B119" s="35" t="s">
        <v>140</v>
      </c>
      <c r="C119" s="50"/>
      <c r="D119" s="50">
        <v>0</v>
      </c>
      <c r="E119" s="51"/>
      <c r="F119" s="53">
        <v>22.4</v>
      </c>
      <c r="G119" s="50">
        <f t="shared" ref="G119:G126" si="32">ROUND(D119*F119,2)</f>
        <v>0</v>
      </c>
      <c r="H119" s="50"/>
      <c r="I119" s="50">
        <f t="shared" ref="I119:I126" si="33">D119</f>
        <v>0</v>
      </c>
      <c r="J119" s="51"/>
      <c r="K119" s="53">
        <f t="shared" ref="K119:K126" si="34">U119</f>
        <v>24.5</v>
      </c>
      <c r="L119" s="50">
        <f t="shared" ref="L119:L126" si="35">ROUND(I119*K119,2)</f>
        <v>0</v>
      </c>
      <c r="M119" s="50"/>
      <c r="N119" s="50">
        <v>0</v>
      </c>
      <c r="O119" s="51"/>
      <c r="P119" s="53">
        <f t="shared" si="30"/>
        <v>22.4</v>
      </c>
      <c r="Q119" s="50">
        <f t="shared" ref="Q119:Q126" si="36">ROUND(N119*P119,2)</f>
        <v>0</v>
      </c>
      <c r="R119" s="50"/>
      <c r="S119" s="50">
        <f t="shared" ref="S119:S126" si="37">N119</f>
        <v>0</v>
      </c>
      <c r="T119" s="51"/>
      <c r="U119" s="53">
        <v>24.5</v>
      </c>
      <c r="V119" s="50">
        <f t="shared" ref="V119:V126" si="38">ROUND(S119*U119,2)</f>
        <v>0</v>
      </c>
      <c r="W119" s="50"/>
      <c r="X119" s="50">
        <f t="shared" ref="X119:X127" si="39">+V119-Q119</f>
        <v>0</v>
      </c>
      <c r="Y119" s="51"/>
      <c r="Z119" s="52">
        <f t="shared" si="31"/>
        <v>0</v>
      </c>
    </row>
    <row r="120" spans="1:26" x14ac:dyDescent="0.45">
      <c r="A120" s="46">
        <v>5</v>
      </c>
      <c r="B120" s="35" t="s">
        <v>141</v>
      </c>
      <c r="C120" s="50"/>
      <c r="D120" s="50">
        <v>30349.544846778463</v>
      </c>
      <c r="E120" s="51"/>
      <c r="F120" s="53">
        <v>37.299999999999997</v>
      </c>
      <c r="G120" s="50">
        <f t="shared" si="32"/>
        <v>1132038.02</v>
      </c>
      <c r="H120" s="50"/>
      <c r="I120" s="50">
        <f t="shared" si="33"/>
        <v>30349.544846778463</v>
      </c>
      <c r="J120" s="51"/>
      <c r="K120" s="53">
        <f t="shared" si="34"/>
        <v>40.799999999999997</v>
      </c>
      <c r="L120" s="50">
        <f t="shared" si="35"/>
        <v>1238261.43</v>
      </c>
      <c r="M120" s="50"/>
      <c r="N120" s="50">
        <v>30461.086654440634</v>
      </c>
      <c r="O120" s="51"/>
      <c r="P120" s="53">
        <f t="shared" si="30"/>
        <v>37.299999999999997</v>
      </c>
      <c r="Q120" s="50">
        <f t="shared" si="36"/>
        <v>1136198.53</v>
      </c>
      <c r="R120" s="50"/>
      <c r="S120" s="50">
        <f t="shared" si="37"/>
        <v>30461.086654440634</v>
      </c>
      <c r="T120" s="51"/>
      <c r="U120" s="53">
        <v>40.799999999999997</v>
      </c>
      <c r="V120" s="50">
        <f t="shared" si="38"/>
        <v>1242812.3400000001</v>
      </c>
      <c r="W120" s="50"/>
      <c r="X120" s="50">
        <f t="shared" si="39"/>
        <v>106613.81000000006</v>
      </c>
      <c r="Y120" s="51"/>
      <c r="Z120" s="52">
        <f t="shared" si="31"/>
        <v>9.3799999999999994E-2</v>
      </c>
    </row>
    <row r="121" spans="1:26" x14ac:dyDescent="0.45">
      <c r="A121" s="46">
        <v>6</v>
      </c>
      <c r="B121" s="35" t="s">
        <v>142</v>
      </c>
      <c r="C121" s="50"/>
      <c r="D121" s="50">
        <v>2117.9816504871178</v>
      </c>
      <c r="E121" s="51"/>
      <c r="F121" s="53">
        <v>74.7</v>
      </c>
      <c r="G121" s="50">
        <f t="shared" si="32"/>
        <v>158213.23000000001</v>
      </c>
      <c r="H121" s="50"/>
      <c r="I121" s="50">
        <f t="shared" si="33"/>
        <v>2117.9816504871178</v>
      </c>
      <c r="J121" s="51"/>
      <c r="K121" s="53">
        <f t="shared" si="34"/>
        <v>81.8</v>
      </c>
      <c r="L121" s="50">
        <f t="shared" si="35"/>
        <v>173250.9</v>
      </c>
      <c r="M121" s="50"/>
      <c r="N121" s="50">
        <v>2126.9256154692534</v>
      </c>
      <c r="O121" s="51"/>
      <c r="P121" s="53">
        <f t="shared" si="30"/>
        <v>74.7</v>
      </c>
      <c r="Q121" s="50">
        <f t="shared" si="36"/>
        <v>158881.34</v>
      </c>
      <c r="R121" s="50"/>
      <c r="S121" s="50">
        <f t="shared" si="37"/>
        <v>2126.9256154692534</v>
      </c>
      <c r="T121" s="51"/>
      <c r="U121" s="53">
        <v>81.8</v>
      </c>
      <c r="V121" s="50">
        <f t="shared" si="38"/>
        <v>173982.52</v>
      </c>
      <c r="W121" s="50"/>
      <c r="X121" s="50">
        <f t="shared" si="39"/>
        <v>15101.179999999993</v>
      </c>
      <c r="Y121" s="51"/>
      <c r="Z121" s="52">
        <f t="shared" si="31"/>
        <v>9.5000000000000001E-2</v>
      </c>
    </row>
    <row r="122" spans="1:26" x14ac:dyDescent="0.45">
      <c r="A122" s="46">
        <v>7</v>
      </c>
      <c r="B122" s="35" t="s">
        <v>143</v>
      </c>
      <c r="C122" s="50"/>
      <c r="D122" s="50">
        <v>25586.864698885853</v>
      </c>
      <c r="E122" s="51"/>
      <c r="F122" s="53">
        <v>119.5</v>
      </c>
      <c r="G122" s="50">
        <f t="shared" si="32"/>
        <v>3057630.33</v>
      </c>
      <c r="H122" s="50"/>
      <c r="I122" s="50">
        <f t="shared" si="33"/>
        <v>25586.864698885853</v>
      </c>
      <c r="J122" s="51"/>
      <c r="K122" s="53">
        <f t="shared" si="34"/>
        <v>130.80000000000001</v>
      </c>
      <c r="L122" s="50">
        <f t="shared" si="35"/>
        <v>3346761.9</v>
      </c>
      <c r="M122" s="50"/>
      <c r="N122" s="50">
        <v>25922.173092068108</v>
      </c>
      <c r="O122" s="51"/>
      <c r="P122" s="53">
        <f t="shared" si="30"/>
        <v>119.5</v>
      </c>
      <c r="Q122" s="50">
        <f t="shared" si="36"/>
        <v>3097699.68</v>
      </c>
      <c r="R122" s="50"/>
      <c r="S122" s="50">
        <f t="shared" si="37"/>
        <v>25922.173092068108</v>
      </c>
      <c r="T122" s="51"/>
      <c r="U122" s="53">
        <v>130.80000000000001</v>
      </c>
      <c r="V122" s="50">
        <f t="shared" si="38"/>
        <v>3390620.24</v>
      </c>
      <c r="W122" s="50"/>
      <c r="X122" s="50">
        <f t="shared" si="39"/>
        <v>292920.56000000006</v>
      </c>
      <c r="Y122" s="51"/>
      <c r="Z122" s="52">
        <f t="shared" si="31"/>
        <v>9.4600000000000004E-2</v>
      </c>
    </row>
    <row r="123" spans="1:26" x14ac:dyDescent="0.45">
      <c r="A123" s="46">
        <v>8</v>
      </c>
      <c r="B123" s="35" t="s">
        <v>144</v>
      </c>
      <c r="C123" s="50"/>
      <c r="D123" s="50">
        <v>24</v>
      </c>
      <c r="E123" s="51"/>
      <c r="F123" s="53">
        <v>224</v>
      </c>
      <c r="G123" s="50">
        <f t="shared" si="32"/>
        <v>5376</v>
      </c>
      <c r="H123" s="50"/>
      <c r="I123" s="50">
        <f t="shared" si="33"/>
        <v>24</v>
      </c>
      <c r="J123" s="51"/>
      <c r="K123" s="53">
        <f t="shared" si="34"/>
        <v>245.1</v>
      </c>
      <c r="L123" s="50">
        <f t="shared" si="35"/>
        <v>5882.4</v>
      </c>
      <c r="M123" s="50"/>
      <c r="N123" s="50">
        <v>24</v>
      </c>
      <c r="O123" s="51"/>
      <c r="P123" s="53">
        <f t="shared" si="30"/>
        <v>224</v>
      </c>
      <c r="Q123" s="50">
        <f t="shared" si="36"/>
        <v>5376</v>
      </c>
      <c r="R123" s="50"/>
      <c r="S123" s="50">
        <f t="shared" si="37"/>
        <v>24</v>
      </c>
      <c r="T123" s="51"/>
      <c r="U123" s="53">
        <v>245.1</v>
      </c>
      <c r="V123" s="50">
        <f t="shared" si="38"/>
        <v>5882.4</v>
      </c>
      <c r="W123" s="50"/>
      <c r="X123" s="50">
        <f t="shared" si="39"/>
        <v>506.39999999999964</v>
      </c>
      <c r="Y123" s="51"/>
      <c r="Z123" s="52">
        <f t="shared" si="31"/>
        <v>9.4200000000000006E-2</v>
      </c>
    </row>
    <row r="124" spans="1:26" x14ac:dyDescent="0.45">
      <c r="A124" s="46">
        <v>9</v>
      </c>
      <c r="B124" s="35" t="s">
        <v>145</v>
      </c>
      <c r="C124" s="50"/>
      <c r="D124" s="50">
        <v>480.78999999999996</v>
      </c>
      <c r="E124" s="51"/>
      <c r="F124" s="53">
        <v>373.4</v>
      </c>
      <c r="G124" s="50">
        <f t="shared" si="32"/>
        <v>179526.99</v>
      </c>
      <c r="H124" s="50"/>
      <c r="I124" s="50">
        <f t="shared" si="33"/>
        <v>480.78999999999996</v>
      </c>
      <c r="J124" s="51"/>
      <c r="K124" s="53">
        <f t="shared" si="34"/>
        <v>408.6</v>
      </c>
      <c r="L124" s="50">
        <f t="shared" si="35"/>
        <v>196450.79</v>
      </c>
      <c r="M124" s="50"/>
      <c r="N124" s="50">
        <v>480</v>
      </c>
      <c r="O124" s="51"/>
      <c r="P124" s="53">
        <f t="shared" si="30"/>
        <v>373.4</v>
      </c>
      <c r="Q124" s="50">
        <f t="shared" si="36"/>
        <v>179232</v>
      </c>
      <c r="R124" s="50"/>
      <c r="S124" s="50">
        <f t="shared" si="37"/>
        <v>480</v>
      </c>
      <c r="T124" s="51"/>
      <c r="U124" s="53">
        <v>408.6</v>
      </c>
      <c r="V124" s="50">
        <f t="shared" si="38"/>
        <v>196128</v>
      </c>
      <c r="W124" s="50"/>
      <c r="X124" s="50">
        <f t="shared" si="39"/>
        <v>16896</v>
      </c>
      <c r="Y124" s="51"/>
      <c r="Z124" s="52">
        <f t="shared" si="31"/>
        <v>9.4299999999999995E-2</v>
      </c>
    </row>
    <row r="125" spans="1:26" x14ac:dyDescent="0.45">
      <c r="A125" s="46">
        <v>10</v>
      </c>
      <c r="B125" s="35" t="s">
        <v>146</v>
      </c>
      <c r="C125" s="50"/>
      <c r="D125" s="50">
        <v>179.73000000000002</v>
      </c>
      <c r="E125" s="51"/>
      <c r="F125" s="53">
        <v>746.7</v>
      </c>
      <c r="G125" s="50">
        <f t="shared" si="32"/>
        <v>134204.39000000001</v>
      </c>
      <c r="H125" s="50"/>
      <c r="I125" s="50">
        <f t="shared" si="33"/>
        <v>179.73000000000002</v>
      </c>
      <c r="J125" s="51"/>
      <c r="K125" s="53">
        <f t="shared" si="34"/>
        <v>817.2</v>
      </c>
      <c r="L125" s="50">
        <f t="shared" si="35"/>
        <v>146875.35999999999</v>
      </c>
      <c r="M125" s="50"/>
      <c r="N125" s="50">
        <v>180</v>
      </c>
      <c r="O125" s="51"/>
      <c r="P125" s="53">
        <f t="shared" si="30"/>
        <v>746.7</v>
      </c>
      <c r="Q125" s="50">
        <f t="shared" si="36"/>
        <v>134406</v>
      </c>
      <c r="R125" s="50"/>
      <c r="S125" s="50">
        <f t="shared" si="37"/>
        <v>180</v>
      </c>
      <c r="T125" s="51"/>
      <c r="U125" s="53">
        <v>817.2</v>
      </c>
      <c r="V125" s="50">
        <f t="shared" si="38"/>
        <v>147096</v>
      </c>
      <c r="W125" s="50"/>
      <c r="X125" s="50">
        <f t="shared" si="39"/>
        <v>12690</v>
      </c>
      <c r="Y125" s="51"/>
      <c r="Z125" s="52">
        <f t="shared" si="31"/>
        <v>9.4399999999999998E-2</v>
      </c>
    </row>
    <row r="126" spans="1:26" x14ac:dyDescent="0.45">
      <c r="A126" s="46">
        <v>11</v>
      </c>
      <c r="B126" s="35" t="s">
        <v>147</v>
      </c>
      <c r="C126" s="50"/>
      <c r="D126" s="50">
        <v>212.94</v>
      </c>
      <c r="E126" s="51"/>
      <c r="F126" s="53">
        <v>1194.7</v>
      </c>
      <c r="G126" s="50">
        <f t="shared" si="32"/>
        <v>254399.42</v>
      </c>
      <c r="H126" s="50"/>
      <c r="I126" s="50">
        <f t="shared" si="33"/>
        <v>212.94</v>
      </c>
      <c r="J126" s="51"/>
      <c r="K126" s="53">
        <f t="shared" si="34"/>
        <v>1307.5</v>
      </c>
      <c r="L126" s="50">
        <f t="shared" si="35"/>
        <v>278419.05</v>
      </c>
      <c r="M126" s="50"/>
      <c r="N126" s="50">
        <v>216</v>
      </c>
      <c r="O126" s="51"/>
      <c r="P126" s="53">
        <f>+F126</f>
        <v>1194.7</v>
      </c>
      <c r="Q126" s="50">
        <f t="shared" si="36"/>
        <v>258055.2</v>
      </c>
      <c r="R126" s="50"/>
      <c r="S126" s="50">
        <f t="shared" si="37"/>
        <v>216</v>
      </c>
      <c r="T126" s="51"/>
      <c r="U126" s="53">
        <v>1307.5</v>
      </c>
      <c r="V126" s="50">
        <f t="shared" si="38"/>
        <v>282420</v>
      </c>
      <c r="W126" s="50"/>
      <c r="X126" s="50">
        <f t="shared" si="39"/>
        <v>24364.799999999988</v>
      </c>
      <c r="Y126" s="51"/>
      <c r="Z126" s="52">
        <f t="shared" si="31"/>
        <v>9.4399999999999998E-2</v>
      </c>
    </row>
    <row r="127" spans="1:26" x14ac:dyDescent="0.45">
      <c r="A127" s="46">
        <v>12</v>
      </c>
      <c r="C127" s="50"/>
      <c r="D127" s="50"/>
      <c r="E127" s="51"/>
      <c r="F127" s="53"/>
      <c r="G127" s="50"/>
      <c r="H127" s="50"/>
      <c r="I127" s="50"/>
      <c r="J127" s="51"/>
      <c r="K127" s="53"/>
      <c r="L127" s="50"/>
      <c r="M127" s="50"/>
      <c r="N127" s="50"/>
      <c r="O127" s="51"/>
      <c r="P127" s="53"/>
      <c r="Q127" s="50"/>
      <c r="R127" s="50"/>
      <c r="S127" s="50"/>
      <c r="T127" s="51"/>
      <c r="U127" s="53"/>
      <c r="V127" s="50"/>
      <c r="W127" s="50"/>
      <c r="X127" s="50">
        <f t="shared" si="39"/>
        <v>0</v>
      </c>
      <c r="Y127" s="51"/>
      <c r="Z127" s="52">
        <f t="shared" si="31"/>
        <v>0</v>
      </c>
    </row>
    <row r="128" spans="1:26" x14ac:dyDescent="0.45">
      <c r="A128" s="46">
        <v>13</v>
      </c>
      <c r="C128" s="50"/>
      <c r="D128" s="50"/>
      <c r="E128" s="51"/>
      <c r="F128" s="53"/>
      <c r="G128" s="50"/>
      <c r="H128" s="50"/>
      <c r="I128" s="50"/>
      <c r="J128" s="51"/>
      <c r="K128" s="53"/>
      <c r="L128" s="50"/>
      <c r="M128" s="50"/>
      <c r="N128" s="50"/>
      <c r="O128" s="51"/>
      <c r="P128" s="53"/>
      <c r="Q128" s="50"/>
      <c r="R128" s="50"/>
      <c r="S128" s="50"/>
      <c r="T128" s="51"/>
      <c r="U128" s="53"/>
      <c r="V128" s="50"/>
      <c r="W128" s="50"/>
      <c r="X128" s="49"/>
      <c r="Y128" s="51"/>
      <c r="Z128" s="52"/>
    </row>
    <row r="129" spans="1:27" x14ac:dyDescent="0.45">
      <c r="A129" s="46">
        <v>14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0"/>
      <c r="Y129" s="51"/>
      <c r="Z129" s="52"/>
    </row>
    <row r="130" spans="1:27" x14ac:dyDescent="0.45">
      <c r="A130" s="46">
        <v>15</v>
      </c>
      <c r="F130" s="51"/>
      <c r="K130" s="51"/>
    </row>
    <row r="131" spans="1:27" x14ac:dyDescent="0.45">
      <c r="A131" s="46">
        <v>16</v>
      </c>
      <c r="B131" s="48" t="s">
        <v>151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0"/>
      <c r="Y131" s="51"/>
      <c r="Z131" s="52"/>
    </row>
    <row r="132" spans="1:27" x14ac:dyDescent="0.45">
      <c r="A132" s="46">
        <v>17</v>
      </c>
      <c r="B132" s="35" t="s">
        <v>152</v>
      </c>
      <c r="C132" s="49"/>
      <c r="D132" s="51"/>
      <c r="E132" s="50">
        <v>4175826.0917406371</v>
      </c>
      <c r="F132" s="83">
        <v>5.2065999999999999</v>
      </c>
      <c r="G132" s="49">
        <f>ROUND(E132*F132,2)</f>
        <v>21741856.129999999</v>
      </c>
      <c r="H132" s="49"/>
      <c r="I132" s="51"/>
      <c r="J132" s="50">
        <f>E132</f>
        <v>4175826.0917406371</v>
      </c>
      <c r="K132" s="83">
        <f>U132</f>
        <v>5.7660999999999998</v>
      </c>
      <c r="L132" s="49">
        <f>ROUND(J132*K132,2)</f>
        <v>24078230.829999998</v>
      </c>
      <c r="M132" s="49"/>
      <c r="N132" s="51"/>
      <c r="O132" s="50">
        <v>4111315.8800000004</v>
      </c>
      <c r="P132" s="83">
        <f>+F132</f>
        <v>5.2065999999999999</v>
      </c>
      <c r="Q132" s="49">
        <f>ROUND(O132*P132,2)</f>
        <v>21405977.260000002</v>
      </c>
      <c r="R132" s="49"/>
      <c r="S132" s="51"/>
      <c r="T132" s="50">
        <f>O132</f>
        <v>4111315.8800000004</v>
      </c>
      <c r="U132" s="83">
        <v>5.7660999999999998</v>
      </c>
      <c r="V132" s="49">
        <f>ROUND(T132*U132,2)</f>
        <v>23706258.5</v>
      </c>
      <c r="W132" s="50"/>
      <c r="X132" s="49">
        <f t="shared" ref="X132" si="40">+V132-Q132</f>
        <v>2300281.2399999984</v>
      </c>
      <c r="Y132" s="51"/>
      <c r="Z132" s="52">
        <f t="shared" ref="Z132:Z140" si="41">IF(Q132=0,0,ROUND((X132/Q132),4))</f>
        <v>0.1075</v>
      </c>
    </row>
    <row r="133" spans="1:27" x14ac:dyDescent="0.45">
      <c r="A133" s="46">
        <v>18</v>
      </c>
      <c r="C133" s="50"/>
      <c r="E133" s="50"/>
      <c r="F133" s="58"/>
      <c r="G133" s="50"/>
      <c r="H133" s="50"/>
      <c r="J133" s="50"/>
      <c r="K133" s="58"/>
      <c r="L133" s="50"/>
      <c r="M133" s="50"/>
      <c r="O133" s="50"/>
      <c r="P133" s="58"/>
      <c r="Q133" s="50"/>
      <c r="R133" s="50"/>
      <c r="T133" s="50"/>
      <c r="U133" s="58"/>
      <c r="V133" s="50"/>
      <c r="W133" s="50"/>
      <c r="X133" s="50"/>
      <c r="Z133" s="52"/>
    </row>
    <row r="134" spans="1:27" x14ac:dyDescent="0.45">
      <c r="A134" s="46">
        <v>19</v>
      </c>
      <c r="C134" s="50"/>
      <c r="E134" s="50"/>
      <c r="F134" s="58"/>
      <c r="G134" s="50"/>
      <c r="H134" s="50"/>
      <c r="J134" s="50"/>
      <c r="K134" s="58"/>
      <c r="L134" s="50"/>
      <c r="M134" s="50"/>
      <c r="O134" s="50"/>
      <c r="P134" s="58"/>
      <c r="Q134" s="50"/>
      <c r="R134" s="50"/>
      <c r="T134" s="50"/>
      <c r="U134" s="58"/>
      <c r="V134" s="50"/>
      <c r="W134" s="50"/>
      <c r="X134" s="50"/>
      <c r="Z134" s="52"/>
    </row>
    <row r="135" spans="1:27" x14ac:dyDescent="0.45">
      <c r="A135" s="46">
        <v>20</v>
      </c>
      <c r="C135" s="50"/>
      <c r="E135" s="50"/>
      <c r="F135" s="58"/>
      <c r="G135" s="50"/>
      <c r="H135" s="50"/>
      <c r="J135" s="50"/>
      <c r="K135" s="58"/>
      <c r="L135" s="50"/>
      <c r="M135" s="50"/>
      <c r="O135" s="50"/>
      <c r="P135" s="58"/>
      <c r="Q135" s="50"/>
      <c r="R135" s="50"/>
      <c r="T135" s="50"/>
      <c r="U135" s="58"/>
      <c r="V135" s="50"/>
      <c r="W135" s="50"/>
      <c r="X135" s="50"/>
      <c r="Z135" s="52"/>
    </row>
    <row r="136" spans="1:27" x14ac:dyDescent="0.45">
      <c r="A136" s="46">
        <v>21</v>
      </c>
      <c r="B136" s="35" t="s">
        <v>158</v>
      </c>
      <c r="E136" s="50"/>
      <c r="F136" s="88"/>
      <c r="G136" s="50">
        <v>1532115.99</v>
      </c>
      <c r="H136" s="50"/>
      <c r="J136" s="50"/>
      <c r="K136" s="88">
        <f>+U136</f>
        <v>0</v>
      </c>
      <c r="L136" s="50">
        <f>+ROUND(SUM(L118:L132)*K136,2)</f>
        <v>0</v>
      </c>
      <c r="O136" s="50"/>
      <c r="P136" s="89"/>
      <c r="Q136" s="49">
        <v>2628841.13</v>
      </c>
      <c r="T136" s="50"/>
      <c r="U136" s="88"/>
      <c r="V136" s="49">
        <f>+Q136</f>
        <v>2628841.13</v>
      </c>
      <c r="X136" s="49">
        <f t="shared" ref="X136" si="42">+V136-Q136</f>
        <v>0</v>
      </c>
      <c r="Y136" s="51"/>
      <c r="Z136" s="52">
        <f t="shared" ref="Z136" si="43">IF(Q136=0,0,ROUND((X136/Q136),4))</f>
        <v>0</v>
      </c>
    </row>
    <row r="137" spans="1:27" x14ac:dyDescent="0.45">
      <c r="A137" s="46">
        <v>22</v>
      </c>
      <c r="E137" s="50"/>
      <c r="F137" s="58"/>
      <c r="G137" s="50"/>
      <c r="H137" s="50"/>
      <c r="J137" s="50"/>
      <c r="K137" s="58"/>
      <c r="L137" s="50"/>
      <c r="O137" s="50"/>
      <c r="P137" s="58"/>
      <c r="Q137" s="50"/>
      <c r="T137" s="50"/>
      <c r="U137" s="58"/>
      <c r="V137" s="50"/>
      <c r="X137" s="50"/>
      <c r="Z137" s="52"/>
    </row>
    <row r="138" spans="1:27" x14ac:dyDescent="0.45">
      <c r="A138" s="46">
        <v>23</v>
      </c>
      <c r="C138" s="61"/>
      <c r="F138" s="58"/>
      <c r="G138" s="61"/>
      <c r="H138" s="61"/>
      <c r="J138" s="50"/>
      <c r="K138" s="83"/>
      <c r="L138" s="61"/>
      <c r="M138" s="61"/>
      <c r="P138" s="46"/>
      <c r="Q138" s="61"/>
      <c r="R138" s="61"/>
      <c r="U138" s="46"/>
      <c r="V138" s="61"/>
      <c r="W138" s="61"/>
      <c r="X138" s="61"/>
      <c r="Z138" s="52"/>
      <c r="AA138" s="52"/>
    </row>
    <row r="139" spans="1:27" x14ac:dyDescent="0.45">
      <c r="A139" s="46">
        <v>24</v>
      </c>
      <c r="C139" s="62"/>
      <c r="F139" s="62"/>
      <c r="G139" s="62"/>
      <c r="H139" s="62"/>
      <c r="K139" s="62"/>
      <c r="L139" s="62"/>
      <c r="M139" s="62"/>
      <c r="P139" s="62"/>
      <c r="Q139" s="62"/>
      <c r="R139" s="62"/>
      <c r="U139" s="62"/>
      <c r="V139" s="62"/>
      <c r="W139" s="62"/>
      <c r="X139" s="50"/>
      <c r="Z139" s="52"/>
    </row>
    <row r="140" spans="1:27" ht="14.65" thickBot="1" x14ac:dyDescent="0.5">
      <c r="A140" s="46">
        <v>25</v>
      </c>
      <c r="B140" s="35" t="s">
        <v>96</v>
      </c>
      <c r="C140" s="64"/>
      <c r="D140" s="93"/>
      <c r="E140" s="94">
        <f>SUM(E132:E139)</f>
        <v>4175826.0917406371</v>
      </c>
      <c r="F140" s="64"/>
      <c r="G140" s="95">
        <f>SUM(G118:G139)</f>
        <v>29059207.769999996</v>
      </c>
      <c r="H140" s="64"/>
      <c r="I140" s="93"/>
      <c r="J140" s="94">
        <f>SUM(J132:J139)</f>
        <v>4175826.0917406371</v>
      </c>
      <c r="K140" s="64"/>
      <c r="L140" s="95">
        <f>SUM(L118:L139)</f>
        <v>30408605.669999998</v>
      </c>
      <c r="M140" s="64"/>
      <c r="N140" s="93"/>
      <c r="O140" s="94">
        <f>SUM(O132:O139)</f>
        <v>4111315.8800000004</v>
      </c>
      <c r="P140" s="64"/>
      <c r="Q140" s="95">
        <f>SUM(Q118:Q139)</f>
        <v>29876720.129999999</v>
      </c>
      <c r="R140" s="64"/>
      <c r="S140" s="93"/>
      <c r="T140" s="94">
        <f>SUM(T132:T139)</f>
        <v>4111315.8800000004</v>
      </c>
      <c r="U140" s="64"/>
      <c r="V140" s="95">
        <f>SUM(V118:V139)</f>
        <v>32727485.73</v>
      </c>
      <c r="W140" s="64"/>
      <c r="X140" s="95">
        <f>SUM(X118:X139)</f>
        <v>2850765.5999999987</v>
      </c>
      <c r="Z140" s="72">
        <f t="shared" si="41"/>
        <v>9.5399999999999999E-2</v>
      </c>
    </row>
    <row r="141" spans="1:27" ht="14.65" thickTop="1" x14ac:dyDescent="0.45">
      <c r="A141" s="46"/>
      <c r="C141" s="50"/>
      <c r="F141" s="66"/>
      <c r="G141" s="50"/>
      <c r="H141" s="50"/>
      <c r="I141" s="50"/>
      <c r="J141" s="50"/>
      <c r="K141" s="50"/>
      <c r="L141" s="50"/>
      <c r="M141" s="50"/>
      <c r="N141" s="50"/>
      <c r="P141" s="66"/>
      <c r="Q141" s="50"/>
      <c r="R141" s="50"/>
      <c r="U141" s="66"/>
      <c r="V141" s="50"/>
      <c r="X141" s="50"/>
      <c r="Z141" s="52"/>
    </row>
    <row r="142" spans="1:27" x14ac:dyDescent="0.45">
      <c r="A142" s="46"/>
      <c r="C142" s="50"/>
      <c r="D142" s="46"/>
      <c r="F142" s="66"/>
      <c r="G142" s="50"/>
      <c r="H142" s="50"/>
      <c r="I142" s="50"/>
      <c r="J142" s="50"/>
      <c r="K142" s="50"/>
      <c r="L142" s="50"/>
      <c r="M142" s="50"/>
      <c r="N142" s="50"/>
      <c r="P142" s="66"/>
      <c r="Q142" s="50"/>
      <c r="R142" s="50"/>
      <c r="S142" s="46"/>
      <c r="U142" s="66"/>
      <c r="V142" s="50"/>
      <c r="X142" s="50"/>
      <c r="Z142" s="52"/>
    </row>
    <row r="143" spans="1:27" x14ac:dyDescent="0.45">
      <c r="A143" s="46"/>
      <c r="F143" s="100"/>
      <c r="G143" s="101"/>
      <c r="P143" s="100"/>
      <c r="U143" s="100"/>
      <c r="X143" s="50"/>
      <c r="Z143" s="52"/>
    </row>
    <row r="144" spans="1:27" x14ac:dyDescent="0.45">
      <c r="A144" s="46"/>
      <c r="F144" s="100"/>
      <c r="P144" s="100"/>
      <c r="U144" s="100"/>
      <c r="X144" s="50"/>
      <c r="Z144" s="52"/>
    </row>
    <row r="145" spans="1:26" x14ac:dyDescent="0.45">
      <c r="A145" s="116" t="str">
        <f>A$1</f>
        <v>Kentucky-American Water Company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x14ac:dyDescent="0.45">
      <c r="A146" s="116" t="str">
        <f>+$A$2</f>
        <v>Forecast Year Operating Revenues at Present Rates &amp; Ordered Rates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x14ac:dyDescent="0.45">
      <c r="A147" s="116" t="str">
        <f>+$A$3</f>
        <v>Base Year (12 Months Ending September 30, 2023)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x14ac:dyDescent="0.45">
      <c r="A148" s="116" t="str">
        <f>+$A$4</f>
        <v>Forecast Year (12 Months Ending January 31, 2025)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x14ac:dyDescent="0.45">
      <c r="A149" s="36"/>
      <c r="I149" s="116" t="s">
        <v>160</v>
      </c>
      <c r="J149" s="116"/>
      <c r="K149" s="116"/>
      <c r="L149" s="116"/>
      <c r="M149" s="116"/>
      <c r="N149" s="116"/>
      <c r="O149" s="116"/>
      <c r="P149" s="116"/>
      <c r="Q149" s="116"/>
    </row>
    <row r="150" spans="1:26" x14ac:dyDescent="0.45">
      <c r="A150" s="36"/>
      <c r="I150" s="34"/>
      <c r="J150" s="34"/>
      <c r="K150" s="34"/>
      <c r="L150" s="34"/>
      <c r="M150" s="34"/>
      <c r="N150" s="34"/>
      <c r="O150" s="34"/>
      <c r="P150" s="34"/>
      <c r="Q150" s="34"/>
      <c r="Z150" s="37" t="s">
        <v>126</v>
      </c>
    </row>
    <row r="151" spans="1:26" x14ac:dyDescent="0.45">
      <c r="A151" s="36"/>
      <c r="I151" s="34"/>
      <c r="J151" s="34"/>
      <c r="K151" s="34"/>
      <c r="L151" s="34"/>
      <c r="M151" s="34"/>
      <c r="N151" s="34"/>
      <c r="O151" s="34"/>
      <c r="P151" s="34"/>
      <c r="Q151" s="34"/>
      <c r="Z151" s="37"/>
    </row>
    <row r="152" spans="1:26" x14ac:dyDescent="0.45">
      <c r="A152" s="36"/>
      <c r="Z152" s="37"/>
    </row>
    <row r="153" spans="1:26" x14ac:dyDescent="0.45">
      <c r="A153" s="39"/>
      <c r="B153" s="40"/>
      <c r="C153" s="41"/>
      <c r="D153" s="42"/>
      <c r="E153" s="40"/>
      <c r="F153" s="43"/>
      <c r="G153" s="41"/>
      <c r="H153" s="41"/>
      <c r="I153" s="41"/>
      <c r="J153" s="41"/>
      <c r="K153" s="41"/>
      <c r="L153" s="41"/>
      <c r="M153" s="41"/>
      <c r="N153" s="41"/>
      <c r="O153" s="40"/>
      <c r="P153" s="43"/>
      <c r="Q153" s="41"/>
      <c r="R153" s="41"/>
      <c r="S153" s="41"/>
      <c r="T153" s="42"/>
      <c r="U153" s="43"/>
      <c r="V153" s="42"/>
      <c r="W153" s="42"/>
      <c r="X153" s="44"/>
      <c r="Y153" s="42"/>
      <c r="Z153" s="45"/>
    </row>
    <row r="154" spans="1:26" x14ac:dyDescent="0.45">
      <c r="C154" s="46"/>
      <c r="D154" s="117" t="s">
        <v>90</v>
      </c>
      <c r="E154" s="117" t="s">
        <v>128</v>
      </c>
      <c r="F154" s="117"/>
      <c r="G154" s="117"/>
      <c r="H154" s="46"/>
      <c r="I154" s="117" t="s">
        <v>91</v>
      </c>
      <c r="J154" s="117" t="s">
        <v>128</v>
      </c>
      <c r="K154" s="117"/>
      <c r="L154" s="117"/>
      <c r="M154" s="46"/>
      <c r="N154" s="117" t="s">
        <v>92</v>
      </c>
      <c r="O154" s="117" t="s">
        <v>129</v>
      </c>
      <c r="P154" s="117"/>
      <c r="Q154" s="117"/>
      <c r="R154" s="46"/>
      <c r="S154" s="117" t="s">
        <v>93</v>
      </c>
      <c r="T154" s="117" t="s">
        <v>130</v>
      </c>
      <c r="U154" s="117"/>
      <c r="V154" s="117"/>
      <c r="W154" s="47"/>
      <c r="X154" s="47"/>
    </row>
    <row r="155" spans="1:26" x14ac:dyDescent="0.45">
      <c r="C155" s="46"/>
      <c r="D155" s="46" t="s">
        <v>131</v>
      </c>
      <c r="E155" s="46"/>
      <c r="F155" s="46"/>
      <c r="G155" s="46"/>
      <c r="H155" s="46"/>
      <c r="I155" s="46" t="s">
        <v>131</v>
      </c>
      <c r="J155" s="46"/>
      <c r="K155" s="46"/>
      <c r="L155" s="46"/>
      <c r="M155" s="46"/>
      <c r="N155" s="46" t="s">
        <v>131</v>
      </c>
      <c r="O155" s="46"/>
      <c r="P155" s="46"/>
      <c r="Q155" s="46"/>
      <c r="R155" s="46"/>
      <c r="S155" s="46" t="s">
        <v>131</v>
      </c>
      <c r="T155" s="46"/>
      <c r="U155" s="46"/>
      <c r="V155" s="46"/>
      <c r="W155" s="46"/>
      <c r="X155" s="46"/>
    </row>
    <row r="156" spans="1:26" x14ac:dyDescent="0.45">
      <c r="B156" s="46" t="s">
        <v>94</v>
      </c>
      <c r="C156" s="46"/>
      <c r="D156" s="46" t="s">
        <v>132</v>
      </c>
      <c r="E156" s="46" t="s">
        <v>95</v>
      </c>
      <c r="F156" s="46" t="s">
        <v>133</v>
      </c>
      <c r="G156" s="46" t="s">
        <v>96</v>
      </c>
      <c r="H156" s="46"/>
      <c r="I156" s="46" t="s">
        <v>132</v>
      </c>
      <c r="J156" s="46" t="s">
        <v>95</v>
      </c>
      <c r="K156" s="46" t="s">
        <v>134</v>
      </c>
      <c r="L156" s="46" t="s">
        <v>96</v>
      </c>
      <c r="M156" s="46"/>
      <c r="N156" s="46" t="s">
        <v>132</v>
      </c>
      <c r="O156" s="46" t="s">
        <v>95</v>
      </c>
      <c r="P156" s="46" t="s">
        <v>133</v>
      </c>
      <c r="Q156" s="46" t="s">
        <v>96</v>
      </c>
      <c r="R156" s="46"/>
      <c r="S156" s="46" t="s">
        <v>132</v>
      </c>
      <c r="T156" s="46" t="s">
        <v>95</v>
      </c>
      <c r="U156" s="46" t="s">
        <v>135</v>
      </c>
      <c r="V156" s="46" t="s">
        <v>96</v>
      </c>
      <c r="W156" s="46"/>
      <c r="X156" s="46" t="s">
        <v>97</v>
      </c>
      <c r="Z156" s="46" t="s">
        <v>98</v>
      </c>
    </row>
    <row r="157" spans="1:26" x14ac:dyDescent="0.45">
      <c r="A157" s="39" t="s">
        <v>8</v>
      </c>
      <c r="B157" s="39" t="s">
        <v>9</v>
      </c>
      <c r="C157" s="46"/>
      <c r="D157" s="39" t="s">
        <v>136</v>
      </c>
      <c r="E157" s="39" t="str">
        <f>E115</f>
        <v>(000 Gal)</v>
      </c>
      <c r="F157" s="39" t="s">
        <v>137</v>
      </c>
      <c r="G157" s="39" t="s">
        <v>100</v>
      </c>
      <c r="H157" s="46"/>
      <c r="I157" s="39" t="s">
        <v>136</v>
      </c>
      <c r="J157" s="39" t="str">
        <f>J115</f>
        <v>(000 Gal)</v>
      </c>
      <c r="K157" s="39" t="s">
        <v>137</v>
      </c>
      <c r="L157" s="39" t="s">
        <v>100</v>
      </c>
      <c r="M157" s="46"/>
      <c r="N157" s="39" t="s">
        <v>136</v>
      </c>
      <c r="O157" s="39" t="str">
        <f>E157</f>
        <v>(000 Gal)</v>
      </c>
      <c r="P157" s="39" t="s">
        <v>137</v>
      </c>
      <c r="Q157" s="39" t="s">
        <v>100</v>
      </c>
      <c r="R157" s="46"/>
      <c r="S157" s="39" t="s">
        <v>136</v>
      </c>
      <c r="T157" s="39" t="str">
        <f>O157</f>
        <v>(000 Gal)</v>
      </c>
      <c r="U157" s="39" t="s">
        <v>137</v>
      </c>
      <c r="V157" s="39" t="s">
        <v>100</v>
      </c>
      <c r="W157" s="46"/>
      <c r="X157" s="39" t="s">
        <v>101</v>
      </c>
      <c r="Z157" s="39" t="s">
        <v>101</v>
      </c>
    </row>
    <row r="158" spans="1:26" x14ac:dyDescent="0.45">
      <c r="A158" s="46">
        <v>1</v>
      </c>
      <c r="B158" s="36" t="str">
        <f>+I149</f>
        <v>INDUSTRIAL CLASS</v>
      </c>
      <c r="C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Z158" s="46"/>
    </row>
    <row r="159" spans="1:26" x14ac:dyDescent="0.45">
      <c r="A159" s="46">
        <v>2</v>
      </c>
      <c r="B159" s="48" t="s">
        <v>138</v>
      </c>
    </row>
    <row r="160" spans="1:26" x14ac:dyDescent="0.45">
      <c r="A160" s="46">
        <v>3</v>
      </c>
      <c r="B160" s="35" t="s">
        <v>139</v>
      </c>
      <c r="C160" s="49"/>
      <c r="D160" s="50">
        <v>36</v>
      </c>
      <c r="E160" s="51"/>
      <c r="F160" s="77">
        <v>15</v>
      </c>
      <c r="G160" s="49">
        <f>ROUND(D160*F160,2)</f>
        <v>540</v>
      </c>
      <c r="H160" s="49"/>
      <c r="I160" s="50">
        <f>D160</f>
        <v>36</v>
      </c>
      <c r="J160" s="51"/>
      <c r="K160" s="77">
        <f>U160</f>
        <v>16.399999999999999</v>
      </c>
      <c r="L160" s="49">
        <f>ROUND(I160*K160,2)</f>
        <v>590.4</v>
      </c>
      <c r="M160" s="49"/>
      <c r="N160" s="50">
        <v>36</v>
      </c>
      <c r="O160" s="51"/>
      <c r="P160" s="77">
        <f t="shared" ref="P160:P167" si="44">+F160</f>
        <v>15</v>
      </c>
      <c r="Q160" s="49">
        <f>ROUND(N160*P160,2)</f>
        <v>540</v>
      </c>
      <c r="R160" s="49"/>
      <c r="S160" s="50">
        <f>N160</f>
        <v>36</v>
      </c>
      <c r="T160" s="51"/>
      <c r="U160" s="77">
        <v>16.399999999999999</v>
      </c>
      <c r="V160" s="49">
        <f>ROUND(S160*U160,2)</f>
        <v>590.4</v>
      </c>
      <c r="W160" s="49"/>
      <c r="X160" s="49">
        <f>+V160-Q160</f>
        <v>50.399999999999977</v>
      </c>
      <c r="Y160" s="51"/>
      <c r="Z160" s="52">
        <f t="shared" ref="Z160:Z169" si="45">IF(Q160=0,0,ROUND((X160/Q160),4))</f>
        <v>9.3299999999999994E-2</v>
      </c>
    </row>
    <row r="161" spans="1:26" x14ac:dyDescent="0.45">
      <c r="A161" s="46">
        <v>4</v>
      </c>
      <c r="B161" s="35" t="s">
        <v>140</v>
      </c>
      <c r="C161" s="50"/>
      <c r="D161" s="50">
        <v>0</v>
      </c>
      <c r="E161" s="51"/>
      <c r="F161" s="53">
        <v>22.4</v>
      </c>
      <c r="G161" s="50">
        <f t="shared" ref="G161:G168" si="46">ROUND(D161*F161,2)</f>
        <v>0</v>
      </c>
      <c r="H161" s="50"/>
      <c r="I161" s="50">
        <f t="shared" ref="I161:I168" si="47">D161</f>
        <v>0</v>
      </c>
      <c r="J161" s="51"/>
      <c r="K161" s="53">
        <f t="shared" ref="K161:K168" si="48">U161</f>
        <v>24.5</v>
      </c>
      <c r="L161" s="50">
        <f t="shared" ref="L161:L168" si="49">ROUND(I161*K161,2)</f>
        <v>0</v>
      </c>
      <c r="M161" s="50"/>
      <c r="N161" s="50">
        <v>0</v>
      </c>
      <c r="O161" s="51"/>
      <c r="P161" s="53">
        <f t="shared" si="44"/>
        <v>22.4</v>
      </c>
      <c r="Q161" s="50">
        <f t="shared" ref="Q161:Q168" si="50">ROUND(N161*P161,2)</f>
        <v>0</v>
      </c>
      <c r="R161" s="50"/>
      <c r="S161" s="50">
        <f t="shared" ref="S161:S168" si="51">N161</f>
        <v>0</v>
      </c>
      <c r="T161" s="51"/>
      <c r="U161" s="53">
        <v>24.5</v>
      </c>
      <c r="V161" s="50">
        <f t="shared" ref="V161:V168" si="52">ROUND(S161*U161,2)</f>
        <v>0</v>
      </c>
      <c r="W161" s="50"/>
      <c r="X161" s="50">
        <f t="shared" ref="X161:X169" si="53">+V161-Q161</f>
        <v>0</v>
      </c>
      <c r="Y161" s="51"/>
      <c r="Z161" s="52">
        <f t="shared" si="45"/>
        <v>0</v>
      </c>
    </row>
    <row r="162" spans="1:26" x14ac:dyDescent="0.45">
      <c r="A162" s="46">
        <v>5</v>
      </c>
      <c r="B162" s="35" t="s">
        <v>141</v>
      </c>
      <c r="C162" s="50"/>
      <c r="D162" s="50">
        <v>47.58</v>
      </c>
      <c r="E162" s="51"/>
      <c r="F162" s="53">
        <v>37.299999999999997</v>
      </c>
      <c r="G162" s="50">
        <f t="shared" si="46"/>
        <v>1774.73</v>
      </c>
      <c r="H162" s="50"/>
      <c r="I162" s="50">
        <f t="shared" si="47"/>
        <v>47.58</v>
      </c>
      <c r="J162" s="51"/>
      <c r="K162" s="53">
        <f t="shared" si="48"/>
        <v>40.799999999999997</v>
      </c>
      <c r="L162" s="50">
        <f t="shared" si="49"/>
        <v>1941.26</v>
      </c>
      <c r="M162" s="50"/>
      <c r="N162" s="50">
        <v>48</v>
      </c>
      <c r="O162" s="51"/>
      <c r="P162" s="53">
        <f t="shared" si="44"/>
        <v>37.299999999999997</v>
      </c>
      <c r="Q162" s="50">
        <f t="shared" si="50"/>
        <v>1790.4</v>
      </c>
      <c r="R162" s="50"/>
      <c r="S162" s="50">
        <f t="shared" si="51"/>
        <v>48</v>
      </c>
      <c r="T162" s="51"/>
      <c r="U162" s="53">
        <v>40.799999999999997</v>
      </c>
      <c r="V162" s="50">
        <f t="shared" si="52"/>
        <v>1958.4</v>
      </c>
      <c r="W162" s="50"/>
      <c r="X162" s="50">
        <f t="shared" si="53"/>
        <v>168</v>
      </c>
      <c r="Y162" s="51"/>
      <c r="Z162" s="52">
        <f t="shared" si="45"/>
        <v>9.3799999999999994E-2</v>
      </c>
    </row>
    <row r="163" spans="1:26" x14ac:dyDescent="0.45">
      <c r="A163" s="46">
        <v>6</v>
      </c>
      <c r="B163" s="35" t="s">
        <v>142</v>
      </c>
      <c r="C163" s="50"/>
      <c r="D163" s="50">
        <v>12.58</v>
      </c>
      <c r="E163" s="51"/>
      <c r="F163" s="53">
        <v>74.7</v>
      </c>
      <c r="G163" s="50">
        <f t="shared" si="46"/>
        <v>939.73</v>
      </c>
      <c r="H163" s="50"/>
      <c r="I163" s="50">
        <f t="shared" si="47"/>
        <v>12.58</v>
      </c>
      <c r="J163" s="51"/>
      <c r="K163" s="53">
        <f t="shared" si="48"/>
        <v>81.8</v>
      </c>
      <c r="L163" s="50">
        <f t="shared" si="49"/>
        <v>1029.04</v>
      </c>
      <c r="M163" s="50"/>
      <c r="N163" s="50">
        <v>12</v>
      </c>
      <c r="O163" s="51"/>
      <c r="P163" s="53">
        <f t="shared" si="44"/>
        <v>74.7</v>
      </c>
      <c r="Q163" s="50">
        <f t="shared" si="50"/>
        <v>896.4</v>
      </c>
      <c r="R163" s="50"/>
      <c r="S163" s="50">
        <f t="shared" si="51"/>
        <v>12</v>
      </c>
      <c r="T163" s="51"/>
      <c r="U163" s="53">
        <v>81.8</v>
      </c>
      <c r="V163" s="50">
        <f t="shared" si="52"/>
        <v>981.6</v>
      </c>
      <c r="W163" s="50"/>
      <c r="X163" s="50">
        <f t="shared" si="53"/>
        <v>85.200000000000045</v>
      </c>
      <c r="Y163" s="51"/>
      <c r="Z163" s="52">
        <f t="shared" si="45"/>
        <v>9.5000000000000001E-2</v>
      </c>
    </row>
    <row r="164" spans="1:26" x14ac:dyDescent="0.45">
      <c r="A164" s="46">
        <v>7</v>
      </c>
      <c r="B164" s="35" t="s">
        <v>143</v>
      </c>
      <c r="C164" s="50"/>
      <c r="D164" s="50">
        <v>277.3</v>
      </c>
      <c r="E164" s="51"/>
      <c r="F164" s="53">
        <v>119.5</v>
      </c>
      <c r="G164" s="50">
        <f t="shared" si="46"/>
        <v>33137.35</v>
      </c>
      <c r="H164" s="50"/>
      <c r="I164" s="50">
        <f t="shared" si="47"/>
        <v>277.3</v>
      </c>
      <c r="J164" s="51"/>
      <c r="K164" s="53">
        <f t="shared" si="48"/>
        <v>130.80000000000001</v>
      </c>
      <c r="L164" s="50">
        <f t="shared" si="49"/>
        <v>36270.839999999997</v>
      </c>
      <c r="M164" s="50"/>
      <c r="N164" s="50">
        <v>276</v>
      </c>
      <c r="O164" s="51"/>
      <c r="P164" s="53">
        <f t="shared" si="44"/>
        <v>119.5</v>
      </c>
      <c r="Q164" s="50">
        <f t="shared" si="50"/>
        <v>32982</v>
      </c>
      <c r="R164" s="50"/>
      <c r="S164" s="50">
        <f t="shared" si="51"/>
        <v>276</v>
      </c>
      <c r="T164" s="51"/>
      <c r="U164" s="53">
        <v>130.80000000000001</v>
      </c>
      <c r="V164" s="50">
        <f t="shared" si="52"/>
        <v>36100.800000000003</v>
      </c>
      <c r="W164" s="50"/>
      <c r="X164" s="50">
        <f t="shared" si="53"/>
        <v>3118.8000000000029</v>
      </c>
      <c r="Y164" s="51"/>
      <c r="Z164" s="52">
        <f t="shared" si="45"/>
        <v>9.4600000000000004E-2</v>
      </c>
    </row>
    <row r="165" spans="1:26" x14ac:dyDescent="0.45">
      <c r="A165" s="46">
        <v>8</v>
      </c>
      <c r="B165" s="35" t="s">
        <v>144</v>
      </c>
      <c r="C165" s="50"/>
      <c r="D165" s="50">
        <v>0</v>
      </c>
      <c r="E165" s="51"/>
      <c r="F165" s="53">
        <v>224</v>
      </c>
      <c r="G165" s="50">
        <f t="shared" si="46"/>
        <v>0</v>
      </c>
      <c r="H165" s="50"/>
      <c r="I165" s="50">
        <f t="shared" si="47"/>
        <v>0</v>
      </c>
      <c r="J165" s="51"/>
      <c r="K165" s="53">
        <f t="shared" si="48"/>
        <v>245.1</v>
      </c>
      <c r="L165" s="50">
        <f t="shared" si="49"/>
        <v>0</v>
      </c>
      <c r="M165" s="50"/>
      <c r="N165" s="50">
        <v>0</v>
      </c>
      <c r="O165" s="51"/>
      <c r="P165" s="53">
        <f t="shared" si="44"/>
        <v>224</v>
      </c>
      <c r="Q165" s="50">
        <f t="shared" si="50"/>
        <v>0</v>
      </c>
      <c r="R165" s="50"/>
      <c r="S165" s="50">
        <f t="shared" si="51"/>
        <v>0</v>
      </c>
      <c r="T165" s="51"/>
      <c r="U165" s="53">
        <v>245.1</v>
      </c>
      <c r="V165" s="50">
        <f t="shared" si="52"/>
        <v>0</v>
      </c>
      <c r="W165" s="50"/>
      <c r="X165" s="50">
        <f t="shared" si="53"/>
        <v>0</v>
      </c>
      <c r="Y165" s="51"/>
      <c r="Z165" s="52">
        <f t="shared" si="45"/>
        <v>0</v>
      </c>
    </row>
    <row r="166" spans="1:26" x14ac:dyDescent="0.45">
      <c r="A166" s="46">
        <v>9</v>
      </c>
      <c r="B166" s="35" t="s">
        <v>145</v>
      </c>
      <c r="C166" s="50"/>
      <c r="D166" s="50">
        <v>127.12</v>
      </c>
      <c r="E166" s="51"/>
      <c r="F166" s="53">
        <v>373.4</v>
      </c>
      <c r="G166" s="50">
        <f t="shared" si="46"/>
        <v>47466.61</v>
      </c>
      <c r="H166" s="50"/>
      <c r="I166" s="50">
        <f t="shared" si="47"/>
        <v>127.12</v>
      </c>
      <c r="J166" s="51"/>
      <c r="K166" s="53">
        <f t="shared" si="48"/>
        <v>408.6</v>
      </c>
      <c r="L166" s="50">
        <f t="shared" si="49"/>
        <v>51941.23</v>
      </c>
      <c r="M166" s="50"/>
      <c r="N166" s="50">
        <v>120</v>
      </c>
      <c r="O166" s="51"/>
      <c r="P166" s="53">
        <f t="shared" si="44"/>
        <v>373.4</v>
      </c>
      <c r="Q166" s="50">
        <f t="shared" si="50"/>
        <v>44808</v>
      </c>
      <c r="R166" s="50"/>
      <c r="S166" s="50">
        <f t="shared" si="51"/>
        <v>120</v>
      </c>
      <c r="T166" s="51"/>
      <c r="U166" s="53">
        <v>408.6</v>
      </c>
      <c r="V166" s="50">
        <f t="shared" si="52"/>
        <v>49032</v>
      </c>
      <c r="W166" s="50"/>
      <c r="X166" s="50">
        <f t="shared" si="53"/>
        <v>4224</v>
      </c>
      <c r="Y166" s="51"/>
      <c r="Z166" s="52">
        <f t="shared" si="45"/>
        <v>9.4299999999999995E-2</v>
      </c>
    </row>
    <row r="167" spans="1:26" x14ac:dyDescent="0.45">
      <c r="A167" s="46">
        <v>10</v>
      </c>
      <c r="B167" s="35" t="s">
        <v>146</v>
      </c>
      <c r="C167" s="50"/>
      <c r="D167" s="50">
        <v>111.4</v>
      </c>
      <c r="E167" s="51"/>
      <c r="F167" s="53">
        <v>746.7</v>
      </c>
      <c r="G167" s="50">
        <f t="shared" si="46"/>
        <v>83182.38</v>
      </c>
      <c r="H167" s="50"/>
      <c r="I167" s="50">
        <f t="shared" si="47"/>
        <v>111.4</v>
      </c>
      <c r="J167" s="51"/>
      <c r="K167" s="53">
        <f t="shared" si="48"/>
        <v>817.2</v>
      </c>
      <c r="L167" s="50">
        <f t="shared" si="49"/>
        <v>91036.08</v>
      </c>
      <c r="M167" s="50"/>
      <c r="N167" s="50">
        <v>108</v>
      </c>
      <c r="O167" s="51"/>
      <c r="P167" s="53">
        <f t="shared" si="44"/>
        <v>746.7</v>
      </c>
      <c r="Q167" s="50">
        <f t="shared" si="50"/>
        <v>80643.600000000006</v>
      </c>
      <c r="R167" s="50"/>
      <c r="S167" s="50">
        <f t="shared" si="51"/>
        <v>108</v>
      </c>
      <c r="T167" s="51"/>
      <c r="U167" s="53">
        <v>817.2</v>
      </c>
      <c r="V167" s="50">
        <f t="shared" si="52"/>
        <v>88257.600000000006</v>
      </c>
      <c r="W167" s="50"/>
      <c r="X167" s="50">
        <f t="shared" si="53"/>
        <v>7614</v>
      </c>
      <c r="Y167" s="51"/>
      <c r="Z167" s="52">
        <f t="shared" si="45"/>
        <v>9.4399999999999998E-2</v>
      </c>
    </row>
    <row r="168" spans="1:26" x14ac:dyDescent="0.45">
      <c r="A168" s="46">
        <v>11</v>
      </c>
      <c r="B168" s="35" t="s">
        <v>147</v>
      </c>
      <c r="C168" s="50"/>
      <c r="D168" s="50">
        <v>0</v>
      </c>
      <c r="E168" s="51"/>
      <c r="F168" s="53">
        <v>1194.7</v>
      </c>
      <c r="G168" s="50">
        <f t="shared" si="46"/>
        <v>0</v>
      </c>
      <c r="H168" s="50"/>
      <c r="I168" s="50">
        <f t="shared" si="47"/>
        <v>0</v>
      </c>
      <c r="J168" s="51"/>
      <c r="K168" s="53">
        <f t="shared" si="48"/>
        <v>1307.5</v>
      </c>
      <c r="L168" s="50">
        <f t="shared" si="49"/>
        <v>0</v>
      </c>
      <c r="M168" s="50"/>
      <c r="N168" s="50">
        <v>0</v>
      </c>
      <c r="O168" s="51"/>
      <c r="P168" s="53">
        <f>+F168</f>
        <v>1194.7</v>
      </c>
      <c r="Q168" s="50">
        <f t="shared" si="50"/>
        <v>0</v>
      </c>
      <c r="R168" s="50"/>
      <c r="S168" s="50">
        <f t="shared" si="51"/>
        <v>0</v>
      </c>
      <c r="T168" s="51"/>
      <c r="U168" s="53">
        <v>1307.5</v>
      </c>
      <c r="V168" s="50">
        <f t="shared" si="52"/>
        <v>0</v>
      </c>
      <c r="W168" s="50"/>
      <c r="X168" s="50">
        <f t="shared" si="53"/>
        <v>0</v>
      </c>
      <c r="Y168" s="51"/>
      <c r="Z168" s="52">
        <f t="shared" si="45"/>
        <v>0</v>
      </c>
    </row>
    <row r="169" spans="1:26" x14ac:dyDescent="0.45">
      <c r="A169" s="46">
        <v>12</v>
      </c>
      <c r="C169" s="50"/>
      <c r="D169" s="50"/>
      <c r="E169" s="51"/>
      <c r="F169" s="53"/>
      <c r="G169" s="50"/>
      <c r="H169" s="50"/>
      <c r="I169" s="50"/>
      <c r="J169" s="51"/>
      <c r="K169" s="53"/>
      <c r="L169" s="50"/>
      <c r="M169" s="50"/>
      <c r="N169" s="50"/>
      <c r="O169" s="51"/>
      <c r="P169" s="53"/>
      <c r="Q169" s="50"/>
      <c r="R169" s="50"/>
      <c r="S169" s="50"/>
      <c r="T169" s="51"/>
      <c r="U169" s="53"/>
      <c r="V169" s="50"/>
      <c r="W169" s="50"/>
      <c r="X169" s="50">
        <f t="shared" si="53"/>
        <v>0</v>
      </c>
      <c r="Y169" s="51"/>
      <c r="Z169" s="52">
        <f t="shared" si="45"/>
        <v>0</v>
      </c>
    </row>
    <row r="170" spans="1:26" x14ac:dyDescent="0.45">
      <c r="A170" s="46">
        <v>13</v>
      </c>
      <c r="C170" s="50"/>
      <c r="D170" s="50"/>
      <c r="E170" s="51"/>
      <c r="F170" s="53"/>
      <c r="G170" s="50"/>
      <c r="H170" s="50"/>
      <c r="I170" s="50"/>
      <c r="J170" s="51"/>
      <c r="K170" s="53"/>
      <c r="L170" s="50"/>
      <c r="M170" s="50"/>
      <c r="N170" s="50"/>
      <c r="O170" s="51"/>
      <c r="P170" s="53"/>
      <c r="Q170" s="50"/>
      <c r="R170" s="50"/>
      <c r="S170" s="50"/>
      <c r="T170" s="51"/>
      <c r="U170" s="53"/>
      <c r="V170" s="50"/>
      <c r="W170" s="50"/>
      <c r="X170" s="49"/>
      <c r="Y170" s="51"/>
      <c r="Z170" s="52"/>
    </row>
    <row r="171" spans="1:26" x14ac:dyDescent="0.45">
      <c r="A171" s="46">
        <v>14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0"/>
      <c r="Y171" s="51"/>
      <c r="Z171" s="52"/>
    </row>
    <row r="172" spans="1:26" x14ac:dyDescent="0.45">
      <c r="A172" s="46">
        <v>15</v>
      </c>
      <c r="F172" s="51"/>
      <c r="K172" s="51"/>
    </row>
    <row r="173" spans="1:26" x14ac:dyDescent="0.45">
      <c r="A173" s="46">
        <v>16</v>
      </c>
      <c r="B173" s="48" t="s">
        <v>151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0"/>
      <c r="Y173" s="51"/>
      <c r="Z173" s="52"/>
    </row>
    <row r="174" spans="1:26" x14ac:dyDescent="0.45">
      <c r="A174" s="46">
        <v>17</v>
      </c>
      <c r="B174" s="35" t="s">
        <v>152</v>
      </c>
      <c r="C174" s="49"/>
      <c r="D174" s="51"/>
      <c r="E174" s="50">
        <v>570014.38900000008</v>
      </c>
      <c r="F174" s="83">
        <v>4.3049999999999997</v>
      </c>
      <c r="G174" s="49">
        <f>ROUND(E174*F174,2)</f>
        <v>2453911.94</v>
      </c>
      <c r="H174" s="49"/>
      <c r="I174" s="51"/>
      <c r="J174" s="50">
        <f>E174</f>
        <v>570014.38900000008</v>
      </c>
      <c r="K174" s="83">
        <f>U174</f>
        <v>4.7675999999999998</v>
      </c>
      <c r="L174" s="49">
        <f>ROUND(J174*K174,2)</f>
        <v>2717600.6</v>
      </c>
      <c r="M174" s="49"/>
      <c r="N174" s="51"/>
      <c r="O174" s="50">
        <v>571807.07000000007</v>
      </c>
      <c r="P174" s="83">
        <f>+F174</f>
        <v>4.3049999999999997</v>
      </c>
      <c r="Q174" s="49">
        <f>ROUND(O174*P174,2)</f>
        <v>2461629.4399999999</v>
      </c>
      <c r="R174" s="49"/>
      <c r="S174" s="51"/>
      <c r="T174" s="50">
        <f>O174</f>
        <v>571807.07000000007</v>
      </c>
      <c r="U174" s="83">
        <v>4.7675999999999998</v>
      </c>
      <c r="V174" s="49">
        <f>ROUND(T174*U174,2)</f>
        <v>2726147.39</v>
      </c>
      <c r="W174" s="50"/>
      <c r="X174" s="49">
        <f t="shared" ref="X174" si="54">+V174-Q174</f>
        <v>264517.95000000019</v>
      </c>
      <c r="Y174" s="51"/>
      <c r="Z174" s="52">
        <f t="shared" ref="Z174" si="55">IF(Q174=0,0,ROUND((X174/Q174),4))</f>
        <v>0.1075</v>
      </c>
    </row>
    <row r="175" spans="1:26" x14ac:dyDescent="0.45">
      <c r="A175" s="46">
        <v>18</v>
      </c>
      <c r="C175" s="50"/>
      <c r="E175" s="50"/>
      <c r="F175" s="58"/>
      <c r="G175" s="50"/>
      <c r="H175" s="50"/>
      <c r="J175" s="50"/>
      <c r="K175" s="58"/>
      <c r="L175" s="50"/>
      <c r="M175" s="50"/>
      <c r="O175" s="50"/>
      <c r="P175" s="58"/>
      <c r="Q175" s="50"/>
      <c r="R175" s="50"/>
      <c r="T175" s="50"/>
      <c r="U175" s="58"/>
      <c r="V175" s="50"/>
      <c r="W175" s="50"/>
      <c r="X175" s="50"/>
      <c r="Z175" s="52"/>
    </row>
    <row r="176" spans="1:26" x14ac:dyDescent="0.45">
      <c r="A176" s="46">
        <v>19</v>
      </c>
      <c r="C176" s="50"/>
      <c r="E176" s="50"/>
      <c r="F176" s="58"/>
      <c r="G176" s="50"/>
      <c r="H176" s="50"/>
      <c r="J176" s="50"/>
      <c r="K176" s="58"/>
      <c r="L176" s="50"/>
      <c r="M176" s="50"/>
      <c r="O176" s="50"/>
      <c r="P176" s="58"/>
      <c r="Q176" s="50"/>
      <c r="R176" s="50"/>
      <c r="T176" s="50"/>
      <c r="U176" s="58"/>
      <c r="V176" s="50"/>
      <c r="W176" s="50"/>
      <c r="X176" s="50"/>
      <c r="Z176" s="52"/>
    </row>
    <row r="177" spans="1:27" x14ac:dyDescent="0.45">
      <c r="A177" s="46">
        <v>20</v>
      </c>
      <c r="C177" s="50"/>
      <c r="E177" s="50"/>
      <c r="F177" s="58"/>
      <c r="G177" s="50"/>
      <c r="H177" s="50"/>
      <c r="J177" s="50"/>
      <c r="K177" s="58"/>
      <c r="L177" s="50"/>
      <c r="M177" s="50"/>
      <c r="O177" s="50"/>
      <c r="P177" s="58"/>
      <c r="Q177" s="50"/>
      <c r="R177" s="50"/>
      <c r="T177" s="50"/>
      <c r="U177" s="58"/>
      <c r="V177" s="50"/>
      <c r="W177" s="50"/>
      <c r="X177" s="50"/>
      <c r="Z177" s="52"/>
    </row>
    <row r="178" spans="1:27" x14ac:dyDescent="0.45">
      <c r="A178" s="46">
        <v>21</v>
      </c>
      <c r="B178" s="35" t="s">
        <v>158</v>
      </c>
      <c r="E178" s="50"/>
      <c r="F178" s="88"/>
      <c r="G178" s="50">
        <v>146986.45000000001</v>
      </c>
      <c r="H178" s="50"/>
      <c r="J178" s="50"/>
      <c r="K178" s="88">
        <f>+U178</f>
        <v>0</v>
      </c>
      <c r="L178" s="50">
        <f>+ROUND(SUM(L160:L174)*K178,2)</f>
        <v>0</v>
      </c>
      <c r="O178" s="50"/>
      <c r="P178" s="89"/>
      <c r="Q178" s="49">
        <v>253230.32</v>
      </c>
      <c r="T178" s="50"/>
      <c r="U178" s="88"/>
      <c r="V178" s="49">
        <f>+Q178</f>
        <v>253230.32</v>
      </c>
      <c r="X178" s="49">
        <f t="shared" ref="X178" si="56">+V178-Q178</f>
        <v>0</v>
      </c>
      <c r="Y178" s="51"/>
      <c r="Z178" s="52">
        <f t="shared" ref="Z178" si="57">IF(Q178=0,0,ROUND((X178/Q178),4))</f>
        <v>0</v>
      </c>
    </row>
    <row r="179" spans="1:27" x14ac:dyDescent="0.45">
      <c r="A179" s="46">
        <v>22</v>
      </c>
      <c r="E179" s="50"/>
      <c r="F179" s="58"/>
      <c r="G179" s="50"/>
      <c r="H179" s="50"/>
      <c r="J179" s="50"/>
      <c r="K179" s="58"/>
      <c r="L179" s="50"/>
      <c r="O179" s="50"/>
      <c r="P179" s="58"/>
      <c r="Q179" s="50"/>
      <c r="T179" s="50"/>
      <c r="U179" s="58"/>
      <c r="V179" s="50"/>
      <c r="X179" s="50"/>
      <c r="Z179" s="52"/>
    </row>
    <row r="180" spans="1:27" x14ac:dyDescent="0.45">
      <c r="A180" s="46">
        <v>23</v>
      </c>
      <c r="C180" s="61"/>
      <c r="F180" s="58"/>
      <c r="G180" s="61"/>
      <c r="H180" s="61"/>
      <c r="J180" s="50"/>
      <c r="K180" s="83"/>
      <c r="L180" s="61"/>
      <c r="M180" s="61"/>
      <c r="P180" s="46"/>
      <c r="Q180" s="61"/>
      <c r="R180" s="61"/>
      <c r="U180" s="46"/>
      <c r="V180" s="61"/>
      <c r="W180" s="61"/>
      <c r="X180" s="61"/>
      <c r="Z180" s="52"/>
      <c r="AA180" s="52"/>
    </row>
    <row r="181" spans="1:27" x14ac:dyDescent="0.45">
      <c r="A181" s="46">
        <v>24</v>
      </c>
      <c r="C181" s="62"/>
      <c r="F181" s="62"/>
      <c r="G181" s="62"/>
      <c r="H181" s="62"/>
      <c r="K181" s="62"/>
      <c r="L181" s="62"/>
      <c r="M181" s="62"/>
      <c r="P181" s="62"/>
      <c r="Q181" s="62"/>
      <c r="R181" s="62"/>
      <c r="U181" s="62"/>
      <c r="V181" s="62"/>
      <c r="W181" s="62"/>
      <c r="X181" s="50"/>
      <c r="Z181" s="52"/>
    </row>
    <row r="182" spans="1:27" ht="14.65" thickBot="1" x14ac:dyDescent="0.5">
      <c r="A182" s="46">
        <v>25</v>
      </c>
      <c r="B182" s="35" t="s">
        <v>96</v>
      </c>
      <c r="C182" s="64"/>
      <c r="D182" s="93"/>
      <c r="E182" s="94">
        <f>SUM(E174:E181)</f>
        <v>570014.38900000008</v>
      </c>
      <c r="F182" s="64"/>
      <c r="G182" s="95">
        <f>SUM(G160:G181)</f>
        <v>2767939.19</v>
      </c>
      <c r="H182" s="64"/>
      <c r="I182" s="93"/>
      <c r="J182" s="94">
        <f>SUM(J174:J181)</f>
        <v>570014.38900000008</v>
      </c>
      <c r="K182" s="64"/>
      <c r="L182" s="95">
        <f>SUM(L160:L181)</f>
        <v>2900409.45</v>
      </c>
      <c r="M182" s="64"/>
      <c r="N182" s="93"/>
      <c r="O182" s="94">
        <f>SUM(O174:O181)</f>
        <v>571807.07000000007</v>
      </c>
      <c r="P182" s="64"/>
      <c r="Q182" s="95">
        <f>SUM(Q160:Q181)</f>
        <v>2876520.1599999997</v>
      </c>
      <c r="R182" s="64"/>
      <c r="S182" s="93"/>
      <c r="T182" s="94">
        <f>SUM(T174:T181)</f>
        <v>571807.07000000007</v>
      </c>
      <c r="U182" s="64"/>
      <c r="V182" s="95">
        <f>SUM(V160:V181)</f>
        <v>3156298.51</v>
      </c>
      <c r="W182" s="64"/>
      <c r="X182" s="95">
        <f>SUM(X160:X181)</f>
        <v>279778.35000000021</v>
      </c>
      <c r="Z182" s="72">
        <f t="shared" ref="Z182" si="58">IF(Q182=0,0,ROUND((X182/Q182),4))</f>
        <v>9.7299999999999998E-2</v>
      </c>
    </row>
    <row r="183" spans="1:27" ht="14.65" thickTop="1" x14ac:dyDescent="0.45">
      <c r="A183" s="46"/>
      <c r="C183" s="50"/>
      <c r="F183" s="66"/>
      <c r="G183" s="50"/>
      <c r="H183" s="50"/>
      <c r="I183" s="50"/>
      <c r="J183" s="50"/>
      <c r="K183" s="50"/>
      <c r="L183" s="50"/>
      <c r="M183" s="50"/>
      <c r="N183" s="50"/>
      <c r="P183" s="66"/>
      <c r="Q183" s="50"/>
      <c r="R183" s="50"/>
      <c r="U183" s="66"/>
      <c r="V183" s="50"/>
      <c r="X183" s="50"/>
      <c r="Z183" s="52"/>
    </row>
    <row r="184" spans="1:27" x14ac:dyDescent="0.45">
      <c r="A184" s="46"/>
      <c r="C184" s="50"/>
      <c r="D184" s="46"/>
      <c r="F184" s="66"/>
      <c r="G184" s="50"/>
      <c r="H184" s="50"/>
      <c r="I184" s="50"/>
      <c r="J184" s="50"/>
      <c r="K184" s="50"/>
      <c r="L184" s="50"/>
      <c r="M184" s="50"/>
      <c r="N184" s="50"/>
      <c r="P184" s="66"/>
      <c r="Q184" s="50"/>
      <c r="R184" s="50"/>
      <c r="S184" s="46"/>
      <c r="U184" s="66"/>
      <c r="V184" s="50"/>
      <c r="X184" s="50"/>
      <c r="Z184" s="52"/>
    </row>
    <row r="185" spans="1:27" x14ac:dyDescent="0.45">
      <c r="A185" s="46"/>
      <c r="F185" s="100"/>
      <c r="P185" s="100"/>
      <c r="U185" s="100"/>
      <c r="X185" s="50"/>
      <c r="Z185" s="52"/>
    </row>
    <row r="186" spans="1:27" x14ac:dyDescent="0.45">
      <c r="A186" s="46"/>
      <c r="F186" s="100"/>
      <c r="P186" s="100"/>
      <c r="U186" s="100"/>
      <c r="X186" s="50"/>
      <c r="Z186" s="52"/>
    </row>
    <row r="187" spans="1:27" x14ac:dyDescent="0.45">
      <c r="A187" s="116" t="str">
        <f>A$1</f>
        <v>Kentucky-American Water Company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7" x14ac:dyDescent="0.45">
      <c r="A188" s="116" t="str">
        <f>+$A$2</f>
        <v>Forecast Year Operating Revenues at Present Rates &amp; Ordered Rates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7" x14ac:dyDescent="0.45">
      <c r="A189" s="116" t="str">
        <f>+$A$3</f>
        <v>Base Year (12 Months Ending September 30, 2023)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7" x14ac:dyDescent="0.45">
      <c r="A190" s="116" t="str">
        <f>+$A$4</f>
        <v>Forecast Year (12 Months Ending January 31, 2025)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7" x14ac:dyDescent="0.45">
      <c r="A191" s="116" t="s">
        <v>161</v>
      </c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7" x14ac:dyDescent="0.45">
      <c r="A192" s="36"/>
      <c r="I192" s="34"/>
      <c r="J192" s="34"/>
      <c r="K192" s="34"/>
      <c r="L192" s="34"/>
      <c r="M192" s="34"/>
      <c r="N192" s="34"/>
      <c r="O192" s="34"/>
      <c r="P192" s="34"/>
      <c r="Q192" s="34"/>
      <c r="Z192" s="37" t="s">
        <v>126</v>
      </c>
    </row>
    <row r="193" spans="1:26" x14ac:dyDescent="0.45">
      <c r="A193" s="36"/>
      <c r="I193" s="34"/>
      <c r="J193" s="34"/>
      <c r="K193" s="34"/>
      <c r="L193" s="34"/>
      <c r="M193" s="34"/>
      <c r="N193" s="34"/>
      <c r="O193" s="34"/>
      <c r="P193" s="34"/>
      <c r="Q193" s="34"/>
      <c r="Z193" s="37"/>
    </row>
    <row r="194" spans="1:26" x14ac:dyDescent="0.45">
      <c r="A194" s="36"/>
      <c r="Z194" s="37"/>
    </row>
    <row r="195" spans="1:26" x14ac:dyDescent="0.45">
      <c r="A195" s="39"/>
      <c r="B195" s="40"/>
      <c r="C195" s="41"/>
      <c r="D195" s="42"/>
      <c r="E195" s="40"/>
      <c r="F195" s="43"/>
      <c r="G195" s="41"/>
      <c r="H195" s="41"/>
      <c r="I195" s="41"/>
      <c r="J195" s="41"/>
      <c r="K195" s="41"/>
      <c r="L195" s="41"/>
      <c r="M195" s="41"/>
      <c r="N195" s="41"/>
      <c r="O195" s="40"/>
      <c r="P195" s="43"/>
      <c r="Q195" s="41"/>
      <c r="R195" s="41"/>
      <c r="S195" s="41"/>
      <c r="T195" s="42"/>
      <c r="U195" s="43"/>
      <c r="V195" s="42"/>
      <c r="W195" s="42"/>
      <c r="X195" s="44"/>
      <c r="Y195" s="42"/>
      <c r="Z195" s="45"/>
    </row>
    <row r="196" spans="1:26" x14ac:dyDescent="0.45">
      <c r="C196" s="46"/>
      <c r="D196" s="117" t="s">
        <v>90</v>
      </c>
      <c r="E196" s="117" t="s">
        <v>128</v>
      </c>
      <c r="F196" s="117"/>
      <c r="G196" s="117"/>
      <c r="H196" s="46"/>
      <c r="I196" s="117" t="s">
        <v>91</v>
      </c>
      <c r="J196" s="117" t="s">
        <v>128</v>
      </c>
      <c r="K196" s="117"/>
      <c r="L196" s="117"/>
      <c r="M196" s="46"/>
      <c r="N196" s="117" t="s">
        <v>92</v>
      </c>
      <c r="O196" s="117" t="s">
        <v>129</v>
      </c>
      <c r="P196" s="117"/>
      <c r="Q196" s="117"/>
      <c r="R196" s="46"/>
      <c r="S196" s="117" t="s">
        <v>93</v>
      </c>
      <c r="T196" s="117" t="s">
        <v>130</v>
      </c>
      <c r="U196" s="117"/>
      <c r="V196" s="117"/>
      <c r="W196" s="47"/>
      <c r="X196" s="47"/>
    </row>
    <row r="197" spans="1:26" x14ac:dyDescent="0.45">
      <c r="C197" s="46"/>
      <c r="D197" s="46" t="s">
        <v>131</v>
      </c>
      <c r="E197" s="46"/>
      <c r="F197" s="46"/>
      <c r="G197" s="46"/>
      <c r="H197" s="46"/>
      <c r="I197" s="46" t="s">
        <v>131</v>
      </c>
      <c r="J197" s="46"/>
      <c r="K197" s="46"/>
      <c r="L197" s="46"/>
      <c r="M197" s="46"/>
      <c r="N197" s="46" t="s">
        <v>131</v>
      </c>
      <c r="O197" s="46"/>
      <c r="P197" s="46"/>
      <c r="Q197" s="46"/>
      <c r="R197" s="46"/>
      <c r="S197" s="46" t="s">
        <v>131</v>
      </c>
      <c r="T197" s="46"/>
      <c r="U197" s="46"/>
      <c r="V197" s="46"/>
      <c r="W197" s="46"/>
      <c r="X197" s="46"/>
    </row>
    <row r="198" spans="1:26" x14ac:dyDescent="0.45">
      <c r="B198" s="46" t="s">
        <v>94</v>
      </c>
      <c r="C198" s="46"/>
      <c r="D198" s="46" t="s">
        <v>132</v>
      </c>
      <c r="E198" s="46" t="s">
        <v>95</v>
      </c>
      <c r="F198" s="46" t="s">
        <v>133</v>
      </c>
      <c r="G198" s="46" t="s">
        <v>96</v>
      </c>
      <c r="H198" s="46"/>
      <c r="I198" s="46" t="s">
        <v>132</v>
      </c>
      <c r="J198" s="46" t="s">
        <v>95</v>
      </c>
      <c r="K198" s="46" t="s">
        <v>134</v>
      </c>
      <c r="L198" s="46" t="s">
        <v>96</v>
      </c>
      <c r="M198" s="46"/>
      <c r="N198" s="46" t="s">
        <v>132</v>
      </c>
      <c r="O198" s="46" t="s">
        <v>95</v>
      </c>
      <c r="P198" s="46" t="s">
        <v>133</v>
      </c>
      <c r="Q198" s="46" t="s">
        <v>96</v>
      </c>
      <c r="R198" s="46"/>
      <c r="S198" s="46" t="s">
        <v>132</v>
      </c>
      <c r="T198" s="46" t="s">
        <v>95</v>
      </c>
      <c r="U198" s="46" t="s">
        <v>135</v>
      </c>
      <c r="V198" s="46" t="s">
        <v>96</v>
      </c>
      <c r="W198" s="46"/>
      <c r="X198" s="46" t="s">
        <v>97</v>
      </c>
      <c r="Z198" s="46" t="s">
        <v>98</v>
      </c>
    </row>
    <row r="199" spans="1:26" x14ac:dyDescent="0.45">
      <c r="A199" s="39" t="s">
        <v>8</v>
      </c>
      <c r="B199" s="39" t="s">
        <v>9</v>
      </c>
      <c r="C199" s="46"/>
      <c r="D199" s="39" t="s">
        <v>136</v>
      </c>
      <c r="E199" s="39" t="str">
        <f>E157</f>
        <v>(000 Gal)</v>
      </c>
      <c r="F199" s="39" t="s">
        <v>137</v>
      </c>
      <c r="G199" s="39" t="s">
        <v>100</v>
      </c>
      <c r="H199" s="46"/>
      <c r="I199" s="39" t="s">
        <v>136</v>
      </c>
      <c r="J199" s="39" t="str">
        <f>J157</f>
        <v>(000 Gal)</v>
      </c>
      <c r="K199" s="39" t="s">
        <v>137</v>
      </c>
      <c r="L199" s="39" t="s">
        <v>100</v>
      </c>
      <c r="M199" s="46"/>
      <c r="N199" s="39" t="s">
        <v>136</v>
      </c>
      <c r="O199" s="39" t="str">
        <f>E199</f>
        <v>(000 Gal)</v>
      </c>
      <c r="P199" s="39" t="s">
        <v>137</v>
      </c>
      <c r="Q199" s="39" t="s">
        <v>100</v>
      </c>
      <c r="R199" s="46"/>
      <c r="S199" s="39" t="s">
        <v>136</v>
      </c>
      <c r="T199" s="39" t="str">
        <f>O199</f>
        <v>(000 Gal)</v>
      </c>
      <c r="U199" s="39" t="s">
        <v>137</v>
      </c>
      <c r="V199" s="39" t="s">
        <v>100</v>
      </c>
      <c r="W199" s="46"/>
      <c r="X199" s="39" t="s">
        <v>101</v>
      </c>
      <c r="Z199" s="39" t="s">
        <v>101</v>
      </c>
    </row>
    <row r="200" spans="1:26" x14ac:dyDescent="0.45">
      <c r="A200" s="46">
        <v>1</v>
      </c>
      <c r="B200" s="36" t="str">
        <f>+A191</f>
        <v>MUNICIPAL &amp; OTHER PUBLIC AUTHORITY CLASS</v>
      </c>
      <c r="C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Z200" s="46"/>
    </row>
    <row r="201" spans="1:26" x14ac:dyDescent="0.45">
      <c r="A201" s="46">
        <v>2</v>
      </c>
      <c r="B201" s="48" t="s">
        <v>138</v>
      </c>
    </row>
    <row r="202" spans="1:26" x14ac:dyDescent="0.45">
      <c r="A202" s="46">
        <v>3</v>
      </c>
      <c r="B202" s="35" t="s">
        <v>139</v>
      </c>
      <c r="C202" s="49"/>
      <c r="D202" s="50">
        <v>1895.6</v>
      </c>
      <c r="E202" s="51"/>
      <c r="F202" s="77">
        <v>15</v>
      </c>
      <c r="G202" s="49">
        <f>ROUND(D202*F202,2)</f>
        <v>28434</v>
      </c>
      <c r="H202" s="49"/>
      <c r="I202" s="50">
        <f>D202</f>
        <v>1895.6</v>
      </c>
      <c r="J202" s="51"/>
      <c r="K202" s="77">
        <f>U202</f>
        <v>16.399999999999999</v>
      </c>
      <c r="L202" s="49">
        <f>ROUND(I202*K202,2)</f>
        <v>31087.84</v>
      </c>
      <c r="M202" s="49"/>
      <c r="N202" s="50">
        <v>1920</v>
      </c>
      <c r="O202" s="51"/>
      <c r="P202" s="77">
        <f t="shared" ref="P202:P209" si="59">+F202</f>
        <v>15</v>
      </c>
      <c r="Q202" s="49">
        <f>ROUND(N202*P202,2)</f>
        <v>28800</v>
      </c>
      <c r="R202" s="49"/>
      <c r="S202" s="50">
        <f>N202</f>
        <v>1920</v>
      </c>
      <c r="T202" s="51"/>
      <c r="U202" s="77">
        <v>16.399999999999999</v>
      </c>
      <c r="V202" s="49">
        <f>ROUND(S202*U202,2)</f>
        <v>31488</v>
      </c>
      <c r="W202" s="49"/>
      <c r="X202" s="49">
        <f>+V202-Q202</f>
        <v>2688</v>
      </c>
      <c r="Y202" s="51"/>
      <c r="Z202" s="52">
        <f t="shared" ref="Z202:Z211" si="60">IF(Q202=0,0,ROUND((X202/Q202),4))</f>
        <v>9.3299999999999994E-2</v>
      </c>
    </row>
    <row r="203" spans="1:26" x14ac:dyDescent="0.45">
      <c r="A203" s="46">
        <v>4</v>
      </c>
      <c r="B203" s="35" t="s">
        <v>140</v>
      </c>
      <c r="C203" s="50"/>
      <c r="D203" s="50">
        <v>0</v>
      </c>
      <c r="E203" s="51"/>
      <c r="F203" s="53">
        <v>22.4</v>
      </c>
      <c r="G203" s="50">
        <f t="shared" ref="G203:G210" si="61">ROUND(D203*F203,2)</f>
        <v>0</v>
      </c>
      <c r="H203" s="50"/>
      <c r="I203" s="50">
        <f t="shared" ref="I203:I210" si="62">D203</f>
        <v>0</v>
      </c>
      <c r="J203" s="51"/>
      <c r="K203" s="53">
        <f t="shared" ref="K203:K210" si="63">U203</f>
        <v>24.5</v>
      </c>
      <c r="L203" s="50">
        <f t="shared" ref="L203:L210" si="64">ROUND(I203*K203,2)</f>
        <v>0</v>
      </c>
      <c r="M203" s="50"/>
      <c r="N203" s="50">
        <v>0</v>
      </c>
      <c r="O203" s="51"/>
      <c r="P203" s="53">
        <f t="shared" si="59"/>
        <v>22.4</v>
      </c>
      <c r="Q203" s="50">
        <f t="shared" ref="Q203:Q210" si="65">ROUND(N203*P203,2)</f>
        <v>0</v>
      </c>
      <c r="R203" s="50"/>
      <c r="S203" s="50">
        <f t="shared" ref="S203:S210" si="66">N203</f>
        <v>0</v>
      </c>
      <c r="T203" s="51"/>
      <c r="U203" s="53">
        <v>24.5</v>
      </c>
      <c r="V203" s="50">
        <f t="shared" ref="V203:V210" si="67">ROUND(S203*U203,2)</f>
        <v>0</v>
      </c>
      <c r="W203" s="50"/>
      <c r="X203" s="50">
        <f t="shared" ref="X203:X211" si="68">+V203-Q203</f>
        <v>0</v>
      </c>
      <c r="Y203" s="51"/>
      <c r="Z203" s="52">
        <f t="shared" si="60"/>
        <v>0</v>
      </c>
    </row>
    <row r="204" spans="1:26" x14ac:dyDescent="0.45">
      <c r="A204" s="46">
        <v>5</v>
      </c>
      <c r="B204" s="35" t="s">
        <v>141</v>
      </c>
      <c r="C204" s="50"/>
      <c r="D204" s="50">
        <v>2227.71</v>
      </c>
      <c r="E204" s="51"/>
      <c r="F204" s="53">
        <v>37.299999999999997</v>
      </c>
      <c r="G204" s="50">
        <f t="shared" si="61"/>
        <v>83093.58</v>
      </c>
      <c r="H204" s="50"/>
      <c r="I204" s="50">
        <f t="shared" si="62"/>
        <v>2227.71</v>
      </c>
      <c r="J204" s="51"/>
      <c r="K204" s="53">
        <f t="shared" si="63"/>
        <v>40.799999999999997</v>
      </c>
      <c r="L204" s="50">
        <f t="shared" si="64"/>
        <v>90890.57</v>
      </c>
      <c r="M204" s="50"/>
      <c r="N204" s="50">
        <v>2220</v>
      </c>
      <c r="O204" s="51"/>
      <c r="P204" s="53">
        <f t="shared" si="59"/>
        <v>37.299999999999997</v>
      </c>
      <c r="Q204" s="50">
        <f t="shared" si="65"/>
        <v>82806</v>
      </c>
      <c r="R204" s="50"/>
      <c r="S204" s="50">
        <f t="shared" si="66"/>
        <v>2220</v>
      </c>
      <c r="T204" s="51"/>
      <c r="U204" s="53">
        <v>40.799999999999997</v>
      </c>
      <c r="V204" s="50">
        <f t="shared" si="67"/>
        <v>90576</v>
      </c>
      <c r="W204" s="50"/>
      <c r="X204" s="50">
        <f t="shared" si="68"/>
        <v>7770</v>
      </c>
      <c r="Y204" s="51"/>
      <c r="Z204" s="52">
        <f t="shared" si="60"/>
        <v>9.3799999999999994E-2</v>
      </c>
    </row>
    <row r="205" spans="1:26" x14ac:dyDescent="0.45">
      <c r="A205" s="46">
        <v>6</v>
      </c>
      <c r="B205" s="35" t="s">
        <v>142</v>
      </c>
      <c r="C205" s="50"/>
      <c r="D205" s="50">
        <v>329.93</v>
      </c>
      <c r="E205" s="51"/>
      <c r="F205" s="53">
        <v>74.7</v>
      </c>
      <c r="G205" s="50">
        <f t="shared" si="61"/>
        <v>24645.77</v>
      </c>
      <c r="H205" s="50"/>
      <c r="I205" s="50">
        <f t="shared" si="62"/>
        <v>329.93</v>
      </c>
      <c r="J205" s="51"/>
      <c r="K205" s="53">
        <f t="shared" si="63"/>
        <v>81.8</v>
      </c>
      <c r="L205" s="50">
        <f t="shared" si="64"/>
        <v>26988.27</v>
      </c>
      <c r="M205" s="50"/>
      <c r="N205" s="50">
        <v>324</v>
      </c>
      <c r="O205" s="51"/>
      <c r="P205" s="53">
        <f t="shared" si="59"/>
        <v>74.7</v>
      </c>
      <c r="Q205" s="50">
        <f t="shared" si="65"/>
        <v>24202.799999999999</v>
      </c>
      <c r="R205" s="50"/>
      <c r="S205" s="50">
        <f t="shared" si="66"/>
        <v>324</v>
      </c>
      <c r="T205" s="51"/>
      <c r="U205" s="53">
        <v>81.8</v>
      </c>
      <c r="V205" s="50">
        <f t="shared" si="67"/>
        <v>26503.200000000001</v>
      </c>
      <c r="W205" s="50"/>
      <c r="X205" s="50">
        <f t="shared" si="68"/>
        <v>2300.4000000000015</v>
      </c>
      <c r="Y205" s="51"/>
      <c r="Z205" s="52">
        <f t="shared" si="60"/>
        <v>9.5000000000000001E-2</v>
      </c>
    </row>
    <row r="206" spans="1:26" x14ac:dyDescent="0.45">
      <c r="A206" s="46">
        <v>7</v>
      </c>
      <c r="B206" s="35" t="s">
        <v>143</v>
      </c>
      <c r="C206" s="50"/>
      <c r="D206" s="50">
        <v>4919.2800000000007</v>
      </c>
      <c r="E206" s="51"/>
      <c r="F206" s="53">
        <v>119.5</v>
      </c>
      <c r="G206" s="50">
        <f t="shared" si="61"/>
        <v>587853.96</v>
      </c>
      <c r="H206" s="50"/>
      <c r="I206" s="50">
        <f t="shared" si="62"/>
        <v>4919.2800000000007</v>
      </c>
      <c r="J206" s="51"/>
      <c r="K206" s="53">
        <f t="shared" si="63"/>
        <v>130.80000000000001</v>
      </c>
      <c r="L206" s="50">
        <f t="shared" si="64"/>
        <v>643441.81999999995</v>
      </c>
      <c r="M206" s="50"/>
      <c r="N206" s="50">
        <v>4824</v>
      </c>
      <c r="O206" s="51"/>
      <c r="P206" s="53">
        <f t="shared" si="59"/>
        <v>119.5</v>
      </c>
      <c r="Q206" s="50">
        <f t="shared" si="65"/>
        <v>576468</v>
      </c>
      <c r="R206" s="50"/>
      <c r="S206" s="50">
        <f t="shared" si="66"/>
        <v>4824</v>
      </c>
      <c r="T206" s="51"/>
      <c r="U206" s="53">
        <v>130.80000000000001</v>
      </c>
      <c r="V206" s="50">
        <f t="shared" si="67"/>
        <v>630979.19999999995</v>
      </c>
      <c r="W206" s="50"/>
      <c r="X206" s="50">
        <f t="shared" si="68"/>
        <v>54511.199999999953</v>
      </c>
      <c r="Y206" s="51"/>
      <c r="Z206" s="52">
        <f t="shared" si="60"/>
        <v>9.4600000000000004E-2</v>
      </c>
    </row>
    <row r="207" spans="1:26" x14ac:dyDescent="0.45">
      <c r="A207" s="46">
        <v>8</v>
      </c>
      <c r="B207" s="35" t="s">
        <v>144</v>
      </c>
      <c r="C207" s="50"/>
      <c r="D207" s="50">
        <v>12</v>
      </c>
      <c r="E207" s="51"/>
      <c r="F207" s="53">
        <v>224</v>
      </c>
      <c r="G207" s="50">
        <f t="shared" si="61"/>
        <v>2688</v>
      </c>
      <c r="H207" s="50"/>
      <c r="I207" s="50">
        <f t="shared" si="62"/>
        <v>12</v>
      </c>
      <c r="J207" s="51"/>
      <c r="K207" s="53">
        <f t="shared" si="63"/>
        <v>245.1</v>
      </c>
      <c r="L207" s="50">
        <f t="shared" si="64"/>
        <v>2941.2</v>
      </c>
      <c r="M207" s="50"/>
      <c r="N207" s="50">
        <v>12</v>
      </c>
      <c r="O207" s="51"/>
      <c r="P207" s="53">
        <f t="shared" si="59"/>
        <v>224</v>
      </c>
      <c r="Q207" s="50">
        <f t="shared" si="65"/>
        <v>2688</v>
      </c>
      <c r="R207" s="50"/>
      <c r="S207" s="50">
        <f t="shared" si="66"/>
        <v>12</v>
      </c>
      <c r="T207" s="51"/>
      <c r="U207" s="53">
        <v>245.1</v>
      </c>
      <c r="V207" s="50">
        <f t="shared" si="67"/>
        <v>2941.2</v>
      </c>
      <c r="W207" s="50"/>
      <c r="X207" s="50">
        <f t="shared" si="68"/>
        <v>253.19999999999982</v>
      </c>
      <c r="Y207" s="51"/>
      <c r="Z207" s="52">
        <f t="shared" si="60"/>
        <v>9.4200000000000006E-2</v>
      </c>
    </row>
    <row r="208" spans="1:26" x14ac:dyDescent="0.45">
      <c r="A208" s="46">
        <v>9</v>
      </c>
      <c r="B208" s="35" t="s">
        <v>145</v>
      </c>
      <c r="C208" s="50"/>
      <c r="D208" s="50">
        <v>445.28999999999996</v>
      </c>
      <c r="E208" s="51"/>
      <c r="F208" s="53">
        <v>373.4</v>
      </c>
      <c r="G208" s="50">
        <f t="shared" si="61"/>
        <v>166271.29</v>
      </c>
      <c r="H208" s="50"/>
      <c r="I208" s="50">
        <f t="shared" si="62"/>
        <v>445.28999999999996</v>
      </c>
      <c r="J208" s="51"/>
      <c r="K208" s="53">
        <f t="shared" si="63"/>
        <v>408.6</v>
      </c>
      <c r="L208" s="50">
        <f t="shared" si="64"/>
        <v>181945.49</v>
      </c>
      <c r="M208" s="50"/>
      <c r="N208" s="50">
        <v>420</v>
      </c>
      <c r="O208" s="51"/>
      <c r="P208" s="53">
        <f t="shared" si="59"/>
        <v>373.4</v>
      </c>
      <c r="Q208" s="50">
        <f t="shared" si="65"/>
        <v>156828</v>
      </c>
      <c r="R208" s="50"/>
      <c r="S208" s="50">
        <f t="shared" si="66"/>
        <v>420</v>
      </c>
      <c r="T208" s="51"/>
      <c r="U208" s="53">
        <v>408.6</v>
      </c>
      <c r="V208" s="50">
        <f t="shared" si="67"/>
        <v>171612</v>
      </c>
      <c r="W208" s="50"/>
      <c r="X208" s="50">
        <f t="shared" si="68"/>
        <v>14784</v>
      </c>
      <c r="Y208" s="51"/>
      <c r="Z208" s="52">
        <f t="shared" si="60"/>
        <v>9.4299999999999995E-2</v>
      </c>
    </row>
    <row r="209" spans="1:27" x14ac:dyDescent="0.45">
      <c r="A209" s="46">
        <v>10</v>
      </c>
      <c r="B209" s="35" t="s">
        <v>146</v>
      </c>
      <c r="C209" s="50"/>
      <c r="D209" s="50">
        <v>164.53</v>
      </c>
      <c r="E209" s="51"/>
      <c r="F209" s="53">
        <v>746.7</v>
      </c>
      <c r="G209" s="50">
        <f t="shared" si="61"/>
        <v>122854.55</v>
      </c>
      <c r="H209" s="50"/>
      <c r="I209" s="50">
        <f t="shared" si="62"/>
        <v>164.53</v>
      </c>
      <c r="J209" s="51"/>
      <c r="K209" s="53">
        <f t="shared" si="63"/>
        <v>817.2</v>
      </c>
      <c r="L209" s="50">
        <f t="shared" si="64"/>
        <v>134453.92000000001</v>
      </c>
      <c r="M209" s="50"/>
      <c r="N209" s="50">
        <v>156</v>
      </c>
      <c r="O209" s="51"/>
      <c r="P209" s="53">
        <f t="shared" si="59"/>
        <v>746.7</v>
      </c>
      <c r="Q209" s="50">
        <f t="shared" si="65"/>
        <v>116485.2</v>
      </c>
      <c r="R209" s="50"/>
      <c r="S209" s="50">
        <f t="shared" si="66"/>
        <v>156</v>
      </c>
      <c r="T209" s="51"/>
      <c r="U209" s="53">
        <v>817.2</v>
      </c>
      <c r="V209" s="50">
        <f t="shared" si="67"/>
        <v>127483.2</v>
      </c>
      <c r="W209" s="50"/>
      <c r="X209" s="50">
        <f t="shared" si="68"/>
        <v>10998</v>
      </c>
      <c r="Y209" s="51"/>
      <c r="Z209" s="52">
        <f t="shared" si="60"/>
        <v>9.4399999999999998E-2</v>
      </c>
    </row>
    <row r="210" spans="1:27" x14ac:dyDescent="0.45">
      <c r="A210" s="46">
        <v>11</v>
      </c>
      <c r="B210" s="35" t="s">
        <v>147</v>
      </c>
      <c r="C210" s="50"/>
      <c r="D210" s="50">
        <v>24.96</v>
      </c>
      <c r="E210" s="51"/>
      <c r="F210" s="53">
        <v>1194.7</v>
      </c>
      <c r="G210" s="50">
        <f t="shared" si="61"/>
        <v>29819.71</v>
      </c>
      <c r="H210" s="50"/>
      <c r="I210" s="50">
        <f t="shared" si="62"/>
        <v>24.96</v>
      </c>
      <c r="J210" s="51"/>
      <c r="K210" s="53">
        <f t="shared" si="63"/>
        <v>1307.5</v>
      </c>
      <c r="L210" s="50">
        <f t="shared" si="64"/>
        <v>32635.200000000001</v>
      </c>
      <c r="M210" s="50"/>
      <c r="N210" s="50">
        <v>24</v>
      </c>
      <c r="O210" s="51"/>
      <c r="P210" s="53">
        <f>+F210</f>
        <v>1194.7</v>
      </c>
      <c r="Q210" s="50">
        <f t="shared" si="65"/>
        <v>28672.799999999999</v>
      </c>
      <c r="R210" s="50"/>
      <c r="S210" s="50">
        <f t="shared" si="66"/>
        <v>24</v>
      </c>
      <c r="T210" s="51"/>
      <c r="U210" s="53">
        <v>1307.5</v>
      </c>
      <c r="V210" s="50">
        <f t="shared" si="67"/>
        <v>31380</v>
      </c>
      <c r="W210" s="50"/>
      <c r="X210" s="50">
        <f t="shared" si="68"/>
        <v>2707.2000000000007</v>
      </c>
      <c r="Y210" s="51"/>
      <c r="Z210" s="52">
        <f t="shared" si="60"/>
        <v>9.4399999999999998E-2</v>
      </c>
    </row>
    <row r="211" spans="1:27" x14ac:dyDescent="0.45">
      <c r="A211" s="46">
        <v>12</v>
      </c>
      <c r="C211" s="50"/>
      <c r="D211" s="50"/>
      <c r="E211" s="51"/>
      <c r="F211" s="53"/>
      <c r="G211" s="50"/>
      <c r="H211" s="50"/>
      <c r="I211" s="50"/>
      <c r="J211" s="51"/>
      <c r="K211" s="53"/>
      <c r="L211" s="50"/>
      <c r="M211" s="50"/>
      <c r="N211" s="50"/>
      <c r="O211" s="51"/>
      <c r="P211" s="53"/>
      <c r="Q211" s="50"/>
      <c r="R211" s="50"/>
      <c r="S211" s="50"/>
      <c r="T211" s="51"/>
      <c r="U211" s="53"/>
      <c r="V211" s="50"/>
      <c r="W211" s="50"/>
      <c r="X211" s="50">
        <f t="shared" si="68"/>
        <v>0</v>
      </c>
      <c r="Y211" s="51"/>
      <c r="Z211" s="52">
        <f t="shared" si="60"/>
        <v>0</v>
      </c>
    </row>
    <row r="212" spans="1:27" x14ac:dyDescent="0.45">
      <c r="A212" s="46">
        <v>13</v>
      </c>
      <c r="C212" s="50"/>
      <c r="D212" s="50"/>
      <c r="E212" s="51"/>
      <c r="F212" s="53"/>
      <c r="G212" s="50"/>
      <c r="H212" s="50"/>
      <c r="I212" s="50"/>
      <c r="J212" s="51"/>
      <c r="K212" s="53"/>
      <c r="L212" s="50"/>
      <c r="M212" s="50"/>
      <c r="N212" s="50"/>
      <c r="O212" s="51"/>
      <c r="P212" s="53"/>
      <c r="Q212" s="50"/>
      <c r="R212" s="50"/>
      <c r="S212" s="50"/>
      <c r="T212" s="51"/>
      <c r="U212" s="53"/>
      <c r="V212" s="50"/>
      <c r="W212" s="50"/>
      <c r="X212" s="49"/>
      <c r="Y212" s="51"/>
      <c r="Z212" s="52"/>
    </row>
    <row r="213" spans="1:27" x14ac:dyDescent="0.45">
      <c r="A213" s="46">
        <v>14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0"/>
      <c r="Y213" s="51"/>
      <c r="Z213" s="52"/>
    </row>
    <row r="214" spans="1:27" x14ac:dyDescent="0.45">
      <c r="A214" s="46">
        <v>15</v>
      </c>
      <c r="F214" s="51"/>
      <c r="K214" s="51"/>
    </row>
    <row r="215" spans="1:27" x14ac:dyDescent="0.45">
      <c r="A215" s="46">
        <v>16</v>
      </c>
      <c r="B215" s="48" t="s">
        <v>151</v>
      </c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0"/>
      <c r="Y215" s="51"/>
      <c r="Z215" s="52"/>
    </row>
    <row r="216" spans="1:27" x14ac:dyDescent="0.45">
      <c r="A216" s="46">
        <v>17</v>
      </c>
      <c r="B216" s="35" t="s">
        <v>152</v>
      </c>
      <c r="C216" s="49"/>
      <c r="D216" s="51"/>
      <c r="E216" s="50">
        <v>1204998.791</v>
      </c>
      <c r="F216" s="83">
        <v>4.7960000000000003</v>
      </c>
      <c r="G216" s="49">
        <f>ROUND(E216*F216,2)</f>
        <v>5779174.2000000002</v>
      </c>
      <c r="H216" s="49"/>
      <c r="I216" s="51"/>
      <c r="J216" s="50">
        <f>E216</f>
        <v>1204998.791</v>
      </c>
      <c r="K216" s="83">
        <f>U216</f>
        <v>5.3113999999999999</v>
      </c>
      <c r="L216" s="49">
        <f>ROUND(J216*K216,2)</f>
        <v>6400230.5800000001</v>
      </c>
      <c r="M216" s="49"/>
      <c r="N216" s="51"/>
      <c r="O216" s="50">
        <v>1209547.46</v>
      </c>
      <c r="P216" s="83">
        <f>+F216</f>
        <v>4.7960000000000003</v>
      </c>
      <c r="Q216" s="49">
        <f>ROUND(O216*P216,2)</f>
        <v>5800989.6200000001</v>
      </c>
      <c r="R216" s="49"/>
      <c r="S216" s="51"/>
      <c r="T216" s="50">
        <f>O216</f>
        <v>1209547.46</v>
      </c>
      <c r="U216" s="83">
        <v>5.3113999999999999</v>
      </c>
      <c r="V216" s="49">
        <f>ROUND(T216*U216,2)</f>
        <v>6424390.3799999999</v>
      </c>
      <c r="W216" s="50"/>
      <c r="X216" s="49">
        <f t="shared" ref="X216" si="69">+V216-Q216</f>
        <v>623400.75999999978</v>
      </c>
      <c r="Y216" s="51"/>
      <c r="Z216" s="52">
        <f t="shared" ref="Z216" si="70">IF(Q216=0,0,ROUND((X216/Q216),4))</f>
        <v>0.1075</v>
      </c>
    </row>
    <row r="217" spans="1:27" x14ac:dyDescent="0.45">
      <c r="A217" s="46">
        <v>18</v>
      </c>
      <c r="C217" s="50"/>
      <c r="E217" s="50"/>
      <c r="F217" s="58"/>
      <c r="G217" s="50"/>
      <c r="H217" s="50"/>
      <c r="J217" s="50"/>
      <c r="K217" s="58"/>
      <c r="L217" s="50"/>
      <c r="M217" s="50"/>
      <c r="O217" s="50"/>
      <c r="P217" s="58"/>
      <c r="Q217" s="50"/>
      <c r="R217" s="50"/>
      <c r="T217" s="50"/>
      <c r="U217" s="58"/>
      <c r="V217" s="50"/>
      <c r="W217" s="50"/>
      <c r="X217" s="50"/>
      <c r="Z217" s="52"/>
    </row>
    <row r="218" spans="1:27" x14ac:dyDescent="0.45">
      <c r="A218" s="46">
        <v>19</v>
      </c>
      <c r="C218" s="50"/>
      <c r="E218" s="50"/>
      <c r="F218" s="58"/>
      <c r="G218" s="50"/>
      <c r="H218" s="50"/>
      <c r="J218" s="50"/>
      <c r="K218" s="58"/>
      <c r="L218" s="50"/>
      <c r="M218" s="50"/>
      <c r="O218" s="50"/>
      <c r="P218" s="58"/>
      <c r="Q218" s="50"/>
      <c r="R218" s="50"/>
      <c r="T218" s="50"/>
      <c r="U218" s="58"/>
      <c r="V218" s="50"/>
      <c r="W218" s="50"/>
      <c r="X218" s="50"/>
      <c r="Z218" s="52"/>
    </row>
    <row r="219" spans="1:27" x14ac:dyDescent="0.45">
      <c r="A219" s="46">
        <v>20</v>
      </c>
      <c r="C219" s="50"/>
      <c r="E219" s="50"/>
      <c r="F219" s="58"/>
      <c r="G219" s="50"/>
      <c r="H219" s="50"/>
      <c r="J219" s="50"/>
      <c r="K219" s="58"/>
      <c r="L219" s="50"/>
      <c r="M219" s="50"/>
      <c r="O219" s="50"/>
      <c r="P219" s="58"/>
      <c r="Q219" s="50"/>
      <c r="R219" s="50"/>
      <c r="T219" s="50"/>
      <c r="U219" s="58"/>
      <c r="V219" s="50"/>
      <c r="W219" s="50"/>
      <c r="X219" s="50"/>
      <c r="Z219" s="52"/>
    </row>
    <row r="220" spans="1:27" x14ac:dyDescent="0.45">
      <c r="A220" s="46">
        <v>21</v>
      </c>
      <c r="B220" s="35" t="s">
        <v>158</v>
      </c>
      <c r="E220" s="50"/>
      <c r="F220" s="88"/>
      <c r="G220" s="50">
        <v>382436.06999999995</v>
      </c>
      <c r="H220" s="50"/>
      <c r="J220" s="50"/>
      <c r="K220" s="88">
        <f>+U220</f>
        <v>0</v>
      </c>
      <c r="L220" s="50">
        <f>+ROUND(SUM(L202:L216)*K220,2)</f>
        <v>0</v>
      </c>
      <c r="O220" s="50"/>
      <c r="P220" s="89"/>
      <c r="Q220" s="49">
        <v>657882.71</v>
      </c>
      <c r="T220" s="50"/>
      <c r="U220" s="88"/>
      <c r="V220" s="49">
        <f>+Q220</f>
        <v>657882.71</v>
      </c>
      <c r="X220" s="49">
        <f t="shared" ref="X220" si="71">+V220-Q220</f>
        <v>0</v>
      </c>
      <c r="Y220" s="51"/>
      <c r="Z220" s="52">
        <f t="shared" ref="Z220" si="72">IF(Q220=0,0,ROUND((X220/Q220),4))</f>
        <v>0</v>
      </c>
    </row>
    <row r="221" spans="1:27" x14ac:dyDescent="0.45">
      <c r="A221" s="46">
        <v>22</v>
      </c>
      <c r="E221" s="50"/>
      <c r="F221" s="58"/>
      <c r="G221" s="50"/>
      <c r="H221" s="50"/>
      <c r="J221" s="50"/>
      <c r="K221" s="58"/>
      <c r="L221" s="50"/>
      <c r="O221" s="50"/>
      <c r="P221" s="58"/>
      <c r="Q221" s="50"/>
      <c r="T221" s="50"/>
      <c r="U221" s="58"/>
      <c r="V221" s="50"/>
      <c r="X221" s="50"/>
      <c r="Z221" s="52"/>
    </row>
    <row r="222" spans="1:27" x14ac:dyDescent="0.45">
      <c r="A222" s="46">
        <v>23</v>
      </c>
      <c r="C222" s="61"/>
      <c r="F222" s="58"/>
      <c r="G222" s="61"/>
      <c r="H222" s="61"/>
      <c r="J222" s="50"/>
      <c r="K222" s="83"/>
      <c r="L222" s="61"/>
      <c r="M222" s="61"/>
      <c r="P222" s="46"/>
      <c r="Q222" s="61"/>
      <c r="R222" s="61"/>
      <c r="U222" s="46"/>
      <c r="V222" s="61"/>
      <c r="W222" s="61"/>
      <c r="X222" s="61"/>
      <c r="Z222" s="52"/>
      <c r="AA222" s="52"/>
    </row>
    <row r="223" spans="1:27" x14ac:dyDescent="0.45">
      <c r="A223" s="46">
        <v>24</v>
      </c>
      <c r="C223" s="62"/>
      <c r="F223" s="62"/>
      <c r="G223" s="62"/>
      <c r="H223" s="62"/>
      <c r="K223" s="62"/>
      <c r="L223" s="62"/>
      <c r="M223" s="62"/>
      <c r="P223" s="62"/>
      <c r="Q223" s="62"/>
      <c r="R223" s="62"/>
      <c r="U223" s="62"/>
      <c r="V223" s="62"/>
      <c r="W223" s="62"/>
      <c r="X223" s="50"/>
      <c r="Z223" s="52"/>
    </row>
    <row r="224" spans="1:27" ht="14.65" thickBot="1" x14ac:dyDescent="0.5">
      <c r="A224" s="46">
        <v>25</v>
      </c>
      <c r="B224" s="35" t="s">
        <v>96</v>
      </c>
      <c r="C224" s="64"/>
      <c r="D224" s="93"/>
      <c r="E224" s="94">
        <f>SUM(E216:E223)</f>
        <v>1204998.791</v>
      </c>
      <c r="F224" s="64"/>
      <c r="G224" s="95">
        <f>SUM(G202:G223)</f>
        <v>7207271.1300000008</v>
      </c>
      <c r="H224" s="64"/>
      <c r="I224" s="93"/>
      <c r="J224" s="94">
        <f>SUM(J216:J223)</f>
        <v>1204998.791</v>
      </c>
      <c r="K224" s="64"/>
      <c r="L224" s="95">
        <f>SUM(L202:L223)</f>
        <v>7544614.8899999997</v>
      </c>
      <c r="M224" s="64"/>
      <c r="N224" s="93"/>
      <c r="O224" s="94">
        <f>SUM(O216:O223)</f>
        <v>1209547.46</v>
      </c>
      <c r="P224" s="64"/>
      <c r="Q224" s="95">
        <f>SUM(Q202:Q223)</f>
        <v>7475823.1299999999</v>
      </c>
      <c r="R224" s="64"/>
      <c r="S224" s="93"/>
      <c r="T224" s="94">
        <f>SUM(T216:T223)</f>
        <v>1209547.46</v>
      </c>
      <c r="U224" s="64"/>
      <c r="V224" s="95">
        <f>SUM(V202:V223)</f>
        <v>8195235.8899999997</v>
      </c>
      <c r="W224" s="64"/>
      <c r="X224" s="95">
        <f>SUM(X202:X223)</f>
        <v>719412.75999999978</v>
      </c>
      <c r="Z224" s="72">
        <f t="shared" ref="Z224" si="73">IF(Q224=0,0,ROUND((X224/Q224),4))</f>
        <v>9.6199999999999994E-2</v>
      </c>
    </row>
    <row r="225" spans="1:26" ht="14.65" thickTop="1" x14ac:dyDescent="0.45">
      <c r="A225" s="46"/>
      <c r="C225" s="50"/>
      <c r="F225" s="66"/>
      <c r="G225" s="50"/>
      <c r="H225" s="50"/>
      <c r="I225" s="50"/>
      <c r="J225" s="50"/>
      <c r="K225" s="50"/>
      <c r="L225" s="50"/>
      <c r="M225" s="50"/>
      <c r="N225" s="50"/>
      <c r="P225" s="66"/>
      <c r="Q225" s="50"/>
      <c r="R225" s="50"/>
      <c r="U225" s="66"/>
      <c r="V225" s="50"/>
      <c r="X225" s="50"/>
      <c r="Z225" s="52"/>
    </row>
    <row r="226" spans="1:26" x14ac:dyDescent="0.45">
      <c r="A226" s="46"/>
      <c r="C226" s="50"/>
      <c r="D226" s="46"/>
      <c r="F226" s="66"/>
      <c r="G226" s="50"/>
      <c r="H226" s="50"/>
      <c r="I226" s="50"/>
      <c r="J226" s="50"/>
      <c r="K226" s="50"/>
      <c r="L226" s="50"/>
      <c r="M226" s="50"/>
      <c r="N226" s="50"/>
      <c r="P226" s="66"/>
      <c r="Q226" s="50"/>
      <c r="R226" s="50"/>
      <c r="S226" s="46"/>
      <c r="U226" s="66"/>
      <c r="V226" s="50"/>
      <c r="X226" s="50"/>
      <c r="Z226" s="52"/>
    </row>
    <row r="227" spans="1:26" x14ac:dyDescent="0.45">
      <c r="A227" s="46"/>
      <c r="F227" s="100"/>
      <c r="P227" s="100"/>
      <c r="U227" s="100"/>
      <c r="X227" s="50"/>
      <c r="Z227" s="52"/>
    </row>
    <row r="228" spans="1:26" x14ac:dyDescent="0.45">
      <c r="A228" s="46"/>
      <c r="F228" s="100"/>
      <c r="P228" s="100"/>
      <c r="U228" s="100"/>
      <c r="X228" s="50"/>
      <c r="Z228" s="52"/>
    </row>
    <row r="229" spans="1:26" x14ac:dyDescent="0.45">
      <c r="A229" s="116" t="str">
        <f>A$1</f>
        <v>Kentucky-American Water Company</v>
      </c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x14ac:dyDescent="0.45">
      <c r="A230" s="116" t="str">
        <f>+$A$2</f>
        <v>Forecast Year Operating Revenues at Present Rates &amp; Ordered Rates</v>
      </c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x14ac:dyDescent="0.45">
      <c r="A231" s="116" t="str">
        <f>+$A$3</f>
        <v>Base Year (12 Months Ending September 30, 2023)</v>
      </c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x14ac:dyDescent="0.45">
      <c r="A232" s="116" t="str">
        <f>+$A$4</f>
        <v>Forecast Year (12 Months Ending January 31, 2025)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x14ac:dyDescent="0.45">
      <c r="A233" s="36"/>
      <c r="I233" s="116" t="s">
        <v>162</v>
      </c>
      <c r="J233" s="116"/>
      <c r="K233" s="116"/>
      <c r="L233" s="116"/>
      <c r="M233" s="116"/>
      <c r="N233" s="116"/>
      <c r="O233" s="116"/>
      <c r="P233" s="116"/>
      <c r="Q233" s="116"/>
    </row>
    <row r="234" spans="1:26" x14ac:dyDescent="0.45">
      <c r="A234" s="36"/>
      <c r="I234" s="34"/>
      <c r="J234" s="34"/>
      <c r="K234" s="34"/>
      <c r="L234" s="34"/>
      <c r="M234" s="34"/>
      <c r="N234" s="34"/>
      <c r="O234" s="34"/>
      <c r="P234" s="34"/>
      <c r="Q234" s="34"/>
      <c r="Z234" s="37" t="s">
        <v>126</v>
      </c>
    </row>
    <row r="235" spans="1:26" x14ac:dyDescent="0.45">
      <c r="A235" s="36"/>
      <c r="I235" s="34"/>
      <c r="J235" s="34"/>
      <c r="K235" s="34"/>
      <c r="L235" s="34"/>
      <c r="M235" s="34"/>
      <c r="N235" s="34"/>
      <c r="O235" s="34"/>
      <c r="P235" s="34"/>
      <c r="Q235" s="34"/>
      <c r="Z235" s="37"/>
    </row>
    <row r="236" spans="1:26" x14ac:dyDescent="0.45">
      <c r="A236" s="36"/>
      <c r="Z236" s="37"/>
    </row>
    <row r="237" spans="1:26" x14ac:dyDescent="0.45">
      <c r="A237" s="39"/>
      <c r="B237" s="40"/>
      <c r="C237" s="41"/>
      <c r="D237" s="42"/>
      <c r="E237" s="40"/>
      <c r="F237" s="43"/>
      <c r="G237" s="41"/>
      <c r="H237" s="41"/>
      <c r="I237" s="41"/>
      <c r="J237" s="41"/>
      <c r="K237" s="41"/>
      <c r="L237" s="41"/>
      <c r="M237" s="41"/>
      <c r="N237" s="41"/>
      <c r="O237" s="40"/>
      <c r="P237" s="43"/>
      <c r="Q237" s="41"/>
      <c r="R237" s="41"/>
      <c r="S237" s="41"/>
      <c r="T237" s="42"/>
      <c r="U237" s="43"/>
      <c r="V237" s="42"/>
      <c r="W237" s="42"/>
      <c r="X237" s="44"/>
      <c r="Y237" s="42"/>
      <c r="Z237" s="45"/>
    </row>
    <row r="238" spans="1:26" x14ac:dyDescent="0.45">
      <c r="C238" s="46"/>
      <c r="D238" s="117" t="s">
        <v>90</v>
      </c>
      <c r="E238" s="117" t="s">
        <v>128</v>
      </c>
      <c r="F238" s="117"/>
      <c r="G238" s="117"/>
      <c r="H238" s="46"/>
      <c r="I238" s="117" t="s">
        <v>91</v>
      </c>
      <c r="J238" s="117" t="s">
        <v>128</v>
      </c>
      <c r="K238" s="117"/>
      <c r="L238" s="117"/>
      <c r="M238" s="46"/>
      <c r="N238" s="117" t="s">
        <v>92</v>
      </c>
      <c r="O238" s="117" t="s">
        <v>129</v>
      </c>
      <c r="P238" s="117"/>
      <c r="Q238" s="117"/>
      <c r="R238" s="46"/>
      <c r="S238" s="117" t="s">
        <v>93</v>
      </c>
      <c r="T238" s="117" t="s">
        <v>130</v>
      </c>
      <c r="U238" s="117"/>
      <c r="V238" s="117"/>
      <c r="W238" s="47"/>
      <c r="X238" s="47"/>
    </row>
    <row r="239" spans="1:26" x14ac:dyDescent="0.45">
      <c r="C239" s="46"/>
      <c r="D239" s="46" t="s">
        <v>131</v>
      </c>
      <c r="E239" s="46"/>
      <c r="F239" s="46"/>
      <c r="G239" s="46"/>
      <c r="H239" s="46"/>
      <c r="I239" s="46" t="s">
        <v>131</v>
      </c>
      <c r="J239" s="46"/>
      <c r="K239" s="46"/>
      <c r="L239" s="46"/>
      <c r="M239" s="46"/>
      <c r="N239" s="46" t="s">
        <v>131</v>
      </c>
      <c r="O239" s="46"/>
      <c r="P239" s="46"/>
      <c r="Q239" s="46"/>
      <c r="R239" s="46"/>
      <c r="S239" s="46" t="s">
        <v>131</v>
      </c>
      <c r="T239" s="46"/>
      <c r="U239" s="46"/>
      <c r="V239" s="46"/>
      <c r="W239" s="46"/>
      <c r="X239" s="46"/>
    </row>
    <row r="240" spans="1:26" x14ac:dyDescent="0.45">
      <c r="B240" s="46" t="s">
        <v>94</v>
      </c>
      <c r="C240" s="46"/>
      <c r="D240" s="46" t="s">
        <v>132</v>
      </c>
      <c r="E240" s="46" t="s">
        <v>95</v>
      </c>
      <c r="F240" s="46" t="s">
        <v>133</v>
      </c>
      <c r="G240" s="46" t="s">
        <v>96</v>
      </c>
      <c r="H240" s="46"/>
      <c r="I240" s="46" t="s">
        <v>132</v>
      </c>
      <c r="J240" s="46" t="s">
        <v>95</v>
      </c>
      <c r="K240" s="46" t="s">
        <v>134</v>
      </c>
      <c r="L240" s="46" t="s">
        <v>96</v>
      </c>
      <c r="M240" s="46"/>
      <c r="N240" s="46" t="s">
        <v>132</v>
      </c>
      <c r="O240" s="46" t="s">
        <v>95</v>
      </c>
      <c r="P240" s="46" t="s">
        <v>133</v>
      </c>
      <c r="Q240" s="46" t="s">
        <v>96</v>
      </c>
      <c r="R240" s="46"/>
      <c r="S240" s="46" t="s">
        <v>132</v>
      </c>
      <c r="T240" s="46" t="s">
        <v>95</v>
      </c>
      <c r="U240" s="46" t="s">
        <v>135</v>
      </c>
      <c r="V240" s="46" t="s">
        <v>96</v>
      </c>
      <c r="W240" s="46"/>
      <c r="X240" s="46" t="s">
        <v>97</v>
      </c>
      <c r="Z240" s="46" t="s">
        <v>98</v>
      </c>
    </row>
    <row r="241" spans="1:26" x14ac:dyDescent="0.45">
      <c r="A241" s="39" t="s">
        <v>8</v>
      </c>
      <c r="B241" s="39" t="s">
        <v>9</v>
      </c>
      <c r="C241" s="46"/>
      <c r="D241" s="39" t="s">
        <v>136</v>
      </c>
      <c r="E241" s="39" t="str">
        <f>E199</f>
        <v>(000 Gal)</v>
      </c>
      <c r="F241" s="39" t="s">
        <v>137</v>
      </c>
      <c r="G241" s="39" t="s">
        <v>100</v>
      </c>
      <c r="H241" s="46"/>
      <c r="I241" s="39" t="s">
        <v>136</v>
      </c>
      <c r="J241" s="39" t="str">
        <f>J199</f>
        <v>(000 Gal)</v>
      </c>
      <c r="K241" s="39" t="s">
        <v>137</v>
      </c>
      <c r="L241" s="39" t="s">
        <v>100</v>
      </c>
      <c r="M241" s="46"/>
      <c r="N241" s="39" t="s">
        <v>136</v>
      </c>
      <c r="O241" s="39" t="str">
        <f>E241</f>
        <v>(000 Gal)</v>
      </c>
      <c r="P241" s="39" t="s">
        <v>137</v>
      </c>
      <c r="Q241" s="39" t="s">
        <v>100</v>
      </c>
      <c r="R241" s="46"/>
      <c r="S241" s="39" t="s">
        <v>136</v>
      </c>
      <c r="T241" s="39" t="str">
        <f>O241</f>
        <v>(000 Gal)</v>
      </c>
      <c r="U241" s="39" t="s">
        <v>137</v>
      </c>
      <c r="V241" s="39" t="s">
        <v>100</v>
      </c>
      <c r="W241" s="46"/>
      <c r="X241" s="39" t="s">
        <v>101</v>
      </c>
      <c r="Z241" s="39" t="s">
        <v>101</v>
      </c>
    </row>
    <row r="242" spans="1:26" x14ac:dyDescent="0.45">
      <c r="A242" s="46">
        <v>1</v>
      </c>
      <c r="B242" s="36" t="str">
        <f>+I233</f>
        <v>SALES FOR RESALE</v>
      </c>
      <c r="C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Z242" s="46"/>
    </row>
    <row r="243" spans="1:26" x14ac:dyDescent="0.45">
      <c r="A243" s="46">
        <f>+A242+1</f>
        <v>2</v>
      </c>
      <c r="B243" s="48" t="s">
        <v>138</v>
      </c>
    </row>
    <row r="244" spans="1:26" x14ac:dyDescent="0.45">
      <c r="A244" s="46">
        <f t="shared" ref="A244:A266" si="74">+A243+1</f>
        <v>3</v>
      </c>
      <c r="B244" s="35" t="s">
        <v>139</v>
      </c>
      <c r="C244" s="49"/>
      <c r="D244" s="50">
        <v>13</v>
      </c>
      <c r="E244" s="51"/>
      <c r="F244" s="77">
        <v>15</v>
      </c>
      <c r="G244" s="49">
        <f>ROUND(D244*F244,2)</f>
        <v>195</v>
      </c>
      <c r="H244" s="49"/>
      <c r="I244" s="50">
        <f>D244</f>
        <v>13</v>
      </c>
      <c r="J244" s="51"/>
      <c r="K244" s="77">
        <f>U244</f>
        <v>16.399999999999999</v>
      </c>
      <c r="L244" s="49">
        <f>ROUND(I244*K244,2)</f>
        <v>213.2</v>
      </c>
      <c r="M244" s="49"/>
      <c r="N244" s="50">
        <v>12</v>
      </c>
      <c r="O244" s="51"/>
      <c r="P244" s="77">
        <f t="shared" ref="P244:P251" si="75">+F244</f>
        <v>15</v>
      </c>
      <c r="Q244" s="49">
        <f>ROUND(N244*P244,2)</f>
        <v>180</v>
      </c>
      <c r="R244" s="49"/>
      <c r="S244" s="50">
        <f>N244</f>
        <v>12</v>
      </c>
      <c r="T244" s="51"/>
      <c r="U244" s="77">
        <v>16.399999999999999</v>
      </c>
      <c r="V244" s="49">
        <f>ROUND(S244*U244,2)</f>
        <v>196.8</v>
      </c>
      <c r="W244" s="49"/>
      <c r="X244" s="49">
        <f>+V244-Q244</f>
        <v>16.800000000000011</v>
      </c>
      <c r="Y244" s="51"/>
      <c r="Z244" s="52">
        <f t="shared" ref="Z244:Z252" si="76">IF(Q244=0,0,ROUND((X244/Q244),4))</f>
        <v>9.3299999999999994E-2</v>
      </c>
    </row>
    <row r="245" spans="1:26" x14ac:dyDescent="0.45">
      <c r="A245" s="46">
        <f t="shared" si="74"/>
        <v>4</v>
      </c>
      <c r="B245" s="35" t="s">
        <v>140</v>
      </c>
      <c r="C245" s="50"/>
      <c r="D245" s="50">
        <v>0</v>
      </c>
      <c r="E245" s="51"/>
      <c r="F245" s="53">
        <v>22.4</v>
      </c>
      <c r="G245" s="50">
        <f t="shared" ref="G245:G252" si="77">ROUND(D245*F245,2)</f>
        <v>0</v>
      </c>
      <c r="H245" s="50"/>
      <c r="I245" s="50">
        <f t="shared" ref="I245:I252" si="78">D245</f>
        <v>0</v>
      </c>
      <c r="J245" s="51"/>
      <c r="K245" s="53">
        <f t="shared" ref="K245:K252" si="79">U245</f>
        <v>24.5</v>
      </c>
      <c r="L245" s="50">
        <f t="shared" ref="L245:L252" si="80">ROUND(I245*K245,2)</f>
        <v>0</v>
      </c>
      <c r="M245" s="50"/>
      <c r="N245" s="50">
        <v>0</v>
      </c>
      <c r="O245" s="51"/>
      <c r="P245" s="53">
        <f t="shared" si="75"/>
        <v>22.4</v>
      </c>
      <c r="Q245" s="50">
        <f t="shared" ref="Q245:Q252" si="81">ROUND(N245*P245,2)</f>
        <v>0</v>
      </c>
      <c r="R245" s="50"/>
      <c r="S245" s="50">
        <f t="shared" ref="S245:S252" si="82">N245</f>
        <v>0</v>
      </c>
      <c r="T245" s="51"/>
      <c r="U245" s="53">
        <v>24.5</v>
      </c>
      <c r="V245" s="50">
        <f t="shared" ref="V245:V252" si="83">ROUND(S245*U245,2)</f>
        <v>0</v>
      </c>
      <c r="W245" s="50"/>
      <c r="X245" s="50">
        <f t="shared" ref="X245:X252" si="84">+V245-Q245</f>
        <v>0</v>
      </c>
      <c r="Y245" s="51"/>
      <c r="Z245" s="52">
        <f t="shared" si="76"/>
        <v>0</v>
      </c>
    </row>
    <row r="246" spans="1:26" x14ac:dyDescent="0.45">
      <c r="A246" s="46">
        <f t="shared" si="74"/>
        <v>5</v>
      </c>
      <c r="B246" s="35" t="s">
        <v>141</v>
      </c>
      <c r="C246" s="50"/>
      <c r="D246" s="50">
        <v>0</v>
      </c>
      <c r="E246" s="51"/>
      <c r="F246" s="53">
        <v>37.299999999999997</v>
      </c>
      <c r="G246" s="50">
        <f t="shared" si="77"/>
        <v>0</v>
      </c>
      <c r="H246" s="50"/>
      <c r="I246" s="50">
        <f t="shared" si="78"/>
        <v>0</v>
      </c>
      <c r="J246" s="51"/>
      <c r="K246" s="53">
        <f t="shared" si="79"/>
        <v>40.799999999999997</v>
      </c>
      <c r="L246" s="50">
        <f t="shared" si="80"/>
        <v>0</v>
      </c>
      <c r="M246" s="50"/>
      <c r="N246" s="50">
        <v>0</v>
      </c>
      <c r="O246" s="51"/>
      <c r="P246" s="53">
        <f t="shared" si="75"/>
        <v>37.299999999999997</v>
      </c>
      <c r="Q246" s="50">
        <f t="shared" si="81"/>
        <v>0</v>
      </c>
      <c r="R246" s="50"/>
      <c r="S246" s="50">
        <f t="shared" si="82"/>
        <v>0</v>
      </c>
      <c r="T246" s="51"/>
      <c r="U246" s="53">
        <v>40.799999999999997</v>
      </c>
      <c r="V246" s="50">
        <f t="shared" si="83"/>
        <v>0</v>
      </c>
      <c r="W246" s="50"/>
      <c r="X246" s="50">
        <f t="shared" si="84"/>
        <v>0</v>
      </c>
      <c r="Y246" s="51"/>
      <c r="Z246" s="52">
        <f t="shared" si="76"/>
        <v>0</v>
      </c>
    </row>
    <row r="247" spans="1:26" x14ac:dyDescent="0.45">
      <c r="A247" s="46">
        <f t="shared" si="74"/>
        <v>6</v>
      </c>
      <c r="B247" s="35" t="s">
        <v>142</v>
      </c>
      <c r="C247" s="50"/>
      <c r="D247" s="50">
        <v>16.47</v>
      </c>
      <c r="E247" s="51"/>
      <c r="F247" s="53">
        <v>74.7</v>
      </c>
      <c r="G247" s="50">
        <f t="shared" si="77"/>
        <v>1230.31</v>
      </c>
      <c r="H247" s="50"/>
      <c r="I247" s="50">
        <f t="shared" si="78"/>
        <v>16.47</v>
      </c>
      <c r="J247" s="51"/>
      <c r="K247" s="53">
        <f t="shared" si="79"/>
        <v>81.8</v>
      </c>
      <c r="L247" s="50">
        <f t="shared" si="80"/>
        <v>1347.25</v>
      </c>
      <c r="M247" s="50"/>
      <c r="N247" s="50">
        <v>12</v>
      </c>
      <c r="O247" s="51"/>
      <c r="P247" s="53">
        <f t="shared" si="75"/>
        <v>74.7</v>
      </c>
      <c r="Q247" s="50">
        <f t="shared" si="81"/>
        <v>896.4</v>
      </c>
      <c r="R247" s="50"/>
      <c r="S247" s="50">
        <f t="shared" si="82"/>
        <v>12</v>
      </c>
      <c r="T247" s="51"/>
      <c r="U247" s="53">
        <v>81.8</v>
      </c>
      <c r="V247" s="50">
        <f t="shared" si="83"/>
        <v>981.6</v>
      </c>
      <c r="W247" s="50"/>
      <c r="X247" s="50">
        <f t="shared" si="84"/>
        <v>85.200000000000045</v>
      </c>
      <c r="Y247" s="51"/>
      <c r="Z247" s="52">
        <f t="shared" si="76"/>
        <v>9.5000000000000001E-2</v>
      </c>
    </row>
    <row r="248" spans="1:26" x14ac:dyDescent="0.45">
      <c r="A248" s="46">
        <f t="shared" si="74"/>
        <v>7</v>
      </c>
      <c r="B248" s="35" t="s">
        <v>143</v>
      </c>
      <c r="C248" s="50"/>
      <c r="D248" s="50">
        <v>66.78</v>
      </c>
      <c r="E248" s="51"/>
      <c r="F248" s="53">
        <v>119.5</v>
      </c>
      <c r="G248" s="50">
        <f t="shared" si="77"/>
        <v>7980.21</v>
      </c>
      <c r="H248" s="50"/>
      <c r="I248" s="50">
        <f t="shared" si="78"/>
        <v>66.78</v>
      </c>
      <c r="J248" s="51"/>
      <c r="K248" s="53">
        <f t="shared" si="79"/>
        <v>130.80000000000001</v>
      </c>
      <c r="L248" s="50">
        <f t="shared" si="80"/>
        <v>8734.82</v>
      </c>
      <c r="M248" s="50"/>
      <c r="N248" s="50">
        <v>72</v>
      </c>
      <c r="O248" s="51"/>
      <c r="P248" s="53">
        <f t="shared" si="75"/>
        <v>119.5</v>
      </c>
      <c r="Q248" s="50">
        <f t="shared" si="81"/>
        <v>8604</v>
      </c>
      <c r="R248" s="50"/>
      <c r="S248" s="50">
        <f t="shared" si="82"/>
        <v>72</v>
      </c>
      <c r="T248" s="51"/>
      <c r="U248" s="53">
        <v>130.80000000000001</v>
      </c>
      <c r="V248" s="50">
        <f t="shared" si="83"/>
        <v>9417.6</v>
      </c>
      <c r="W248" s="50"/>
      <c r="X248" s="50">
        <f t="shared" si="84"/>
        <v>813.60000000000036</v>
      </c>
      <c r="Y248" s="51"/>
      <c r="Z248" s="52">
        <f t="shared" si="76"/>
        <v>9.4600000000000004E-2</v>
      </c>
    </row>
    <row r="249" spans="1:26" x14ac:dyDescent="0.45">
      <c r="A249" s="46">
        <f t="shared" si="74"/>
        <v>8</v>
      </c>
      <c r="B249" s="35" t="s">
        <v>144</v>
      </c>
      <c r="C249" s="50"/>
      <c r="D249" s="50">
        <v>12</v>
      </c>
      <c r="E249" s="51"/>
      <c r="F249" s="53">
        <v>224</v>
      </c>
      <c r="G249" s="50">
        <f t="shared" si="77"/>
        <v>2688</v>
      </c>
      <c r="H249" s="50"/>
      <c r="I249" s="50">
        <f t="shared" si="78"/>
        <v>12</v>
      </c>
      <c r="J249" s="51"/>
      <c r="K249" s="53">
        <f t="shared" si="79"/>
        <v>245.1</v>
      </c>
      <c r="L249" s="50">
        <f t="shared" si="80"/>
        <v>2941.2</v>
      </c>
      <c r="M249" s="50"/>
      <c r="N249" s="50">
        <v>12</v>
      </c>
      <c r="O249" s="51"/>
      <c r="P249" s="53">
        <f t="shared" si="75"/>
        <v>224</v>
      </c>
      <c r="Q249" s="50">
        <f t="shared" si="81"/>
        <v>2688</v>
      </c>
      <c r="R249" s="50"/>
      <c r="S249" s="50">
        <f t="shared" si="82"/>
        <v>12</v>
      </c>
      <c r="T249" s="51"/>
      <c r="U249" s="53">
        <v>245.1</v>
      </c>
      <c r="V249" s="50">
        <f t="shared" si="83"/>
        <v>2941.2</v>
      </c>
      <c r="W249" s="50"/>
      <c r="X249" s="50">
        <f t="shared" si="84"/>
        <v>253.19999999999982</v>
      </c>
      <c r="Y249" s="51"/>
      <c r="Z249" s="52">
        <f t="shared" si="76"/>
        <v>9.4200000000000006E-2</v>
      </c>
    </row>
    <row r="250" spans="1:26" x14ac:dyDescent="0.45">
      <c r="A250" s="46">
        <f t="shared" si="74"/>
        <v>9</v>
      </c>
      <c r="B250" s="35" t="s">
        <v>145</v>
      </c>
      <c r="C250" s="50"/>
      <c r="D250" s="50">
        <v>83.16</v>
      </c>
      <c r="E250" s="51"/>
      <c r="F250" s="53">
        <v>373.4</v>
      </c>
      <c r="G250" s="50">
        <f t="shared" si="77"/>
        <v>31051.94</v>
      </c>
      <c r="H250" s="50"/>
      <c r="I250" s="50">
        <f t="shared" si="78"/>
        <v>83.16</v>
      </c>
      <c r="J250" s="51"/>
      <c r="K250" s="53">
        <f t="shared" si="79"/>
        <v>408.6</v>
      </c>
      <c r="L250" s="50">
        <f t="shared" si="80"/>
        <v>33979.18</v>
      </c>
      <c r="M250" s="50"/>
      <c r="N250" s="50">
        <v>84</v>
      </c>
      <c r="O250" s="51"/>
      <c r="P250" s="53">
        <f t="shared" si="75"/>
        <v>373.4</v>
      </c>
      <c r="Q250" s="50">
        <f t="shared" si="81"/>
        <v>31365.599999999999</v>
      </c>
      <c r="R250" s="50"/>
      <c r="S250" s="50">
        <f t="shared" si="82"/>
        <v>84</v>
      </c>
      <c r="T250" s="51"/>
      <c r="U250" s="53">
        <v>408.6</v>
      </c>
      <c r="V250" s="50">
        <f t="shared" si="83"/>
        <v>34322.400000000001</v>
      </c>
      <c r="W250" s="50"/>
      <c r="X250" s="50">
        <f t="shared" si="84"/>
        <v>2956.8000000000029</v>
      </c>
      <c r="Y250" s="51"/>
      <c r="Z250" s="52">
        <f t="shared" si="76"/>
        <v>9.4299999999999995E-2</v>
      </c>
    </row>
    <row r="251" spans="1:26" x14ac:dyDescent="0.45">
      <c r="A251" s="46">
        <f t="shared" si="74"/>
        <v>10</v>
      </c>
      <c r="B251" s="35" t="s">
        <v>146</v>
      </c>
      <c r="C251" s="50"/>
      <c r="D251" s="50">
        <v>47</v>
      </c>
      <c r="E251" s="51"/>
      <c r="F251" s="53">
        <v>746.7</v>
      </c>
      <c r="G251" s="50">
        <f t="shared" si="77"/>
        <v>35094.9</v>
      </c>
      <c r="H251" s="50"/>
      <c r="I251" s="50">
        <f t="shared" si="78"/>
        <v>47</v>
      </c>
      <c r="J251" s="51"/>
      <c r="K251" s="53">
        <f t="shared" si="79"/>
        <v>817.2</v>
      </c>
      <c r="L251" s="50">
        <f t="shared" si="80"/>
        <v>38408.400000000001</v>
      </c>
      <c r="M251" s="50"/>
      <c r="N251" s="50">
        <v>48</v>
      </c>
      <c r="O251" s="51"/>
      <c r="P251" s="53">
        <f t="shared" si="75"/>
        <v>746.7</v>
      </c>
      <c r="Q251" s="50">
        <f t="shared" si="81"/>
        <v>35841.599999999999</v>
      </c>
      <c r="R251" s="50"/>
      <c r="S251" s="50">
        <f t="shared" si="82"/>
        <v>48</v>
      </c>
      <c r="T251" s="51"/>
      <c r="U251" s="53">
        <v>817.2</v>
      </c>
      <c r="V251" s="50">
        <f t="shared" si="83"/>
        <v>39225.599999999999</v>
      </c>
      <c r="W251" s="50"/>
      <c r="X251" s="50">
        <f t="shared" si="84"/>
        <v>3384</v>
      </c>
      <c r="Y251" s="51"/>
      <c r="Z251" s="52">
        <f t="shared" si="76"/>
        <v>9.4399999999999998E-2</v>
      </c>
    </row>
    <row r="252" spans="1:26" x14ac:dyDescent="0.45">
      <c r="A252" s="46">
        <f t="shared" si="74"/>
        <v>11</v>
      </c>
      <c r="B252" s="35" t="s">
        <v>147</v>
      </c>
      <c r="C252" s="50"/>
      <c r="D252" s="50">
        <v>0</v>
      </c>
      <c r="E252" s="51"/>
      <c r="F252" s="53">
        <v>1194.7</v>
      </c>
      <c r="G252" s="50">
        <f t="shared" si="77"/>
        <v>0</v>
      </c>
      <c r="H252" s="50"/>
      <c r="I252" s="50">
        <f t="shared" si="78"/>
        <v>0</v>
      </c>
      <c r="J252" s="51"/>
      <c r="K252" s="53">
        <f t="shared" si="79"/>
        <v>1307.5</v>
      </c>
      <c r="L252" s="50">
        <f t="shared" si="80"/>
        <v>0</v>
      </c>
      <c r="M252" s="50"/>
      <c r="N252" s="50">
        <v>0</v>
      </c>
      <c r="O252" s="51"/>
      <c r="P252" s="53">
        <f>+F252</f>
        <v>1194.7</v>
      </c>
      <c r="Q252" s="50">
        <f t="shared" si="81"/>
        <v>0</v>
      </c>
      <c r="R252" s="50"/>
      <c r="S252" s="50">
        <f t="shared" si="82"/>
        <v>0</v>
      </c>
      <c r="T252" s="51"/>
      <c r="U252" s="53">
        <v>1307.5</v>
      </c>
      <c r="V252" s="50">
        <f t="shared" si="83"/>
        <v>0</v>
      </c>
      <c r="W252" s="50"/>
      <c r="X252" s="50">
        <f t="shared" si="84"/>
        <v>0</v>
      </c>
      <c r="Y252" s="51"/>
      <c r="Z252" s="52">
        <f t="shared" si="76"/>
        <v>0</v>
      </c>
    </row>
    <row r="253" spans="1:26" x14ac:dyDescent="0.45">
      <c r="A253" s="46">
        <f t="shared" si="74"/>
        <v>12</v>
      </c>
      <c r="C253" s="50"/>
      <c r="D253" s="50"/>
      <c r="E253" s="51"/>
      <c r="F253" s="53"/>
      <c r="G253" s="50"/>
      <c r="H253" s="50"/>
      <c r="I253" s="50"/>
      <c r="J253" s="51"/>
      <c r="K253" s="53"/>
      <c r="L253" s="50"/>
      <c r="M253" s="50"/>
      <c r="N253" s="50"/>
      <c r="O253" s="51"/>
      <c r="P253" s="53"/>
      <c r="Q253" s="50"/>
      <c r="R253" s="50"/>
      <c r="S253" s="50"/>
      <c r="T253" s="51"/>
      <c r="U253" s="53"/>
      <c r="V253" s="50"/>
      <c r="W253" s="50"/>
      <c r="X253" s="50"/>
      <c r="Y253" s="51"/>
      <c r="Z253" s="52"/>
    </row>
    <row r="254" spans="1:26" x14ac:dyDescent="0.45">
      <c r="A254" s="46">
        <f t="shared" si="74"/>
        <v>13</v>
      </c>
      <c r="C254" s="50"/>
      <c r="D254" s="50"/>
      <c r="E254" s="51"/>
      <c r="F254" s="53"/>
      <c r="G254" s="50"/>
      <c r="H254" s="50"/>
      <c r="I254" s="50"/>
      <c r="J254" s="51"/>
      <c r="K254" s="53"/>
      <c r="L254" s="50"/>
      <c r="M254" s="50"/>
      <c r="N254" s="50"/>
      <c r="O254" s="51"/>
      <c r="P254" s="53"/>
      <c r="Q254" s="50"/>
      <c r="R254" s="50"/>
      <c r="S254" s="50"/>
      <c r="T254" s="51"/>
      <c r="U254" s="53"/>
      <c r="V254" s="50"/>
      <c r="W254" s="50"/>
      <c r="X254" s="49"/>
      <c r="Y254" s="51"/>
      <c r="Z254" s="52"/>
    </row>
    <row r="255" spans="1:26" x14ac:dyDescent="0.45">
      <c r="A255" s="46">
        <f t="shared" si="74"/>
        <v>14</v>
      </c>
      <c r="B255" s="48" t="s">
        <v>151</v>
      </c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0"/>
      <c r="Y255" s="51"/>
      <c r="Z255" s="52"/>
    </row>
    <row r="256" spans="1:26" x14ac:dyDescent="0.45">
      <c r="A256" s="46">
        <f t="shared" si="74"/>
        <v>15</v>
      </c>
      <c r="B256" s="35" t="s">
        <v>163</v>
      </c>
      <c r="C256" s="49"/>
      <c r="D256" s="51"/>
      <c r="E256" s="50">
        <v>238466.73032112001</v>
      </c>
      <c r="F256" s="83">
        <v>4.2359999999999998</v>
      </c>
      <c r="G256" s="49">
        <f>ROUND(E256*F256,2)</f>
        <v>1010145.07</v>
      </c>
      <c r="H256" s="49"/>
      <c r="I256" s="51"/>
      <c r="J256" s="50">
        <f>E256</f>
        <v>238466.73032112001</v>
      </c>
      <c r="K256" s="83">
        <f>U256</f>
        <v>4.6912000000000003</v>
      </c>
      <c r="L256" s="49">
        <f>ROUND(J256*K256,2)</f>
        <v>1118695.1299999999</v>
      </c>
      <c r="M256" s="49"/>
      <c r="N256" s="51"/>
      <c r="O256" s="50">
        <v>207991.11999999994</v>
      </c>
      <c r="P256" s="83">
        <f>+F256</f>
        <v>4.2359999999999998</v>
      </c>
      <c r="Q256" s="49">
        <f>ROUND(O256*P256,2)</f>
        <v>881050.38</v>
      </c>
      <c r="R256" s="49"/>
      <c r="S256" s="51"/>
      <c r="T256" s="50">
        <f>O256</f>
        <v>207991.11999999994</v>
      </c>
      <c r="U256" s="83">
        <v>4.6912000000000003</v>
      </c>
      <c r="V256" s="49">
        <f>ROUND(T256*U256,2)</f>
        <v>975727.94</v>
      </c>
      <c r="W256" s="50"/>
      <c r="X256" s="49">
        <f t="shared" ref="X256" si="85">+V256-Q256</f>
        <v>94677.559999999939</v>
      </c>
      <c r="Y256" s="51"/>
      <c r="Z256" s="52">
        <f t="shared" ref="Z256" si="86">IF(Q256=0,0,ROUND((X256/Q256),4))</f>
        <v>0.1075</v>
      </c>
    </row>
    <row r="257" spans="1:27" x14ac:dyDescent="0.45">
      <c r="A257" s="46">
        <f t="shared" si="74"/>
        <v>16</v>
      </c>
      <c r="C257" s="50"/>
      <c r="E257" s="50"/>
      <c r="F257" s="58"/>
      <c r="G257" s="50"/>
      <c r="H257" s="50"/>
      <c r="J257" s="50"/>
      <c r="K257" s="58"/>
      <c r="L257" s="50"/>
      <c r="M257" s="50"/>
      <c r="O257" s="50"/>
      <c r="P257" s="58"/>
      <c r="Q257" s="50"/>
      <c r="R257" s="50"/>
      <c r="T257" s="50"/>
      <c r="U257" s="58"/>
      <c r="V257" s="50"/>
      <c r="W257" s="50"/>
      <c r="X257" s="50"/>
      <c r="Z257" s="52"/>
    </row>
    <row r="258" spans="1:27" x14ac:dyDescent="0.45">
      <c r="A258" s="46">
        <f t="shared" si="74"/>
        <v>17</v>
      </c>
      <c r="B258" s="35" t="s">
        <v>164</v>
      </c>
      <c r="C258" s="50"/>
      <c r="E258" s="50"/>
      <c r="F258" s="58"/>
      <c r="G258" s="50"/>
      <c r="H258" s="50"/>
      <c r="J258" s="50"/>
      <c r="K258" s="58"/>
      <c r="L258" s="50"/>
      <c r="M258" s="50"/>
      <c r="O258" s="50"/>
      <c r="P258" s="58"/>
      <c r="Q258" s="50"/>
      <c r="R258" s="50"/>
      <c r="T258" s="50"/>
      <c r="U258" s="58"/>
      <c r="V258" s="50"/>
      <c r="W258" s="50"/>
      <c r="X258" s="50"/>
      <c r="Z258" s="52"/>
    </row>
    <row r="259" spans="1:27" x14ac:dyDescent="0.45">
      <c r="A259" s="46">
        <f t="shared" si="74"/>
        <v>18</v>
      </c>
      <c r="B259" s="35" t="s">
        <v>165</v>
      </c>
      <c r="C259" s="50"/>
      <c r="E259" s="50">
        <v>31291.999829604661</v>
      </c>
      <c r="F259" s="83">
        <v>4.5199999999999996</v>
      </c>
      <c r="G259" s="49">
        <f>ROUND(E259*F259,2)</f>
        <v>141439.84</v>
      </c>
      <c r="H259" s="50"/>
      <c r="J259" s="50">
        <f>+E259</f>
        <v>31291.999829604661</v>
      </c>
      <c r="K259" s="83">
        <f t="shared" ref="K259:K262" si="87">U259</f>
        <v>5.0057</v>
      </c>
      <c r="L259" s="49">
        <f>ROUND(J259*K259,2)</f>
        <v>156638.35999999999</v>
      </c>
      <c r="M259" s="50"/>
      <c r="O259" s="50">
        <v>27242.21100748179</v>
      </c>
      <c r="P259" s="83">
        <f>+F259</f>
        <v>4.5199999999999996</v>
      </c>
      <c r="Q259" s="49">
        <f>ROUND(O259*P259,2)</f>
        <v>123134.79</v>
      </c>
      <c r="R259" s="50"/>
      <c r="T259" s="50">
        <f>+O259</f>
        <v>27242.21100748179</v>
      </c>
      <c r="U259" s="83">
        <v>5.0057</v>
      </c>
      <c r="V259" s="49">
        <f>ROUND(T259*U259,2)</f>
        <v>136366.34</v>
      </c>
      <c r="W259" s="50"/>
      <c r="X259" s="49">
        <f t="shared" ref="X259:X260" si="88">+V259-Q259</f>
        <v>13231.550000000003</v>
      </c>
      <c r="Y259" s="51"/>
      <c r="Z259" s="52">
        <f t="shared" ref="Z259:Z260" si="89">IF(Q259=0,0,ROUND((X259/Q259),4))</f>
        <v>0.1075</v>
      </c>
    </row>
    <row r="260" spans="1:27" x14ac:dyDescent="0.45">
      <c r="A260" s="46">
        <f t="shared" si="74"/>
        <v>19</v>
      </c>
      <c r="B260" s="35" t="s">
        <v>166</v>
      </c>
      <c r="E260" s="50">
        <v>2305.4255611953372</v>
      </c>
      <c r="F260" s="58">
        <v>4.62</v>
      </c>
      <c r="G260" s="50">
        <f>ROUND(E260*F260,2)</f>
        <v>10651.07</v>
      </c>
      <c r="H260" s="50"/>
      <c r="J260" s="50">
        <f>+E260</f>
        <v>2305.4255611953372</v>
      </c>
      <c r="K260" s="58">
        <f t="shared" si="87"/>
        <v>5.1165000000000003</v>
      </c>
      <c r="L260" s="50">
        <f>ROUND(J260*K260,2)</f>
        <v>11795.71</v>
      </c>
      <c r="O260" s="50">
        <v>3240.2556591848779</v>
      </c>
      <c r="P260" s="58">
        <f>+F260</f>
        <v>4.62</v>
      </c>
      <c r="Q260" s="50">
        <f>ROUND(O260*P260,2)</f>
        <v>14969.98</v>
      </c>
      <c r="T260" s="50">
        <f>+O260</f>
        <v>3240.2556591848779</v>
      </c>
      <c r="U260" s="58">
        <v>5.1165000000000003</v>
      </c>
      <c r="V260" s="50">
        <f>ROUND(T260*U260,2)</f>
        <v>16578.77</v>
      </c>
      <c r="X260" s="50">
        <f t="shared" si="88"/>
        <v>1608.7900000000009</v>
      </c>
      <c r="Y260" s="51"/>
      <c r="Z260" s="52">
        <f t="shared" si="89"/>
        <v>0.1075</v>
      </c>
    </row>
    <row r="261" spans="1:27" x14ac:dyDescent="0.45">
      <c r="A261" s="46">
        <f t="shared" si="74"/>
        <v>20</v>
      </c>
      <c r="E261" s="50"/>
      <c r="F261" s="58"/>
      <c r="G261" s="50"/>
      <c r="H261" s="50"/>
      <c r="J261" s="50"/>
      <c r="K261" s="83"/>
      <c r="L261" s="50"/>
      <c r="O261" s="50"/>
      <c r="P261" s="58"/>
      <c r="Q261" s="50"/>
      <c r="T261" s="50"/>
      <c r="U261" s="58"/>
      <c r="V261" s="50"/>
      <c r="X261" s="50"/>
      <c r="Z261" s="52"/>
    </row>
    <row r="262" spans="1:27" x14ac:dyDescent="0.45">
      <c r="A262" s="46">
        <f t="shared" si="74"/>
        <v>21</v>
      </c>
      <c r="B262" s="35" t="s">
        <v>167</v>
      </c>
      <c r="C262" s="61"/>
      <c r="E262" s="35">
        <v>27727.420194455997</v>
      </c>
      <c r="F262" s="83">
        <v>2.25</v>
      </c>
      <c r="G262" s="49">
        <f>ROUND(E262*F262,2)</f>
        <v>62386.7</v>
      </c>
      <c r="H262" s="61"/>
      <c r="J262" s="50">
        <f>+E262</f>
        <v>27727.420194455997</v>
      </c>
      <c r="K262" s="83">
        <f t="shared" si="87"/>
        <v>2.25</v>
      </c>
      <c r="L262" s="49">
        <f>ROUND(J262*K262,2)</f>
        <v>62386.7</v>
      </c>
      <c r="M262" s="61"/>
      <c r="O262" s="35">
        <v>31411.289333333323</v>
      </c>
      <c r="P262" s="83">
        <f>+F262</f>
        <v>2.25</v>
      </c>
      <c r="Q262" s="49">
        <f>ROUND(O262*P262,2)</f>
        <v>70675.399999999994</v>
      </c>
      <c r="R262" s="61"/>
      <c r="T262" s="35">
        <f>+O262</f>
        <v>31411.289333333323</v>
      </c>
      <c r="U262" s="83">
        <v>2.25</v>
      </c>
      <c r="V262" s="49">
        <f>ROUND(T262*U262,2)</f>
        <v>70675.399999999994</v>
      </c>
      <c r="W262" s="61"/>
      <c r="X262" s="49">
        <f t="shared" ref="X262" si="90">+V262-Q262</f>
        <v>0</v>
      </c>
      <c r="Y262" s="51"/>
      <c r="Z262" s="52">
        <f t="shared" ref="Z262" si="91">IF(Q262=0,0,ROUND((X262/Q262),4))</f>
        <v>0</v>
      </c>
    </row>
    <row r="263" spans="1:27" x14ac:dyDescent="0.45">
      <c r="A263" s="46">
        <f t="shared" si="74"/>
        <v>22</v>
      </c>
      <c r="C263" s="61"/>
      <c r="F263" s="83"/>
      <c r="G263" s="49"/>
      <c r="H263" s="61"/>
      <c r="J263" s="50"/>
      <c r="K263" s="83"/>
      <c r="L263" s="49"/>
      <c r="M263" s="61"/>
      <c r="P263" s="83"/>
      <c r="Q263" s="49"/>
      <c r="R263" s="61"/>
      <c r="U263" s="83"/>
      <c r="V263" s="49"/>
      <c r="W263" s="61"/>
      <c r="X263" s="49"/>
      <c r="Y263" s="51"/>
      <c r="Z263" s="52"/>
    </row>
    <row r="264" spans="1:27" x14ac:dyDescent="0.45">
      <c r="A264" s="46">
        <f t="shared" si="74"/>
        <v>23</v>
      </c>
      <c r="B264" s="35" t="s">
        <v>158</v>
      </c>
      <c r="E264" s="50"/>
      <c r="F264" s="88"/>
      <c r="G264" s="50">
        <v>71849.180000000008</v>
      </c>
      <c r="H264" s="50"/>
      <c r="J264" s="50"/>
      <c r="K264" s="88">
        <f>+U264</f>
        <v>0</v>
      </c>
      <c r="L264" s="49">
        <f>+ROUND(SUM(L244:L262)*K264,2)</f>
        <v>0</v>
      </c>
      <c r="O264" s="50"/>
      <c r="P264" s="89"/>
      <c r="Q264" s="49">
        <v>112881.31</v>
      </c>
      <c r="T264" s="50"/>
      <c r="U264" s="88"/>
      <c r="V264" s="49">
        <f>+Q264</f>
        <v>112881.31</v>
      </c>
      <c r="W264" s="61"/>
      <c r="X264" s="49">
        <f t="shared" ref="X264" si="92">+V264-Q264</f>
        <v>0</v>
      </c>
      <c r="Y264" s="51"/>
      <c r="Z264" s="52">
        <f t="shared" ref="Z264" si="93">IF(Q264=0,0,ROUND((X264/Q264),4))</f>
        <v>0</v>
      </c>
    </row>
    <row r="265" spans="1:27" x14ac:dyDescent="0.45">
      <c r="A265" s="46">
        <f t="shared" si="74"/>
        <v>24</v>
      </c>
      <c r="C265" s="62"/>
      <c r="F265" s="62"/>
      <c r="G265" s="62"/>
      <c r="H265" s="62"/>
      <c r="K265" s="83"/>
      <c r="L265" s="62"/>
      <c r="M265" s="62"/>
      <c r="P265" s="62"/>
      <c r="Q265" s="62"/>
      <c r="R265" s="62"/>
      <c r="U265" s="62"/>
      <c r="V265" s="62"/>
      <c r="W265" s="62"/>
      <c r="X265" s="50"/>
      <c r="Z265" s="52"/>
      <c r="AA265" s="52"/>
    </row>
    <row r="266" spans="1:27" ht="14.65" thickBot="1" x14ac:dyDescent="0.5">
      <c r="A266" s="46">
        <f t="shared" si="74"/>
        <v>25</v>
      </c>
      <c r="B266" s="35" t="s">
        <v>96</v>
      </c>
      <c r="C266" s="64"/>
      <c r="D266" s="93"/>
      <c r="E266" s="94">
        <f>SUM(E256:E265)</f>
        <v>299791.57590637601</v>
      </c>
      <c r="F266" s="64"/>
      <c r="G266" s="95">
        <f>SUM(G244:G265)</f>
        <v>1374712.22</v>
      </c>
      <c r="H266" s="64"/>
      <c r="I266" s="93"/>
      <c r="J266" s="94">
        <f>SUM(J256:J265)</f>
        <v>299791.57590637601</v>
      </c>
      <c r="K266" s="64"/>
      <c r="L266" s="95">
        <f>SUM(L244:L265)</f>
        <v>1435139.95</v>
      </c>
      <c r="M266" s="64"/>
      <c r="N266" s="93"/>
      <c r="O266" s="94">
        <f>SUM(O256:O265)</f>
        <v>269884.87599999993</v>
      </c>
      <c r="P266" s="64"/>
      <c r="Q266" s="95">
        <f>SUM(Q244:Q265)</f>
        <v>1282287.46</v>
      </c>
      <c r="R266" s="64"/>
      <c r="S266" s="93"/>
      <c r="T266" s="94">
        <f>SUM(T256:T265)</f>
        <v>269884.87599999993</v>
      </c>
      <c r="U266" s="64"/>
      <c r="V266" s="95">
        <f>SUM(V244:V265)</f>
        <v>1399314.96</v>
      </c>
      <c r="W266" s="64"/>
      <c r="X266" s="95">
        <f>SUM(X244:X265)</f>
        <v>117027.49999999994</v>
      </c>
      <c r="Z266" s="72">
        <f t="shared" ref="Z266" si="94">IF(Q266=0,0,ROUND((X266/Q266),4))</f>
        <v>9.1300000000000006E-2</v>
      </c>
    </row>
    <row r="267" spans="1:27" ht="14.65" thickTop="1" x14ac:dyDescent="0.45">
      <c r="A267" s="46"/>
      <c r="C267" s="50"/>
      <c r="F267" s="66"/>
      <c r="G267" s="50"/>
      <c r="H267" s="50"/>
      <c r="I267" s="50"/>
      <c r="J267" s="50"/>
      <c r="K267" s="50"/>
      <c r="L267" s="50"/>
      <c r="M267" s="50"/>
      <c r="N267" s="50"/>
      <c r="P267" s="66"/>
      <c r="Q267" s="50"/>
      <c r="R267" s="50"/>
      <c r="U267" s="66"/>
      <c r="V267" s="50"/>
      <c r="X267" s="50"/>
      <c r="Z267" s="52"/>
    </row>
    <row r="268" spans="1:27" x14ac:dyDescent="0.45">
      <c r="A268" s="46"/>
      <c r="C268" s="50"/>
      <c r="F268" s="66"/>
      <c r="G268" s="50"/>
      <c r="H268" s="50"/>
      <c r="I268" s="50"/>
      <c r="J268" s="50"/>
      <c r="K268" s="50"/>
      <c r="L268" s="50"/>
      <c r="M268" s="50"/>
      <c r="N268" s="50"/>
      <c r="P268" s="66"/>
      <c r="Q268" s="50"/>
      <c r="R268" s="50"/>
      <c r="U268" s="66"/>
      <c r="V268" s="50"/>
      <c r="X268" s="50"/>
      <c r="Z268" s="52"/>
    </row>
    <row r="269" spans="1:27" x14ac:dyDescent="0.45">
      <c r="A269" s="46"/>
      <c r="C269" s="50"/>
      <c r="D269" s="46"/>
      <c r="F269" s="66"/>
      <c r="G269" s="50"/>
      <c r="H269" s="50"/>
      <c r="I269" s="50"/>
      <c r="J269" s="50"/>
      <c r="K269" s="50"/>
      <c r="L269" s="50"/>
      <c r="M269" s="50"/>
      <c r="N269" s="50"/>
      <c r="P269" s="66"/>
      <c r="Q269" s="50" t="s">
        <v>168</v>
      </c>
      <c r="R269" s="50"/>
      <c r="S269" s="46"/>
      <c r="U269" s="66"/>
      <c r="V269" s="50"/>
      <c r="X269" s="50"/>
      <c r="Z269" s="52"/>
    </row>
    <row r="270" spans="1:27" x14ac:dyDescent="0.45">
      <c r="A270" s="46"/>
      <c r="F270" s="100"/>
      <c r="P270" s="100"/>
      <c r="U270" s="100"/>
      <c r="X270" s="50"/>
      <c r="Z270" s="52"/>
    </row>
    <row r="271" spans="1:27" x14ac:dyDescent="0.45">
      <c r="A271" s="116" t="str">
        <f>A$1</f>
        <v>Kentucky-American Water Company</v>
      </c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7" x14ac:dyDescent="0.45">
      <c r="A272" s="116" t="str">
        <f>+$A$2</f>
        <v>Forecast Year Operating Revenues at Present Rates &amp; Ordered Rates</v>
      </c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x14ac:dyDescent="0.45">
      <c r="A273" s="116" t="str">
        <f>+$A$3</f>
        <v>Base Year (12 Months Ending September 30, 2023)</v>
      </c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x14ac:dyDescent="0.45">
      <c r="A274" s="116" t="str">
        <f>+$A$4</f>
        <v>Forecast Year (12 Months Ending January 31, 2025)</v>
      </c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x14ac:dyDescent="0.45">
      <c r="A275" s="36"/>
      <c r="I275" s="116" t="s">
        <v>169</v>
      </c>
      <c r="J275" s="116"/>
      <c r="K275" s="116"/>
      <c r="L275" s="116"/>
      <c r="M275" s="116"/>
      <c r="N275" s="116"/>
      <c r="O275" s="116"/>
      <c r="P275" s="116"/>
      <c r="Q275" s="116"/>
    </row>
    <row r="276" spans="1:26" x14ac:dyDescent="0.45">
      <c r="A276" s="36"/>
      <c r="I276" s="34"/>
      <c r="J276" s="34"/>
      <c r="K276" s="34"/>
      <c r="L276" s="34"/>
      <c r="M276" s="34"/>
      <c r="N276" s="34"/>
      <c r="O276" s="34"/>
      <c r="P276" s="34"/>
      <c r="Q276" s="34"/>
      <c r="Z276" s="37" t="s">
        <v>126</v>
      </c>
    </row>
    <row r="277" spans="1:26" x14ac:dyDescent="0.45">
      <c r="A277" s="36"/>
      <c r="I277" s="34"/>
      <c r="J277" s="34"/>
      <c r="K277" s="34"/>
      <c r="L277" s="34"/>
      <c r="M277" s="34"/>
      <c r="N277" s="34"/>
      <c r="O277" s="34"/>
      <c r="P277" s="34"/>
      <c r="Q277" s="34"/>
      <c r="Z277" s="37"/>
    </row>
    <row r="278" spans="1:26" x14ac:dyDescent="0.45">
      <c r="A278" s="36"/>
      <c r="Z278" s="37"/>
    </row>
    <row r="279" spans="1:26" x14ac:dyDescent="0.45">
      <c r="A279" s="39"/>
      <c r="B279" s="40"/>
      <c r="C279" s="41"/>
      <c r="D279" s="42"/>
      <c r="E279" s="40"/>
      <c r="F279" s="43"/>
      <c r="G279" s="41"/>
      <c r="H279" s="41"/>
      <c r="I279" s="41"/>
      <c r="J279" s="41"/>
      <c r="K279" s="41"/>
      <c r="L279" s="41"/>
      <c r="M279" s="41"/>
      <c r="N279" s="41"/>
      <c r="O279" s="40"/>
      <c r="P279" s="43"/>
      <c r="Q279" s="41"/>
      <c r="R279" s="41"/>
      <c r="S279" s="41"/>
      <c r="T279" s="42"/>
      <c r="U279" s="43"/>
      <c r="V279" s="42"/>
      <c r="W279" s="42"/>
      <c r="X279" s="44"/>
      <c r="Y279" s="42"/>
      <c r="Z279" s="45"/>
    </row>
    <row r="280" spans="1:26" x14ac:dyDescent="0.45">
      <c r="C280" s="46"/>
      <c r="D280" s="117" t="s">
        <v>90</v>
      </c>
      <c r="E280" s="117" t="s">
        <v>128</v>
      </c>
      <c r="F280" s="117"/>
      <c r="G280" s="117"/>
      <c r="H280" s="46"/>
      <c r="I280" s="117" t="s">
        <v>91</v>
      </c>
      <c r="J280" s="117" t="s">
        <v>128</v>
      </c>
      <c r="K280" s="117"/>
      <c r="L280" s="117"/>
      <c r="M280" s="46"/>
      <c r="N280" s="117" t="s">
        <v>92</v>
      </c>
      <c r="O280" s="117" t="s">
        <v>129</v>
      </c>
      <c r="P280" s="117"/>
      <c r="Q280" s="117"/>
      <c r="R280" s="46"/>
      <c r="S280" s="117" t="s">
        <v>93</v>
      </c>
      <c r="T280" s="117" t="s">
        <v>130</v>
      </c>
      <c r="U280" s="117"/>
      <c r="V280" s="117"/>
      <c r="W280" s="47"/>
      <c r="X280" s="47"/>
    </row>
    <row r="281" spans="1:26" x14ac:dyDescent="0.45">
      <c r="C281" s="46"/>
      <c r="D281" s="46" t="s">
        <v>131</v>
      </c>
      <c r="E281" s="46"/>
      <c r="F281" s="46"/>
      <c r="G281" s="46"/>
      <c r="H281" s="46"/>
      <c r="I281" s="46" t="s">
        <v>131</v>
      </c>
      <c r="J281" s="46"/>
      <c r="K281" s="46"/>
      <c r="L281" s="46"/>
      <c r="M281" s="46"/>
      <c r="N281" s="46" t="s">
        <v>131</v>
      </c>
      <c r="O281" s="46"/>
      <c r="P281" s="46"/>
      <c r="Q281" s="46"/>
      <c r="R281" s="46"/>
      <c r="S281" s="46" t="s">
        <v>131</v>
      </c>
      <c r="T281" s="46"/>
      <c r="U281" s="46"/>
      <c r="V281" s="46"/>
      <c r="W281" s="46"/>
      <c r="X281" s="46"/>
    </row>
    <row r="282" spans="1:26" x14ac:dyDescent="0.45">
      <c r="B282" s="46" t="s">
        <v>94</v>
      </c>
      <c r="C282" s="46"/>
      <c r="D282" s="46" t="s">
        <v>132</v>
      </c>
      <c r="E282" s="46" t="s">
        <v>95</v>
      </c>
      <c r="F282" s="46" t="s">
        <v>133</v>
      </c>
      <c r="G282" s="46" t="s">
        <v>96</v>
      </c>
      <c r="H282" s="46"/>
      <c r="I282" s="46" t="s">
        <v>132</v>
      </c>
      <c r="J282" s="46" t="s">
        <v>95</v>
      </c>
      <c r="K282" s="46" t="s">
        <v>134</v>
      </c>
      <c r="L282" s="46" t="s">
        <v>96</v>
      </c>
      <c r="M282" s="46"/>
      <c r="N282" s="46" t="s">
        <v>132</v>
      </c>
      <c r="O282" s="46" t="s">
        <v>95</v>
      </c>
      <c r="P282" s="46" t="s">
        <v>133</v>
      </c>
      <c r="Q282" s="46" t="s">
        <v>96</v>
      </c>
      <c r="R282" s="46"/>
      <c r="S282" s="46" t="s">
        <v>132</v>
      </c>
      <c r="T282" s="46" t="s">
        <v>95</v>
      </c>
      <c r="U282" s="46" t="s">
        <v>135</v>
      </c>
      <c r="V282" s="46" t="s">
        <v>96</v>
      </c>
      <c r="W282" s="46"/>
      <c r="X282" s="46" t="s">
        <v>97</v>
      </c>
      <c r="Z282" s="46" t="s">
        <v>98</v>
      </c>
    </row>
    <row r="283" spans="1:26" x14ac:dyDescent="0.45">
      <c r="A283" s="39" t="s">
        <v>8</v>
      </c>
      <c r="B283" s="39" t="s">
        <v>9</v>
      </c>
      <c r="C283" s="46"/>
      <c r="D283" s="39" t="s">
        <v>136</v>
      </c>
      <c r="E283" s="39" t="str">
        <f>E241</f>
        <v>(000 Gal)</v>
      </c>
      <c r="F283" s="39" t="s">
        <v>137</v>
      </c>
      <c r="G283" s="39" t="s">
        <v>100</v>
      </c>
      <c r="H283" s="46"/>
      <c r="I283" s="39" t="s">
        <v>136</v>
      </c>
      <c r="J283" s="39" t="str">
        <f>J241</f>
        <v>(000 Gal)</v>
      </c>
      <c r="K283" s="39" t="s">
        <v>137</v>
      </c>
      <c r="L283" s="39" t="s">
        <v>100</v>
      </c>
      <c r="M283" s="46"/>
      <c r="N283" s="39" t="s">
        <v>136</v>
      </c>
      <c r="O283" s="39" t="str">
        <f>E283</f>
        <v>(000 Gal)</v>
      </c>
      <c r="P283" s="39" t="s">
        <v>137</v>
      </c>
      <c r="Q283" s="39" t="s">
        <v>100</v>
      </c>
      <c r="R283" s="46"/>
      <c r="S283" s="39" t="s">
        <v>136</v>
      </c>
      <c r="T283" s="39" t="str">
        <f>O283</f>
        <v>(000 Gal)</v>
      </c>
      <c r="U283" s="39" t="s">
        <v>137</v>
      </c>
      <c r="V283" s="39" t="s">
        <v>100</v>
      </c>
      <c r="W283" s="46"/>
      <c r="X283" s="39" t="s">
        <v>101</v>
      </c>
      <c r="Z283" s="39" t="s">
        <v>101</v>
      </c>
    </row>
    <row r="284" spans="1:26" x14ac:dyDescent="0.45">
      <c r="A284" s="46">
        <v>1</v>
      </c>
      <c r="B284" s="36" t="str">
        <f>+I275</f>
        <v>MISCELLANEOUS CLASS (BULK SALES THROUGH LOADING STATIONS)</v>
      </c>
      <c r="C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Z284" s="46"/>
    </row>
    <row r="285" spans="1:26" x14ac:dyDescent="0.45">
      <c r="A285" s="46">
        <v>2</v>
      </c>
      <c r="B285" s="48" t="s">
        <v>138</v>
      </c>
    </row>
    <row r="286" spans="1:26" x14ac:dyDescent="0.45">
      <c r="A286" s="46">
        <v>3</v>
      </c>
      <c r="B286" s="35" t="s">
        <v>139</v>
      </c>
      <c r="C286" s="49"/>
      <c r="D286" s="50">
        <v>182.78</v>
      </c>
      <c r="E286" s="51"/>
      <c r="F286" s="77">
        <v>15</v>
      </c>
      <c r="G286" s="49">
        <f>ROUND(D286*F286,2)</f>
        <v>2741.7</v>
      </c>
      <c r="H286" s="49"/>
      <c r="I286" s="50">
        <f>D286</f>
        <v>182.78</v>
      </c>
      <c r="J286" s="51"/>
      <c r="K286" s="77">
        <f>U286</f>
        <v>16.399999999999999</v>
      </c>
      <c r="L286" s="49">
        <f>ROUND(I286*K286,2)</f>
        <v>2997.59</v>
      </c>
      <c r="M286" s="49"/>
      <c r="N286" s="50">
        <v>180</v>
      </c>
      <c r="O286" s="51"/>
      <c r="P286" s="77">
        <f t="shared" ref="P286:P293" si="95">+F286</f>
        <v>15</v>
      </c>
      <c r="Q286" s="49">
        <f>ROUND(N286*P286,2)</f>
        <v>2700</v>
      </c>
      <c r="R286" s="49"/>
      <c r="S286" s="50">
        <f>N286</f>
        <v>180</v>
      </c>
      <c r="T286" s="51"/>
      <c r="U286" s="77">
        <v>16.399999999999999</v>
      </c>
      <c r="V286" s="49">
        <f>ROUND(S286*U286,2)</f>
        <v>2952</v>
      </c>
      <c r="W286" s="49"/>
      <c r="X286" s="49">
        <f>+V286-Q286</f>
        <v>252</v>
      </c>
      <c r="Y286" s="51"/>
      <c r="Z286" s="52">
        <f t="shared" ref="Z286:Z295" si="96">IF(Q286=0,0,ROUND((X286/Q286),4))</f>
        <v>9.3299999999999994E-2</v>
      </c>
    </row>
    <row r="287" spans="1:26" x14ac:dyDescent="0.45">
      <c r="A287" s="46">
        <v>4</v>
      </c>
      <c r="B287" s="35" t="s">
        <v>140</v>
      </c>
      <c r="C287" s="50"/>
      <c r="D287" s="50">
        <v>0</v>
      </c>
      <c r="E287" s="51"/>
      <c r="F287" s="53">
        <v>22.4</v>
      </c>
      <c r="G287" s="50">
        <f t="shared" ref="G287:G294" si="97">ROUND(D287*F287,2)</f>
        <v>0</v>
      </c>
      <c r="H287" s="50"/>
      <c r="I287" s="50">
        <f t="shared" ref="I287:I294" si="98">D287</f>
        <v>0</v>
      </c>
      <c r="J287" s="51"/>
      <c r="K287" s="53">
        <f t="shared" ref="K287:K294" si="99">U287</f>
        <v>24.5</v>
      </c>
      <c r="L287" s="50">
        <f t="shared" ref="L287:L294" si="100">ROUND(I287*K287,2)</f>
        <v>0</v>
      </c>
      <c r="M287" s="50"/>
      <c r="N287" s="50">
        <v>0</v>
      </c>
      <c r="O287" s="51"/>
      <c r="P287" s="53">
        <f t="shared" si="95"/>
        <v>22.4</v>
      </c>
      <c r="Q287" s="50">
        <f t="shared" ref="Q287:Q294" si="101">ROUND(N287*P287,2)</f>
        <v>0</v>
      </c>
      <c r="R287" s="50"/>
      <c r="S287" s="50">
        <f t="shared" ref="S287:S294" si="102">N287</f>
        <v>0</v>
      </c>
      <c r="T287" s="51"/>
      <c r="U287" s="53">
        <v>24.5</v>
      </c>
      <c r="V287" s="50">
        <f t="shared" ref="V287:V294" si="103">ROUND(S287*U287,2)</f>
        <v>0</v>
      </c>
      <c r="W287" s="50"/>
      <c r="X287" s="50">
        <f t="shared" ref="X287:X295" si="104">+V287-Q287</f>
        <v>0</v>
      </c>
      <c r="Y287" s="51"/>
      <c r="Z287" s="52">
        <f t="shared" si="96"/>
        <v>0</v>
      </c>
    </row>
    <row r="288" spans="1:26" x14ac:dyDescent="0.45">
      <c r="A288" s="46">
        <v>5</v>
      </c>
      <c r="B288" s="35" t="s">
        <v>141</v>
      </c>
      <c r="C288" s="50"/>
      <c r="D288" s="50">
        <v>262.52</v>
      </c>
      <c r="E288" s="51"/>
      <c r="F288" s="53">
        <v>37.299999999999997</v>
      </c>
      <c r="G288" s="50">
        <f t="shared" si="97"/>
        <v>9792</v>
      </c>
      <c r="H288" s="50"/>
      <c r="I288" s="50">
        <f t="shared" si="98"/>
        <v>262.52</v>
      </c>
      <c r="J288" s="51"/>
      <c r="K288" s="53">
        <f t="shared" si="99"/>
        <v>40.799999999999997</v>
      </c>
      <c r="L288" s="50">
        <f t="shared" si="100"/>
        <v>10710.82</v>
      </c>
      <c r="M288" s="50"/>
      <c r="N288" s="50">
        <v>276</v>
      </c>
      <c r="O288" s="51"/>
      <c r="P288" s="53">
        <f t="shared" si="95"/>
        <v>37.299999999999997</v>
      </c>
      <c r="Q288" s="50">
        <f t="shared" si="101"/>
        <v>10294.799999999999</v>
      </c>
      <c r="R288" s="50"/>
      <c r="S288" s="50">
        <f t="shared" si="102"/>
        <v>276</v>
      </c>
      <c r="T288" s="51"/>
      <c r="U288" s="53">
        <v>40.799999999999997</v>
      </c>
      <c r="V288" s="50">
        <f t="shared" si="103"/>
        <v>11260.8</v>
      </c>
      <c r="W288" s="50"/>
      <c r="X288" s="50">
        <f t="shared" si="104"/>
        <v>966</v>
      </c>
      <c r="Y288" s="51"/>
      <c r="Z288" s="52">
        <f t="shared" si="96"/>
        <v>9.3799999999999994E-2</v>
      </c>
    </row>
    <row r="289" spans="1:28" x14ac:dyDescent="0.45">
      <c r="A289" s="46">
        <v>6</v>
      </c>
      <c r="B289" s="35" t="s">
        <v>142</v>
      </c>
      <c r="C289" s="50"/>
      <c r="D289" s="50">
        <v>0</v>
      </c>
      <c r="E289" s="51"/>
      <c r="F289" s="53">
        <v>74.7</v>
      </c>
      <c r="G289" s="50">
        <f t="shared" si="97"/>
        <v>0</v>
      </c>
      <c r="H289" s="50"/>
      <c r="I289" s="50">
        <f t="shared" si="98"/>
        <v>0</v>
      </c>
      <c r="J289" s="51"/>
      <c r="K289" s="53">
        <f t="shared" si="99"/>
        <v>81.8</v>
      </c>
      <c r="L289" s="50">
        <f t="shared" si="100"/>
        <v>0</v>
      </c>
      <c r="M289" s="50"/>
      <c r="N289" s="50">
        <v>0</v>
      </c>
      <c r="O289" s="51"/>
      <c r="P289" s="53">
        <f t="shared" si="95"/>
        <v>74.7</v>
      </c>
      <c r="Q289" s="50">
        <f t="shared" si="101"/>
        <v>0</v>
      </c>
      <c r="R289" s="50"/>
      <c r="S289" s="50">
        <f t="shared" si="102"/>
        <v>0</v>
      </c>
      <c r="T289" s="51"/>
      <c r="U289" s="53">
        <v>81.8</v>
      </c>
      <c r="V289" s="50">
        <f t="shared" si="103"/>
        <v>0</v>
      </c>
      <c r="W289" s="50"/>
      <c r="X289" s="50">
        <f t="shared" si="104"/>
        <v>0</v>
      </c>
      <c r="Y289" s="51"/>
      <c r="Z289" s="52">
        <f t="shared" si="96"/>
        <v>0</v>
      </c>
    </row>
    <row r="290" spans="1:28" x14ac:dyDescent="0.45">
      <c r="A290" s="46">
        <v>7</v>
      </c>
      <c r="B290" s="35" t="s">
        <v>143</v>
      </c>
      <c r="C290" s="50"/>
      <c r="D290" s="50">
        <v>0</v>
      </c>
      <c r="E290" s="51"/>
      <c r="F290" s="53">
        <v>119.5</v>
      </c>
      <c r="G290" s="50">
        <f t="shared" si="97"/>
        <v>0</v>
      </c>
      <c r="H290" s="50"/>
      <c r="I290" s="50">
        <f t="shared" si="98"/>
        <v>0</v>
      </c>
      <c r="J290" s="51"/>
      <c r="K290" s="53">
        <f t="shared" si="99"/>
        <v>130.80000000000001</v>
      </c>
      <c r="L290" s="50">
        <f t="shared" si="100"/>
        <v>0</v>
      </c>
      <c r="M290" s="50"/>
      <c r="N290" s="50">
        <v>0</v>
      </c>
      <c r="O290" s="51"/>
      <c r="P290" s="53">
        <f t="shared" si="95"/>
        <v>119.5</v>
      </c>
      <c r="Q290" s="50">
        <f t="shared" si="101"/>
        <v>0</v>
      </c>
      <c r="R290" s="50"/>
      <c r="S290" s="50">
        <f t="shared" si="102"/>
        <v>0</v>
      </c>
      <c r="T290" s="51"/>
      <c r="U290" s="53">
        <v>130.80000000000001</v>
      </c>
      <c r="V290" s="50">
        <f t="shared" si="103"/>
        <v>0</v>
      </c>
      <c r="W290" s="50"/>
      <c r="X290" s="50">
        <f t="shared" si="104"/>
        <v>0</v>
      </c>
      <c r="Y290" s="51"/>
      <c r="Z290" s="52">
        <f t="shared" si="96"/>
        <v>0</v>
      </c>
    </row>
    <row r="291" spans="1:28" x14ac:dyDescent="0.45">
      <c r="A291" s="46">
        <v>8</v>
      </c>
      <c r="B291" s="35" t="s">
        <v>144</v>
      </c>
      <c r="C291" s="50"/>
      <c r="D291" s="50">
        <v>250.5</v>
      </c>
      <c r="E291" s="51"/>
      <c r="F291" s="53">
        <v>224</v>
      </c>
      <c r="G291" s="50">
        <f t="shared" si="97"/>
        <v>56112</v>
      </c>
      <c r="H291" s="50"/>
      <c r="I291" s="50">
        <f t="shared" si="98"/>
        <v>250.5</v>
      </c>
      <c r="J291" s="51"/>
      <c r="K291" s="53">
        <f t="shared" si="99"/>
        <v>245.1</v>
      </c>
      <c r="L291" s="50">
        <f t="shared" si="100"/>
        <v>61397.55</v>
      </c>
      <c r="M291" s="50"/>
      <c r="N291" s="50">
        <v>240</v>
      </c>
      <c r="O291" s="51"/>
      <c r="P291" s="53">
        <f t="shared" si="95"/>
        <v>224</v>
      </c>
      <c r="Q291" s="50">
        <f t="shared" si="101"/>
        <v>53760</v>
      </c>
      <c r="R291" s="50"/>
      <c r="S291" s="50">
        <f t="shared" si="102"/>
        <v>240</v>
      </c>
      <c r="T291" s="51"/>
      <c r="U291" s="53">
        <v>245.1</v>
      </c>
      <c r="V291" s="50">
        <f t="shared" si="103"/>
        <v>58824</v>
      </c>
      <c r="W291" s="50"/>
      <c r="X291" s="50">
        <f t="shared" si="104"/>
        <v>5064</v>
      </c>
      <c r="Y291" s="51"/>
      <c r="Z291" s="52">
        <f t="shared" si="96"/>
        <v>9.4200000000000006E-2</v>
      </c>
    </row>
    <row r="292" spans="1:28" x14ac:dyDescent="0.45">
      <c r="A292" s="46">
        <v>9</v>
      </c>
      <c r="B292" s="35" t="s">
        <v>145</v>
      </c>
      <c r="C292" s="50"/>
      <c r="D292" s="50">
        <v>0</v>
      </c>
      <c r="E292" s="51"/>
      <c r="F292" s="53">
        <v>373.4</v>
      </c>
      <c r="G292" s="50">
        <f t="shared" si="97"/>
        <v>0</v>
      </c>
      <c r="H292" s="50"/>
      <c r="I292" s="50">
        <f t="shared" si="98"/>
        <v>0</v>
      </c>
      <c r="J292" s="51"/>
      <c r="K292" s="53">
        <f t="shared" si="99"/>
        <v>408.6</v>
      </c>
      <c r="L292" s="50">
        <f t="shared" si="100"/>
        <v>0</v>
      </c>
      <c r="M292" s="50"/>
      <c r="N292" s="50">
        <v>0</v>
      </c>
      <c r="O292" s="51"/>
      <c r="P292" s="53">
        <f t="shared" si="95"/>
        <v>373.4</v>
      </c>
      <c r="Q292" s="50">
        <f t="shared" si="101"/>
        <v>0</v>
      </c>
      <c r="R292" s="50"/>
      <c r="S292" s="50">
        <f t="shared" si="102"/>
        <v>0</v>
      </c>
      <c r="T292" s="51"/>
      <c r="U292" s="53">
        <v>408.6</v>
      </c>
      <c r="V292" s="50">
        <f t="shared" si="103"/>
        <v>0</v>
      </c>
      <c r="W292" s="50"/>
      <c r="X292" s="50">
        <f t="shared" si="104"/>
        <v>0</v>
      </c>
      <c r="Y292" s="51"/>
      <c r="Z292" s="52">
        <f t="shared" si="96"/>
        <v>0</v>
      </c>
    </row>
    <row r="293" spans="1:28" x14ac:dyDescent="0.45">
      <c r="A293" s="46">
        <v>10</v>
      </c>
      <c r="B293" s="35" t="s">
        <v>146</v>
      </c>
      <c r="C293" s="50"/>
      <c r="D293" s="50">
        <v>0</v>
      </c>
      <c r="E293" s="51"/>
      <c r="F293" s="53">
        <v>746.7</v>
      </c>
      <c r="G293" s="50">
        <f t="shared" si="97"/>
        <v>0</v>
      </c>
      <c r="H293" s="50"/>
      <c r="I293" s="50">
        <f t="shared" si="98"/>
        <v>0</v>
      </c>
      <c r="J293" s="51"/>
      <c r="K293" s="53">
        <f t="shared" si="99"/>
        <v>817.2</v>
      </c>
      <c r="L293" s="50">
        <f t="shared" si="100"/>
        <v>0</v>
      </c>
      <c r="M293" s="50"/>
      <c r="N293" s="50">
        <v>0</v>
      </c>
      <c r="O293" s="51"/>
      <c r="P293" s="53">
        <f t="shared" si="95"/>
        <v>746.7</v>
      </c>
      <c r="Q293" s="50">
        <f t="shared" si="101"/>
        <v>0</v>
      </c>
      <c r="R293" s="50"/>
      <c r="S293" s="50">
        <f t="shared" si="102"/>
        <v>0</v>
      </c>
      <c r="T293" s="51"/>
      <c r="U293" s="53">
        <v>817.2</v>
      </c>
      <c r="V293" s="50">
        <f t="shared" si="103"/>
        <v>0</v>
      </c>
      <c r="W293" s="50"/>
      <c r="X293" s="50">
        <f t="shared" si="104"/>
        <v>0</v>
      </c>
      <c r="Y293" s="51"/>
      <c r="Z293" s="52">
        <f t="shared" si="96"/>
        <v>0</v>
      </c>
    </row>
    <row r="294" spans="1:28" x14ac:dyDescent="0.45">
      <c r="A294" s="46">
        <v>11</v>
      </c>
      <c r="B294" s="35" t="s">
        <v>147</v>
      </c>
      <c r="C294" s="50"/>
      <c r="D294" s="50">
        <v>0</v>
      </c>
      <c r="E294" s="51"/>
      <c r="F294" s="53">
        <v>1194.7</v>
      </c>
      <c r="G294" s="50">
        <f t="shared" si="97"/>
        <v>0</v>
      </c>
      <c r="H294" s="50"/>
      <c r="I294" s="50">
        <f t="shared" si="98"/>
        <v>0</v>
      </c>
      <c r="J294" s="51"/>
      <c r="K294" s="53">
        <f t="shared" si="99"/>
        <v>1307.5</v>
      </c>
      <c r="L294" s="50">
        <f t="shared" si="100"/>
        <v>0</v>
      </c>
      <c r="M294" s="50"/>
      <c r="N294" s="50">
        <v>0</v>
      </c>
      <c r="O294" s="51"/>
      <c r="P294" s="53">
        <f>+F294</f>
        <v>1194.7</v>
      </c>
      <c r="Q294" s="50">
        <f t="shared" si="101"/>
        <v>0</v>
      </c>
      <c r="R294" s="50"/>
      <c r="S294" s="50">
        <f t="shared" si="102"/>
        <v>0</v>
      </c>
      <c r="T294" s="51"/>
      <c r="U294" s="53">
        <v>1307.5</v>
      </c>
      <c r="V294" s="50">
        <f t="shared" si="103"/>
        <v>0</v>
      </c>
      <c r="W294" s="50"/>
      <c r="X294" s="50">
        <f t="shared" si="104"/>
        <v>0</v>
      </c>
      <c r="Y294" s="51"/>
      <c r="Z294" s="52">
        <f t="shared" si="96"/>
        <v>0</v>
      </c>
    </row>
    <row r="295" spans="1:28" x14ac:dyDescent="0.45">
      <c r="A295" s="46">
        <v>12</v>
      </c>
      <c r="C295" s="50"/>
      <c r="D295" s="50"/>
      <c r="E295" s="51"/>
      <c r="F295" s="53"/>
      <c r="G295" s="50"/>
      <c r="H295" s="50"/>
      <c r="I295" s="50"/>
      <c r="J295" s="51"/>
      <c r="K295" s="53"/>
      <c r="L295" s="50"/>
      <c r="M295" s="50"/>
      <c r="N295" s="50"/>
      <c r="O295" s="51"/>
      <c r="P295" s="53"/>
      <c r="Q295" s="50"/>
      <c r="R295" s="50"/>
      <c r="S295" s="50"/>
      <c r="T295" s="51"/>
      <c r="U295" s="53"/>
      <c r="V295" s="50"/>
      <c r="W295" s="50"/>
      <c r="X295" s="50">
        <f t="shared" si="104"/>
        <v>0</v>
      </c>
      <c r="Y295" s="51"/>
      <c r="Z295" s="52">
        <f t="shared" si="96"/>
        <v>0</v>
      </c>
    </row>
    <row r="296" spans="1:28" x14ac:dyDescent="0.45">
      <c r="A296" s="46">
        <v>13</v>
      </c>
      <c r="C296" s="50"/>
      <c r="D296" s="50"/>
      <c r="E296" s="51"/>
      <c r="F296" s="53"/>
      <c r="G296" s="50"/>
      <c r="H296" s="50"/>
      <c r="I296" s="50"/>
      <c r="J296" s="51"/>
      <c r="K296" s="53"/>
      <c r="L296" s="50"/>
      <c r="M296" s="50"/>
      <c r="N296" s="50"/>
      <c r="O296" s="51"/>
      <c r="P296" s="53"/>
      <c r="Q296" s="50"/>
      <c r="R296" s="50"/>
      <c r="S296" s="50"/>
      <c r="T296" s="51"/>
      <c r="U296" s="53"/>
      <c r="V296" s="50"/>
      <c r="W296" s="50"/>
      <c r="X296" s="49"/>
      <c r="Y296" s="51"/>
      <c r="Z296" s="52"/>
    </row>
    <row r="297" spans="1:28" x14ac:dyDescent="0.45">
      <c r="A297" s="46">
        <v>14</v>
      </c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0"/>
      <c r="Y297" s="51"/>
      <c r="Z297" s="52"/>
    </row>
    <row r="298" spans="1:28" x14ac:dyDescent="0.45">
      <c r="A298" s="46">
        <v>15</v>
      </c>
      <c r="F298" s="51"/>
      <c r="K298" s="51"/>
    </row>
    <row r="299" spans="1:28" x14ac:dyDescent="0.45">
      <c r="A299" s="46">
        <v>16</v>
      </c>
      <c r="B299" s="48" t="s">
        <v>151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0"/>
      <c r="Y299" s="51"/>
      <c r="Z299" s="52"/>
    </row>
    <row r="300" spans="1:28" x14ac:dyDescent="0.45">
      <c r="A300" s="46">
        <v>17</v>
      </c>
      <c r="B300" s="35" t="s">
        <v>152</v>
      </c>
      <c r="C300" s="49"/>
      <c r="D300" s="51"/>
      <c r="E300" s="50">
        <v>15246.863999999998</v>
      </c>
      <c r="F300" s="83">
        <v>3.3479999999999999</v>
      </c>
      <c r="G300" s="49">
        <f>ROUND(E300*F300,2)</f>
        <v>51046.5</v>
      </c>
      <c r="H300" s="49"/>
      <c r="I300" s="51"/>
      <c r="J300" s="50">
        <f>E300</f>
        <v>15246.863999999998</v>
      </c>
      <c r="K300" s="83">
        <f>U300</f>
        <v>3.7080000000000002</v>
      </c>
      <c r="L300" s="49">
        <f>ROUND(J300*K300,2)</f>
        <v>56535.37</v>
      </c>
      <c r="M300" s="49"/>
      <c r="N300" s="51"/>
      <c r="O300" s="50">
        <v>8989.6000000000022</v>
      </c>
      <c r="P300" s="83">
        <f>+F300</f>
        <v>3.3479999999999999</v>
      </c>
      <c r="Q300" s="49">
        <f>ROUND(O300*P300,2)</f>
        <v>30097.18</v>
      </c>
      <c r="R300" s="49"/>
      <c r="S300" s="51"/>
      <c r="T300" s="50">
        <f>O300</f>
        <v>8989.6000000000022</v>
      </c>
      <c r="U300" s="83">
        <v>3.7080000000000002</v>
      </c>
      <c r="V300" s="49">
        <f>ROUND(T300*U300,2)</f>
        <v>33333.440000000002</v>
      </c>
      <c r="W300" s="50"/>
      <c r="X300" s="49">
        <f t="shared" ref="X300" si="105">+V300-Q300</f>
        <v>3236.260000000002</v>
      </c>
      <c r="Y300" s="51"/>
      <c r="Z300" s="52">
        <f>IF(Q300=0,0,ROUND((X300/Q300),4))</f>
        <v>0.1075</v>
      </c>
    </row>
    <row r="301" spans="1:28" x14ac:dyDescent="0.45">
      <c r="A301" s="46">
        <v>18</v>
      </c>
      <c r="C301" s="50"/>
      <c r="E301" s="50"/>
      <c r="F301" s="58"/>
      <c r="G301" s="50"/>
      <c r="H301" s="50"/>
      <c r="J301" s="50"/>
      <c r="K301" s="58"/>
      <c r="L301" s="50"/>
      <c r="M301" s="50"/>
      <c r="O301" s="50"/>
      <c r="P301" s="58"/>
      <c r="Q301" s="50"/>
      <c r="R301" s="50"/>
      <c r="T301" s="50"/>
      <c r="U301" s="58"/>
      <c r="V301" s="50"/>
      <c r="W301" s="50"/>
      <c r="X301" s="50"/>
      <c r="Z301" s="52"/>
      <c r="AB301" s="100"/>
    </row>
    <row r="302" spans="1:28" x14ac:dyDescent="0.45">
      <c r="A302" s="46">
        <v>19</v>
      </c>
      <c r="C302" s="50"/>
      <c r="E302" s="50"/>
      <c r="F302" s="58"/>
      <c r="G302" s="50"/>
      <c r="H302" s="50"/>
      <c r="J302" s="50"/>
      <c r="K302" s="58"/>
      <c r="L302" s="50"/>
      <c r="M302" s="50"/>
      <c r="O302" s="50"/>
      <c r="P302" s="58"/>
      <c r="Q302" s="50"/>
      <c r="R302" s="50"/>
      <c r="T302" s="50"/>
      <c r="U302" s="58"/>
      <c r="V302" s="50"/>
      <c r="W302" s="50"/>
      <c r="X302" s="50"/>
      <c r="Z302" s="52"/>
    </row>
    <row r="303" spans="1:28" x14ac:dyDescent="0.45">
      <c r="A303" s="46">
        <v>20</v>
      </c>
      <c r="C303" s="50"/>
      <c r="E303" s="50"/>
      <c r="F303" s="58"/>
      <c r="G303" s="50"/>
      <c r="H303" s="50"/>
      <c r="J303" s="50"/>
      <c r="K303" s="58"/>
      <c r="L303" s="50"/>
      <c r="M303" s="50"/>
      <c r="O303" s="50"/>
      <c r="P303" s="58"/>
      <c r="Q303" s="50"/>
      <c r="R303" s="50"/>
      <c r="T303" s="50"/>
      <c r="U303" s="58"/>
      <c r="V303" s="50"/>
      <c r="W303" s="50"/>
      <c r="X303" s="50"/>
      <c r="Z303" s="52"/>
    </row>
    <row r="304" spans="1:28" x14ac:dyDescent="0.45">
      <c r="A304" s="46">
        <v>21</v>
      </c>
      <c r="B304" s="35" t="s">
        <v>158</v>
      </c>
      <c r="E304" s="50"/>
      <c r="F304" s="88"/>
      <c r="G304" s="50">
        <v>6509.7200000000012</v>
      </c>
      <c r="H304" s="50"/>
      <c r="J304" s="50"/>
      <c r="K304" s="88">
        <f>+U304</f>
        <v>0</v>
      </c>
      <c r="L304" s="50">
        <f>+ROUND(SUM(L286:L300)*K304,2)</f>
        <v>0</v>
      </c>
      <c r="O304" s="50"/>
      <c r="P304" s="89"/>
      <c r="Q304" s="49">
        <v>9322.4100000000017</v>
      </c>
      <c r="T304" s="50"/>
      <c r="U304" s="88"/>
      <c r="V304" s="49">
        <f>+Q304</f>
        <v>9322.4100000000017</v>
      </c>
      <c r="X304" s="49">
        <f t="shared" ref="X304" si="106">+V304-Q304</f>
        <v>0</v>
      </c>
      <c r="Y304" s="51"/>
      <c r="Z304" s="52">
        <f t="shared" ref="Z304" si="107">IF(Q304=0,0,ROUND((X304/Q304),4))</f>
        <v>0</v>
      </c>
    </row>
    <row r="305" spans="1:27" x14ac:dyDescent="0.45">
      <c r="A305" s="46">
        <v>22</v>
      </c>
      <c r="E305" s="50"/>
      <c r="F305" s="58"/>
      <c r="G305" s="50"/>
      <c r="H305" s="50"/>
      <c r="J305" s="50"/>
      <c r="K305" s="58"/>
      <c r="L305" s="50"/>
      <c r="O305" s="50"/>
      <c r="P305" s="58"/>
      <c r="Q305" s="50"/>
      <c r="T305" s="50"/>
      <c r="U305" s="58"/>
      <c r="V305" s="50"/>
      <c r="X305" s="50"/>
      <c r="Z305" s="52"/>
    </row>
    <row r="306" spans="1:27" x14ac:dyDescent="0.45">
      <c r="A306" s="46">
        <v>23</v>
      </c>
      <c r="C306" s="61"/>
      <c r="F306" s="58"/>
      <c r="G306" s="61"/>
      <c r="H306" s="61"/>
      <c r="J306" s="50"/>
      <c r="K306" s="83"/>
      <c r="L306" s="61"/>
      <c r="M306" s="61"/>
      <c r="P306" s="46"/>
      <c r="Q306" s="61"/>
      <c r="R306" s="61"/>
      <c r="U306" s="46"/>
      <c r="V306" s="61"/>
      <c r="W306" s="61"/>
      <c r="X306" s="61"/>
      <c r="Z306" s="52"/>
    </row>
    <row r="307" spans="1:27" x14ac:dyDescent="0.45">
      <c r="A307" s="46">
        <v>24</v>
      </c>
      <c r="C307" s="62"/>
      <c r="F307" s="62"/>
      <c r="G307" s="62"/>
      <c r="H307" s="62"/>
      <c r="K307" s="62"/>
      <c r="L307" s="62"/>
      <c r="M307" s="62"/>
      <c r="P307" s="62"/>
      <c r="Q307" s="62"/>
      <c r="R307" s="62"/>
      <c r="U307" s="62"/>
      <c r="V307" s="62"/>
      <c r="W307" s="62"/>
      <c r="X307" s="50"/>
      <c r="Z307" s="52"/>
      <c r="AA307" s="52"/>
    </row>
    <row r="308" spans="1:27" ht="14.65" thickBot="1" x14ac:dyDescent="0.5">
      <c r="A308" s="46">
        <v>25</v>
      </c>
      <c r="B308" s="35" t="s">
        <v>96</v>
      </c>
      <c r="C308" s="64"/>
      <c r="D308" s="93"/>
      <c r="E308" s="94">
        <f>SUM(E300:E307)</f>
        <v>15246.863999999998</v>
      </c>
      <c r="F308" s="64"/>
      <c r="G308" s="95">
        <f>SUM(G286:G307)</f>
        <v>126201.92</v>
      </c>
      <c r="H308" s="64"/>
      <c r="I308" s="93"/>
      <c r="J308" s="94">
        <f>SUM(J300:J307)</f>
        <v>15246.863999999998</v>
      </c>
      <c r="K308" s="64"/>
      <c r="L308" s="95">
        <f>SUM(L286:L307)</f>
        <v>131641.33000000002</v>
      </c>
      <c r="M308" s="64"/>
      <c r="N308" s="93"/>
      <c r="O308" s="94">
        <f>SUM(O300:O307)</f>
        <v>8989.6000000000022</v>
      </c>
      <c r="P308" s="64"/>
      <c r="Q308" s="95">
        <f>SUM(Q286:Q307)</f>
        <v>106174.39000000001</v>
      </c>
      <c r="R308" s="64"/>
      <c r="S308" s="93"/>
      <c r="T308" s="94">
        <f>SUM(T300:T307)</f>
        <v>8989.6000000000022</v>
      </c>
      <c r="U308" s="64"/>
      <c r="V308" s="95">
        <f>SUM(V286:V307)</f>
        <v>115692.65000000001</v>
      </c>
      <c r="W308" s="64"/>
      <c r="X308" s="95">
        <f>SUM(X286:X307)</f>
        <v>9518.260000000002</v>
      </c>
      <c r="Z308" s="72">
        <f t="shared" ref="Z308" si="108">IF(Q308=0,0,ROUND((X308/Q308),4))</f>
        <v>8.9599999999999999E-2</v>
      </c>
    </row>
    <row r="309" spans="1:27" ht="14.65" thickTop="1" x14ac:dyDescent="0.45">
      <c r="A309" s="46"/>
      <c r="C309" s="50"/>
      <c r="F309" s="66"/>
      <c r="G309" s="50"/>
      <c r="H309" s="50"/>
      <c r="I309" s="50"/>
      <c r="J309" s="50"/>
      <c r="K309" s="50"/>
      <c r="L309" s="50"/>
      <c r="M309" s="50"/>
      <c r="N309" s="50"/>
      <c r="P309" s="66"/>
      <c r="Q309" s="50"/>
      <c r="R309" s="50"/>
      <c r="U309" s="66"/>
      <c r="V309" s="50"/>
      <c r="X309" s="50"/>
      <c r="Z309" s="52"/>
    </row>
    <row r="310" spans="1:27" x14ac:dyDescent="0.45">
      <c r="A310" s="46"/>
      <c r="C310" s="50"/>
      <c r="F310" s="66"/>
      <c r="G310" s="50"/>
      <c r="H310" s="50"/>
      <c r="I310" s="50"/>
      <c r="J310" s="50"/>
      <c r="K310" s="50"/>
      <c r="L310" s="50"/>
      <c r="M310" s="50"/>
      <c r="N310" s="50"/>
      <c r="P310" s="66"/>
      <c r="Q310" s="50"/>
      <c r="R310" s="50"/>
      <c r="U310" s="66"/>
      <c r="V310" s="50"/>
      <c r="X310" s="50"/>
      <c r="Z310" s="52"/>
    </row>
    <row r="311" spans="1:27" x14ac:dyDescent="0.45">
      <c r="A311" s="46"/>
      <c r="C311" s="50"/>
      <c r="D311" s="46"/>
      <c r="F311" s="66"/>
      <c r="G311" s="50"/>
      <c r="H311" s="50"/>
      <c r="I311" s="50"/>
      <c r="J311" s="50"/>
      <c r="K311" s="50"/>
      <c r="L311" s="50"/>
      <c r="M311" s="50"/>
      <c r="N311" s="50"/>
      <c r="P311" s="66"/>
      <c r="Q311" s="50" t="s">
        <v>168</v>
      </c>
      <c r="R311" s="50"/>
      <c r="S311" s="46"/>
      <c r="U311" s="66"/>
      <c r="V311" s="50"/>
      <c r="X311" s="50"/>
      <c r="Z311" s="52"/>
    </row>
    <row r="312" spans="1:27" x14ac:dyDescent="0.45">
      <c r="A312" s="46"/>
      <c r="F312" s="100"/>
      <c r="P312" s="100"/>
      <c r="U312" s="100"/>
      <c r="X312" s="50"/>
      <c r="Z312" s="52"/>
    </row>
    <row r="313" spans="1:27" x14ac:dyDescent="0.45">
      <c r="A313" s="46"/>
      <c r="F313" s="100"/>
      <c r="P313" s="100"/>
      <c r="U313" s="100"/>
      <c r="X313" s="50"/>
      <c r="Z313" s="52"/>
    </row>
    <row r="314" spans="1:27" x14ac:dyDescent="0.45">
      <c r="A314" s="116" t="str">
        <f>A$1</f>
        <v>Kentucky-American Water Company</v>
      </c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7" x14ac:dyDescent="0.45">
      <c r="A315" s="116" t="str">
        <f>+$A$2</f>
        <v>Forecast Year Operating Revenues at Present Rates &amp; Ordered Rates</v>
      </c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7" x14ac:dyDescent="0.45">
      <c r="A316" s="116" t="str">
        <f>+$A$3</f>
        <v>Base Year (12 Months Ending September 30, 2023)</v>
      </c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7" x14ac:dyDescent="0.45">
      <c r="A317" s="116" t="str">
        <f>+$A$4</f>
        <v>Forecast Year (12 Months Ending January 31, 2025)</v>
      </c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7" x14ac:dyDescent="0.45">
      <c r="A318" s="36"/>
      <c r="I318" s="116" t="s">
        <v>170</v>
      </c>
      <c r="J318" s="116"/>
      <c r="K318" s="116"/>
      <c r="L318" s="116"/>
      <c r="M318" s="116"/>
      <c r="N318" s="116"/>
      <c r="O318" s="116"/>
      <c r="P318" s="116"/>
      <c r="Q318" s="116"/>
    </row>
    <row r="319" spans="1:27" x14ac:dyDescent="0.45">
      <c r="A319" s="36"/>
      <c r="I319" s="34"/>
      <c r="J319" s="34"/>
      <c r="K319" s="34"/>
      <c r="L319" s="34"/>
      <c r="M319" s="34"/>
      <c r="N319" s="34"/>
      <c r="O319" s="34"/>
      <c r="P319" s="34"/>
      <c r="Q319" s="34"/>
      <c r="Z319" s="37" t="s">
        <v>126</v>
      </c>
    </row>
    <row r="320" spans="1:27" x14ac:dyDescent="0.45">
      <c r="A320" s="36"/>
      <c r="I320" s="34"/>
      <c r="J320" s="34"/>
      <c r="K320" s="34"/>
      <c r="L320" s="34"/>
      <c r="M320" s="34"/>
      <c r="N320" s="34"/>
      <c r="O320" s="34"/>
      <c r="P320" s="34"/>
      <c r="Q320" s="34"/>
      <c r="Z320" s="37"/>
    </row>
    <row r="321" spans="1:26" x14ac:dyDescent="0.45">
      <c r="A321" s="36"/>
      <c r="Z321" s="37"/>
    </row>
    <row r="322" spans="1:26" x14ac:dyDescent="0.45">
      <c r="A322" s="39"/>
      <c r="B322" s="40"/>
      <c r="C322" s="41"/>
      <c r="D322" s="42"/>
      <c r="E322" s="40"/>
      <c r="F322" s="43"/>
      <c r="G322" s="41"/>
      <c r="H322" s="41"/>
      <c r="I322" s="41"/>
      <c r="J322" s="41"/>
      <c r="K322" s="41"/>
      <c r="L322" s="41"/>
      <c r="M322" s="41"/>
      <c r="N322" s="41"/>
      <c r="O322" s="40"/>
      <c r="P322" s="43"/>
      <c r="Q322" s="41"/>
      <c r="R322" s="41"/>
      <c r="S322" s="41"/>
      <c r="T322" s="42"/>
      <c r="U322" s="43"/>
      <c r="V322" s="42"/>
      <c r="W322" s="42"/>
      <c r="X322" s="44"/>
      <c r="Y322" s="42"/>
      <c r="Z322" s="45"/>
    </row>
    <row r="323" spans="1:26" x14ac:dyDescent="0.45">
      <c r="C323" s="46"/>
      <c r="E323" s="117" t="s">
        <v>90</v>
      </c>
      <c r="F323" s="117" t="s">
        <v>128</v>
      </c>
      <c r="G323" s="117"/>
      <c r="H323" s="117"/>
      <c r="I323" s="46"/>
      <c r="J323" s="117" t="s">
        <v>91</v>
      </c>
      <c r="K323" s="117" t="s">
        <v>128</v>
      </c>
      <c r="L323" s="117"/>
      <c r="M323" s="117"/>
      <c r="N323" s="46"/>
      <c r="O323" s="117" t="s">
        <v>92</v>
      </c>
      <c r="P323" s="117" t="s">
        <v>129</v>
      </c>
      <c r="Q323" s="117"/>
      <c r="R323" s="117"/>
      <c r="S323" s="46"/>
      <c r="T323" s="117" t="s">
        <v>93</v>
      </c>
      <c r="U323" s="117" t="s">
        <v>130</v>
      </c>
      <c r="V323" s="117"/>
      <c r="W323" s="117"/>
    </row>
    <row r="324" spans="1:26" x14ac:dyDescent="0.45">
      <c r="C324" s="46"/>
      <c r="E324" s="46" t="s">
        <v>171</v>
      </c>
      <c r="F324" s="46"/>
      <c r="G324" s="46"/>
      <c r="H324" s="46"/>
      <c r="I324" s="46"/>
      <c r="J324" s="46" t="s">
        <v>171</v>
      </c>
      <c r="K324" s="46"/>
      <c r="L324" s="46"/>
      <c r="M324" s="46"/>
      <c r="N324" s="46"/>
      <c r="O324" s="46" t="s">
        <v>171</v>
      </c>
      <c r="P324" s="46"/>
      <c r="Q324" s="46"/>
      <c r="R324" s="46"/>
      <c r="T324" s="46" t="s">
        <v>171</v>
      </c>
      <c r="U324" s="46"/>
      <c r="V324" s="46"/>
      <c r="W324" s="46"/>
      <c r="X324" s="46"/>
    </row>
    <row r="325" spans="1:26" x14ac:dyDescent="0.45">
      <c r="B325" s="46" t="s">
        <v>172</v>
      </c>
      <c r="C325" s="46"/>
      <c r="E325" s="46" t="s">
        <v>173</v>
      </c>
      <c r="F325" s="46" t="s">
        <v>133</v>
      </c>
      <c r="G325" s="46" t="s">
        <v>96</v>
      </c>
      <c r="H325" s="46"/>
      <c r="I325" s="46"/>
      <c r="J325" s="46" t="s">
        <v>173</v>
      </c>
      <c r="K325" s="46" t="s">
        <v>135</v>
      </c>
      <c r="L325" s="46" t="s">
        <v>96</v>
      </c>
      <c r="M325" s="46"/>
      <c r="N325" s="46"/>
      <c r="O325" s="46" t="s">
        <v>173</v>
      </c>
      <c r="P325" s="46" t="s">
        <v>133</v>
      </c>
      <c r="Q325" s="46" t="s">
        <v>96</v>
      </c>
      <c r="R325" s="46"/>
      <c r="T325" s="46" t="s">
        <v>173</v>
      </c>
      <c r="U325" s="46" t="s">
        <v>135</v>
      </c>
      <c r="V325" s="46" t="s">
        <v>96</v>
      </c>
      <c r="W325" s="46"/>
      <c r="X325" s="46" t="s">
        <v>97</v>
      </c>
      <c r="Z325" s="46" t="s">
        <v>98</v>
      </c>
    </row>
    <row r="326" spans="1:26" x14ac:dyDescent="0.45">
      <c r="A326" s="40" t="s">
        <v>8</v>
      </c>
      <c r="B326" s="39" t="s">
        <v>174</v>
      </c>
      <c r="C326" s="46"/>
      <c r="E326" s="39" t="s">
        <v>175</v>
      </c>
      <c r="F326" s="39" t="s">
        <v>137</v>
      </c>
      <c r="G326" s="39" t="s">
        <v>100</v>
      </c>
      <c r="H326" s="46"/>
      <c r="I326" s="46"/>
      <c r="J326" s="39" t="s">
        <v>175</v>
      </c>
      <c r="K326" s="39" t="s">
        <v>137</v>
      </c>
      <c r="L326" s="39" t="s">
        <v>100</v>
      </c>
      <c r="M326" s="46"/>
      <c r="N326" s="46"/>
      <c r="O326" s="39" t="s">
        <v>175</v>
      </c>
      <c r="P326" s="39" t="s">
        <v>137</v>
      </c>
      <c r="Q326" s="39" t="s">
        <v>100</v>
      </c>
      <c r="R326" s="46"/>
      <c r="T326" s="39" t="s">
        <v>175</v>
      </c>
      <c r="U326" s="39" t="s">
        <v>137</v>
      </c>
      <c r="V326" s="39" t="s">
        <v>100</v>
      </c>
      <c r="W326" s="46"/>
      <c r="X326" s="39" t="s">
        <v>101</v>
      </c>
      <c r="Z326" s="39" t="s">
        <v>101</v>
      </c>
    </row>
    <row r="327" spans="1:26" x14ac:dyDescent="0.45">
      <c r="A327" s="46">
        <v>1</v>
      </c>
      <c r="B327" s="36" t="s">
        <v>109</v>
      </c>
      <c r="C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T327" s="46"/>
      <c r="U327" s="46"/>
      <c r="V327" s="46"/>
      <c r="W327" s="46"/>
      <c r="X327" s="46"/>
      <c r="Z327" s="52"/>
    </row>
    <row r="328" spans="1:26" x14ac:dyDescent="0.45">
      <c r="A328" s="46">
        <f t="shared" ref="A328:A361" si="109">+A327+1</f>
        <v>2</v>
      </c>
      <c r="B328" s="35" t="s">
        <v>176</v>
      </c>
      <c r="C328" s="49"/>
      <c r="D328" s="51"/>
      <c r="E328" s="50">
        <v>16619.516666666663</v>
      </c>
      <c r="F328" s="77">
        <v>76.569999999999993</v>
      </c>
      <c r="G328" s="49">
        <f>ROUND(E328*F328,2)</f>
        <v>1272556.3899999999</v>
      </c>
      <c r="H328" s="49"/>
      <c r="I328" s="49"/>
      <c r="J328" s="50">
        <f>E328</f>
        <v>16619.516666666663</v>
      </c>
      <c r="K328" s="77">
        <f>U328</f>
        <v>84.8</v>
      </c>
      <c r="L328" s="49">
        <f>ROUND(J328*K328,2)</f>
        <v>1409335.01</v>
      </c>
      <c r="M328" s="49"/>
      <c r="N328" s="49"/>
      <c r="O328" s="50">
        <v>16898.666666666664</v>
      </c>
      <c r="P328" s="77">
        <f>+F328</f>
        <v>76.569999999999993</v>
      </c>
      <c r="Q328" s="49">
        <f>ROUND(O328*P328,2)</f>
        <v>1293930.9099999999</v>
      </c>
      <c r="R328" s="49"/>
      <c r="T328" s="50">
        <f>O328</f>
        <v>16898.666666666664</v>
      </c>
      <c r="U328" s="77">
        <v>84.8</v>
      </c>
      <c r="V328" s="49">
        <f>ROUND(T328*U328,2)</f>
        <v>1433006.93</v>
      </c>
      <c r="X328" s="49">
        <f>+V328-Q328</f>
        <v>139076.02000000002</v>
      </c>
      <c r="Y328" s="51"/>
      <c r="Z328" s="52">
        <f>IF(Q328=0,0,ROUND((X328/Q328),4))</f>
        <v>0.1075</v>
      </c>
    </row>
    <row r="329" spans="1:26" x14ac:dyDescent="0.45">
      <c r="A329" s="46">
        <f t="shared" si="109"/>
        <v>3</v>
      </c>
      <c r="B329" s="35" t="s">
        <v>177</v>
      </c>
      <c r="C329" s="50"/>
      <c r="D329" s="51"/>
      <c r="E329" s="50">
        <v>835.84333333333348</v>
      </c>
      <c r="F329" s="53">
        <v>8.76</v>
      </c>
      <c r="G329" s="50">
        <f>ROUND(E329*F329,2)</f>
        <v>7321.99</v>
      </c>
      <c r="H329" s="50"/>
      <c r="I329" s="50"/>
      <c r="J329" s="50">
        <f t="shared" ref="J329:J336" si="110">E329</f>
        <v>835.84333333333348</v>
      </c>
      <c r="K329" s="77">
        <f t="shared" ref="K329:K336" si="111">U329</f>
        <v>9.6</v>
      </c>
      <c r="L329" s="50">
        <f>ROUND(J329*K329,2)</f>
        <v>8024.1</v>
      </c>
      <c r="M329" s="50"/>
      <c r="N329" s="50"/>
      <c r="O329" s="50">
        <v>803.99999999999977</v>
      </c>
      <c r="P329" s="53">
        <f>+F329</f>
        <v>8.76</v>
      </c>
      <c r="Q329" s="50">
        <f>ROUND(O329*P329,2)</f>
        <v>7043.04</v>
      </c>
      <c r="R329" s="50"/>
      <c r="T329" s="50">
        <f t="shared" ref="T329:T336" si="112">O329</f>
        <v>803.99999999999977</v>
      </c>
      <c r="U329" s="53">
        <v>9.6</v>
      </c>
      <c r="V329" s="50">
        <f>ROUND(T329*U329,2)</f>
        <v>7718.4</v>
      </c>
      <c r="W329" s="49"/>
      <c r="X329" s="50">
        <f t="shared" ref="X329:X336" si="113">+V329-Q329</f>
        <v>675.35999999999967</v>
      </c>
      <c r="Y329" s="51"/>
      <c r="Z329" s="52">
        <f t="shared" ref="Z329:Z336" si="114">IF(Q329=0,0,ROUND((X329/Q329),4))</f>
        <v>9.5899999999999999E-2</v>
      </c>
    </row>
    <row r="330" spans="1:26" x14ac:dyDescent="0.45">
      <c r="A330" s="46">
        <f t="shared" si="109"/>
        <v>4</v>
      </c>
      <c r="B330" s="35" t="s">
        <v>178</v>
      </c>
      <c r="C330" s="50"/>
      <c r="D330" s="51"/>
      <c r="E330" s="50">
        <v>5962.81</v>
      </c>
      <c r="F330" s="53">
        <v>35.28</v>
      </c>
      <c r="G330" s="50">
        <f t="shared" ref="G330:G336" si="115">ROUND(E330*F330,2)</f>
        <v>210367.94</v>
      </c>
      <c r="H330" s="50"/>
      <c r="I330" s="50"/>
      <c r="J330" s="50">
        <f t="shared" si="110"/>
        <v>5962.81</v>
      </c>
      <c r="K330" s="77">
        <f t="shared" si="111"/>
        <v>38.6</v>
      </c>
      <c r="L330" s="50">
        <f t="shared" ref="L330:L336" si="116">ROUND(J330*K330,2)</f>
        <v>230164.47</v>
      </c>
      <c r="M330" s="50"/>
      <c r="N330" s="50"/>
      <c r="O330" s="50">
        <v>6048.8888888888896</v>
      </c>
      <c r="P330" s="53">
        <f t="shared" ref="P330:P336" si="117">+F330</f>
        <v>35.28</v>
      </c>
      <c r="Q330" s="50">
        <f t="shared" ref="Q330:Q336" si="118">ROUND(O330*P330,2)</f>
        <v>213404.79999999999</v>
      </c>
      <c r="R330" s="50"/>
      <c r="T330" s="50">
        <f t="shared" si="112"/>
        <v>6048.8888888888896</v>
      </c>
      <c r="U330" s="53">
        <v>38.6</v>
      </c>
      <c r="V330" s="50">
        <f t="shared" ref="V330:V336" si="119">ROUND(T330*U330,2)</f>
        <v>233487.11</v>
      </c>
      <c r="W330" s="50"/>
      <c r="X330" s="50">
        <f t="shared" si="113"/>
        <v>20082.309999999998</v>
      </c>
      <c r="Y330" s="51"/>
      <c r="Z330" s="52">
        <f t="shared" si="114"/>
        <v>9.4100000000000003E-2</v>
      </c>
    </row>
    <row r="331" spans="1:26" x14ac:dyDescent="0.45">
      <c r="A331" s="46">
        <f t="shared" si="109"/>
        <v>5</v>
      </c>
      <c r="B331" s="35" t="s">
        <v>179</v>
      </c>
      <c r="C331" s="50"/>
      <c r="D331" s="51"/>
      <c r="E331" s="50">
        <v>12054.346666666666</v>
      </c>
      <c r="F331" s="53">
        <v>79.37</v>
      </c>
      <c r="G331" s="50">
        <f t="shared" si="115"/>
        <v>956753.49</v>
      </c>
      <c r="H331" s="50"/>
      <c r="I331" s="50"/>
      <c r="J331" s="50">
        <f t="shared" si="110"/>
        <v>12054.346666666666</v>
      </c>
      <c r="K331" s="77">
        <f t="shared" si="111"/>
        <v>86.9</v>
      </c>
      <c r="L331" s="50">
        <f t="shared" si="116"/>
        <v>1047522.73</v>
      </c>
      <c r="M331" s="50"/>
      <c r="N331" s="50"/>
      <c r="O331" s="50">
        <v>12102.777777777783</v>
      </c>
      <c r="P331" s="53">
        <f t="shared" si="117"/>
        <v>79.37</v>
      </c>
      <c r="Q331" s="50">
        <f t="shared" si="118"/>
        <v>960597.47</v>
      </c>
      <c r="R331" s="50"/>
      <c r="T331" s="50">
        <f t="shared" si="112"/>
        <v>12102.777777777783</v>
      </c>
      <c r="U331" s="53">
        <v>86.9</v>
      </c>
      <c r="V331" s="50">
        <f t="shared" si="119"/>
        <v>1051731.3899999999</v>
      </c>
      <c r="W331" s="49"/>
      <c r="X331" s="50">
        <f t="shared" si="113"/>
        <v>91133.919999999925</v>
      </c>
      <c r="Y331" s="51"/>
      <c r="Z331" s="52">
        <f t="shared" si="114"/>
        <v>9.4899999999999998E-2</v>
      </c>
    </row>
    <row r="332" spans="1:26" x14ac:dyDescent="0.45">
      <c r="A332" s="46">
        <f t="shared" si="109"/>
        <v>6</v>
      </c>
      <c r="B332" s="35" t="s">
        <v>180</v>
      </c>
      <c r="C332" s="50"/>
      <c r="D332" s="51"/>
      <c r="E332" s="50">
        <v>4235.8166666666666</v>
      </c>
      <c r="F332" s="53">
        <v>141.09</v>
      </c>
      <c r="G332" s="50">
        <f t="shared" si="115"/>
        <v>597631.37</v>
      </c>
      <c r="H332" s="50"/>
      <c r="I332" s="50"/>
      <c r="J332" s="50">
        <f t="shared" si="110"/>
        <v>4235.8166666666666</v>
      </c>
      <c r="K332" s="77">
        <f t="shared" si="111"/>
        <v>154.4</v>
      </c>
      <c r="L332" s="50">
        <f t="shared" si="116"/>
        <v>654010.09</v>
      </c>
      <c r="M332" s="50"/>
      <c r="N332" s="50"/>
      <c r="O332" s="50">
        <v>4356.8888888888887</v>
      </c>
      <c r="P332" s="53">
        <f t="shared" si="117"/>
        <v>141.09</v>
      </c>
      <c r="Q332" s="50">
        <f t="shared" si="118"/>
        <v>614713.44999999995</v>
      </c>
      <c r="R332" s="50"/>
      <c r="T332" s="50">
        <f t="shared" si="112"/>
        <v>4356.8888888888887</v>
      </c>
      <c r="U332" s="53">
        <v>154.4</v>
      </c>
      <c r="V332" s="50">
        <f t="shared" si="119"/>
        <v>672703.64</v>
      </c>
      <c r="W332" s="50"/>
      <c r="X332" s="50">
        <f t="shared" si="113"/>
        <v>57990.190000000061</v>
      </c>
      <c r="Y332" s="51"/>
      <c r="Z332" s="52">
        <f t="shared" si="114"/>
        <v>9.4299999999999995E-2</v>
      </c>
    </row>
    <row r="333" spans="1:26" x14ac:dyDescent="0.45">
      <c r="A333" s="46">
        <f t="shared" si="109"/>
        <v>7</v>
      </c>
      <c r="B333" s="35" t="s">
        <v>181</v>
      </c>
      <c r="C333" s="50"/>
      <c r="D333" s="51"/>
      <c r="E333" s="50">
        <v>183.07666666666668</v>
      </c>
      <c r="F333" s="53">
        <v>220.51</v>
      </c>
      <c r="G333" s="50">
        <f t="shared" si="115"/>
        <v>40370.239999999998</v>
      </c>
      <c r="H333" s="50"/>
      <c r="I333" s="50"/>
      <c r="J333" s="50">
        <f t="shared" si="110"/>
        <v>183.07666666666668</v>
      </c>
      <c r="K333" s="77">
        <f t="shared" si="111"/>
        <v>241.3</v>
      </c>
      <c r="L333" s="50">
        <f t="shared" si="116"/>
        <v>44176.4</v>
      </c>
      <c r="M333" s="50"/>
      <c r="N333" s="50"/>
      <c r="O333" s="50">
        <v>189.66666666666669</v>
      </c>
      <c r="P333" s="53">
        <f t="shared" si="117"/>
        <v>220.51</v>
      </c>
      <c r="Q333" s="50">
        <f t="shared" si="118"/>
        <v>41823.4</v>
      </c>
      <c r="R333" s="50"/>
      <c r="T333" s="50">
        <f t="shared" si="112"/>
        <v>189.66666666666669</v>
      </c>
      <c r="U333" s="53">
        <v>241.3</v>
      </c>
      <c r="V333" s="50">
        <f t="shared" si="119"/>
        <v>45766.57</v>
      </c>
      <c r="W333" s="49"/>
      <c r="X333" s="50">
        <f t="shared" si="113"/>
        <v>3943.1699999999983</v>
      </c>
      <c r="Y333" s="51"/>
      <c r="Z333" s="52">
        <f t="shared" si="114"/>
        <v>9.4299999999999995E-2</v>
      </c>
    </row>
    <row r="334" spans="1:26" x14ac:dyDescent="0.45">
      <c r="A334" s="46">
        <f t="shared" si="109"/>
        <v>8</v>
      </c>
      <c r="B334" s="35" t="s">
        <v>182</v>
      </c>
      <c r="C334" s="50"/>
      <c r="D334" s="51"/>
      <c r="E334" s="50">
        <v>72.58</v>
      </c>
      <c r="F334" s="53">
        <v>330.03</v>
      </c>
      <c r="G334" s="50">
        <f t="shared" si="115"/>
        <v>23953.58</v>
      </c>
      <c r="H334" s="50"/>
      <c r="I334" s="50"/>
      <c r="J334" s="50">
        <f t="shared" si="110"/>
        <v>72.58</v>
      </c>
      <c r="K334" s="77">
        <f t="shared" si="111"/>
        <v>361.2</v>
      </c>
      <c r="L334" s="50">
        <f t="shared" si="116"/>
        <v>26215.9</v>
      </c>
      <c r="M334" s="50"/>
      <c r="N334" s="50"/>
      <c r="O334" s="50">
        <v>72</v>
      </c>
      <c r="P334" s="53">
        <f t="shared" si="117"/>
        <v>330.03</v>
      </c>
      <c r="Q334" s="50">
        <f t="shared" si="118"/>
        <v>23762.16</v>
      </c>
      <c r="R334" s="50"/>
      <c r="T334" s="50">
        <f t="shared" si="112"/>
        <v>72</v>
      </c>
      <c r="U334" s="53">
        <v>361.2</v>
      </c>
      <c r="V334" s="50">
        <f t="shared" si="119"/>
        <v>26006.400000000001</v>
      </c>
      <c r="W334" s="50"/>
      <c r="X334" s="50">
        <f t="shared" si="113"/>
        <v>2244.2400000000016</v>
      </c>
      <c r="Y334" s="51"/>
      <c r="Z334" s="52">
        <f t="shared" si="114"/>
        <v>9.4399999999999998E-2</v>
      </c>
    </row>
    <row r="335" spans="1:26" x14ac:dyDescent="0.45">
      <c r="A335" s="46">
        <f t="shared" si="109"/>
        <v>9</v>
      </c>
      <c r="B335" s="35" t="s">
        <v>183</v>
      </c>
      <c r="C335" s="50"/>
      <c r="D335" s="51"/>
      <c r="E335" s="50">
        <v>0</v>
      </c>
      <c r="F335" s="53">
        <v>317.98</v>
      </c>
      <c r="G335" s="50">
        <f t="shared" si="115"/>
        <v>0</v>
      </c>
      <c r="H335" s="50"/>
      <c r="I335" s="50"/>
      <c r="J335" s="50">
        <f t="shared" si="110"/>
        <v>0</v>
      </c>
      <c r="K335" s="77">
        <f t="shared" si="111"/>
        <v>348</v>
      </c>
      <c r="L335" s="50">
        <f t="shared" si="116"/>
        <v>0</v>
      </c>
      <c r="M335" s="50"/>
      <c r="N335" s="50"/>
      <c r="O335" s="50">
        <v>0</v>
      </c>
      <c r="P335" s="53">
        <f t="shared" si="117"/>
        <v>317.98</v>
      </c>
      <c r="Q335" s="50">
        <f t="shared" si="118"/>
        <v>0</v>
      </c>
      <c r="R335" s="50"/>
      <c r="T335" s="50">
        <f t="shared" si="112"/>
        <v>0</v>
      </c>
      <c r="U335" s="53">
        <v>348</v>
      </c>
      <c r="V335" s="50">
        <f t="shared" si="119"/>
        <v>0</v>
      </c>
      <c r="W335" s="49"/>
      <c r="X335" s="50">
        <f t="shared" si="113"/>
        <v>0</v>
      </c>
      <c r="Y335" s="51"/>
      <c r="Z335" s="52">
        <f t="shared" si="114"/>
        <v>0</v>
      </c>
    </row>
    <row r="336" spans="1:26" x14ac:dyDescent="0.45">
      <c r="A336" s="46">
        <f t="shared" si="109"/>
        <v>10</v>
      </c>
      <c r="B336" s="35" t="s">
        <v>184</v>
      </c>
      <c r="C336" s="50"/>
      <c r="D336" s="51"/>
      <c r="E336" s="50">
        <v>12.61</v>
      </c>
      <c r="F336" s="53">
        <v>564.63</v>
      </c>
      <c r="G336" s="50">
        <f t="shared" si="115"/>
        <v>7119.98</v>
      </c>
      <c r="H336" s="50"/>
      <c r="I336" s="50"/>
      <c r="J336" s="50">
        <f t="shared" si="110"/>
        <v>12.61</v>
      </c>
      <c r="K336" s="77">
        <f t="shared" si="111"/>
        <v>617.9</v>
      </c>
      <c r="L336" s="50">
        <f t="shared" si="116"/>
        <v>7791.72</v>
      </c>
      <c r="M336" s="50"/>
      <c r="N336" s="50"/>
      <c r="O336" s="50">
        <v>12</v>
      </c>
      <c r="P336" s="53">
        <f t="shared" si="117"/>
        <v>564.63</v>
      </c>
      <c r="Q336" s="50">
        <f t="shared" si="118"/>
        <v>6775.56</v>
      </c>
      <c r="R336" s="50"/>
      <c r="T336" s="50">
        <f t="shared" si="112"/>
        <v>12</v>
      </c>
      <c r="U336" s="53">
        <v>617.9</v>
      </c>
      <c r="V336" s="50">
        <f t="shared" si="119"/>
        <v>7414.8</v>
      </c>
      <c r="W336" s="50"/>
      <c r="X336" s="50">
        <f t="shared" si="113"/>
        <v>639.23999999999978</v>
      </c>
      <c r="Y336" s="51"/>
      <c r="Z336" s="52">
        <f t="shared" si="114"/>
        <v>9.4299999999999995E-2</v>
      </c>
    </row>
    <row r="337" spans="1:26" x14ac:dyDescent="0.45">
      <c r="A337" s="46">
        <f t="shared" si="109"/>
        <v>11</v>
      </c>
      <c r="B337" s="46"/>
      <c r="C337" s="50"/>
      <c r="E337" s="50"/>
      <c r="F337" s="53"/>
      <c r="G337" s="50"/>
      <c r="H337" s="50"/>
      <c r="I337" s="50"/>
      <c r="J337" s="50"/>
      <c r="K337" s="53"/>
      <c r="L337" s="50"/>
      <c r="M337" s="50"/>
      <c r="N337" s="50"/>
      <c r="O337" s="50"/>
      <c r="P337" s="53"/>
      <c r="Q337" s="50"/>
      <c r="R337" s="50"/>
      <c r="T337" s="50"/>
      <c r="U337" s="53"/>
      <c r="V337" s="50"/>
      <c r="W337" s="49"/>
      <c r="X337" s="49"/>
      <c r="Y337" s="51"/>
      <c r="Z337" s="52"/>
    </row>
    <row r="338" spans="1:26" x14ac:dyDescent="0.45">
      <c r="A338" s="46">
        <f t="shared" si="109"/>
        <v>12</v>
      </c>
      <c r="B338" s="93" t="s">
        <v>139</v>
      </c>
      <c r="E338" s="35">
        <v>1722.3293333333334</v>
      </c>
      <c r="F338" s="77">
        <v>15</v>
      </c>
      <c r="G338" s="49">
        <f>ROUND(E338*F338,2)</f>
        <v>25834.94</v>
      </c>
      <c r="J338" s="35">
        <f>+E338</f>
        <v>1722.3293333333334</v>
      </c>
      <c r="K338" s="77">
        <f>+U338</f>
        <v>16.399999999999999</v>
      </c>
      <c r="L338" s="49">
        <f>ROUND(J338*K338,2)</f>
        <v>28246.2</v>
      </c>
      <c r="O338" s="35">
        <v>1411</v>
      </c>
      <c r="P338" s="77">
        <f>+F338</f>
        <v>15</v>
      </c>
      <c r="Q338" s="49">
        <f>ROUND(O338*P338,2)</f>
        <v>21165</v>
      </c>
      <c r="T338" s="35">
        <f>+O338</f>
        <v>1411</v>
      </c>
      <c r="U338" s="77">
        <v>16.399999999999999</v>
      </c>
      <c r="V338" s="49">
        <f>ROUND(T338*U338,2)</f>
        <v>23140.400000000001</v>
      </c>
      <c r="W338" s="50"/>
      <c r="X338" s="49">
        <f>+V338-Q338</f>
        <v>1975.4000000000015</v>
      </c>
      <c r="Y338" s="51"/>
      <c r="Z338" s="52">
        <f>IF(Q338=0,0,ROUND((X338/Q338),4))</f>
        <v>9.3299999999999994E-2</v>
      </c>
    </row>
    <row r="339" spans="1:26" x14ac:dyDescent="0.45">
      <c r="A339" s="46">
        <f t="shared" si="109"/>
        <v>13</v>
      </c>
      <c r="B339" s="93" t="s">
        <v>141</v>
      </c>
      <c r="E339" s="35">
        <v>13</v>
      </c>
      <c r="F339" s="53">
        <v>37.299999999999997</v>
      </c>
      <c r="G339" s="50">
        <f>ROUND(E339*F339,2)</f>
        <v>484.9</v>
      </c>
      <c r="J339" s="35">
        <f>+E339</f>
        <v>13</v>
      </c>
      <c r="K339" s="53">
        <f>+U339</f>
        <v>40.799999999999997</v>
      </c>
      <c r="L339" s="50">
        <f>ROUND(J339*K339,2)</f>
        <v>530.4</v>
      </c>
      <c r="O339" s="35">
        <v>12</v>
      </c>
      <c r="P339" s="53">
        <f>+F339</f>
        <v>37.299999999999997</v>
      </c>
      <c r="Q339" s="50">
        <f>ROUND(O339*P339,2)</f>
        <v>447.6</v>
      </c>
      <c r="T339" s="35">
        <f>+O339</f>
        <v>12</v>
      </c>
      <c r="U339" s="53">
        <v>40.799999999999997</v>
      </c>
      <c r="V339" s="50">
        <f>ROUND(T339*U339,2)</f>
        <v>489.6</v>
      </c>
      <c r="W339" s="50"/>
      <c r="X339" s="50">
        <f t="shared" ref="X339:X340" si="120">+V339-Q339</f>
        <v>42</v>
      </c>
      <c r="Y339" s="51"/>
      <c r="Z339" s="52">
        <f t="shared" ref="Z339:Z340" si="121">IF(Q339=0,0,ROUND((X339/Q339),4))</f>
        <v>9.3799999999999994E-2</v>
      </c>
    </row>
    <row r="340" spans="1:26" x14ac:dyDescent="0.45">
      <c r="A340" s="46">
        <f t="shared" si="109"/>
        <v>14</v>
      </c>
      <c r="B340" s="35" t="s">
        <v>147</v>
      </c>
      <c r="C340" s="50"/>
      <c r="D340" s="51"/>
      <c r="E340" s="35">
        <v>5</v>
      </c>
      <c r="F340" s="53">
        <v>1194.7</v>
      </c>
      <c r="G340" s="50">
        <f t="shared" ref="G340" si="122">ROUND(E340*F340,2)</f>
        <v>5973.5</v>
      </c>
      <c r="H340" s="61"/>
      <c r="I340" s="61"/>
      <c r="J340" s="35">
        <f>+E340</f>
        <v>5</v>
      </c>
      <c r="K340" s="53">
        <f>+U340</f>
        <v>1307.5</v>
      </c>
      <c r="L340" s="50">
        <f t="shared" ref="L340" si="123">ROUND(J340*K340,2)</f>
        <v>6537.5</v>
      </c>
      <c r="M340" s="61"/>
      <c r="O340" s="35">
        <v>5</v>
      </c>
      <c r="P340" s="53">
        <f>+F340</f>
        <v>1194.7</v>
      </c>
      <c r="Q340" s="50">
        <f t="shared" ref="Q340" si="124">ROUND(O340*P340,2)</f>
        <v>5973.5</v>
      </c>
      <c r="R340" s="61"/>
      <c r="T340" s="35">
        <f>+O340</f>
        <v>5</v>
      </c>
      <c r="U340" s="53">
        <v>1307.5</v>
      </c>
      <c r="V340" s="50">
        <f t="shared" ref="V340" si="125">ROUND(T340*U340,2)</f>
        <v>6537.5</v>
      </c>
      <c r="W340" s="49"/>
      <c r="X340" s="50">
        <f t="shared" si="120"/>
        <v>564</v>
      </c>
      <c r="Y340" s="51"/>
      <c r="Z340" s="52">
        <f t="shared" si="121"/>
        <v>9.4399999999999998E-2</v>
      </c>
    </row>
    <row r="341" spans="1:26" x14ac:dyDescent="0.45">
      <c r="A341" s="46">
        <f t="shared" si="109"/>
        <v>15</v>
      </c>
      <c r="C341" s="50"/>
      <c r="D341" s="51"/>
      <c r="F341" s="58"/>
      <c r="G341" s="61"/>
      <c r="H341" s="61"/>
      <c r="I341" s="61"/>
      <c r="K341" s="58"/>
      <c r="L341" s="61"/>
      <c r="M341" s="61"/>
      <c r="P341" s="46"/>
      <c r="Q341" s="61"/>
      <c r="R341" s="61"/>
      <c r="U341" s="46"/>
      <c r="V341" s="61"/>
      <c r="W341" s="49"/>
      <c r="X341" s="50"/>
      <c r="Y341" s="51"/>
      <c r="Z341" s="52"/>
    </row>
    <row r="342" spans="1:26" ht="14.65" thickBot="1" x14ac:dyDescent="0.5">
      <c r="A342" s="46">
        <f t="shared" si="109"/>
        <v>16</v>
      </c>
      <c r="B342" s="35" t="s">
        <v>96</v>
      </c>
      <c r="C342" s="102"/>
      <c r="D342" s="46"/>
      <c r="E342" s="103">
        <f>SUM(E328:E340)</f>
        <v>41716.929333333333</v>
      </c>
      <c r="F342" s="46"/>
      <c r="G342" s="104">
        <f>SUM(G328:G340)</f>
        <v>3148368.32</v>
      </c>
      <c r="H342" s="102"/>
      <c r="I342" s="102"/>
      <c r="J342" s="103">
        <f>SUM(J328:J340)</f>
        <v>41716.929333333333</v>
      </c>
      <c r="K342" s="46"/>
      <c r="L342" s="104">
        <f>SUM(L328:L340)</f>
        <v>3462554.52</v>
      </c>
      <c r="M342" s="102"/>
      <c r="N342" s="102"/>
      <c r="O342" s="103">
        <f>SUM(O328:O340)</f>
        <v>41912.888888888891</v>
      </c>
      <c r="P342" s="46"/>
      <c r="Q342" s="104">
        <f>SUM(Q328:Q340)</f>
        <v>3189636.89</v>
      </c>
      <c r="R342" s="102"/>
      <c r="T342" s="103">
        <f>SUM(T328:T340)</f>
        <v>41912.888888888891</v>
      </c>
      <c r="U342" s="61"/>
      <c r="V342" s="104">
        <f>SUM(V328:V340)</f>
        <v>3508002.7399999998</v>
      </c>
      <c r="W342" s="61"/>
      <c r="X342" s="104">
        <f>SUM(X328:X340)</f>
        <v>318365.84999999998</v>
      </c>
      <c r="Z342" s="72">
        <f>IF(Q342=0,0,ROUND((X342/Q342),4))</f>
        <v>9.98E-2</v>
      </c>
    </row>
    <row r="343" spans="1:26" ht="14.65" thickTop="1" x14ac:dyDescent="0.45">
      <c r="A343" s="46">
        <f t="shared" si="109"/>
        <v>17</v>
      </c>
      <c r="C343" s="50"/>
      <c r="E343" s="50"/>
      <c r="F343" s="58"/>
      <c r="G343" s="50"/>
      <c r="H343" s="50"/>
      <c r="I343" s="50"/>
      <c r="J343" s="50"/>
      <c r="K343" s="58"/>
      <c r="L343" s="50"/>
      <c r="M343" s="50"/>
      <c r="N343" s="50"/>
      <c r="O343" s="50"/>
      <c r="P343" s="58"/>
      <c r="Q343" s="50"/>
      <c r="R343" s="50"/>
      <c r="T343" s="50"/>
      <c r="U343" s="53"/>
      <c r="V343" s="58"/>
      <c r="W343" s="50"/>
      <c r="X343" s="50"/>
      <c r="Z343" s="52"/>
    </row>
    <row r="344" spans="1:26" x14ac:dyDescent="0.45">
      <c r="A344" s="46">
        <f t="shared" si="109"/>
        <v>18</v>
      </c>
      <c r="B344" s="48" t="s">
        <v>151</v>
      </c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0"/>
      <c r="Y344" s="51"/>
      <c r="Z344" s="52"/>
    </row>
    <row r="345" spans="1:26" x14ac:dyDescent="0.45">
      <c r="A345" s="46">
        <f t="shared" si="109"/>
        <v>19</v>
      </c>
      <c r="B345" s="35" t="s">
        <v>152</v>
      </c>
      <c r="C345" s="49"/>
      <c r="D345" s="51"/>
      <c r="E345" s="50">
        <v>9684.3372247403913</v>
      </c>
      <c r="F345" s="83">
        <v>5.2065999999999999</v>
      </c>
      <c r="G345" s="49">
        <f>ROUND(E345*F345,2)</f>
        <v>50422.47</v>
      </c>
      <c r="H345" s="49"/>
      <c r="I345" s="51"/>
      <c r="J345" s="50">
        <f>E345</f>
        <v>9684.3372247403913</v>
      </c>
      <c r="K345" s="83">
        <f>U345</f>
        <v>5.7660999999999998</v>
      </c>
      <c r="L345" s="49">
        <f>ROUND(J345*K345,2)</f>
        <v>55840.86</v>
      </c>
      <c r="M345" s="49"/>
      <c r="N345" s="51"/>
      <c r="O345" s="50">
        <v>6379.4384494807882</v>
      </c>
      <c r="P345" s="83">
        <f>+F345</f>
        <v>5.2065999999999999</v>
      </c>
      <c r="Q345" s="49">
        <f>ROUND(O345*P345,2)</f>
        <v>33215.18</v>
      </c>
      <c r="R345" s="49"/>
      <c r="S345" s="51"/>
      <c r="T345" s="50">
        <f>O345</f>
        <v>6379.4384494807882</v>
      </c>
      <c r="U345" s="83">
        <v>5.7660999999999998</v>
      </c>
      <c r="V345" s="49">
        <f>ROUND(T345*U345,2)</f>
        <v>36784.480000000003</v>
      </c>
      <c r="W345" s="50"/>
      <c r="X345" s="49">
        <f t="shared" ref="X345" si="126">+V345-Q345</f>
        <v>3569.3000000000029</v>
      </c>
      <c r="Y345" s="51"/>
      <c r="Z345" s="52">
        <f t="shared" ref="Z345" si="127">IF(Q345=0,0,ROUND((X345/Q345),4))</f>
        <v>0.1075</v>
      </c>
    </row>
    <row r="346" spans="1:26" x14ac:dyDescent="0.45">
      <c r="A346" s="46">
        <f t="shared" si="109"/>
        <v>20</v>
      </c>
      <c r="C346" s="50"/>
      <c r="E346" s="50"/>
      <c r="F346" s="58"/>
      <c r="G346" s="50"/>
      <c r="H346" s="50"/>
      <c r="I346" s="50"/>
      <c r="J346" s="50"/>
      <c r="K346" s="58"/>
      <c r="L346" s="50"/>
      <c r="M346" s="50"/>
      <c r="N346" s="50"/>
      <c r="O346" s="50"/>
      <c r="P346" s="58"/>
      <c r="Q346" s="50"/>
      <c r="R346" s="50"/>
      <c r="T346" s="50"/>
      <c r="U346" s="53"/>
      <c r="V346" s="58"/>
      <c r="W346" s="50"/>
      <c r="X346" s="50"/>
      <c r="Z346" s="52"/>
    </row>
    <row r="347" spans="1:26" x14ac:dyDescent="0.45">
      <c r="A347" s="46">
        <f t="shared" si="109"/>
        <v>21</v>
      </c>
      <c r="B347" s="35" t="s">
        <v>158</v>
      </c>
      <c r="E347" s="50"/>
      <c r="F347" s="88"/>
      <c r="G347" s="50">
        <v>175646.36</v>
      </c>
      <c r="H347" s="50"/>
      <c r="J347" s="50"/>
      <c r="K347" s="88">
        <f>+U347</f>
        <v>0</v>
      </c>
      <c r="L347" s="49">
        <f>+ROUND(SUM(L342:L345)*K347,2)</f>
        <v>0</v>
      </c>
      <c r="O347" s="50"/>
      <c r="P347" s="89"/>
      <c r="Q347" s="49">
        <v>310042.47000000003</v>
      </c>
      <c r="T347" s="50"/>
      <c r="U347" s="88"/>
      <c r="V347" s="49">
        <f>+Q347</f>
        <v>310042.47000000003</v>
      </c>
      <c r="X347" s="49">
        <f t="shared" ref="X347" si="128">+V347-Q347</f>
        <v>0</v>
      </c>
      <c r="Y347" s="51"/>
      <c r="Z347" s="52">
        <f t="shared" ref="Z347" si="129">IF(Q347=0,0,ROUND((X347/Q347),4))</f>
        <v>0</v>
      </c>
    </row>
    <row r="348" spans="1:26" x14ac:dyDescent="0.45">
      <c r="A348" s="46">
        <f t="shared" si="109"/>
        <v>22</v>
      </c>
      <c r="C348" s="50"/>
      <c r="E348" s="50"/>
      <c r="F348" s="58"/>
      <c r="G348" s="50"/>
      <c r="H348" s="50"/>
      <c r="I348" s="50"/>
      <c r="J348" s="50"/>
      <c r="K348" s="58"/>
      <c r="L348" s="50"/>
      <c r="M348" s="50"/>
      <c r="N348" s="50"/>
      <c r="O348" s="50"/>
      <c r="P348" s="58"/>
      <c r="Q348" s="50"/>
      <c r="R348" s="50"/>
      <c r="T348" s="50"/>
      <c r="U348" s="53"/>
      <c r="V348" s="58"/>
      <c r="W348" s="50"/>
      <c r="X348" s="50"/>
      <c r="Z348" s="52"/>
    </row>
    <row r="349" spans="1:26" ht="14.65" thickBot="1" x14ac:dyDescent="0.5">
      <c r="A349" s="46">
        <f t="shared" si="109"/>
        <v>23</v>
      </c>
      <c r="B349" s="36" t="s">
        <v>185</v>
      </c>
      <c r="C349" s="50"/>
      <c r="E349" s="50"/>
      <c r="F349" s="58"/>
      <c r="G349" s="105">
        <f>+SUM(G342:G347)</f>
        <v>3374437.15</v>
      </c>
      <c r="H349" s="106"/>
      <c r="I349" s="106"/>
      <c r="J349" s="106"/>
      <c r="K349" s="107"/>
      <c r="L349" s="105">
        <f>+SUM(L342:L347)</f>
        <v>3518395.38</v>
      </c>
      <c r="M349" s="106"/>
      <c r="N349" s="106"/>
      <c r="O349" s="106"/>
      <c r="P349" s="107"/>
      <c r="Q349" s="105">
        <f>+SUM(Q342:Q347)</f>
        <v>3532894.5400000005</v>
      </c>
      <c r="R349" s="106"/>
      <c r="S349" s="36"/>
      <c r="T349" s="106"/>
      <c r="U349" s="108"/>
      <c r="V349" s="105">
        <f>+SUM(V342:V347)</f>
        <v>3854829.69</v>
      </c>
      <c r="W349" s="106"/>
      <c r="X349" s="105">
        <f>+SUM(X342:X347)</f>
        <v>321935.14999999997</v>
      </c>
      <c r="Y349" s="36"/>
      <c r="Z349" s="109">
        <f>IF(Q349=0,0,ROUND((X349/Q349),4))</f>
        <v>9.11E-2</v>
      </c>
    </row>
    <row r="350" spans="1:26" ht="14.65" thickTop="1" x14ac:dyDescent="0.45">
      <c r="A350" s="46">
        <f t="shared" si="109"/>
        <v>24</v>
      </c>
      <c r="C350" s="50"/>
      <c r="E350" s="50"/>
      <c r="F350" s="58"/>
      <c r="G350" s="50"/>
      <c r="H350" s="50"/>
      <c r="I350" s="50"/>
      <c r="J350" s="50"/>
      <c r="K350" s="58"/>
      <c r="L350" s="50"/>
      <c r="M350" s="50"/>
      <c r="N350" s="50"/>
      <c r="O350" s="50"/>
      <c r="P350" s="58"/>
      <c r="Q350" s="50"/>
      <c r="R350" s="50"/>
      <c r="T350" s="50"/>
      <c r="U350" s="53"/>
      <c r="V350" s="58"/>
      <c r="W350" s="50"/>
      <c r="X350" s="50"/>
      <c r="Z350" s="52"/>
    </row>
    <row r="351" spans="1:26" x14ac:dyDescent="0.45">
      <c r="A351" s="46">
        <f t="shared" si="109"/>
        <v>25</v>
      </c>
    </row>
    <row r="352" spans="1:26" x14ac:dyDescent="0.45">
      <c r="A352" s="46">
        <f t="shared" si="109"/>
        <v>26</v>
      </c>
      <c r="B352" s="36" t="s">
        <v>186</v>
      </c>
      <c r="C352" s="50"/>
      <c r="D352" s="65"/>
      <c r="F352" s="66"/>
      <c r="G352" s="50"/>
      <c r="H352" s="50"/>
      <c r="I352" s="50"/>
      <c r="K352" s="66"/>
      <c r="L352" s="50"/>
      <c r="M352" s="50"/>
      <c r="N352" s="50"/>
      <c r="P352" s="66"/>
      <c r="Q352" s="50"/>
      <c r="R352" s="50"/>
      <c r="T352" s="65"/>
      <c r="V352" s="66"/>
      <c r="W352" s="65"/>
      <c r="X352" s="50"/>
      <c r="Z352" s="52"/>
    </row>
    <row r="353" spans="1:26" x14ac:dyDescent="0.45">
      <c r="A353" s="46">
        <f t="shared" si="109"/>
        <v>27</v>
      </c>
      <c r="B353" s="35" t="s">
        <v>187</v>
      </c>
      <c r="C353" s="50"/>
      <c r="E353" s="35">
        <v>91388.57</v>
      </c>
      <c r="F353" s="77">
        <v>48.7</v>
      </c>
      <c r="G353" s="49">
        <f>ROUND(E353*F353,2)</f>
        <v>4450623.3600000003</v>
      </c>
      <c r="H353" s="49"/>
      <c r="I353" s="50"/>
      <c r="J353" s="35">
        <f>E353</f>
        <v>91388.57</v>
      </c>
      <c r="K353" s="77">
        <f>U353</f>
        <v>53.95</v>
      </c>
      <c r="L353" s="49">
        <f>ROUND(J353*K353,2)</f>
        <v>4930413.3499999996</v>
      </c>
      <c r="M353" s="50"/>
      <c r="N353" s="50"/>
      <c r="O353" s="35">
        <v>91926.777777777752</v>
      </c>
      <c r="P353" s="77">
        <f>+F353</f>
        <v>48.7</v>
      </c>
      <c r="Q353" s="49">
        <f>ROUND(O353*P353,2)</f>
        <v>4476834.08</v>
      </c>
      <c r="R353" s="50"/>
      <c r="T353" s="35">
        <f>+O353</f>
        <v>91926.777777777752</v>
      </c>
      <c r="U353" s="77">
        <v>53.95</v>
      </c>
      <c r="V353" s="49">
        <f>ROUND(T353*U353,2)</f>
        <v>4959449.66</v>
      </c>
      <c r="X353" s="49">
        <f>+V353-Q353</f>
        <v>482615.58000000007</v>
      </c>
      <c r="Z353" s="52">
        <f t="shared" ref="Z353" si="130">IF(Q353=0,0,ROUND((X353/Q353),4))</f>
        <v>0.10780000000000001</v>
      </c>
    </row>
    <row r="354" spans="1:26" x14ac:dyDescent="0.45">
      <c r="A354" s="46">
        <f t="shared" si="109"/>
        <v>28</v>
      </c>
      <c r="B354" s="110"/>
      <c r="C354" s="102"/>
      <c r="D354" s="46"/>
      <c r="F354" s="53"/>
      <c r="G354" s="50"/>
      <c r="H354" s="50"/>
      <c r="K354" s="53"/>
      <c r="L354" s="50"/>
      <c r="P354" s="53"/>
      <c r="Q354" s="50"/>
      <c r="U354" s="53"/>
      <c r="V354" s="50"/>
      <c r="X354" s="50"/>
      <c r="Z354" s="52"/>
    </row>
    <row r="355" spans="1:26" ht="14.65" thickBot="1" x14ac:dyDescent="0.5">
      <c r="A355" s="46">
        <f t="shared" si="109"/>
        <v>29</v>
      </c>
      <c r="E355" s="94">
        <f>SUM(E353:E354)</f>
        <v>91388.57</v>
      </c>
      <c r="F355" s="77"/>
      <c r="G355" s="104">
        <f>SUM(G353:G354)</f>
        <v>4450623.3600000003</v>
      </c>
      <c r="H355" s="102"/>
      <c r="I355" s="102"/>
      <c r="J355" s="94">
        <f>SUM(J353:J354)</f>
        <v>91388.57</v>
      </c>
      <c r="K355" s="77"/>
      <c r="L355" s="104">
        <f>SUM(L353:L354)</f>
        <v>4930413.3499999996</v>
      </c>
      <c r="M355" s="102"/>
      <c r="N355" s="102"/>
      <c r="O355" s="94">
        <f>SUM(O353:O354)</f>
        <v>91926.777777777752</v>
      </c>
      <c r="P355" s="77"/>
      <c r="Q355" s="104">
        <f>SUM(Q353:Q354)</f>
        <v>4476834.08</v>
      </c>
      <c r="R355" s="102"/>
      <c r="T355" s="94">
        <f>SUM(T353:T354)</f>
        <v>91926.777777777752</v>
      </c>
      <c r="U355" s="77"/>
      <c r="V355" s="104">
        <f>SUM(V353:V354)</f>
        <v>4959449.66</v>
      </c>
      <c r="W355" s="49"/>
      <c r="X355" s="104">
        <f>+V355-Q355</f>
        <v>482615.58000000007</v>
      </c>
      <c r="Y355" s="51"/>
      <c r="Z355" s="72">
        <f>IF(Q355=0,0,ROUND((X355/Q355),4))</f>
        <v>0.10780000000000001</v>
      </c>
    </row>
    <row r="356" spans="1:26" ht="14.65" thickTop="1" x14ac:dyDescent="0.45">
      <c r="A356" s="46">
        <f t="shared" si="109"/>
        <v>30</v>
      </c>
    </row>
    <row r="357" spans="1:26" x14ac:dyDescent="0.45">
      <c r="A357" s="46">
        <f t="shared" si="109"/>
        <v>31</v>
      </c>
      <c r="B357" s="35" t="s">
        <v>158</v>
      </c>
      <c r="E357" s="50"/>
      <c r="F357" s="88"/>
      <c r="G357" s="50">
        <v>244167.59000000003</v>
      </c>
      <c r="H357" s="50"/>
      <c r="J357" s="50"/>
      <c r="K357" s="88">
        <f>+U357</f>
        <v>0</v>
      </c>
      <c r="L357" s="49">
        <f>+ROUND(SUM(L355)*K357,2)</f>
        <v>0</v>
      </c>
      <c r="O357" s="50"/>
      <c r="P357" s="89"/>
      <c r="Q357" s="49">
        <v>430366.86</v>
      </c>
      <c r="T357" s="50"/>
      <c r="U357" s="88"/>
      <c r="V357" s="49">
        <f>+Q357</f>
        <v>430366.86</v>
      </c>
      <c r="X357" s="49">
        <f t="shared" ref="X357" si="131">+V357-Q357</f>
        <v>0</v>
      </c>
      <c r="Y357" s="51"/>
      <c r="Z357" s="52">
        <f t="shared" ref="Z357" si="132">IF(Q357=0,0,ROUND((X357/Q357),4))</f>
        <v>0</v>
      </c>
    </row>
    <row r="358" spans="1:26" x14ac:dyDescent="0.45">
      <c r="A358" s="46">
        <f t="shared" si="109"/>
        <v>32</v>
      </c>
      <c r="E358" s="50"/>
      <c r="F358" s="88"/>
      <c r="G358" s="50"/>
      <c r="H358" s="50"/>
      <c r="J358" s="50"/>
      <c r="K358" s="88"/>
      <c r="L358" s="49"/>
      <c r="O358" s="50"/>
      <c r="P358" s="89"/>
      <c r="Q358" s="49"/>
      <c r="T358" s="50"/>
      <c r="U358" s="88"/>
      <c r="V358" s="49"/>
      <c r="X358" s="50"/>
      <c r="Z358" s="52"/>
    </row>
    <row r="359" spans="1:26" ht="14.65" thickBot="1" x14ac:dyDescent="0.5">
      <c r="A359" s="46">
        <f t="shared" si="109"/>
        <v>33</v>
      </c>
      <c r="B359" s="36" t="s">
        <v>188</v>
      </c>
      <c r="E359" s="50"/>
      <c r="F359" s="88"/>
      <c r="G359" s="105">
        <f>+SUM(G355:G357)</f>
        <v>4694790.95</v>
      </c>
      <c r="H359" s="106"/>
      <c r="I359" s="36"/>
      <c r="J359" s="106"/>
      <c r="K359" s="111"/>
      <c r="L359" s="105">
        <f>+SUM(L355:L357)</f>
        <v>4930413.3499999996</v>
      </c>
      <c r="M359" s="36"/>
      <c r="N359" s="36"/>
      <c r="O359" s="106"/>
      <c r="P359" s="112"/>
      <c r="Q359" s="105">
        <f>+SUM(Q355:Q357)</f>
        <v>4907200.9400000004</v>
      </c>
      <c r="R359" s="36"/>
      <c r="S359" s="36"/>
      <c r="T359" s="106"/>
      <c r="U359" s="111"/>
      <c r="V359" s="105">
        <f>+SUM(V355:V357)</f>
        <v>5389816.5200000005</v>
      </c>
      <c r="W359" s="36"/>
      <c r="X359" s="105">
        <f>+SUM(X355:X357)</f>
        <v>482615.58000000007</v>
      </c>
      <c r="Y359" s="36"/>
      <c r="Z359" s="109">
        <f>IF(Q359=0,0,ROUND((X359/Q359),4))</f>
        <v>9.8299999999999998E-2</v>
      </c>
    </row>
    <row r="360" spans="1:26" ht="14.65" thickTop="1" x14ac:dyDescent="0.45">
      <c r="A360" s="46">
        <f t="shared" si="109"/>
        <v>34</v>
      </c>
      <c r="E360" s="50"/>
      <c r="F360" s="88"/>
      <c r="G360" s="50"/>
      <c r="H360" s="50"/>
      <c r="J360" s="50"/>
      <c r="K360" s="88"/>
      <c r="L360" s="49"/>
      <c r="O360" s="50"/>
      <c r="P360" s="89"/>
      <c r="Q360" s="49"/>
      <c r="T360" s="50"/>
      <c r="U360" s="88"/>
      <c r="V360" s="49"/>
      <c r="X360" s="50"/>
      <c r="Z360" s="52"/>
    </row>
    <row r="361" spans="1:26" ht="14.65" thickBot="1" x14ac:dyDescent="0.5">
      <c r="A361" s="46">
        <f t="shared" si="109"/>
        <v>35</v>
      </c>
      <c r="B361" s="36" t="s">
        <v>189</v>
      </c>
      <c r="C361" s="36"/>
      <c r="D361" s="36"/>
      <c r="E361" s="36"/>
      <c r="F361" s="36"/>
      <c r="G361" s="113">
        <f>+G349+G359</f>
        <v>8069228.0999999996</v>
      </c>
      <c r="H361" s="114"/>
      <c r="I361" s="36"/>
      <c r="J361" s="36"/>
      <c r="K361" s="36"/>
      <c r="L361" s="113">
        <f>+L349+L359</f>
        <v>8448808.7300000004</v>
      </c>
      <c r="M361" s="36"/>
      <c r="N361" s="36"/>
      <c r="O361" s="36"/>
      <c r="P361" s="36"/>
      <c r="Q361" s="113">
        <f>+Q349+Q359</f>
        <v>8440095.4800000004</v>
      </c>
      <c r="R361" s="36"/>
      <c r="S361" s="36"/>
      <c r="T361" s="36"/>
      <c r="U361" s="36"/>
      <c r="V361" s="113">
        <f>+V349+V359</f>
        <v>9244646.2100000009</v>
      </c>
      <c r="W361" s="36"/>
      <c r="X361" s="113">
        <f>+X349+X359</f>
        <v>804550.73</v>
      </c>
      <c r="Y361" s="36"/>
      <c r="Z361" s="109">
        <f>IF(Q361=0,0,ROUND((X361/Q361),4))</f>
        <v>9.5299999999999996E-2</v>
      </c>
    </row>
    <row r="362" spans="1:26" ht="14.65" thickTop="1" x14ac:dyDescent="0.45">
      <c r="A362" s="46"/>
    </row>
    <row r="363" spans="1:26" x14ac:dyDescent="0.45">
      <c r="A363" s="46"/>
    </row>
    <row r="364" spans="1:26" x14ac:dyDescent="0.45">
      <c r="A364" s="46"/>
      <c r="G364" s="115"/>
    </row>
    <row r="365" spans="1:26" x14ac:dyDescent="0.45">
      <c r="A365" s="46"/>
      <c r="C365" s="62"/>
      <c r="D365" s="62"/>
      <c r="F365" s="62"/>
      <c r="G365" s="62"/>
      <c r="H365" s="62"/>
      <c r="I365" s="62"/>
      <c r="J365" s="62"/>
      <c r="K365" s="62"/>
      <c r="L365" s="62"/>
      <c r="M365" s="62"/>
      <c r="N365" s="62"/>
      <c r="P365" s="62"/>
      <c r="Q365" s="62"/>
      <c r="R365" s="62"/>
      <c r="S365" s="62"/>
      <c r="T365" s="48"/>
      <c r="U365" s="48"/>
      <c r="V365" s="48"/>
      <c r="W365" s="48"/>
      <c r="X365" s="48"/>
      <c r="Y365" s="46"/>
    </row>
    <row r="366" spans="1:26" x14ac:dyDescent="0.45">
      <c r="A366" s="46"/>
      <c r="C366" s="64"/>
      <c r="D366" s="65"/>
      <c r="F366" s="73"/>
      <c r="G366" s="64"/>
      <c r="H366" s="64"/>
      <c r="I366" s="64"/>
      <c r="J366" s="64"/>
      <c r="K366" s="64"/>
      <c r="L366" s="64"/>
      <c r="M366" s="64"/>
      <c r="N366" s="64"/>
      <c r="P366" s="73"/>
      <c r="Q366" s="64"/>
      <c r="R366" s="64"/>
      <c r="S366" s="64"/>
      <c r="T366" s="65"/>
      <c r="U366" s="73"/>
      <c r="V366" s="65"/>
      <c r="W366" s="65"/>
      <c r="X366" s="50"/>
      <c r="Y366" s="65"/>
      <c r="Z366" s="52"/>
    </row>
    <row r="367" spans="1:26" x14ac:dyDescent="0.45">
      <c r="A367" s="46"/>
      <c r="C367" s="64"/>
      <c r="D367" s="65"/>
      <c r="F367" s="73"/>
      <c r="G367" s="64"/>
      <c r="H367" s="64"/>
      <c r="I367" s="64"/>
      <c r="J367" s="64"/>
      <c r="K367" s="64"/>
      <c r="L367" s="64"/>
      <c r="M367" s="64"/>
      <c r="N367" s="64"/>
      <c r="P367" s="73"/>
      <c r="Q367" s="64"/>
      <c r="R367" s="64"/>
      <c r="S367" s="64"/>
      <c r="T367" s="65"/>
      <c r="U367" s="73"/>
      <c r="V367" s="65"/>
    </row>
    <row r="368" spans="1:26" x14ac:dyDescent="0.45">
      <c r="A368" s="46"/>
      <c r="F368" s="100"/>
      <c r="P368" s="100"/>
      <c r="U368" s="100"/>
      <c r="X368" s="50"/>
      <c r="Z368" s="52"/>
    </row>
  </sheetData>
  <mergeCells count="73">
    <mergeCell ref="E10:G10"/>
    <mergeCell ref="J10:L10"/>
    <mergeCell ref="O10:Q10"/>
    <mergeCell ref="T10:V10"/>
    <mergeCell ref="A1:Z1"/>
    <mergeCell ref="A2:Z2"/>
    <mergeCell ref="A3:Z3"/>
    <mergeCell ref="A4:Z4"/>
    <mergeCell ref="I5:Q5"/>
    <mergeCell ref="A56:Z56"/>
    <mergeCell ref="A57:Z57"/>
    <mergeCell ref="A58:Z58"/>
    <mergeCell ref="A59:Z59"/>
    <mergeCell ref="I60:Q60"/>
    <mergeCell ref="A146:Z146"/>
    <mergeCell ref="AB65:AE65"/>
    <mergeCell ref="A103:Z103"/>
    <mergeCell ref="A104:Z104"/>
    <mergeCell ref="A105:Z105"/>
    <mergeCell ref="A106:Z106"/>
    <mergeCell ref="I107:Q107"/>
    <mergeCell ref="D65:G65"/>
    <mergeCell ref="I65:L65"/>
    <mergeCell ref="N65:Q65"/>
    <mergeCell ref="S65:V65"/>
    <mergeCell ref="D112:G112"/>
    <mergeCell ref="I112:L112"/>
    <mergeCell ref="N112:Q112"/>
    <mergeCell ref="S112:V112"/>
    <mergeCell ref="A145:Z145"/>
    <mergeCell ref="A230:Z230"/>
    <mergeCell ref="A231:Z231"/>
    <mergeCell ref="A147:Z147"/>
    <mergeCell ref="A148:Z148"/>
    <mergeCell ref="I149:Q149"/>
    <mergeCell ref="D154:G154"/>
    <mergeCell ref="I154:L154"/>
    <mergeCell ref="N154:Q154"/>
    <mergeCell ref="S154:V154"/>
    <mergeCell ref="D196:G196"/>
    <mergeCell ref="I196:L196"/>
    <mergeCell ref="N196:Q196"/>
    <mergeCell ref="S196:V196"/>
    <mergeCell ref="A229:Z229"/>
    <mergeCell ref="A187:Z187"/>
    <mergeCell ref="A188:Z188"/>
    <mergeCell ref="A189:Z189"/>
    <mergeCell ref="A190:Z190"/>
    <mergeCell ref="A191:Z191"/>
    <mergeCell ref="E323:H323"/>
    <mergeCell ref="J323:M323"/>
    <mergeCell ref="O323:R323"/>
    <mergeCell ref="T323:W323"/>
    <mergeCell ref="A271:Z271"/>
    <mergeCell ref="A272:Z272"/>
    <mergeCell ref="A273:Z273"/>
    <mergeCell ref="A274:Z274"/>
    <mergeCell ref="I275:Q275"/>
    <mergeCell ref="D280:G280"/>
    <mergeCell ref="I280:L280"/>
    <mergeCell ref="N280:Q280"/>
    <mergeCell ref="S280:V280"/>
    <mergeCell ref="A314:Z314"/>
    <mergeCell ref="A315:Z315"/>
    <mergeCell ref="A316:Z316"/>
    <mergeCell ref="A317:Z317"/>
    <mergeCell ref="I318:Q318"/>
    <mergeCell ref="A232:Z232"/>
    <mergeCell ref="I233:Q233"/>
    <mergeCell ref="D238:G238"/>
    <mergeCell ref="I238:L238"/>
    <mergeCell ref="N238:Q238"/>
    <mergeCell ref="S238:V238"/>
  </mergeCells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55" max="25" man="1"/>
    <brk id="102" max="25" man="1"/>
    <brk id="144" max="25" man="1"/>
    <brk id="186" max="25" man="1"/>
    <brk id="228" max="25" man="1"/>
    <brk id="270" max="25" man="1"/>
    <brk id="313" max="25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6BF5-0F6F-457E-B6EE-CA2CD5741D53}">
  <sheetPr>
    <pageSetUpPr fitToPage="1"/>
  </sheetPr>
  <dimension ref="A1:P85"/>
  <sheetViews>
    <sheetView view="pageBreakPreview" zoomScale="60" zoomScaleNormal="100" workbookViewId="0"/>
  </sheetViews>
  <sheetFormatPr defaultRowHeight="14.25" x14ac:dyDescent="0.45"/>
  <cols>
    <col min="2" max="2" width="35" customWidth="1"/>
    <col min="3" max="3" width="19.3984375" bestFit="1" customWidth="1"/>
    <col min="4" max="4" width="18.265625" customWidth="1"/>
    <col min="5" max="5" width="3" customWidth="1"/>
    <col min="6" max="6" width="18" customWidth="1"/>
    <col min="7" max="8" width="3" customWidth="1"/>
    <col min="9" max="9" width="21.59765625" customWidth="1"/>
    <col min="10" max="10" width="3" customWidth="1"/>
    <col min="11" max="11" width="21.59765625" customWidth="1"/>
    <col min="12" max="13" width="3" customWidth="1"/>
    <col min="14" max="14" width="21.59765625" customWidth="1"/>
    <col min="15" max="15" width="4.1328125" customWidth="1"/>
    <col min="16" max="16" width="122.73046875" bestFit="1" customWidth="1"/>
  </cols>
  <sheetData>
    <row r="1" spans="1:16" ht="18" x14ac:dyDescent="0.55000000000000004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8" x14ac:dyDescent="0.55000000000000004">
      <c r="A2" s="1" t="s">
        <v>1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8" x14ac:dyDescent="0.55000000000000004">
      <c r="A3" s="1" t="s">
        <v>2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6" x14ac:dyDescent="0.45">
      <c r="D5" s="4" t="s">
        <v>3</v>
      </c>
      <c r="E5" s="4"/>
      <c r="F5" s="4" t="s">
        <v>4</v>
      </c>
      <c r="G5" s="4"/>
      <c r="I5" s="4" t="s">
        <v>5</v>
      </c>
      <c r="K5" s="4" t="s">
        <v>6</v>
      </c>
      <c r="L5" s="4"/>
      <c r="M5" s="4"/>
      <c r="N5" s="4" t="s">
        <v>7</v>
      </c>
    </row>
    <row r="6" spans="1:16" ht="28.5" x14ac:dyDescent="0.45">
      <c r="A6" s="5" t="s">
        <v>8</v>
      </c>
      <c r="B6" s="6" t="s">
        <v>9</v>
      </c>
      <c r="C6" s="5" t="s">
        <v>10</v>
      </c>
      <c r="D6" s="7" t="s">
        <v>11</v>
      </c>
      <c r="E6" s="8"/>
      <c r="F6" s="7" t="s">
        <v>12</v>
      </c>
      <c r="G6" s="8"/>
      <c r="H6" s="8"/>
      <c r="I6" s="7" t="s">
        <v>13</v>
      </c>
      <c r="J6" s="8"/>
      <c r="K6" s="7" t="s">
        <v>14</v>
      </c>
      <c r="L6" s="9" t="s">
        <v>15</v>
      </c>
      <c r="M6" s="10"/>
      <c r="N6" s="7" t="s">
        <v>16</v>
      </c>
      <c r="O6" s="11"/>
    </row>
    <row r="7" spans="1:16" x14ac:dyDescent="0.45">
      <c r="B7" s="10" t="s">
        <v>17</v>
      </c>
      <c r="C7" s="10"/>
      <c r="P7" s="12" t="s">
        <v>18</v>
      </c>
    </row>
    <row r="8" spans="1:16" x14ac:dyDescent="0.45">
      <c r="A8" s="13">
        <v>1</v>
      </c>
      <c r="B8" s="14" t="s">
        <v>19</v>
      </c>
      <c r="C8" s="13" t="s">
        <v>20</v>
      </c>
      <c r="D8" s="15">
        <f>'Page 1-8 Rev Proof (Sch M2-M3)'!AJ87+'Page 1-8 Rev Proof (Sch M2-M3)'!AJ88-3308</f>
        <v>113099355.14</v>
      </c>
      <c r="F8" s="15">
        <v>0</v>
      </c>
      <c r="I8" s="16">
        <f>D8</f>
        <v>113099355.14</v>
      </c>
      <c r="K8" s="16"/>
      <c r="N8" s="16">
        <f>I8+K8</f>
        <v>113099355.14</v>
      </c>
      <c r="O8" s="16"/>
      <c r="P8" s="12" t="s">
        <v>21</v>
      </c>
    </row>
    <row r="9" spans="1:16" x14ac:dyDescent="0.45">
      <c r="A9" s="13">
        <f>A8+1</f>
        <v>2</v>
      </c>
      <c r="B9" s="14" t="s">
        <v>22</v>
      </c>
      <c r="C9" s="13" t="s">
        <v>20</v>
      </c>
      <c r="D9" s="15">
        <f>'Page 1-8 Rev Proof (Sch M2-M3)'!AJ90</f>
        <v>9851113.0899999999</v>
      </c>
      <c r="F9" s="17">
        <f>D9</f>
        <v>9851113.0899999999</v>
      </c>
      <c r="I9" s="15">
        <v>0</v>
      </c>
      <c r="K9" s="15">
        <v>7735980</v>
      </c>
      <c r="N9" s="16">
        <f>I9+K9</f>
        <v>7735980</v>
      </c>
      <c r="O9" s="16"/>
      <c r="P9" s="12" t="s">
        <v>23</v>
      </c>
    </row>
    <row r="10" spans="1:16" x14ac:dyDescent="0.45">
      <c r="A10" s="13">
        <f>A9+1</f>
        <v>3</v>
      </c>
      <c r="B10" s="18" t="s">
        <v>24</v>
      </c>
      <c r="C10" s="19" t="s">
        <v>25</v>
      </c>
      <c r="D10" s="20">
        <f>SUM(D8:D9)</f>
        <v>122950468.23</v>
      </c>
      <c r="F10" s="20">
        <f>SUM(F8:F9)</f>
        <v>9851113.0899999999</v>
      </c>
      <c r="I10" s="20">
        <f>SUM(I8:I9)</f>
        <v>113099355.14</v>
      </c>
      <c r="K10" s="20">
        <f>SUM(K8:K9)</f>
        <v>7735980</v>
      </c>
      <c r="N10" s="20">
        <f>SUM(N8:N9)</f>
        <v>120835335.14</v>
      </c>
      <c r="O10" s="16"/>
      <c r="P10" s="12" t="s">
        <v>26</v>
      </c>
    </row>
    <row r="11" spans="1:16" x14ac:dyDescent="0.45">
      <c r="A11" s="13">
        <f>A10+1</f>
        <v>4</v>
      </c>
      <c r="B11" s="21" t="s">
        <v>27</v>
      </c>
      <c r="C11" s="13" t="s">
        <v>25</v>
      </c>
      <c r="D11" s="15">
        <v>2505393</v>
      </c>
      <c r="F11" s="15">
        <v>0</v>
      </c>
      <c r="I11" s="16">
        <f>D11</f>
        <v>2505393</v>
      </c>
      <c r="K11" s="16">
        <v>0</v>
      </c>
      <c r="N11" s="16">
        <f>I11+K11</f>
        <v>2505393</v>
      </c>
      <c r="O11" s="16"/>
    </row>
    <row r="12" spans="1:16" x14ac:dyDescent="0.45">
      <c r="A12" s="13">
        <f>A11+1</f>
        <v>5</v>
      </c>
      <c r="B12" s="21" t="s">
        <v>28</v>
      </c>
      <c r="C12" s="13" t="s">
        <v>25</v>
      </c>
      <c r="D12" s="15">
        <v>0</v>
      </c>
      <c r="F12" s="15">
        <v>0</v>
      </c>
      <c r="I12" s="16">
        <f>D12</f>
        <v>0</v>
      </c>
      <c r="K12" s="16">
        <v>0</v>
      </c>
      <c r="N12" s="16">
        <f>I12+K12</f>
        <v>0</v>
      </c>
      <c r="O12" s="16"/>
    </row>
    <row r="13" spans="1:16" x14ac:dyDescent="0.45">
      <c r="A13" s="13">
        <f>A12+1</f>
        <v>6</v>
      </c>
      <c r="B13" s="22" t="s">
        <v>29</v>
      </c>
      <c r="C13" s="19" t="s">
        <v>25</v>
      </c>
      <c r="D13" s="20">
        <f>SUM(D10:D12)</f>
        <v>125455861.23</v>
      </c>
      <c r="F13" s="20">
        <f>SUM(F10:F12)</f>
        <v>9851113.0899999999</v>
      </c>
      <c r="I13" s="20">
        <f>SUM(I10:I12)</f>
        <v>115604748.14</v>
      </c>
      <c r="K13" s="20">
        <f>SUM(K10:K12)</f>
        <v>7735980</v>
      </c>
      <c r="N13" s="20">
        <f>SUM(N10:N12)</f>
        <v>123340728.14</v>
      </c>
      <c r="O13" s="16"/>
    </row>
    <row r="14" spans="1:16" x14ac:dyDescent="0.45">
      <c r="A14" s="13"/>
      <c r="C14" s="9"/>
    </row>
    <row r="15" spans="1:16" x14ac:dyDescent="0.45">
      <c r="A15" s="13"/>
      <c r="B15" s="23" t="s">
        <v>30</v>
      </c>
      <c r="C15" s="24"/>
    </row>
    <row r="16" spans="1:16" x14ac:dyDescent="0.45">
      <c r="A16" s="13">
        <f>A13+1</f>
        <v>7</v>
      </c>
      <c r="B16" s="21" t="s">
        <v>31</v>
      </c>
      <c r="C16" s="13" t="s">
        <v>25</v>
      </c>
      <c r="D16" s="15">
        <v>348401</v>
      </c>
      <c r="F16" s="15"/>
      <c r="I16" s="16">
        <f t="shared" ref="I16:I40" si="0">D16-F16</f>
        <v>348401</v>
      </c>
      <c r="K16" s="16"/>
      <c r="N16" s="16">
        <f t="shared" ref="N16:N40" si="1">I16+K16</f>
        <v>348401</v>
      </c>
      <c r="O16" s="16"/>
    </row>
    <row r="17" spans="1:15" x14ac:dyDescent="0.45">
      <c r="A17" s="13">
        <f t="shared" ref="A17:A41" si="2">A16+1</f>
        <v>8</v>
      </c>
      <c r="B17" s="21" t="s">
        <v>32</v>
      </c>
      <c r="C17" s="13" t="s">
        <v>25</v>
      </c>
      <c r="D17" s="15">
        <v>4878010</v>
      </c>
      <c r="F17" s="15"/>
      <c r="I17" s="16">
        <f t="shared" si="0"/>
        <v>4878010</v>
      </c>
      <c r="K17" s="16"/>
      <c r="N17" s="16">
        <f t="shared" si="1"/>
        <v>4878010</v>
      </c>
      <c r="O17" s="16"/>
    </row>
    <row r="18" spans="1:15" x14ac:dyDescent="0.45">
      <c r="A18" s="13">
        <f t="shared" si="2"/>
        <v>9</v>
      </c>
      <c r="B18" s="21" t="s">
        <v>33</v>
      </c>
      <c r="C18" s="13" t="s">
        <v>25</v>
      </c>
      <c r="D18" s="15">
        <v>5310939</v>
      </c>
      <c r="F18" s="15"/>
      <c r="I18" s="16">
        <f t="shared" si="0"/>
        <v>5310939</v>
      </c>
      <c r="K18" s="16"/>
      <c r="N18" s="16">
        <f t="shared" si="1"/>
        <v>5310939</v>
      </c>
      <c r="O18" s="16"/>
    </row>
    <row r="19" spans="1:15" x14ac:dyDescent="0.45">
      <c r="A19" s="13">
        <f t="shared" si="2"/>
        <v>10</v>
      </c>
      <c r="B19" s="21" t="s">
        <v>34</v>
      </c>
      <c r="C19" s="13" t="s">
        <v>25</v>
      </c>
      <c r="D19" s="15">
        <v>641516</v>
      </c>
      <c r="F19" s="15"/>
      <c r="I19" s="16">
        <f t="shared" si="0"/>
        <v>641516</v>
      </c>
      <c r="K19" s="16"/>
      <c r="N19" s="16">
        <f t="shared" si="1"/>
        <v>641516</v>
      </c>
      <c r="O19" s="16"/>
    </row>
    <row r="20" spans="1:15" x14ac:dyDescent="0.45">
      <c r="A20" s="13">
        <f t="shared" si="2"/>
        <v>11</v>
      </c>
      <c r="B20" s="21" t="s">
        <v>35</v>
      </c>
      <c r="C20" s="13" t="s">
        <v>25</v>
      </c>
      <c r="D20" s="15">
        <v>8563984</v>
      </c>
      <c r="F20" s="15"/>
      <c r="I20" s="16">
        <f t="shared" si="0"/>
        <v>8563984</v>
      </c>
      <c r="K20" s="16"/>
      <c r="N20" s="16">
        <f t="shared" si="1"/>
        <v>8563984</v>
      </c>
      <c r="O20" s="16"/>
    </row>
    <row r="21" spans="1:15" x14ac:dyDescent="0.45">
      <c r="A21" s="13">
        <f t="shared" si="2"/>
        <v>12</v>
      </c>
      <c r="B21" s="21" t="s">
        <v>36</v>
      </c>
      <c r="C21" s="13" t="s">
        <v>25</v>
      </c>
      <c r="D21" s="15">
        <v>136903</v>
      </c>
      <c r="F21" s="15"/>
      <c r="I21" s="16">
        <f t="shared" si="0"/>
        <v>136903</v>
      </c>
      <c r="K21" s="16"/>
      <c r="N21" s="16">
        <f t="shared" si="1"/>
        <v>136903</v>
      </c>
      <c r="O21" s="16"/>
    </row>
    <row r="22" spans="1:15" x14ac:dyDescent="0.45">
      <c r="A22" s="13">
        <f t="shared" si="2"/>
        <v>13</v>
      </c>
      <c r="B22" s="21" t="s">
        <v>37</v>
      </c>
      <c r="C22" s="13" t="s">
        <v>25</v>
      </c>
      <c r="D22" s="15">
        <v>-600315</v>
      </c>
      <c r="F22" s="15"/>
      <c r="I22" s="16">
        <f t="shared" si="0"/>
        <v>-600315</v>
      </c>
      <c r="K22" s="16"/>
      <c r="N22" s="16">
        <f t="shared" si="1"/>
        <v>-600315</v>
      </c>
      <c r="O22" s="16"/>
    </row>
    <row r="23" spans="1:15" x14ac:dyDescent="0.45">
      <c r="A23" s="13">
        <f t="shared" si="2"/>
        <v>14</v>
      </c>
      <c r="B23" s="21" t="s">
        <v>38</v>
      </c>
      <c r="C23" s="13" t="s">
        <v>25</v>
      </c>
      <c r="D23" s="15">
        <v>1572674</v>
      </c>
      <c r="F23" s="15"/>
      <c r="I23" s="16">
        <f t="shared" si="0"/>
        <v>1572674</v>
      </c>
      <c r="K23" s="16"/>
      <c r="N23" s="16">
        <f t="shared" si="1"/>
        <v>1572674</v>
      </c>
      <c r="O23" s="16"/>
    </row>
    <row r="24" spans="1:15" x14ac:dyDescent="0.45">
      <c r="A24" s="13">
        <f t="shared" si="2"/>
        <v>15</v>
      </c>
      <c r="B24" s="21" t="s">
        <v>39</v>
      </c>
      <c r="C24" s="13" t="s">
        <v>25</v>
      </c>
      <c r="D24" s="15">
        <v>775907</v>
      </c>
      <c r="F24" s="15"/>
      <c r="I24" s="16">
        <f t="shared" si="0"/>
        <v>775907</v>
      </c>
      <c r="K24" s="16"/>
      <c r="N24" s="16">
        <f t="shared" si="1"/>
        <v>775907</v>
      </c>
      <c r="O24" s="16"/>
    </row>
    <row r="25" spans="1:15" x14ac:dyDescent="0.45">
      <c r="A25" s="13">
        <f t="shared" si="2"/>
        <v>16</v>
      </c>
      <c r="B25" s="21" t="s">
        <v>40</v>
      </c>
      <c r="C25" s="13" t="s">
        <v>25</v>
      </c>
      <c r="D25" s="15">
        <v>12273740</v>
      </c>
      <c r="F25" s="15"/>
      <c r="I25" s="16">
        <f t="shared" si="0"/>
        <v>12273740</v>
      </c>
      <c r="K25" s="16"/>
      <c r="N25" s="16">
        <f t="shared" si="1"/>
        <v>12273740</v>
      </c>
      <c r="O25" s="16"/>
    </row>
    <row r="26" spans="1:15" x14ac:dyDescent="0.45">
      <c r="A26" s="13">
        <f t="shared" si="2"/>
        <v>17</v>
      </c>
      <c r="B26" s="21" t="s">
        <v>41</v>
      </c>
      <c r="C26" s="13" t="s">
        <v>25</v>
      </c>
      <c r="D26" s="15">
        <v>1315082</v>
      </c>
      <c r="F26" s="15"/>
      <c r="I26" s="16">
        <f t="shared" si="0"/>
        <v>1315082</v>
      </c>
      <c r="K26" s="16"/>
      <c r="N26" s="16">
        <f t="shared" si="1"/>
        <v>1315082</v>
      </c>
      <c r="O26" s="16"/>
    </row>
    <row r="27" spans="1:15" x14ac:dyDescent="0.45">
      <c r="A27" s="13">
        <f t="shared" si="2"/>
        <v>18</v>
      </c>
      <c r="B27" s="21" t="s">
        <v>42</v>
      </c>
      <c r="C27" s="13" t="s">
        <v>25</v>
      </c>
      <c r="D27" s="15">
        <v>844101</v>
      </c>
      <c r="F27" s="15"/>
      <c r="I27" s="16">
        <f t="shared" si="0"/>
        <v>844101</v>
      </c>
      <c r="K27" s="16"/>
      <c r="N27" s="16">
        <f t="shared" si="1"/>
        <v>844101</v>
      </c>
      <c r="O27" s="16"/>
    </row>
    <row r="28" spans="1:15" x14ac:dyDescent="0.45">
      <c r="A28" s="13">
        <f t="shared" si="2"/>
        <v>19</v>
      </c>
      <c r="B28" s="21" t="s">
        <v>43</v>
      </c>
      <c r="C28" s="13" t="s">
        <v>25</v>
      </c>
      <c r="D28" s="15">
        <v>275049</v>
      </c>
      <c r="F28" s="15"/>
      <c r="I28" s="16">
        <f t="shared" si="0"/>
        <v>275049</v>
      </c>
      <c r="K28" s="16"/>
      <c r="N28" s="16">
        <f t="shared" si="1"/>
        <v>275049</v>
      </c>
      <c r="O28" s="16"/>
    </row>
    <row r="29" spans="1:15" x14ac:dyDescent="0.45">
      <c r="A29" s="13">
        <f t="shared" si="2"/>
        <v>20</v>
      </c>
      <c r="B29" s="21" t="s">
        <v>44</v>
      </c>
      <c r="C29" s="13" t="s">
        <v>25</v>
      </c>
      <c r="D29" s="15">
        <v>12087</v>
      </c>
      <c r="F29" s="15"/>
      <c r="I29" s="16">
        <f t="shared" si="0"/>
        <v>12087</v>
      </c>
      <c r="K29" s="16"/>
      <c r="N29" s="16">
        <f t="shared" si="1"/>
        <v>12087</v>
      </c>
      <c r="O29" s="16"/>
    </row>
    <row r="30" spans="1:15" x14ac:dyDescent="0.45">
      <c r="A30" s="13">
        <f t="shared" si="2"/>
        <v>21</v>
      </c>
      <c r="B30" s="21" t="s">
        <v>45</v>
      </c>
      <c r="C30" s="13" t="s">
        <v>25</v>
      </c>
      <c r="D30" s="15">
        <v>209321</v>
      </c>
      <c r="F30" s="15"/>
      <c r="I30" s="16">
        <f t="shared" si="0"/>
        <v>209321</v>
      </c>
      <c r="K30" s="16"/>
      <c r="N30" s="16">
        <f t="shared" si="1"/>
        <v>209321</v>
      </c>
      <c r="O30" s="16"/>
    </row>
    <row r="31" spans="1:15" x14ac:dyDescent="0.45">
      <c r="A31" s="13">
        <f t="shared" si="2"/>
        <v>22</v>
      </c>
      <c r="B31" s="21" t="s">
        <v>46</v>
      </c>
      <c r="C31" s="13" t="s">
        <v>25</v>
      </c>
      <c r="D31" s="15">
        <v>0</v>
      </c>
      <c r="F31" s="15"/>
      <c r="I31" s="16">
        <f t="shared" si="0"/>
        <v>0</v>
      </c>
      <c r="K31" s="16"/>
      <c r="N31" s="16">
        <f t="shared" si="1"/>
        <v>0</v>
      </c>
      <c r="O31" s="16"/>
    </row>
    <row r="32" spans="1:15" x14ac:dyDescent="0.45">
      <c r="A32" s="13">
        <f t="shared" si="2"/>
        <v>23</v>
      </c>
      <c r="B32" s="21" t="s">
        <v>47</v>
      </c>
      <c r="C32" s="13" t="s">
        <v>25</v>
      </c>
      <c r="D32" s="15">
        <v>156987</v>
      </c>
      <c r="F32" s="15"/>
      <c r="I32" s="16">
        <f t="shared" si="0"/>
        <v>156987</v>
      </c>
      <c r="K32" s="16"/>
      <c r="N32" s="16">
        <f t="shared" si="1"/>
        <v>156987</v>
      </c>
      <c r="O32" s="16"/>
    </row>
    <row r="33" spans="1:15" x14ac:dyDescent="0.45">
      <c r="A33" s="13">
        <f t="shared" si="2"/>
        <v>24</v>
      </c>
      <c r="B33" s="21" t="s">
        <v>48</v>
      </c>
      <c r="C33" s="13" t="s">
        <v>25</v>
      </c>
      <c r="D33" s="15">
        <v>709041</v>
      </c>
      <c r="F33" s="15"/>
      <c r="I33" s="16">
        <f t="shared" si="0"/>
        <v>709041</v>
      </c>
      <c r="K33" s="16"/>
      <c r="N33" s="16">
        <f t="shared" si="1"/>
        <v>709041</v>
      </c>
      <c r="O33" s="16"/>
    </row>
    <row r="34" spans="1:15" x14ac:dyDescent="0.45">
      <c r="A34" s="13">
        <f t="shared" si="2"/>
        <v>25</v>
      </c>
      <c r="B34" s="21" t="s">
        <v>49</v>
      </c>
      <c r="C34" s="13" t="s">
        <v>25</v>
      </c>
      <c r="D34" s="15">
        <v>37581</v>
      </c>
      <c r="F34" s="15"/>
      <c r="I34" s="16">
        <f t="shared" si="0"/>
        <v>37581</v>
      </c>
      <c r="K34" s="16"/>
      <c r="N34" s="16">
        <f t="shared" si="1"/>
        <v>37581</v>
      </c>
      <c r="O34" s="16"/>
    </row>
    <row r="35" spans="1:15" x14ac:dyDescent="0.45">
      <c r="A35" s="13">
        <f t="shared" si="2"/>
        <v>26</v>
      </c>
      <c r="B35" s="21" t="s">
        <v>50</v>
      </c>
      <c r="C35" s="13" t="s">
        <v>25</v>
      </c>
      <c r="D35" s="15">
        <v>654298</v>
      </c>
      <c r="F35" s="15"/>
      <c r="I35" s="16">
        <f t="shared" si="0"/>
        <v>654298</v>
      </c>
      <c r="K35" s="16"/>
      <c r="N35" s="16">
        <f t="shared" si="1"/>
        <v>654298</v>
      </c>
      <c r="O35" s="16"/>
    </row>
    <row r="36" spans="1:15" x14ac:dyDescent="0.45">
      <c r="A36" s="13">
        <f t="shared" si="2"/>
        <v>27</v>
      </c>
      <c r="B36" s="21" t="s">
        <v>51</v>
      </c>
      <c r="C36" s="13" t="s">
        <v>25</v>
      </c>
      <c r="D36" s="15">
        <v>699999</v>
      </c>
      <c r="F36" s="15">
        <f>F13*0.604%</f>
        <v>59500.723063600002</v>
      </c>
      <c r="G36" s="9" t="s">
        <v>52</v>
      </c>
      <c r="I36" s="16">
        <f t="shared" si="0"/>
        <v>640498.27693639998</v>
      </c>
      <c r="K36" s="16"/>
      <c r="N36" s="16">
        <f t="shared" si="1"/>
        <v>640498.27693639998</v>
      </c>
      <c r="O36" s="16"/>
    </row>
    <row r="37" spans="1:15" x14ac:dyDescent="0.45">
      <c r="A37" s="13">
        <f t="shared" si="2"/>
        <v>28</v>
      </c>
      <c r="B37" s="21" t="s">
        <v>53</v>
      </c>
      <c r="C37" s="13" t="s">
        <v>25</v>
      </c>
      <c r="D37" s="15">
        <v>126443.4</v>
      </c>
      <c r="F37" s="15"/>
      <c r="G37" s="9"/>
      <c r="I37" s="16">
        <f t="shared" si="0"/>
        <v>126443.4</v>
      </c>
      <c r="K37" s="16"/>
      <c r="N37" s="16">
        <f t="shared" si="1"/>
        <v>126443.4</v>
      </c>
      <c r="O37" s="16"/>
    </row>
    <row r="38" spans="1:15" x14ac:dyDescent="0.45">
      <c r="A38" s="13">
        <f t="shared" si="2"/>
        <v>29</v>
      </c>
      <c r="B38" s="21" t="s">
        <v>54</v>
      </c>
      <c r="C38" s="13" t="s">
        <v>25</v>
      </c>
      <c r="D38" s="15">
        <v>332247.40000000002</v>
      </c>
      <c r="F38" s="15"/>
      <c r="G38" s="9"/>
      <c r="I38" s="16">
        <f t="shared" si="0"/>
        <v>332247.40000000002</v>
      </c>
      <c r="K38" s="16"/>
      <c r="N38" s="16">
        <f t="shared" si="1"/>
        <v>332247.40000000002</v>
      </c>
      <c r="O38" s="16"/>
    </row>
    <row r="39" spans="1:15" x14ac:dyDescent="0.45">
      <c r="A39" s="13">
        <f t="shared" si="2"/>
        <v>30</v>
      </c>
      <c r="B39" s="21" t="s">
        <v>55</v>
      </c>
      <c r="C39" s="13" t="s">
        <v>25</v>
      </c>
      <c r="D39" s="15">
        <v>1653304.4</v>
      </c>
      <c r="F39" s="15"/>
      <c r="G39" s="9"/>
      <c r="I39" s="16">
        <f t="shared" si="0"/>
        <v>1653304.4</v>
      </c>
      <c r="K39" s="16"/>
      <c r="N39" s="16">
        <f t="shared" si="1"/>
        <v>1653304.4</v>
      </c>
      <c r="O39" s="16"/>
    </row>
    <row r="40" spans="1:15" x14ac:dyDescent="0.45">
      <c r="A40" s="13">
        <f t="shared" si="2"/>
        <v>31</v>
      </c>
      <c r="B40" s="21" t="s">
        <v>56</v>
      </c>
      <c r="C40" s="13" t="s">
        <v>25</v>
      </c>
      <c r="D40" s="15">
        <v>2601259.4</v>
      </c>
      <c r="F40" s="15"/>
      <c r="G40" s="9"/>
      <c r="I40" s="16">
        <f t="shared" si="0"/>
        <v>2601259.4</v>
      </c>
      <c r="K40" s="16"/>
      <c r="N40" s="16">
        <f t="shared" si="1"/>
        <v>2601259.4</v>
      </c>
      <c r="O40" s="16"/>
    </row>
    <row r="41" spans="1:15" x14ac:dyDescent="0.45">
      <c r="A41" s="13">
        <f t="shared" si="2"/>
        <v>32</v>
      </c>
      <c r="B41" s="25" t="s">
        <v>57</v>
      </c>
      <c r="C41" s="19" t="s">
        <v>25</v>
      </c>
      <c r="D41" s="26">
        <f>SUM(D16:D40)</f>
        <v>43528559.599999994</v>
      </c>
      <c r="F41" s="26">
        <f>SUM(F16:F40)</f>
        <v>59500.723063600002</v>
      </c>
      <c r="G41" s="9"/>
      <c r="I41" s="26">
        <f>SUM(I16:I40)</f>
        <v>43469058.876936391</v>
      </c>
      <c r="K41" s="26">
        <f>SUM(K16:K40)</f>
        <v>0</v>
      </c>
      <c r="N41" s="26">
        <f>SUM(N16:N40)</f>
        <v>43469058.876936391</v>
      </c>
      <c r="O41" s="27"/>
    </row>
    <row r="42" spans="1:15" x14ac:dyDescent="0.45">
      <c r="A42" s="13"/>
      <c r="C42" s="9"/>
      <c r="G42" s="9"/>
    </row>
    <row r="43" spans="1:15" x14ac:dyDescent="0.45">
      <c r="A43" s="13"/>
      <c r="B43" s="23" t="s">
        <v>58</v>
      </c>
      <c r="C43" s="24"/>
      <c r="G43" s="9"/>
    </row>
    <row r="44" spans="1:15" x14ac:dyDescent="0.45">
      <c r="A44" s="13">
        <f>A41+1</f>
        <v>33</v>
      </c>
      <c r="B44" s="21" t="s">
        <v>59</v>
      </c>
      <c r="C44" s="13" t="s">
        <v>25</v>
      </c>
      <c r="D44" s="15">
        <v>27340709</v>
      </c>
      <c r="F44" s="15">
        <v>0</v>
      </c>
      <c r="G44" s="9"/>
      <c r="I44" s="16">
        <f t="shared" ref="I44:I50" si="3">D44-F44</f>
        <v>27340709</v>
      </c>
      <c r="K44" s="16">
        <v>1017227</v>
      </c>
      <c r="N44" s="16">
        <f t="shared" ref="N44:N50" si="4">I44+K44</f>
        <v>28357936</v>
      </c>
      <c r="O44" s="16"/>
    </row>
    <row r="45" spans="1:15" x14ac:dyDescent="0.45">
      <c r="A45" s="13">
        <f t="shared" ref="A45:A51" si="5">A44+1</f>
        <v>34</v>
      </c>
      <c r="B45" s="21" t="s">
        <v>60</v>
      </c>
      <c r="C45" s="13" t="s">
        <v>25</v>
      </c>
      <c r="D45" s="15">
        <v>14723</v>
      </c>
      <c r="F45" s="15">
        <v>0</v>
      </c>
      <c r="G45" s="9"/>
      <c r="I45" s="16">
        <f t="shared" si="3"/>
        <v>14723</v>
      </c>
      <c r="K45" s="16"/>
      <c r="N45" s="16">
        <f t="shared" si="4"/>
        <v>14723</v>
      </c>
      <c r="O45" s="16"/>
    </row>
    <row r="46" spans="1:15" x14ac:dyDescent="0.45">
      <c r="A46" s="13">
        <f t="shared" si="5"/>
        <v>35</v>
      </c>
      <c r="B46" s="21" t="s">
        <v>61</v>
      </c>
      <c r="C46" s="13" t="s">
        <v>25</v>
      </c>
      <c r="D46" s="15">
        <v>57080</v>
      </c>
      <c r="F46" s="15">
        <v>0</v>
      </c>
      <c r="G46" s="9"/>
      <c r="I46" s="16">
        <f t="shared" si="3"/>
        <v>57080</v>
      </c>
      <c r="K46" s="16"/>
      <c r="N46" s="16">
        <f t="shared" si="4"/>
        <v>57080</v>
      </c>
      <c r="O46" s="16"/>
    </row>
    <row r="47" spans="1:15" x14ac:dyDescent="0.45">
      <c r="A47" s="13">
        <f t="shared" si="5"/>
        <v>36</v>
      </c>
      <c r="B47" s="21" t="s">
        <v>62</v>
      </c>
      <c r="C47" s="13" t="s">
        <v>25</v>
      </c>
      <c r="D47" s="15">
        <v>829862</v>
      </c>
      <c r="F47" s="15">
        <f>(F13-F41-F44-F45-F46-F50-F57)*0.05</f>
        <v>488845.23275465157</v>
      </c>
      <c r="G47" s="9" t="s">
        <v>63</v>
      </c>
      <c r="I47" s="16">
        <f t="shared" si="3"/>
        <v>341016.76724534843</v>
      </c>
      <c r="K47" s="15">
        <f>(K13-K41-K44-K45-K46-K50-K57)*0.05</f>
        <v>193895.13222150001</v>
      </c>
      <c r="N47" s="16">
        <f t="shared" si="4"/>
        <v>534911.89946684847</v>
      </c>
      <c r="O47" s="16"/>
    </row>
    <row r="48" spans="1:15" x14ac:dyDescent="0.45">
      <c r="A48" s="13">
        <f t="shared" si="5"/>
        <v>37</v>
      </c>
      <c r="B48" s="21" t="s">
        <v>64</v>
      </c>
      <c r="C48" s="13" t="s">
        <v>25</v>
      </c>
      <c r="D48" s="15">
        <v>2360534</v>
      </c>
      <c r="F48" s="15">
        <f>(F13-F41-F44-F45-F46-F50-F57-F47)*0.21</f>
        <v>1950492.4786910596</v>
      </c>
      <c r="G48" s="9" t="s">
        <v>63</v>
      </c>
      <c r="I48" s="16">
        <f t="shared" si="3"/>
        <v>410041.52130894037</v>
      </c>
      <c r="K48" s="15">
        <f>(K13-K41-K44-K45-K46-K50-K57-K47)*0.21</f>
        <v>773641.57756378502</v>
      </c>
      <c r="N48" s="16">
        <f t="shared" si="4"/>
        <v>1183683.0988727254</v>
      </c>
      <c r="O48" s="16"/>
    </row>
    <row r="49" spans="1:15" x14ac:dyDescent="0.45">
      <c r="A49" s="13">
        <f t="shared" si="5"/>
        <v>38</v>
      </c>
      <c r="B49" s="21" t="s">
        <v>65</v>
      </c>
      <c r="C49" s="13" t="s">
        <v>25</v>
      </c>
      <c r="D49" s="15">
        <v>0</v>
      </c>
      <c r="F49" s="15">
        <v>0</v>
      </c>
      <c r="G49" s="9"/>
      <c r="I49" s="16">
        <f t="shared" si="3"/>
        <v>0</v>
      </c>
      <c r="K49" s="16"/>
      <c r="N49" s="16">
        <f t="shared" si="4"/>
        <v>0</v>
      </c>
      <c r="O49" s="16"/>
    </row>
    <row r="50" spans="1:15" x14ac:dyDescent="0.45">
      <c r="A50" s="13">
        <f t="shared" si="5"/>
        <v>39</v>
      </c>
      <c r="B50" s="21" t="s">
        <v>66</v>
      </c>
      <c r="C50" s="13" t="s">
        <v>25</v>
      </c>
      <c r="D50" s="15">
        <v>9627816.4000000004</v>
      </c>
      <c r="F50" s="15">
        <f>F13*0.1493%</f>
        <v>14707.71184337</v>
      </c>
      <c r="G50" s="9" t="s">
        <v>52</v>
      </c>
      <c r="I50" s="16">
        <f t="shared" si="3"/>
        <v>9613108.6881566308</v>
      </c>
      <c r="K50" s="16">
        <v>1076891</v>
      </c>
      <c r="N50" s="16">
        <f t="shared" si="4"/>
        <v>10689999.688156631</v>
      </c>
      <c r="O50" s="16"/>
    </row>
    <row r="51" spans="1:15" x14ac:dyDescent="0.45">
      <c r="A51" s="13">
        <f t="shared" si="5"/>
        <v>40</v>
      </c>
      <c r="B51" s="22" t="s">
        <v>67</v>
      </c>
      <c r="C51" s="19" t="s">
        <v>25</v>
      </c>
      <c r="D51" s="26">
        <f>SUM(D44:D50)</f>
        <v>40230724.399999999</v>
      </c>
      <c r="F51" s="26">
        <f>SUM(F44:F50)</f>
        <v>2454045.4232890811</v>
      </c>
      <c r="I51" s="26">
        <f>SUM(I44:I50)</f>
        <v>37776678.976710916</v>
      </c>
      <c r="K51" s="26">
        <f>SUM(K44:K50)</f>
        <v>3061654.7097852849</v>
      </c>
      <c r="N51" s="26">
        <f>SUM(N44:N50)</f>
        <v>40838333.686496206</v>
      </c>
      <c r="O51" s="27"/>
    </row>
    <row r="52" spans="1:15" x14ac:dyDescent="0.45">
      <c r="A52" s="13"/>
      <c r="C52" s="9"/>
    </row>
    <row r="53" spans="1:15" x14ac:dyDescent="0.45">
      <c r="A53" s="13">
        <f>A51+1</f>
        <v>41</v>
      </c>
      <c r="B53" t="s">
        <v>68</v>
      </c>
      <c r="C53" s="13" t="s">
        <v>25</v>
      </c>
      <c r="D53" s="16">
        <f>D41+D51</f>
        <v>83759284</v>
      </c>
      <c r="F53" s="16">
        <f>F41+F51</f>
        <v>2513546.1463526809</v>
      </c>
      <c r="I53" s="16">
        <f>I41+I51</f>
        <v>81245737.853647307</v>
      </c>
      <c r="K53" s="16">
        <f>K41+K51</f>
        <v>3061654.7097852849</v>
      </c>
      <c r="N53" s="16">
        <f>N41+N51</f>
        <v>84307392.563432604</v>
      </c>
      <c r="O53" s="16"/>
    </row>
    <row r="54" spans="1:15" x14ac:dyDescent="0.45">
      <c r="A54" s="13"/>
      <c r="B54" s="22"/>
      <c r="C54" s="28"/>
      <c r="D54" s="22"/>
      <c r="F54" s="22"/>
      <c r="I54" s="22"/>
      <c r="K54" s="22"/>
      <c r="N54" s="22"/>
    </row>
    <row r="55" spans="1:15" x14ac:dyDescent="0.45">
      <c r="A55" s="13">
        <f>A53+1</f>
        <v>42</v>
      </c>
      <c r="B55" s="10" t="s">
        <v>69</v>
      </c>
      <c r="C55" s="13" t="s">
        <v>25</v>
      </c>
      <c r="D55" s="29">
        <f>D13-D53</f>
        <v>41696577.230000004</v>
      </c>
      <c r="E55" s="10"/>
      <c r="F55" s="29">
        <f>F13-F53</f>
        <v>7337566.9436473195</v>
      </c>
      <c r="G55" s="10"/>
      <c r="H55" s="10"/>
      <c r="I55" s="29">
        <f>I13-I53</f>
        <v>34359010.286352694</v>
      </c>
      <c r="J55" s="10"/>
      <c r="K55" s="29">
        <f>K13-K53</f>
        <v>4674325.2902147155</v>
      </c>
      <c r="L55" s="10"/>
      <c r="M55" s="10"/>
      <c r="N55" s="29">
        <f>N13-N53</f>
        <v>39033335.576567397</v>
      </c>
      <c r="O55" s="16"/>
    </row>
    <row r="56" spans="1:15" x14ac:dyDescent="0.45">
      <c r="A56" s="13"/>
      <c r="C56" s="9"/>
    </row>
    <row r="57" spans="1:15" x14ac:dyDescent="0.45">
      <c r="A57" s="13">
        <f>A55+1</f>
        <v>43</v>
      </c>
      <c r="B57" t="s">
        <v>70</v>
      </c>
      <c r="C57" s="13" t="s">
        <v>71</v>
      </c>
      <c r="D57" s="15">
        <f>489426491*0.0216</f>
        <v>10571612.205600001</v>
      </c>
      <c r="F57" s="15">
        <v>0</v>
      </c>
      <c r="I57" s="16">
        <f>D57-F57</f>
        <v>10571612.205600001</v>
      </c>
      <c r="K57" s="16">
        <f>0.029021*K62</f>
        <v>1763959.3555700001</v>
      </c>
      <c r="N57" s="16">
        <f>I57+K57</f>
        <v>12335571.561170001</v>
      </c>
      <c r="O57" s="16"/>
    </row>
    <row r="58" spans="1:15" x14ac:dyDescent="0.45">
      <c r="A58" s="13">
        <f>A57+1</f>
        <v>44</v>
      </c>
      <c r="B58" t="s">
        <v>72</v>
      </c>
      <c r="C58" s="13" t="s">
        <v>73</v>
      </c>
      <c r="D58" s="15">
        <f>489426491*0.0003</f>
        <v>146827.9473</v>
      </c>
      <c r="F58" s="15">
        <v>0</v>
      </c>
      <c r="I58" s="16">
        <f>D58-F58</f>
        <v>146827.9473</v>
      </c>
      <c r="K58" s="16">
        <f>0.000424*K62</f>
        <v>25771.640080000001</v>
      </c>
      <c r="N58" s="16">
        <f>I58+K58</f>
        <v>172599.58738000001</v>
      </c>
      <c r="O58" s="16"/>
    </row>
    <row r="59" spans="1:15" x14ac:dyDescent="0.45">
      <c r="A59" s="13"/>
      <c r="B59" s="22"/>
      <c r="C59" s="28"/>
      <c r="D59" s="22"/>
      <c r="F59" s="22"/>
      <c r="I59" s="22"/>
      <c r="K59" s="22"/>
      <c r="N59" s="22"/>
    </row>
    <row r="60" spans="1:15" x14ac:dyDescent="0.45">
      <c r="A60" s="13">
        <f>A58+1</f>
        <v>45</v>
      </c>
      <c r="B60" s="10" t="s">
        <v>74</v>
      </c>
      <c r="C60" s="30"/>
      <c r="D60" s="29">
        <f>D55-D57-D58</f>
        <v>30978137.077100005</v>
      </c>
      <c r="E60" s="10"/>
      <c r="F60" s="29">
        <f>F55-F57-F58</f>
        <v>7337566.9436473195</v>
      </c>
      <c r="G60" s="10"/>
      <c r="H60" s="10"/>
      <c r="I60" s="29">
        <f>I55-I57-I58</f>
        <v>23640570.133452695</v>
      </c>
      <c r="J60" s="10"/>
      <c r="K60" s="29">
        <f>K55-K57-K58</f>
        <v>2884594.2945647156</v>
      </c>
      <c r="L60" s="10"/>
      <c r="M60" s="10"/>
      <c r="N60" s="29">
        <f>N55-N57-N58</f>
        <v>26525164.428017396</v>
      </c>
      <c r="O60" s="16"/>
    </row>
    <row r="61" spans="1:15" x14ac:dyDescent="0.45">
      <c r="C61" s="9"/>
    </row>
    <row r="62" spans="1:15" x14ac:dyDescent="0.45">
      <c r="A62" s="13">
        <f>A60+1</f>
        <v>46</v>
      </c>
      <c r="B62" t="s">
        <v>75</v>
      </c>
      <c r="C62" s="13" t="s">
        <v>76</v>
      </c>
      <c r="D62" s="15">
        <v>489426491</v>
      </c>
      <c r="I62" s="16">
        <f>D62</f>
        <v>489426491</v>
      </c>
      <c r="K62" s="16">
        <v>60782170</v>
      </c>
      <c r="N62" s="16">
        <f>I62+K62</f>
        <v>550208661</v>
      </c>
      <c r="O62" s="16"/>
    </row>
    <row r="63" spans="1:15" x14ac:dyDescent="0.45">
      <c r="A63" s="13">
        <f>A62+1</f>
        <v>47</v>
      </c>
      <c r="B63" t="s">
        <v>77</v>
      </c>
      <c r="C63" s="13" t="s">
        <v>78</v>
      </c>
      <c r="D63" s="31">
        <v>0.5222</v>
      </c>
      <c r="I63" s="31">
        <v>0.5222</v>
      </c>
      <c r="K63" s="31">
        <v>0.48902699999999999</v>
      </c>
      <c r="N63" s="31">
        <v>0.5222</v>
      </c>
      <c r="O63" s="31"/>
    </row>
    <row r="64" spans="1:15" x14ac:dyDescent="0.45">
      <c r="A64" s="13">
        <f>A63+1</f>
        <v>48</v>
      </c>
      <c r="B64" t="s">
        <v>79</v>
      </c>
      <c r="D64" s="31">
        <f>D60/(D62*D63)</f>
        <v>0.12120790844553908</v>
      </c>
      <c r="I64" s="32">
        <f>I60/(I62*I63)</f>
        <v>9.2498269124584948E-2</v>
      </c>
      <c r="K64" s="32">
        <f>K60/(K62*K63)</f>
        <v>9.7045566911620071E-2</v>
      </c>
      <c r="N64" s="32">
        <f>N60/(N62*N63)</f>
        <v>9.2319574635465862E-2</v>
      </c>
      <c r="O64" s="31"/>
    </row>
    <row r="65" spans="1:15" x14ac:dyDescent="0.45">
      <c r="A65" s="13"/>
    </row>
    <row r="66" spans="1:15" x14ac:dyDescent="0.45">
      <c r="A66" s="13">
        <f>A64+1</f>
        <v>49</v>
      </c>
      <c r="B66" t="s">
        <v>80</v>
      </c>
      <c r="I66" s="32">
        <f>I55/I62</f>
        <v>7.0202596136858267E-2</v>
      </c>
      <c r="K66" s="32">
        <f>K55/K62</f>
        <v>7.6902902450088823E-2</v>
      </c>
      <c r="N66" s="32">
        <f>N55/N62</f>
        <v>7.0942786515982154E-2</v>
      </c>
      <c r="O66" s="31"/>
    </row>
    <row r="67" spans="1:15" x14ac:dyDescent="0.45">
      <c r="A67" s="13">
        <f>A66+1</f>
        <v>50</v>
      </c>
      <c r="B67" t="s">
        <v>81</v>
      </c>
      <c r="D67" s="31">
        <f>(D47+D48)/(D60+D58+D48+D47)</f>
        <v>9.2972823387504594E-2</v>
      </c>
      <c r="H67" s="31"/>
      <c r="I67" s="31">
        <f>(I47+I48)/(I60+I58+I48+I47)</f>
        <v>3.0607397517218003E-2</v>
      </c>
      <c r="N67" s="31">
        <f>(N47+N48)/(N60+N58+N48+N47)</f>
        <v>6.0479071140281365E-2</v>
      </c>
    </row>
    <row r="69" spans="1:15" x14ac:dyDescent="0.45">
      <c r="B69" t="s">
        <v>82</v>
      </c>
    </row>
    <row r="70" spans="1:15" x14ac:dyDescent="0.45">
      <c r="B70" t="s">
        <v>83</v>
      </c>
    </row>
    <row r="71" spans="1:15" x14ac:dyDescent="0.45">
      <c r="B71" t="s">
        <v>84</v>
      </c>
    </row>
    <row r="72" spans="1:15" x14ac:dyDescent="0.45">
      <c r="B72" t="s">
        <v>85</v>
      </c>
    </row>
    <row r="73" spans="1:15" x14ac:dyDescent="0.45">
      <c r="B73" t="s">
        <v>86</v>
      </c>
    </row>
    <row r="76" spans="1:15" x14ac:dyDescent="0.45">
      <c r="I76" s="33"/>
    </row>
    <row r="77" spans="1:15" x14ac:dyDescent="0.45">
      <c r="I77" s="33"/>
    </row>
    <row r="78" spans="1:15" x14ac:dyDescent="0.45">
      <c r="I78" s="33"/>
    </row>
    <row r="83" spans="4:9" x14ac:dyDescent="0.45">
      <c r="D83" s="16"/>
      <c r="I83" s="16"/>
    </row>
    <row r="84" spans="4:9" x14ac:dyDescent="0.45">
      <c r="D84" s="16"/>
      <c r="I84" s="16"/>
    </row>
    <row r="85" spans="4:9" x14ac:dyDescent="0.45">
      <c r="D85" s="31"/>
      <c r="I85" s="31"/>
    </row>
  </sheetData>
  <printOptions horizontalCentered="1"/>
  <pageMargins left="0.32" right="0.2" top="0.75" bottom="0.75" header="0.3" footer="0.3"/>
  <pageSetup scale="44" orientation="landscape" horizontalDpi="300" vertic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6" ma:contentTypeDescription="Create a new document." ma:contentTypeScope="" ma:versionID="80b22b2e6efc1f9437873181a239db22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57f6b5888668914187800847b2c332f1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  <xsd:element ref="ns3:_dlc_DocId" minOccurs="0"/>
                <xsd:element ref="ns3:_dlc_DocIdUrl" minOccurs="0"/>
                <xsd:element ref="ns3:_dlc_DocIdPersistId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GRC - 2023-00191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  <_dlc_DocId xmlns="00c1cf47-8665-4c73-8994-ff3a5e26da0f">4QVSNHSJP2QR-262969112-5300</_dlc_DocId>
    <_dlc_DocIdUrl xmlns="00c1cf47-8665-4c73-8994-ff3a5e26da0f">
      <Url>https://amwater.sharepoint.com/sites/sers/KY/_layouts/15/DocIdRedir.aspx?ID=4QVSNHSJP2QR-262969112-5300</Url>
      <Description>4QVSNHSJP2QR-262969112-5300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909CDE6-43F1-430B-A14B-9B92B50E8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97DD48-CCB4-4546-ADD8-206AF89788C4}">
  <ds:schemaRefs>
    <ds:schemaRef ds:uri="http://purl.org/dc/dcmitype/"/>
    <ds:schemaRef ds:uri="00c1cf47-8665-4c73-8994-ff3a5e26da0f"/>
    <ds:schemaRef ds:uri="7312d0bd-5bb3-4d44-9c84-f993550bda7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3527bf6f-27a6-47d3-aafb-dbf13eba6bbe"/>
    <ds:schemaRef ds:uri="http://schemas.openxmlformats.org/package/2006/metadata/core-properties"/>
    <ds:schemaRef ds:uri="3527BF6F-27A6-47D3-AAFB-DBF13EBA6BB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28AC77-9274-4285-A492-E0BF25D452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FE610C-4D53-431A-83EC-91886A58F23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1-8 Rev Proof (Sch M2-M3)</vt:lpstr>
      <vt:lpstr>Page 9 ROE Proof</vt:lpstr>
      <vt:lpstr>'Page 1-8 Rev Proof (Sch M2-M3)'!Print_Area</vt:lpstr>
      <vt:lpstr>'Page 9 ROE Proof'!Print_Area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Swiz</dc:creator>
  <cp:lastModifiedBy>Jeffrey Newcomb</cp:lastModifiedBy>
  <dcterms:created xsi:type="dcterms:W3CDTF">2024-05-16T18:58:02Z</dcterms:created>
  <dcterms:modified xsi:type="dcterms:W3CDTF">2024-06-07T02:39:55Z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2024-05-16T18:58:30Z</vt:lpwstr>
  </property>
  <property fmtid="{D5CDD505-2E9C-101B-9397-08002B2CF9AE}" pid="6" name="MSIP_Label_846c87f6-c46e-48eb-b7ce-d3a4a7d30611_Method">
    <vt:lpwstr>Standard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4e1dfdf9-6d54-41da-8e13-b6f64532186d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  <property fmtid="{D5CDD505-2E9C-101B-9397-08002B2CF9AE}" pid="12" name="_dlc_DocIdItemGuid">
    <vt:lpwstr>4bfe1ebc-c71e-41b7-b648-1aeee7e673f0</vt:lpwstr>
  </property>
</Properties>
</file>