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NMWA Debt" sheetId="1" r:id="rId1"/>
  </sheets>
  <definedNames>
    <definedName name="_Regression_Int" localSheetId="0" hidden="1">1</definedName>
    <definedName name="Print_Area_MI" localSheetId="0">'NMWA Debt'!$A$1:$W$39</definedName>
  </definedNames>
  <calcPr fullCalcOnLoad="1"/>
</workbook>
</file>

<file path=xl/sharedStrings.xml><?xml version="1.0" encoding="utf-8"?>
<sst xmlns="http://schemas.openxmlformats.org/spreadsheetml/2006/main" count="53" uniqueCount="17">
  <si>
    <t>THE ANNUAL REQUIREMENTS TO AMORTIZE ALL BONDS OUTSTANDING AS OF DECEMBER 31, ARE AS FOLLOWS:</t>
  </si>
  <si>
    <t xml:space="preserve"> </t>
  </si>
  <si>
    <t xml:space="preserve">     Total</t>
  </si>
  <si>
    <t>F/Y/E</t>
  </si>
  <si>
    <t>12/31</t>
  </si>
  <si>
    <t>Principal</t>
  </si>
  <si>
    <t>Interest</t>
  </si>
  <si>
    <t>REMAINING PRINCIPAL/INTEREST AS OF:</t>
  </si>
  <si>
    <t>SERIES A (91-06) 4.5%</t>
  </si>
  <si>
    <t>SERIES B (91-08) 5.5%</t>
  </si>
  <si>
    <t>SERIES D (91-10) 3.75%</t>
  </si>
  <si>
    <t>2010C Refunding Bonds</t>
  </si>
  <si>
    <t>SERIES A(91-11) 3.00%</t>
  </si>
  <si>
    <t>Total Bonds Only</t>
  </si>
  <si>
    <t>2016D Refunding Bonds</t>
  </si>
  <si>
    <t>f/n 4</t>
  </si>
  <si>
    <t>2022 Reevenue Bonds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</si>
</sst>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00_);_(* \(#,##0.000\);_(* &quot;-&quot;???_);_(@_)"/>
    <numFmt numFmtId="166" formatCode="_(* #,##0.00000_);_(* \(#,##0.00000\);_(* &quot;-&quot;?????_);_(@_)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Courier"/>
      <family val="3"/>
    </font>
    <font>
      <u val="singleAccounting"/>
      <sz val="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39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NumberFormat="1" applyAlignment="1">
      <alignment/>
    </xf>
    <xf numFmtId="41" fontId="5" fillId="0" borderId="0" xfId="0" applyNumberFormat="1" applyFont="1" applyAlignment="1">
      <alignment horizontal="left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 quotePrefix="1">
      <alignment horizontal="centerContinuous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fill"/>
    </xf>
    <xf numFmtId="41" fontId="7" fillId="0" borderId="0" xfId="0" applyNumberFormat="1" applyFont="1" applyAlignment="1" quotePrefix="1">
      <alignment horizontal="center"/>
    </xf>
    <xf numFmtId="41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9" fontId="6" fillId="0" borderId="0" xfId="0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/>
    </xf>
    <xf numFmtId="41" fontId="44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44" fillId="0" borderId="0" xfId="0" applyNumberFormat="1" applyFont="1" applyFill="1" applyAlignment="1">
      <alignment/>
    </xf>
    <xf numFmtId="41" fontId="5" fillId="0" borderId="0" xfId="0" applyNumberFormat="1" applyFont="1" applyAlignment="1" quotePrefix="1">
      <alignment horizontal="center"/>
    </xf>
    <xf numFmtId="41" fontId="5" fillId="0" borderId="0" xfId="0" applyNumberFormat="1" applyFont="1" applyAlignment="1">
      <alignment horizontal="center"/>
    </xf>
    <xf numFmtId="41" fontId="5" fillId="33" borderId="0" xfId="0" applyNumberFormat="1" applyFont="1" applyFill="1" applyAlignment="1">
      <alignment/>
    </xf>
    <xf numFmtId="41" fontId="5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4</xdr:row>
      <xdr:rowOff>0</xdr:rowOff>
    </xdr:from>
    <xdr:to>
      <xdr:col>8</xdr:col>
      <xdr:colOff>447675</xdr:colOff>
      <xdr:row>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009900" y="6286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50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6" sqref="M26"/>
    </sheetView>
  </sheetViews>
  <sheetFormatPr defaultColWidth="9.625" defaultRowHeight="12.75"/>
  <cols>
    <col min="1" max="1" width="9.625" style="0" customWidth="1"/>
    <col min="2" max="2" width="2.25390625" style="0" bestFit="1" customWidth="1"/>
    <col min="3" max="3" width="7.125" style="0" hidden="1" customWidth="1"/>
    <col min="4" max="4" width="6.375" style="0" hidden="1" customWidth="1"/>
    <col min="5" max="5" width="7.125" style="0" hidden="1" customWidth="1"/>
    <col min="6" max="6" width="6.375" style="0" hidden="1" customWidth="1"/>
    <col min="7" max="7" width="11.625" style="0" customWidth="1"/>
    <col min="8" max="8" width="10.625" style="0" customWidth="1"/>
    <col min="9" max="9" width="11.625" style="0" customWidth="1"/>
    <col min="10" max="10" width="10.625" style="0" customWidth="1"/>
    <col min="11" max="11" width="11.625" style="0" customWidth="1"/>
    <col min="12" max="16" width="10.625" style="0" customWidth="1"/>
    <col min="17" max="20" width="1.4921875" style="0" hidden="1" customWidth="1"/>
    <col min="21" max="21" width="1.4921875" style="0" customWidth="1"/>
    <col min="22" max="22" width="9.625" style="0" customWidth="1"/>
    <col min="23" max="23" width="8.625" style="0" customWidth="1"/>
    <col min="24" max="24" width="0" style="0" hidden="1" customWidth="1"/>
    <col min="25" max="25" width="11.625" style="0" hidden="1" customWidth="1"/>
    <col min="26" max="28" width="0" style="0" hidden="1" customWidth="1"/>
    <col min="29" max="29" width="9.625" style="0" customWidth="1"/>
    <col min="30" max="30" width="9.875" style="0" bestFit="1" customWidth="1"/>
  </cols>
  <sheetData>
    <row r="1" spans="1:256" s="1" customFormat="1" ht="12">
      <c r="A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12">
      <c r="A2" s="4"/>
      <c r="B2" s="3" t="s">
        <v>1</v>
      </c>
      <c r="C2" s="6" t="s">
        <v>8</v>
      </c>
      <c r="D2" s="6"/>
      <c r="E2" s="6" t="s">
        <v>9</v>
      </c>
      <c r="F2" s="6"/>
      <c r="G2" s="20" t="s">
        <v>16</v>
      </c>
      <c r="H2" s="20"/>
      <c r="I2" s="21" t="s">
        <v>10</v>
      </c>
      <c r="J2" s="21"/>
      <c r="K2" s="7" t="s">
        <v>12</v>
      </c>
      <c r="L2" s="7"/>
      <c r="M2" s="20" t="s">
        <v>11</v>
      </c>
      <c r="N2" s="20"/>
      <c r="O2" s="20" t="s">
        <v>14</v>
      </c>
      <c r="P2" s="20"/>
      <c r="Q2" s="20"/>
      <c r="R2" s="20"/>
      <c r="S2" s="7"/>
      <c r="T2" s="7"/>
      <c r="U2" s="7"/>
      <c r="V2" s="6" t="s">
        <v>2</v>
      </c>
      <c r="W2" s="6"/>
      <c r="X2" s="21" t="s">
        <v>13</v>
      </c>
      <c r="Y2" s="21"/>
      <c r="Z2" s="4"/>
      <c r="AA2" s="4"/>
      <c r="AB2" s="4"/>
      <c r="AC2" s="4"/>
      <c r="AD2" s="5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" customFormat="1" ht="12">
      <c r="A3" s="8" t="s">
        <v>3</v>
      </c>
      <c r="B3" s="4"/>
      <c r="C3" s="9"/>
      <c r="D3" s="9"/>
      <c r="E3" s="9"/>
      <c r="F3" s="9"/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9"/>
      <c r="W3" s="9"/>
      <c r="X3" s="4"/>
      <c r="Y3" s="4"/>
      <c r="Z3" s="4"/>
      <c r="AA3" s="4"/>
      <c r="AB3" s="4"/>
      <c r="AC3" s="4"/>
      <c r="AD3" s="5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13.5">
      <c r="A4" s="10" t="s">
        <v>4</v>
      </c>
      <c r="B4" s="4"/>
      <c r="C4" s="11" t="s">
        <v>5</v>
      </c>
      <c r="D4" s="11" t="s">
        <v>6</v>
      </c>
      <c r="E4" s="11" t="s">
        <v>5</v>
      </c>
      <c r="F4" s="11" t="s">
        <v>6</v>
      </c>
      <c r="G4" s="11" t="s">
        <v>5</v>
      </c>
      <c r="H4" s="11" t="s">
        <v>6</v>
      </c>
      <c r="I4" s="11" t="s">
        <v>5</v>
      </c>
      <c r="J4" s="11" t="s">
        <v>6</v>
      </c>
      <c r="K4" s="11" t="s">
        <v>5</v>
      </c>
      <c r="L4" s="11" t="s">
        <v>6</v>
      </c>
      <c r="M4" s="11" t="s">
        <v>5</v>
      </c>
      <c r="N4" s="11" t="s">
        <v>6</v>
      </c>
      <c r="O4" s="11" t="s">
        <v>5</v>
      </c>
      <c r="P4" s="11" t="s">
        <v>6</v>
      </c>
      <c r="Q4" s="11" t="s">
        <v>5</v>
      </c>
      <c r="R4" s="11" t="s">
        <v>6</v>
      </c>
      <c r="S4" s="11" t="s">
        <v>5</v>
      </c>
      <c r="T4" s="11" t="s">
        <v>6</v>
      </c>
      <c r="U4" s="11"/>
      <c r="V4" s="11" t="s">
        <v>5</v>
      </c>
      <c r="W4" s="11" t="s">
        <v>6</v>
      </c>
      <c r="X4" s="11" t="s">
        <v>5</v>
      </c>
      <c r="Y4" s="11" t="s">
        <v>6</v>
      </c>
      <c r="Z4" s="4"/>
      <c r="AA4" s="4"/>
      <c r="AB4" s="4"/>
      <c r="AC4" s="4"/>
      <c r="AD4" s="5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12" hidden="1">
      <c r="A5" s="12">
        <v>2014</v>
      </c>
      <c r="B5" s="4"/>
      <c r="C5" s="4">
        <v>9000</v>
      </c>
      <c r="D5" s="4">
        <v>14737.5</v>
      </c>
      <c r="E5" s="4">
        <v>8500</v>
      </c>
      <c r="F5" s="4">
        <v>19002.5</v>
      </c>
      <c r="G5" s="4">
        <v>0</v>
      </c>
      <c r="H5" s="4">
        <v>0</v>
      </c>
      <c r="I5" s="4">
        <v>19500</v>
      </c>
      <c r="J5" s="4">
        <v>61959.375</v>
      </c>
      <c r="K5" s="4">
        <v>19500</v>
      </c>
      <c r="L5" s="4">
        <v>39997.5</v>
      </c>
      <c r="M5" s="4">
        <v>90000</v>
      </c>
      <c r="N5" s="4">
        <v>54618</v>
      </c>
      <c r="O5" s="4">
        <v>0</v>
      </c>
      <c r="P5" s="4">
        <v>0</v>
      </c>
      <c r="Q5" s="4">
        <v>42500</v>
      </c>
      <c r="R5" s="4">
        <v>11956</v>
      </c>
      <c r="S5" s="4">
        <v>42500</v>
      </c>
      <c r="T5" s="4">
        <v>11956</v>
      </c>
      <c r="U5" s="4"/>
      <c r="V5" s="4">
        <f aca="true" t="shared" si="0" ref="V5:W7">(C5+E5+G5+I5+K5+M5+S5)</f>
        <v>189000</v>
      </c>
      <c r="W5" s="4">
        <f t="shared" si="0"/>
        <v>202270.875</v>
      </c>
      <c r="X5" s="4">
        <f>V5-S5</f>
        <v>146500</v>
      </c>
      <c r="Y5" s="4">
        <f>W5-T5</f>
        <v>190314.875</v>
      </c>
      <c r="Z5" s="4"/>
      <c r="AA5" s="4"/>
      <c r="AB5" s="4"/>
      <c r="AC5" s="4"/>
      <c r="AD5" s="5"/>
      <c r="AE5" s="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12" hidden="1">
      <c r="A6" s="12">
        <f aca="true" t="shared" si="1" ref="A6:A37">(A5+1)</f>
        <v>2015</v>
      </c>
      <c r="B6" s="4"/>
      <c r="C6" s="4">
        <v>10000</v>
      </c>
      <c r="D6" s="4">
        <v>14310</v>
      </c>
      <c r="E6" s="4">
        <v>9000</v>
      </c>
      <c r="F6" s="4">
        <v>18535</v>
      </c>
      <c r="G6" s="4">
        <v>0</v>
      </c>
      <c r="H6" s="4">
        <v>0</v>
      </c>
      <c r="I6" s="4">
        <v>20500</v>
      </c>
      <c r="J6" s="4">
        <v>61209.375</v>
      </c>
      <c r="K6" s="4">
        <v>20500</v>
      </c>
      <c r="L6" s="4">
        <v>39397.5</v>
      </c>
      <c r="M6" s="4">
        <v>95000</v>
      </c>
      <c r="N6" s="4">
        <v>53628</v>
      </c>
      <c r="O6" s="4">
        <v>0</v>
      </c>
      <c r="P6" s="4">
        <v>0</v>
      </c>
      <c r="Q6" s="4">
        <v>45000</v>
      </c>
      <c r="R6" s="4">
        <v>10006</v>
      </c>
      <c r="S6" s="4">
        <v>45000</v>
      </c>
      <c r="T6" s="4">
        <v>10006</v>
      </c>
      <c r="U6" s="4"/>
      <c r="V6" s="4">
        <f t="shared" si="0"/>
        <v>200000</v>
      </c>
      <c r="W6" s="4">
        <f t="shared" si="0"/>
        <v>197085.875</v>
      </c>
      <c r="X6" s="4">
        <f aca="true" t="shared" si="2" ref="X6:X58">V6-S6</f>
        <v>155000</v>
      </c>
      <c r="Y6" s="4">
        <f aca="true" t="shared" si="3" ref="Y6:Y54">W6-T6</f>
        <v>187079.875</v>
      </c>
      <c r="Z6" s="4"/>
      <c r="AA6" s="4"/>
      <c r="AB6" s="4"/>
      <c r="AC6" s="4"/>
      <c r="AD6" s="5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12" hidden="1">
      <c r="A7" s="12">
        <f t="shared" si="1"/>
        <v>2016</v>
      </c>
      <c r="B7" s="4"/>
      <c r="C7" s="4">
        <v>313000</v>
      </c>
      <c r="D7" s="4">
        <v>7042.5</v>
      </c>
      <c r="E7" s="4">
        <v>328000</v>
      </c>
      <c r="F7" s="4">
        <v>18040</v>
      </c>
      <c r="G7" s="4">
        <v>0</v>
      </c>
      <c r="H7" s="4">
        <v>0</v>
      </c>
      <c r="I7" s="4">
        <v>21500</v>
      </c>
      <c r="J7" s="4">
        <v>60421.875</v>
      </c>
      <c r="K7" s="4">
        <v>21000</v>
      </c>
      <c r="L7" s="4">
        <v>38775</v>
      </c>
      <c r="M7" s="4">
        <v>100000</v>
      </c>
      <c r="N7" s="4">
        <v>51419</v>
      </c>
      <c r="O7" s="4">
        <v>0</v>
      </c>
      <c r="P7" s="4">
        <v>0</v>
      </c>
      <c r="Q7" s="4">
        <v>45000</v>
      </c>
      <c r="R7" s="4">
        <v>8178</v>
      </c>
      <c r="S7" s="4">
        <v>45000</v>
      </c>
      <c r="T7" s="4">
        <v>8178</v>
      </c>
      <c r="U7" s="4"/>
      <c r="V7" s="4">
        <f t="shared" si="0"/>
        <v>828500</v>
      </c>
      <c r="W7" s="4">
        <f t="shared" si="0"/>
        <v>183876.375</v>
      </c>
      <c r="X7" s="4">
        <f t="shared" si="2"/>
        <v>783500</v>
      </c>
      <c r="Y7" s="4">
        <f t="shared" si="3"/>
        <v>175698.375</v>
      </c>
      <c r="Z7" s="4"/>
      <c r="AA7" s="4"/>
      <c r="AB7" s="4"/>
      <c r="AC7" s="4"/>
      <c r="AD7" s="5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12" hidden="1">
      <c r="A8" s="12">
        <f t="shared" si="1"/>
        <v>2017</v>
      </c>
      <c r="B8" s="4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22500</v>
      </c>
      <c r="J8" s="4">
        <v>59596.875</v>
      </c>
      <c r="K8" s="4">
        <v>22000</v>
      </c>
      <c r="L8" s="4">
        <v>38130</v>
      </c>
      <c r="M8" s="4">
        <v>100000</v>
      </c>
      <c r="N8" s="4">
        <v>48719</v>
      </c>
      <c r="O8" s="4">
        <v>0</v>
      </c>
      <c r="P8" s="4">
        <v>50004.15</v>
      </c>
      <c r="Q8" s="4">
        <v>80000</v>
      </c>
      <c r="R8" s="4">
        <v>6069</v>
      </c>
      <c r="S8" s="4">
        <v>80000</v>
      </c>
      <c r="T8" s="4">
        <v>6069</v>
      </c>
      <c r="U8" s="4"/>
      <c r="V8" s="4">
        <f aca="true" t="shared" si="4" ref="V8:V42">(C8+E8+G8+I8+K8+M8+O8+S8)</f>
        <v>224500</v>
      </c>
      <c r="W8" s="4">
        <f aca="true" t="shared" si="5" ref="W8:W39">(D8+F8+H8+J8+L8+N8+T8+P8)</f>
        <v>202519.025</v>
      </c>
      <c r="X8" s="4">
        <f t="shared" si="2"/>
        <v>144500</v>
      </c>
      <c r="Y8" s="4">
        <f t="shared" si="3"/>
        <v>196450.025</v>
      </c>
      <c r="AA8" s="4"/>
      <c r="AB8" s="4"/>
      <c r="AC8" s="4"/>
      <c r="AD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12" hidden="1">
      <c r="A9" s="12">
        <f t="shared" si="1"/>
        <v>2018</v>
      </c>
      <c r="B9" s="4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23500</v>
      </c>
      <c r="J9" s="4">
        <v>58734.375</v>
      </c>
      <c r="K9" s="4">
        <v>22500</v>
      </c>
      <c r="L9" s="4">
        <v>37462.5</v>
      </c>
      <c r="M9" s="4">
        <v>105000</v>
      </c>
      <c r="N9" s="4">
        <v>45519</v>
      </c>
      <c r="O9" s="4">
        <v>40000</v>
      </c>
      <c r="P9" s="4">
        <f>37347.5+36527.5</f>
        <v>73875</v>
      </c>
      <c r="Q9" s="4">
        <v>57500</v>
      </c>
      <c r="R9" s="4">
        <v>2444</v>
      </c>
      <c r="S9" s="4">
        <v>57500</v>
      </c>
      <c r="T9" s="4">
        <v>2444</v>
      </c>
      <c r="U9" s="4"/>
      <c r="V9" s="4">
        <f t="shared" si="4"/>
        <v>248500</v>
      </c>
      <c r="W9" s="4">
        <f t="shared" si="5"/>
        <v>218034.875</v>
      </c>
      <c r="X9" s="4">
        <f t="shared" si="2"/>
        <v>191000</v>
      </c>
      <c r="Y9" s="4">
        <f t="shared" si="3"/>
        <v>215590.875</v>
      </c>
      <c r="AA9" s="4"/>
      <c r="AB9" s="4"/>
      <c r="AC9" s="4"/>
      <c r="AD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12" hidden="1">
      <c r="A10" s="12">
        <f t="shared" si="1"/>
        <v>2019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24500</v>
      </c>
      <c r="J10" s="4">
        <v>57834.375</v>
      </c>
      <c r="K10" s="4">
        <v>23500</v>
      </c>
      <c r="L10" s="4">
        <v>36772.5</v>
      </c>
      <c r="M10" s="4">
        <v>110000</v>
      </c>
      <c r="N10" s="4">
        <v>42159</v>
      </c>
      <c r="O10" s="4">
        <v>55000</v>
      </c>
      <c r="P10" s="4">
        <f>36527.5+35400</f>
        <v>71927.5</v>
      </c>
      <c r="Q10" s="4"/>
      <c r="R10" s="4"/>
      <c r="S10" s="4"/>
      <c r="T10" s="4"/>
      <c r="U10" s="4"/>
      <c r="V10" s="4">
        <f t="shared" si="4"/>
        <v>213000</v>
      </c>
      <c r="W10" s="4">
        <f t="shared" si="5"/>
        <v>208693.375</v>
      </c>
      <c r="X10" s="4">
        <f t="shared" si="2"/>
        <v>213000</v>
      </c>
      <c r="Y10" s="4">
        <f t="shared" si="3"/>
        <v>208693.375</v>
      </c>
      <c r="Z10" s="16"/>
      <c r="AA10" s="4"/>
      <c r="AB10" s="4"/>
      <c r="AC10" s="4"/>
      <c r="AD10" s="5"/>
      <c r="AE10" s="16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12" hidden="1">
      <c r="A11" s="12">
        <f t="shared" si="1"/>
        <v>2020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25500</v>
      </c>
      <c r="J11" s="4">
        <v>56896.875</v>
      </c>
      <c r="K11" s="4">
        <v>24000</v>
      </c>
      <c r="L11" s="4">
        <v>36060</v>
      </c>
      <c r="M11" s="4">
        <v>110000</v>
      </c>
      <c r="N11" s="4">
        <v>38364</v>
      </c>
      <c r="O11" s="4">
        <v>55000</v>
      </c>
      <c r="P11" s="4">
        <f>35400+34272.5</f>
        <v>69672.5</v>
      </c>
      <c r="Q11" s="4"/>
      <c r="R11" s="4"/>
      <c r="S11" s="4"/>
      <c r="T11" s="4"/>
      <c r="U11" s="4"/>
      <c r="V11" s="4">
        <f t="shared" si="4"/>
        <v>214500</v>
      </c>
      <c r="W11" s="4">
        <f t="shared" si="5"/>
        <v>200993.375</v>
      </c>
      <c r="X11" s="4">
        <f t="shared" si="2"/>
        <v>214500</v>
      </c>
      <c r="Y11" s="4">
        <f t="shared" si="3"/>
        <v>200993.375</v>
      </c>
      <c r="Z11" s="16"/>
      <c r="AA11" s="4"/>
      <c r="AB11" s="4"/>
      <c r="AC11" s="4"/>
      <c r="AD11" s="5"/>
      <c r="AE11" s="16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12" hidden="1">
      <c r="A12" s="12">
        <f t="shared" si="1"/>
        <v>2021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26500</v>
      </c>
      <c r="J12" s="4">
        <v>55921.875</v>
      </c>
      <c r="K12" s="4">
        <v>25000</v>
      </c>
      <c r="L12" s="4">
        <v>35325</v>
      </c>
      <c r="M12" s="4">
        <v>115000</v>
      </c>
      <c r="N12" s="4">
        <v>34431</v>
      </c>
      <c r="O12" s="4">
        <v>60000</v>
      </c>
      <c r="P12" s="4">
        <f>34272.5+33042.5</f>
        <v>67315</v>
      </c>
      <c r="Q12" s="4"/>
      <c r="R12" s="4"/>
      <c r="S12" s="4"/>
      <c r="T12" s="4"/>
      <c r="U12" s="4"/>
      <c r="V12" s="4">
        <f t="shared" si="4"/>
        <v>226500</v>
      </c>
      <c r="W12" s="4">
        <f t="shared" si="5"/>
        <v>192992.875</v>
      </c>
      <c r="X12" s="4">
        <f t="shared" si="2"/>
        <v>226500</v>
      </c>
      <c r="Y12" s="4">
        <f t="shared" si="3"/>
        <v>192992.875</v>
      </c>
      <c r="AA12" s="4"/>
      <c r="AB12" s="4"/>
      <c r="AC12" s="4"/>
      <c r="AD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12" hidden="1">
      <c r="A13" s="17">
        <f>(A12+1)</f>
        <v>2022</v>
      </c>
      <c r="B13" s="18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28000</v>
      </c>
      <c r="J13" s="18">
        <v>54900</v>
      </c>
      <c r="K13" s="18">
        <v>26000</v>
      </c>
      <c r="L13" s="18">
        <v>34560</v>
      </c>
      <c r="M13" s="18">
        <v>120000</v>
      </c>
      <c r="N13" s="18">
        <v>30176</v>
      </c>
      <c r="O13" s="18">
        <v>60000</v>
      </c>
      <c r="P13" s="18">
        <f>33042.5+31812.5</f>
        <v>64855</v>
      </c>
      <c r="Q13" s="18"/>
      <c r="R13" s="18"/>
      <c r="S13" s="18"/>
      <c r="T13" s="18"/>
      <c r="U13" s="18"/>
      <c r="V13" s="18">
        <f t="shared" si="4"/>
        <v>234000</v>
      </c>
      <c r="W13" s="18">
        <f t="shared" si="5"/>
        <v>184491</v>
      </c>
      <c r="X13" s="4">
        <f t="shared" si="2"/>
        <v>234000</v>
      </c>
      <c r="Y13" s="4">
        <f t="shared" si="3"/>
        <v>184491</v>
      </c>
      <c r="AA13" s="4"/>
      <c r="AB13" s="4"/>
      <c r="AC13" s="4"/>
      <c r="AD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2">
      <c r="A14" s="17">
        <f>(A13+1)</f>
        <v>2023</v>
      </c>
      <c r="B14" s="18"/>
      <c r="C14" s="18">
        <v>0</v>
      </c>
      <c r="D14" s="18">
        <f>(($C$60-SUM($C$5:C13))*0.045/2)+(($C$60-SUM($C$5:C14))*0.045/2)</f>
        <v>0</v>
      </c>
      <c r="E14" s="18">
        <v>0</v>
      </c>
      <c r="F14" s="18">
        <f>(($E$60-SUM($E$5:E13))*0.055)</f>
        <v>0</v>
      </c>
      <c r="G14" s="18">
        <v>58000</v>
      </c>
      <c r="H14" s="18">
        <v>63750</v>
      </c>
      <c r="I14" s="18">
        <v>29000</v>
      </c>
      <c r="J14" s="18">
        <f>(($I$60-SUM($I$5:I13))*0.0375/2)+(($I$60-SUM($I$5:I14))*0.0375/2)</f>
        <v>53831.25</v>
      </c>
      <c r="K14" s="18">
        <v>27000</v>
      </c>
      <c r="L14" s="18">
        <f>(($K$60-SUM($K$5:K13))*0.03/2)+(($K$60-SUM($K$5:K14))*0.03/2)</f>
        <v>33765</v>
      </c>
      <c r="M14" s="23">
        <v>130000</v>
      </c>
      <c r="N14" s="18">
        <v>25586</v>
      </c>
      <c r="O14" s="18">
        <v>65000</v>
      </c>
      <c r="P14" s="18">
        <f>31812.5+30155</f>
        <v>61967.5</v>
      </c>
      <c r="Q14" s="18"/>
      <c r="R14" s="18"/>
      <c r="S14" s="18"/>
      <c r="T14" s="18"/>
      <c r="U14" s="18"/>
      <c r="V14" s="18">
        <f t="shared" si="4"/>
        <v>309000</v>
      </c>
      <c r="W14" s="18">
        <f t="shared" si="5"/>
        <v>238899.75</v>
      </c>
      <c r="X14" s="18">
        <f t="shared" si="2"/>
        <v>309000</v>
      </c>
      <c r="Y14" s="18">
        <f t="shared" si="3"/>
        <v>238899.75</v>
      </c>
      <c r="Z14" s="19" t="s">
        <v>15</v>
      </c>
      <c r="AA14" s="18">
        <f>SUM(G14,I14,K14,M14,O14)</f>
        <v>309000</v>
      </c>
      <c r="AB14" s="18">
        <f>SUM(H14,J14,L14,N14,P14)</f>
        <v>238899.75</v>
      </c>
      <c r="AC14" s="18">
        <f aca="true" t="shared" si="6" ref="AC14:AD18">+AA14</f>
        <v>309000</v>
      </c>
      <c r="AD14" s="18">
        <f t="shared" si="6"/>
        <v>238899.75</v>
      </c>
      <c r="AE14" s="19" t="s">
        <v>15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12">
      <c r="A15" s="12">
        <f t="shared" si="1"/>
        <v>2024</v>
      </c>
      <c r="B15" s="4"/>
      <c r="C15" s="4">
        <v>0</v>
      </c>
      <c r="D15" s="4">
        <f>(($C$60-SUM($C$5:C14))*0.045/2)+(($C$60-SUM($C$5:C15))*0.045/2)</f>
        <v>0</v>
      </c>
      <c r="E15" s="4">
        <v>0</v>
      </c>
      <c r="F15" s="4">
        <f>(($E$60-SUM($E$5:E14))*0.055)</f>
        <v>0</v>
      </c>
      <c r="G15" s="22">
        <v>59000</v>
      </c>
      <c r="H15" s="22">
        <v>62662</v>
      </c>
      <c r="I15" s="22">
        <v>30500</v>
      </c>
      <c r="J15" s="22">
        <f>(($I$60-SUM($I$5:I14))*0.0375/2)+(($I$60-SUM($I$5:I15))*0.0375/2)</f>
        <v>52715.625</v>
      </c>
      <c r="K15" s="22">
        <v>28000</v>
      </c>
      <c r="L15" s="22">
        <f>(($K$60-SUM($K$5:K14))*0.03/2)+(($K$60-SUM($K$5:K15))*0.03/2)</f>
        <v>32940</v>
      </c>
      <c r="M15" s="22">
        <v>40000</v>
      </c>
      <c r="N15" s="22">
        <v>20451</v>
      </c>
      <c r="O15" s="22">
        <v>70000</v>
      </c>
      <c r="P15" s="22">
        <f>30155+28720</f>
        <v>58875</v>
      </c>
      <c r="Q15" s="22"/>
      <c r="R15" s="22"/>
      <c r="S15" s="22"/>
      <c r="T15" s="22"/>
      <c r="U15" s="22"/>
      <c r="V15" s="4">
        <f t="shared" si="4"/>
        <v>227500</v>
      </c>
      <c r="W15" s="4">
        <f t="shared" si="5"/>
        <v>227643.625</v>
      </c>
      <c r="X15" s="4">
        <f t="shared" si="2"/>
        <v>227500</v>
      </c>
      <c r="Y15" s="4">
        <f t="shared" si="3"/>
        <v>227643.625</v>
      </c>
      <c r="Z15" s="16" t="s">
        <v>15</v>
      </c>
      <c r="AA15" s="18">
        <f>SUM(G15,I15,K15,M15,O15)</f>
        <v>227500</v>
      </c>
      <c r="AB15" s="18">
        <f>SUM(H15,J15,L15,N15,P15)</f>
        <v>227643.625</v>
      </c>
      <c r="AC15" s="4">
        <f t="shared" si="6"/>
        <v>227500</v>
      </c>
      <c r="AD15" s="4">
        <f t="shared" si="6"/>
        <v>227643.625</v>
      </c>
      <c r="AE15" s="16" t="s">
        <v>15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12">
      <c r="A16" s="12">
        <f t="shared" si="1"/>
        <v>2025</v>
      </c>
      <c r="B16" s="4"/>
      <c r="C16" s="4">
        <v>0</v>
      </c>
      <c r="D16" s="4">
        <f>(($C$60-SUM($C$5:C15))*0.045/2)+(($C$60-SUM($C$5:C16))*0.045/2)</f>
        <v>0</v>
      </c>
      <c r="E16" s="4">
        <v>0</v>
      </c>
      <c r="F16" s="4">
        <f>(($E$60-SUM($E$5:E15))*0.055)</f>
        <v>0</v>
      </c>
      <c r="G16" s="22">
        <v>60000</v>
      </c>
      <c r="H16" s="22">
        <v>61556</v>
      </c>
      <c r="I16" s="22">
        <v>31500</v>
      </c>
      <c r="J16" s="22">
        <f>(($I$60-SUM($I$5:I15))*0.0375/2)+(($I$60-SUM($I$5:I16))*0.0375/2)</f>
        <v>51553.125</v>
      </c>
      <c r="K16" s="22">
        <v>29000</v>
      </c>
      <c r="L16" s="22">
        <f>(($K$60-SUM($K$5:K15))*0.03/2)+(($K$60-SUM($K$5:K16))*0.03/2)</f>
        <v>32085</v>
      </c>
      <c r="M16" s="22">
        <v>45000</v>
      </c>
      <c r="N16" s="22">
        <v>18871</v>
      </c>
      <c r="O16" s="22">
        <v>70000</v>
      </c>
      <c r="P16" s="22">
        <f>28720+27285</f>
        <v>56005</v>
      </c>
      <c r="Q16" s="22"/>
      <c r="R16" s="22"/>
      <c r="S16" s="22"/>
      <c r="T16" s="22"/>
      <c r="U16" s="22"/>
      <c r="V16" s="4">
        <f t="shared" si="4"/>
        <v>235500</v>
      </c>
      <c r="W16" s="4">
        <f t="shared" si="5"/>
        <v>220070.125</v>
      </c>
      <c r="X16" s="4">
        <f t="shared" si="2"/>
        <v>235500</v>
      </c>
      <c r="Y16" s="4">
        <f t="shared" si="3"/>
        <v>220070.125</v>
      </c>
      <c r="Z16" s="16" t="s">
        <v>15</v>
      </c>
      <c r="AA16" s="18">
        <f aca="true" t="shared" si="7" ref="AA16:AA54">SUM(G16,I16,K16,M16,O16)</f>
        <v>235500</v>
      </c>
      <c r="AB16" s="18">
        <f aca="true" t="shared" si="8" ref="AB16:AB54">SUM(H16,J16,L16,N16,P16)</f>
        <v>220070.125</v>
      </c>
      <c r="AC16" s="4">
        <f t="shared" si="6"/>
        <v>235500</v>
      </c>
      <c r="AD16" s="4">
        <f t="shared" si="6"/>
        <v>220070.125</v>
      </c>
      <c r="AE16" s="16" t="s">
        <v>15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12">
      <c r="A17" s="12">
        <f t="shared" si="1"/>
        <v>2026</v>
      </c>
      <c r="B17" s="4"/>
      <c r="C17" s="4">
        <v>0</v>
      </c>
      <c r="D17" s="4">
        <f>(($C$60-SUM($C$5:C16))*0.045/2)+(($C$60-SUM($C$5:C17))*0.045/2)</f>
        <v>0</v>
      </c>
      <c r="E17" s="4">
        <v>0</v>
      </c>
      <c r="F17" s="4">
        <f>(($E$60-SUM($E$5:E16))*0.055)</f>
        <v>0</v>
      </c>
      <c r="G17" s="22">
        <v>61000</v>
      </c>
      <c r="H17" s="22">
        <v>60431</v>
      </c>
      <c r="I17" s="22">
        <v>33000</v>
      </c>
      <c r="J17" s="22">
        <f>(($I$60-SUM($I$5:I16))*0.0375/2)+(($I$60-SUM($I$5:I17))*0.0375/2)</f>
        <v>50343.75</v>
      </c>
      <c r="K17" s="22">
        <v>30000</v>
      </c>
      <c r="L17" s="22">
        <f>(($K$60-SUM($K$5:K16))*0.03/2)+(($K$60-SUM($K$5:K17))*0.03/2)</f>
        <v>31200</v>
      </c>
      <c r="M17" s="22">
        <v>50000</v>
      </c>
      <c r="N17" s="22">
        <v>17038</v>
      </c>
      <c r="O17" s="22">
        <v>75000</v>
      </c>
      <c r="P17" s="22">
        <f>27285+25372.5</f>
        <v>52657.5</v>
      </c>
      <c r="Q17" s="22"/>
      <c r="R17" s="22"/>
      <c r="S17" s="22"/>
      <c r="T17" s="22"/>
      <c r="U17" s="22"/>
      <c r="V17" s="4">
        <f t="shared" si="4"/>
        <v>249000</v>
      </c>
      <c r="W17" s="4">
        <f t="shared" si="5"/>
        <v>211670.25</v>
      </c>
      <c r="X17" s="4">
        <f t="shared" si="2"/>
        <v>249000</v>
      </c>
      <c r="Y17" s="4">
        <f t="shared" si="3"/>
        <v>211670.25</v>
      </c>
      <c r="Z17" s="16" t="s">
        <v>15</v>
      </c>
      <c r="AA17" s="18">
        <f t="shared" si="7"/>
        <v>249000</v>
      </c>
      <c r="AB17" s="18">
        <f t="shared" si="8"/>
        <v>211670.25</v>
      </c>
      <c r="AC17" s="4">
        <f t="shared" si="6"/>
        <v>249000</v>
      </c>
      <c r="AD17" s="4">
        <f t="shared" si="6"/>
        <v>211670.25</v>
      </c>
      <c r="AE17" s="16" t="s">
        <v>15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12">
      <c r="A18" s="12">
        <f t="shared" si="1"/>
        <v>2027</v>
      </c>
      <c r="B18" s="4"/>
      <c r="C18" s="4">
        <v>0</v>
      </c>
      <c r="D18" s="4">
        <f>(($C$60-SUM($C$5:C17))*0.045/2)+(($C$60-SUM($C$5:C18))*0.045/2)</f>
        <v>0</v>
      </c>
      <c r="E18" s="4">
        <v>0</v>
      </c>
      <c r="F18" s="4">
        <f>(($E$60-SUM($E$5:E17))*0.055)</f>
        <v>0</v>
      </c>
      <c r="G18" s="22">
        <v>62500</v>
      </c>
      <c r="H18" s="22">
        <v>59287</v>
      </c>
      <c r="I18" s="22">
        <v>34500</v>
      </c>
      <c r="J18" s="22">
        <f>(($I$60-SUM($I$5:I17))*0.0375/2)+(($I$60-SUM($I$5:I18))*0.0375/2)</f>
        <v>49078.125</v>
      </c>
      <c r="K18" s="22">
        <v>31000</v>
      </c>
      <c r="L18" s="22">
        <f>(($K$60-SUM($K$5:K17))*0.03/2)+(($K$60-SUM($K$5:K18))*0.03/2)</f>
        <v>30285</v>
      </c>
      <c r="M18" s="22">
        <v>50000</v>
      </c>
      <c r="N18" s="22">
        <v>14938</v>
      </c>
      <c r="O18" s="22">
        <v>75000</v>
      </c>
      <c r="P18" s="22">
        <f>25372.5+23835</f>
        <v>49207.5</v>
      </c>
      <c r="Q18" s="22"/>
      <c r="R18" s="22"/>
      <c r="S18" s="22"/>
      <c r="T18" s="22"/>
      <c r="U18" s="22"/>
      <c r="V18" s="4">
        <f t="shared" si="4"/>
        <v>253000</v>
      </c>
      <c r="W18" s="4">
        <f t="shared" si="5"/>
        <v>202795.625</v>
      </c>
      <c r="X18" s="4">
        <f t="shared" si="2"/>
        <v>253000</v>
      </c>
      <c r="Y18" s="4">
        <f t="shared" si="3"/>
        <v>202795.625</v>
      </c>
      <c r="Z18" s="16" t="s">
        <v>15</v>
      </c>
      <c r="AA18" s="18">
        <f t="shared" si="7"/>
        <v>253000</v>
      </c>
      <c r="AB18" s="18">
        <f t="shared" si="8"/>
        <v>202795.625</v>
      </c>
      <c r="AC18" s="4">
        <f t="shared" si="6"/>
        <v>253000</v>
      </c>
      <c r="AD18" s="4">
        <f t="shared" si="6"/>
        <v>202795.625</v>
      </c>
      <c r="AE18" s="16" t="s">
        <v>15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12">
      <c r="A19" s="12">
        <f t="shared" si="1"/>
        <v>2028</v>
      </c>
      <c r="B19" s="4"/>
      <c r="C19" s="4">
        <v>0</v>
      </c>
      <c r="D19" s="4">
        <f>(($C$60-SUM($C$5:C18))*0.045/2)+(($C$60-SUM($C$5:C19))*0.045/2)</f>
        <v>0</v>
      </c>
      <c r="E19" s="4">
        <v>0</v>
      </c>
      <c r="F19" s="4">
        <f>(($E$60-SUM($E$5:E18))*0.055)</f>
        <v>0</v>
      </c>
      <c r="G19" s="22">
        <v>63500</v>
      </c>
      <c r="H19" s="22">
        <v>58115</v>
      </c>
      <c r="I19" s="22">
        <v>36000</v>
      </c>
      <c r="J19" s="22">
        <f>(($I$60-SUM($I$5:I18))*0.0375/2)+(($I$60-SUM($I$5:I19))*0.0375/2)</f>
        <v>47756.25</v>
      </c>
      <c r="K19" s="22">
        <v>32000</v>
      </c>
      <c r="L19" s="22">
        <f>(($K$60-SUM($K$5:K18))*0.03/2)+(($K$60-SUM($K$5:K19))*0.03/2)</f>
        <v>29340</v>
      </c>
      <c r="M19" s="22">
        <v>55000</v>
      </c>
      <c r="N19" s="22">
        <v>12837</v>
      </c>
      <c r="O19" s="22">
        <v>80000</v>
      </c>
      <c r="P19" s="22">
        <f>23835+22195</f>
        <v>46030</v>
      </c>
      <c r="Q19" s="22"/>
      <c r="R19" s="22"/>
      <c r="S19" s="22"/>
      <c r="T19" s="22"/>
      <c r="U19" s="22"/>
      <c r="V19" s="4">
        <f t="shared" si="4"/>
        <v>266500</v>
      </c>
      <c r="W19" s="4">
        <f t="shared" si="5"/>
        <v>194078.25</v>
      </c>
      <c r="X19" s="4">
        <f t="shared" si="2"/>
        <v>266500</v>
      </c>
      <c r="Y19" s="4">
        <f t="shared" si="3"/>
        <v>194078.25</v>
      </c>
      <c r="Z19" s="4"/>
      <c r="AA19" s="18">
        <f t="shared" si="7"/>
        <v>266500</v>
      </c>
      <c r="AB19" s="18">
        <f t="shared" si="8"/>
        <v>194078.25</v>
      </c>
      <c r="AC19" s="4"/>
      <c r="AD19" s="5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12">
      <c r="A20" s="12">
        <f t="shared" si="1"/>
        <v>2029</v>
      </c>
      <c r="B20" s="4"/>
      <c r="C20" s="4">
        <v>0</v>
      </c>
      <c r="D20" s="4">
        <f>(($C$60-SUM($C$5:C19))*0.045/2)+(($C$60-SUM($C$5:C20))*0.045/2)</f>
        <v>0</v>
      </c>
      <c r="E20" s="4">
        <v>0</v>
      </c>
      <c r="F20" s="4">
        <f>(($E$60-SUM($E$5:E19))*0.055)</f>
        <v>0</v>
      </c>
      <c r="G20" s="4">
        <v>64500</v>
      </c>
      <c r="H20" s="18">
        <v>56925</v>
      </c>
      <c r="I20" s="4">
        <v>38000</v>
      </c>
      <c r="J20" s="4">
        <f>(($I$60-SUM($I$5:I19))*0.0375/2)+(($I$60-SUM($I$5:I20))*0.0375/2)</f>
        <v>46368.75</v>
      </c>
      <c r="K20" s="4">
        <v>33500</v>
      </c>
      <c r="L20" s="4">
        <f>(($K$60-SUM($K$5:K19))*0.03/2)+(($K$60-SUM($K$5:K20))*0.03/2)</f>
        <v>28357.5</v>
      </c>
      <c r="M20" s="4">
        <v>55000</v>
      </c>
      <c r="N20" s="4">
        <v>10528</v>
      </c>
      <c r="O20" s="4">
        <v>85000</v>
      </c>
      <c r="P20" s="4">
        <f>22195+20452.5</f>
        <v>42647.5</v>
      </c>
      <c r="Q20" s="4"/>
      <c r="R20" s="4"/>
      <c r="S20" s="4"/>
      <c r="T20" s="4"/>
      <c r="U20" s="4"/>
      <c r="V20" s="4">
        <f t="shared" si="4"/>
        <v>276000</v>
      </c>
      <c r="W20" s="4">
        <f t="shared" si="5"/>
        <v>184826.75</v>
      </c>
      <c r="X20" s="4">
        <f t="shared" si="2"/>
        <v>276000</v>
      </c>
      <c r="Y20" s="4">
        <f t="shared" si="3"/>
        <v>184826.75</v>
      </c>
      <c r="Z20" s="4"/>
      <c r="AA20" s="18">
        <f t="shared" si="7"/>
        <v>276000</v>
      </c>
      <c r="AB20" s="18">
        <f t="shared" si="8"/>
        <v>184826.75</v>
      </c>
      <c r="AC20" s="4"/>
      <c r="AD20" s="5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12">
      <c r="A21" s="12">
        <f t="shared" si="1"/>
        <v>2030</v>
      </c>
      <c r="B21" s="4"/>
      <c r="C21" s="4">
        <v>0</v>
      </c>
      <c r="D21" s="4">
        <f>(($C$60-SUM($C$5:C20))*0.045/2)+(($C$60-SUM($C$5:C21))*0.045/2)</f>
        <v>0</v>
      </c>
      <c r="E21" s="4">
        <v>0</v>
      </c>
      <c r="F21" s="4">
        <f>(($E$60-SUM($E$5:E20))*0.055)</f>
        <v>0</v>
      </c>
      <c r="G21" s="4">
        <v>66000</v>
      </c>
      <c r="H21" s="18">
        <v>55715</v>
      </c>
      <c r="I21" s="4">
        <v>39500</v>
      </c>
      <c r="J21" s="4">
        <f>(($I$60-SUM($I$5:I20))*0.0375/2)+(($I$60-SUM($I$5:I21))*0.0375/2)</f>
        <v>44915.625</v>
      </c>
      <c r="K21" s="4">
        <v>34500</v>
      </c>
      <c r="L21" s="4">
        <f>(($K$60-SUM($K$5:K20))*0.03/2)+(($K$60-SUM($K$5:K21))*0.03/2)</f>
        <v>27337.5</v>
      </c>
      <c r="M21" s="4">
        <v>60000</v>
      </c>
      <c r="N21" s="4">
        <v>8218</v>
      </c>
      <c r="O21" s="4">
        <v>90000</v>
      </c>
      <c r="P21" s="4">
        <f>20452.5+18832.5</f>
        <v>39285</v>
      </c>
      <c r="Q21" s="4"/>
      <c r="R21" s="4"/>
      <c r="S21" s="4"/>
      <c r="T21" s="4"/>
      <c r="U21" s="4"/>
      <c r="V21" s="4">
        <f t="shared" si="4"/>
        <v>290000</v>
      </c>
      <c r="W21" s="4">
        <f t="shared" si="5"/>
        <v>175471.125</v>
      </c>
      <c r="X21" s="4">
        <f t="shared" si="2"/>
        <v>290000</v>
      </c>
      <c r="Y21" s="4">
        <f t="shared" si="3"/>
        <v>175471.125</v>
      </c>
      <c r="Z21" s="4"/>
      <c r="AA21" s="18">
        <f t="shared" si="7"/>
        <v>290000</v>
      </c>
      <c r="AB21" s="18">
        <f t="shared" si="8"/>
        <v>175471.125</v>
      </c>
      <c r="AC21" s="4"/>
      <c r="AD21" s="5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12">
      <c r="A22" s="12">
        <f t="shared" si="1"/>
        <v>2031</v>
      </c>
      <c r="B22" s="4"/>
      <c r="C22" s="4">
        <v>0</v>
      </c>
      <c r="D22" s="4">
        <f>(($C$60-SUM($C$5:C21))*0.045/2)+(($C$60-SUM($C$5:C22))*0.045/2)</f>
        <v>0</v>
      </c>
      <c r="E22" s="4">
        <v>0</v>
      </c>
      <c r="F22" s="4">
        <f>(($E$60-SUM($E$5:E21))*0.055)</f>
        <v>0</v>
      </c>
      <c r="G22" s="4">
        <v>67000</v>
      </c>
      <c r="H22" s="18">
        <v>54478</v>
      </c>
      <c r="I22" s="4">
        <v>41500</v>
      </c>
      <c r="J22" s="4">
        <f>(($I$60-SUM($I$5:I21))*0.0375/2)+(($I$60-SUM($I$5:I22))*0.0375/2)</f>
        <v>43396.875</v>
      </c>
      <c r="K22" s="4">
        <v>36000</v>
      </c>
      <c r="L22" s="4">
        <f>(($K$60-SUM($K$5:K21))*0.03/2)+(($K$60-SUM($K$5:K22))*0.03/2)</f>
        <v>26280</v>
      </c>
      <c r="M22" s="4">
        <v>65000</v>
      </c>
      <c r="N22" s="4">
        <v>5623</v>
      </c>
      <c r="O22" s="4">
        <v>90000</v>
      </c>
      <c r="P22" s="4">
        <f>18832.5+17212.5</f>
        <v>36045</v>
      </c>
      <c r="Q22" s="4"/>
      <c r="R22" s="4"/>
      <c r="S22" s="4"/>
      <c r="T22" s="4"/>
      <c r="U22" s="4"/>
      <c r="V22" s="4">
        <f t="shared" si="4"/>
        <v>299500</v>
      </c>
      <c r="W22" s="4">
        <f t="shared" si="5"/>
        <v>165822.875</v>
      </c>
      <c r="X22" s="4">
        <f t="shared" si="2"/>
        <v>299500</v>
      </c>
      <c r="Y22" s="4">
        <f t="shared" si="3"/>
        <v>165822.875</v>
      </c>
      <c r="Z22" s="4"/>
      <c r="AA22" s="18">
        <f t="shared" si="7"/>
        <v>299500</v>
      </c>
      <c r="AB22" s="18">
        <f t="shared" si="8"/>
        <v>165822.875</v>
      </c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12">
      <c r="A23" s="12">
        <f t="shared" si="1"/>
        <v>2032</v>
      </c>
      <c r="B23" s="4"/>
      <c r="C23" s="4">
        <v>0</v>
      </c>
      <c r="D23" s="4">
        <f>(($C$60-SUM($C$5:C22))*0.045/2)+(($C$60-SUM($C$5:C23))*0.045/2)</f>
        <v>0</v>
      </c>
      <c r="E23" s="4">
        <v>0</v>
      </c>
      <c r="F23" s="4">
        <f>(($E$60-SUM($E$5:E22))*0.055)</f>
        <v>0</v>
      </c>
      <c r="G23" s="4">
        <v>68500</v>
      </c>
      <c r="H23" s="18">
        <v>53221</v>
      </c>
      <c r="I23" s="4">
        <v>43000</v>
      </c>
      <c r="J23" s="4">
        <f>(($I$60-SUM($I$5:I22))*0.0375/2)+(($I$60-SUM($I$5:I23))*0.0375/2)</f>
        <v>41812.5</v>
      </c>
      <c r="K23" s="4">
        <v>37000</v>
      </c>
      <c r="L23" s="4">
        <f>(($K$60-SUM($K$5:K22))*0.03/2)+(($K$60-SUM($K$5:K23))*0.03/2)</f>
        <v>25185</v>
      </c>
      <c r="M23" s="4">
        <v>65000</v>
      </c>
      <c r="N23" s="4">
        <v>2811</v>
      </c>
      <c r="O23" s="4">
        <v>95000</v>
      </c>
      <c r="P23" s="4">
        <f>17212.5+15502.5</f>
        <v>32715</v>
      </c>
      <c r="Q23" s="4"/>
      <c r="R23" s="4"/>
      <c r="S23" s="4"/>
      <c r="T23" s="4"/>
      <c r="U23" s="4"/>
      <c r="V23" s="4">
        <f t="shared" si="4"/>
        <v>308500</v>
      </c>
      <c r="W23" s="4">
        <f t="shared" si="5"/>
        <v>155744.5</v>
      </c>
      <c r="X23" s="4">
        <f t="shared" si="2"/>
        <v>308500</v>
      </c>
      <c r="Y23" s="4">
        <f t="shared" si="3"/>
        <v>155744.5</v>
      </c>
      <c r="Z23" s="4"/>
      <c r="AA23" s="18">
        <f t="shared" si="7"/>
        <v>308500</v>
      </c>
      <c r="AB23" s="18">
        <f t="shared" si="8"/>
        <v>155744.5</v>
      </c>
      <c r="AC23" s="4">
        <f>SUM(V19:V23)</f>
        <v>1440500</v>
      </c>
      <c r="AD23" s="4">
        <f>SUM(AB19:AB23)</f>
        <v>875943.5</v>
      </c>
      <c r="AE23" s="16" t="s">
        <v>15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12">
      <c r="A24" s="12">
        <f t="shared" si="1"/>
        <v>2033</v>
      </c>
      <c r="B24" s="4"/>
      <c r="C24" s="4">
        <v>0</v>
      </c>
      <c r="D24" s="4">
        <f>(($C$60-SUM($C$5:C23))*0.045/2)+(($C$60-SUM($C$5:C24))*0.045/2)</f>
        <v>0</v>
      </c>
      <c r="E24" s="4">
        <v>0</v>
      </c>
      <c r="F24" s="4">
        <f>(($E$60-SUM($E$5:E23))*0.055)</f>
        <v>0</v>
      </c>
      <c r="G24" s="4">
        <v>69500</v>
      </c>
      <c r="H24" s="18">
        <v>51937</v>
      </c>
      <c r="I24" s="4">
        <v>45000</v>
      </c>
      <c r="J24" s="4">
        <f>(($I$60-SUM($I$5:I23))*0.0375/2)+(($I$60-SUM($I$5:I24))*0.0375/2)</f>
        <v>40162.5</v>
      </c>
      <c r="K24" s="4">
        <v>38500</v>
      </c>
      <c r="L24" s="4">
        <f>(($K$60-SUM($K$5:K23))*0.03/2)+(($K$60-SUM($K$5:K24))*0.03/2)</f>
        <v>24052.5</v>
      </c>
      <c r="M24" s="4"/>
      <c r="N24" s="4"/>
      <c r="O24" s="4">
        <v>100000</v>
      </c>
      <c r="P24" s="4">
        <f>15502.5+13577.5</f>
        <v>29080</v>
      </c>
      <c r="Q24" s="4"/>
      <c r="R24" s="4"/>
      <c r="S24" s="4"/>
      <c r="T24" s="4"/>
      <c r="U24" s="4"/>
      <c r="V24" s="4">
        <f t="shared" si="4"/>
        <v>253000</v>
      </c>
      <c r="W24" s="4">
        <f t="shared" si="5"/>
        <v>145232</v>
      </c>
      <c r="X24" s="4">
        <f t="shared" si="2"/>
        <v>253000</v>
      </c>
      <c r="Y24" s="4">
        <f t="shared" si="3"/>
        <v>145232</v>
      </c>
      <c r="Z24" s="4"/>
      <c r="AA24" s="18">
        <f t="shared" si="7"/>
        <v>253000</v>
      </c>
      <c r="AB24" s="18">
        <f t="shared" si="8"/>
        <v>145232</v>
      </c>
      <c r="AC24" s="4"/>
      <c r="AD24" s="5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12">
      <c r="A25" s="12">
        <f t="shared" si="1"/>
        <v>2034</v>
      </c>
      <c r="B25" s="4"/>
      <c r="C25" s="4">
        <v>0</v>
      </c>
      <c r="D25" s="4">
        <f>(($C$60-SUM($C$5:C24))*0.045/2)+(($C$60-SUM($C$5:C25))*0.045/2)</f>
        <v>0</v>
      </c>
      <c r="E25" s="4">
        <v>0</v>
      </c>
      <c r="F25" s="4">
        <f>(($E$60-SUM($E$5:E24))*0.055)</f>
        <v>0</v>
      </c>
      <c r="G25" s="4">
        <v>71000</v>
      </c>
      <c r="H25" s="18">
        <v>50634</v>
      </c>
      <c r="I25" s="4">
        <v>47000</v>
      </c>
      <c r="J25" s="4">
        <f>(($I$60-SUM($I$5:I24))*0.0375/2)+(($I$60-SUM($I$5:I25))*0.0375/2)</f>
        <v>38437.5</v>
      </c>
      <c r="K25" s="4">
        <v>40000</v>
      </c>
      <c r="L25" s="4">
        <f>(($K$60-SUM($K$5:K24))*0.03/2)+(($K$60-SUM($K$5:K25))*0.03/2)</f>
        <v>22875</v>
      </c>
      <c r="M25" s="4"/>
      <c r="N25" s="4"/>
      <c r="O25" s="4">
        <v>100000</v>
      </c>
      <c r="P25" s="4">
        <f>13577.5+11652.5</f>
        <v>25230</v>
      </c>
      <c r="Q25" s="4"/>
      <c r="R25" s="4"/>
      <c r="S25" s="4"/>
      <c r="T25" s="4"/>
      <c r="U25" s="4"/>
      <c r="V25" s="4">
        <f t="shared" si="4"/>
        <v>258000</v>
      </c>
      <c r="W25" s="4">
        <f t="shared" si="5"/>
        <v>137176.5</v>
      </c>
      <c r="X25" s="4">
        <f t="shared" si="2"/>
        <v>258000</v>
      </c>
      <c r="Y25" s="4">
        <f t="shared" si="3"/>
        <v>137176.5</v>
      </c>
      <c r="Z25" s="4"/>
      <c r="AA25" s="18">
        <f t="shared" si="7"/>
        <v>258000</v>
      </c>
      <c r="AB25" s="18">
        <f t="shared" si="8"/>
        <v>137176.5</v>
      </c>
      <c r="AC25" s="4"/>
      <c r="AD25" s="5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12">
      <c r="A26" s="12">
        <f t="shared" si="1"/>
        <v>2035</v>
      </c>
      <c r="B26" s="4"/>
      <c r="C26" s="4"/>
      <c r="D26" s="4"/>
      <c r="E26" s="4">
        <v>0</v>
      </c>
      <c r="F26" s="4"/>
      <c r="G26" s="4">
        <v>72500</v>
      </c>
      <c r="H26" s="18">
        <v>49303</v>
      </c>
      <c r="I26" s="4">
        <v>49000</v>
      </c>
      <c r="J26" s="4">
        <f>(($I$60-SUM($I$5:I25))*0.0375/2)+(($I$60-SUM($I$5:I26))*0.0375/2)</f>
        <v>36637.5</v>
      </c>
      <c r="K26" s="4">
        <v>41500</v>
      </c>
      <c r="L26" s="4">
        <f>(($K$60-SUM($K$5:K25))*0.03/2)+(($K$60-SUM($K$5:K26))*0.03/2)</f>
        <v>21652.5</v>
      </c>
      <c r="M26" s="4"/>
      <c r="N26" s="4"/>
      <c r="O26" s="4">
        <v>80000</v>
      </c>
      <c r="P26" s="4">
        <f>11652.5+10112.5</f>
        <v>21765</v>
      </c>
      <c r="Q26" s="4"/>
      <c r="R26" s="4"/>
      <c r="S26" s="4"/>
      <c r="T26" s="4"/>
      <c r="U26" s="4"/>
      <c r="V26" s="4">
        <f t="shared" si="4"/>
        <v>243000</v>
      </c>
      <c r="W26" s="4">
        <f t="shared" si="5"/>
        <v>129358</v>
      </c>
      <c r="X26" s="4">
        <f t="shared" si="2"/>
        <v>243000</v>
      </c>
      <c r="Y26" s="4">
        <f t="shared" si="3"/>
        <v>129358</v>
      </c>
      <c r="Z26" s="4"/>
      <c r="AA26" s="18">
        <f t="shared" si="7"/>
        <v>243000</v>
      </c>
      <c r="AB26" s="18">
        <f t="shared" si="8"/>
        <v>129358</v>
      </c>
      <c r="AC26" s="4"/>
      <c r="AD26" s="5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12">
      <c r="A27" s="12">
        <f t="shared" si="1"/>
        <v>2036</v>
      </c>
      <c r="B27" s="4"/>
      <c r="C27" s="4"/>
      <c r="D27" s="4"/>
      <c r="E27" s="4"/>
      <c r="F27" s="4"/>
      <c r="G27" s="4">
        <v>73500</v>
      </c>
      <c r="H27" s="18">
        <v>47943</v>
      </c>
      <c r="I27" s="4">
        <v>51500</v>
      </c>
      <c r="J27" s="4">
        <f>(($I$60-SUM($I$5:I26))*0.0375/2)+(($I$60-SUM($I$5:I27))*0.0375/2)</f>
        <v>34753.125</v>
      </c>
      <c r="K27" s="4">
        <v>43000</v>
      </c>
      <c r="L27" s="4">
        <f>(($K$60-SUM($K$5:K26))*0.03/2)+(($K$60-SUM($K$5:K27))*0.03/2)</f>
        <v>20385</v>
      </c>
      <c r="M27" s="4"/>
      <c r="N27" s="4"/>
      <c r="O27" s="4">
        <v>55000</v>
      </c>
      <c r="P27" s="4">
        <f>10112.5+9053.75</f>
        <v>19166.25</v>
      </c>
      <c r="Q27" s="4"/>
      <c r="R27" s="4"/>
      <c r="S27" s="4"/>
      <c r="T27" s="4"/>
      <c r="U27" s="4"/>
      <c r="V27" s="4">
        <f t="shared" si="4"/>
        <v>223000</v>
      </c>
      <c r="W27" s="4">
        <f t="shared" si="5"/>
        <v>122247.375</v>
      </c>
      <c r="X27" s="4">
        <f t="shared" si="2"/>
        <v>223000</v>
      </c>
      <c r="Y27" s="4">
        <f t="shared" si="3"/>
        <v>122247.375</v>
      </c>
      <c r="Z27" s="4"/>
      <c r="AA27" s="18">
        <f t="shared" si="7"/>
        <v>223000</v>
      </c>
      <c r="AB27" s="18">
        <f t="shared" si="8"/>
        <v>122247.375</v>
      </c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12">
      <c r="A28" s="12">
        <f t="shared" si="1"/>
        <v>2037</v>
      </c>
      <c r="B28" s="4"/>
      <c r="C28" s="4"/>
      <c r="D28" s="4"/>
      <c r="E28" s="4"/>
      <c r="F28" s="4"/>
      <c r="G28" s="4">
        <v>75000</v>
      </c>
      <c r="H28" s="18">
        <v>46565</v>
      </c>
      <c r="I28" s="4">
        <v>54000</v>
      </c>
      <c r="J28" s="4">
        <f>(($I$60-SUM($I$5:I27))*0.0375/2)+(($I$60-SUM($I$5:I28))*0.0375/2)</f>
        <v>32775</v>
      </c>
      <c r="K28" s="4">
        <v>44500</v>
      </c>
      <c r="L28" s="4">
        <f>(($K$60-SUM($K$5:K27))*0.03/2)+(($K$60-SUM($K$5:K28))*0.03/2)</f>
        <v>19072.5</v>
      </c>
      <c r="M28" s="4"/>
      <c r="N28" s="4"/>
      <c r="O28" s="4">
        <v>55000</v>
      </c>
      <c r="P28" s="4">
        <f>9053.75+7995</f>
        <v>17048.75</v>
      </c>
      <c r="Q28" s="4"/>
      <c r="R28" s="4"/>
      <c r="S28" s="4"/>
      <c r="T28" s="4"/>
      <c r="U28" s="4"/>
      <c r="V28" s="4">
        <f t="shared" si="4"/>
        <v>228500</v>
      </c>
      <c r="W28" s="4">
        <f t="shared" si="5"/>
        <v>115461.25</v>
      </c>
      <c r="X28" s="4">
        <f t="shared" si="2"/>
        <v>228500</v>
      </c>
      <c r="Y28" s="4">
        <f t="shared" si="3"/>
        <v>115461.25</v>
      </c>
      <c r="Z28" s="4"/>
      <c r="AA28" s="18">
        <f t="shared" si="7"/>
        <v>228500</v>
      </c>
      <c r="AB28" s="18">
        <f t="shared" si="8"/>
        <v>115461.25</v>
      </c>
      <c r="AC28" s="4">
        <f>SUM(V24:V28)</f>
        <v>1205500</v>
      </c>
      <c r="AD28" s="4">
        <f>SUM(AB24:AB28)</f>
        <v>649475.125</v>
      </c>
      <c r="AE28" s="16" t="s">
        <v>15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12">
      <c r="A29" s="12">
        <f t="shared" si="1"/>
        <v>2038</v>
      </c>
      <c r="B29" s="4"/>
      <c r="C29" s="4"/>
      <c r="D29" s="4"/>
      <c r="E29" s="4"/>
      <c r="F29" s="4"/>
      <c r="G29" s="4">
        <v>76500</v>
      </c>
      <c r="H29" s="18">
        <v>45159</v>
      </c>
      <c r="I29" s="4">
        <v>56000</v>
      </c>
      <c r="J29" s="4">
        <f>(($I$60-SUM($I$5:I28))*0.0375/2)+(($I$60-SUM($I$5:I29))*0.0375/2)</f>
        <v>30712.5</v>
      </c>
      <c r="K29" s="4">
        <v>46000</v>
      </c>
      <c r="L29" s="4">
        <f>(($K$60-SUM($K$5:K28))*0.03/2)+(($K$60-SUM($K$5:K29))*0.03/2)</f>
        <v>17715</v>
      </c>
      <c r="M29" s="4"/>
      <c r="N29" s="4"/>
      <c r="O29" s="4">
        <v>60000</v>
      </c>
      <c r="P29" s="4">
        <f>7995+6765</f>
        <v>14760</v>
      </c>
      <c r="Q29" s="4"/>
      <c r="R29" s="4"/>
      <c r="S29" s="4"/>
      <c r="T29" s="4"/>
      <c r="U29" s="4"/>
      <c r="V29" s="4">
        <f t="shared" si="4"/>
        <v>238500</v>
      </c>
      <c r="W29" s="4">
        <f t="shared" si="5"/>
        <v>108346.5</v>
      </c>
      <c r="X29" s="4">
        <f t="shared" si="2"/>
        <v>238500</v>
      </c>
      <c r="Y29" s="4">
        <f t="shared" si="3"/>
        <v>108346.5</v>
      </c>
      <c r="Z29" s="4"/>
      <c r="AA29" s="18">
        <f t="shared" si="7"/>
        <v>238500</v>
      </c>
      <c r="AB29" s="18">
        <f t="shared" si="8"/>
        <v>108346.5</v>
      </c>
      <c r="AC29" s="4"/>
      <c r="AD29" s="5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12">
      <c r="A30" s="12">
        <f t="shared" si="1"/>
        <v>2039</v>
      </c>
      <c r="B30" s="4"/>
      <c r="C30" s="4"/>
      <c r="D30" s="4"/>
      <c r="E30" s="4"/>
      <c r="F30" s="4"/>
      <c r="G30" s="4">
        <v>78000</v>
      </c>
      <c r="H30" s="18">
        <v>43725</v>
      </c>
      <c r="I30" s="4">
        <v>58500</v>
      </c>
      <c r="J30" s="4">
        <f>(($I$60-SUM($I$5:I29))*0.0375/2)+(($I$60-SUM($I$5:I30))*0.0375/2)</f>
        <v>28565.625</v>
      </c>
      <c r="K30" s="4">
        <v>47500</v>
      </c>
      <c r="L30" s="4">
        <f>(($K$60-SUM($K$5:K29))*0.03/2)+(($K$60-SUM($K$5:K30))*0.03/2)</f>
        <v>16312.5</v>
      </c>
      <c r="M30" s="4"/>
      <c r="N30" s="4"/>
      <c r="O30" s="4">
        <v>60000</v>
      </c>
      <c r="P30" s="4">
        <f>6765+5535</f>
        <v>12300</v>
      </c>
      <c r="Q30" s="4"/>
      <c r="R30" s="4"/>
      <c r="S30" s="4"/>
      <c r="T30" s="4"/>
      <c r="U30" s="4"/>
      <c r="V30" s="4">
        <f t="shared" si="4"/>
        <v>244000</v>
      </c>
      <c r="W30" s="4">
        <f t="shared" si="5"/>
        <v>100903.125</v>
      </c>
      <c r="X30" s="4">
        <f t="shared" si="2"/>
        <v>244000</v>
      </c>
      <c r="Y30" s="4">
        <f t="shared" si="3"/>
        <v>100903.125</v>
      </c>
      <c r="Z30" s="4"/>
      <c r="AA30" s="18">
        <f t="shared" si="7"/>
        <v>244000</v>
      </c>
      <c r="AB30" s="18">
        <f t="shared" si="8"/>
        <v>100903.125</v>
      </c>
      <c r="AC30" s="4"/>
      <c r="AD30" s="5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12">
      <c r="A31" s="12">
        <f t="shared" si="1"/>
        <v>2040</v>
      </c>
      <c r="B31" s="4"/>
      <c r="C31" s="4"/>
      <c r="D31" s="4"/>
      <c r="E31" s="4"/>
      <c r="F31" s="4"/>
      <c r="G31" s="4">
        <v>79500</v>
      </c>
      <c r="H31" s="18">
        <v>42262</v>
      </c>
      <c r="I31" s="4">
        <v>61500</v>
      </c>
      <c r="J31" s="4">
        <f>(($I$60-SUM($I$5:I30))*0.0375/2)+(($I$60-SUM($I$5:I31))*0.0375/2)</f>
        <v>26315.625</v>
      </c>
      <c r="K31" s="4">
        <v>49500</v>
      </c>
      <c r="L31" s="4">
        <f>(($K$60-SUM($K$5:K30))*0.03/2)+(($K$60-SUM($K$5:K31))*0.03/2)</f>
        <v>14857.5</v>
      </c>
      <c r="M31" s="4"/>
      <c r="N31" s="4"/>
      <c r="O31" s="4">
        <v>65000</v>
      </c>
      <c r="P31" s="4">
        <f>5535+4202.5</f>
        <v>9737.5</v>
      </c>
      <c r="Q31" s="4"/>
      <c r="R31" s="4"/>
      <c r="S31" s="4"/>
      <c r="T31" s="4"/>
      <c r="U31" s="4"/>
      <c r="V31" s="4">
        <f t="shared" si="4"/>
        <v>255500</v>
      </c>
      <c r="W31" s="4">
        <f t="shared" si="5"/>
        <v>93172.625</v>
      </c>
      <c r="X31" s="4">
        <f t="shared" si="2"/>
        <v>255500</v>
      </c>
      <c r="Y31" s="4">
        <f t="shared" si="3"/>
        <v>93172.625</v>
      </c>
      <c r="Z31" s="4"/>
      <c r="AA31" s="18">
        <f t="shared" si="7"/>
        <v>255500</v>
      </c>
      <c r="AB31" s="18">
        <f t="shared" si="8"/>
        <v>93172.625</v>
      </c>
      <c r="AC31" s="4"/>
      <c r="AD31" s="5"/>
      <c r="AE31" s="4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12">
      <c r="A32" s="12">
        <f t="shared" si="1"/>
        <v>2041</v>
      </c>
      <c r="B32" s="4"/>
      <c r="C32" s="4"/>
      <c r="D32" s="4"/>
      <c r="E32" s="4"/>
      <c r="F32" s="4"/>
      <c r="G32" s="4">
        <v>81000</v>
      </c>
      <c r="H32" s="18">
        <v>40771</v>
      </c>
      <c r="I32" s="4">
        <v>64000</v>
      </c>
      <c r="J32" s="4">
        <f>(($I$60-SUM($I$5:I31))*0.0375/2)+(($I$60-SUM($I$5:I32))*0.0375/2)</f>
        <v>23962.5</v>
      </c>
      <c r="K32" s="4">
        <v>51000</v>
      </c>
      <c r="L32" s="4">
        <f>(($K$60-SUM($K$5:K31))*0.03/2)+(($K$60-SUM($K$5:K32))*0.03/2)</f>
        <v>13350</v>
      </c>
      <c r="M32" s="4"/>
      <c r="N32" s="4"/>
      <c r="O32" s="4">
        <v>65000</v>
      </c>
      <c r="P32" s="4">
        <f>4202.5+2870</f>
        <v>7072.5</v>
      </c>
      <c r="Q32" s="4"/>
      <c r="R32" s="4"/>
      <c r="S32" s="4"/>
      <c r="T32" s="4"/>
      <c r="U32" s="4"/>
      <c r="V32" s="4">
        <f t="shared" si="4"/>
        <v>261000</v>
      </c>
      <c r="W32" s="4">
        <f t="shared" si="5"/>
        <v>85156</v>
      </c>
      <c r="X32" s="4">
        <f t="shared" si="2"/>
        <v>261000</v>
      </c>
      <c r="Y32" s="4">
        <f t="shared" si="3"/>
        <v>85156</v>
      </c>
      <c r="Z32" s="4"/>
      <c r="AA32" s="18">
        <f t="shared" si="7"/>
        <v>261000</v>
      </c>
      <c r="AB32" s="18">
        <f t="shared" si="8"/>
        <v>85156</v>
      </c>
      <c r="AC32" s="4"/>
      <c r="AD32" s="4"/>
      <c r="AE32" s="4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12">
      <c r="A33" s="12">
        <f t="shared" si="1"/>
        <v>2042</v>
      </c>
      <c r="B33" s="4"/>
      <c r="C33" s="4"/>
      <c r="D33" s="4"/>
      <c r="E33" s="4"/>
      <c r="F33" s="4"/>
      <c r="G33" s="4">
        <v>82500</v>
      </c>
      <c r="H33" s="18">
        <v>39253</v>
      </c>
      <c r="I33" s="4">
        <v>67000</v>
      </c>
      <c r="J33" s="4">
        <f>(($I$60-SUM($I$5:I32))*0.0375/2)+(($I$60-SUM($I$5:I33))*0.0375/2)</f>
        <v>21506.25</v>
      </c>
      <c r="K33" s="4">
        <v>53000</v>
      </c>
      <c r="L33" s="4">
        <f>(($K$60-SUM($K$5:K32))*0.03/2)+(($K$60-SUM($K$5:K33))*0.03/2)</f>
        <v>11790</v>
      </c>
      <c r="M33" s="4"/>
      <c r="N33" s="4"/>
      <c r="O33" s="4">
        <v>70000</v>
      </c>
      <c r="P33" s="4">
        <f>2870+1435</f>
        <v>4305</v>
      </c>
      <c r="Q33" s="4"/>
      <c r="R33" s="4"/>
      <c r="S33" s="4"/>
      <c r="T33" s="4"/>
      <c r="U33" s="4"/>
      <c r="V33" s="4">
        <f t="shared" si="4"/>
        <v>272500</v>
      </c>
      <c r="W33" s="4">
        <f t="shared" si="5"/>
        <v>76854.25</v>
      </c>
      <c r="X33" s="4">
        <f t="shared" si="2"/>
        <v>272500</v>
      </c>
      <c r="Y33" s="4">
        <f t="shared" si="3"/>
        <v>76854.25</v>
      </c>
      <c r="Z33" s="4"/>
      <c r="AA33" s="18">
        <f t="shared" si="7"/>
        <v>272500</v>
      </c>
      <c r="AB33" s="18">
        <f t="shared" si="8"/>
        <v>76854.25</v>
      </c>
      <c r="AC33" s="4">
        <f>SUM(V29:V33)</f>
        <v>1271500</v>
      </c>
      <c r="AD33" s="4">
        <f>SUM(AB29:AB33)</f>
        <v>464432.5</v>
      </c>
      <c r="AE33" s="16" t="s">
        <v>15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12">
      <c r="A34" s="12">
        <f t="shared" si="1"/>
        <v>2043</v>
      </c>
      <c r="B34" s="4"/>
      <c r="C34" s="4"/>
      <c r="D34" s="4"/>
      <c r="E34" s="4"/>
      <c r="F34" s="4"/>
      <c r="G34" s="4">
        <v>84000</v>
      </c>
      <c r="H34" s="18">
        <v>37706</v>
      </c>
      <c r="I34" s="4">
        <v>70000</v>
      </c>
      <c r="J34" s="4">
        <f>(($I$60-SUM($I$5:I33))*0.0375/2)+(($I$60-SUM($I$5:I34))*0.0375/2)</f>
        <v>18937.5</v>
      </c>
      <c r="K34" s="4">
        <v>55000</v>
      </c>
      <c r="L34" s="4">
        <f>(($K$60-SUM($K$5:K33))*0.03/2)+(($K$60-SUM($K$5:K34))*0.03/2)</f>
        <v>10170</v>
      </c>
      <c r="M34" s="4"/>
      <c r="N34" s="4"/>
      <c r="O34" s="4">
        <v>70000</v>
      </c>
      <c r="P34" s="4">
        <v>1435</v>
      </c>
      <c r="Q34" s="4"/>
      <c r="R34" s="4"/>
      <c r="S34" s="4"/>
      <c r="T34" s="4"/>
      <c r="U34" s="4"/>
      <c r="V34" s="4">
        <f t="shared" si="4"/>
        <v>279000</v>
      </c>
      <c r="W34" s="4">
        <f t="shared" si="5"/>
        <v>68248.5</v>
      </c>
      <c r="X34" s="4">
        <f t="shared" si="2"/>
        <v>279000</v>
      </c>
      <c r="Y34" s="4">
        <f t="shared" si="3"/>
        <v>68248.5</v>
      </c>
      <c r="Z34" s="4"/>
      <c r="AA34" s="18">
        <f t="shared" si="7"/>
        <v>279000</v>
      </c>
      <c r="AB34" s="18">
        <f t="shared" si="8"/>
        <v>68248.5</v>
      </c>
      <c r="AC34" s="4"/>
      <c r="AD34" s="5"/>
      <c r="AE34" s="4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12">
      <c r="A35" s="12">
        <f t="shared" si="1"/>
        <v>2044</v>
      </c>
      <c r="B35" s="4"/>
      <c r="C35" s="4"/>
      <c r="D35" s="4"/>
      <c r="E35" s="4"/>
      <c r="F35" s="4"/>
      <c r="G35" s="4">
        <v>85500</v>
      </c>
      <c r="H35" s="18">
        <v>36131</v>
      </c>
      <c r="I35" s="4">
        <v>73000</v>
      </c>
      <c r="J35" s="4">
        <f>(($I$60-SUM($I$5:I34))*0.0375/2)+(($I$60-SUM($I$5:I35))*0.0375/2)</f>
        <v>16256.25</v>
      </c>
      <c r="K35" s="4">
        <v>57000</v>
      </c>
      <c r="L35" s="4">
        <f>(($K$60-SUM($K$5:K34))*0.03/2)+(($K$60-SUM($K$5:K35))*0.03/2)</f>
        <v>8490</v>
      </c>
      <c r="M35" s="4"/>
      <c r="N35" s="4"/>
      <c r="O35" s="4"/>
      <c r="P35" s="4"/>
      <c r="Q35" s="4"/>
      <c r="R35" s="4"/>
      <c r="S35" s="4"/>
      <c r="T35" s="4"/>
      <c r="U35" s="4"/>
      <c r="V35" s="4">
        <f t="shared" si="4"/>
        <v>215500</v>
      </c>
      <c r="W35" s="4">
        <f t="shared" si="5"/>
        <v>60877.25</v>
      </c>
      <c r="X35" s="4">
        <f t="shared" si="2"/>
        <v>215500</v>
      </c>
      <c r="Y35" s="4">
        <f t="shared" si="3"/>
        <v>60877.25</v>
      </c>
      <c r="Z35" s="4"/>
      <c r="AA35" s="18">
        <f t="shared" si="7"/>
        <v>215500</v>
      </c>
      <c r="AB35" s="18">
        <f t="shared" si="8"/>
        <v>60877.25</v>
      </c>
      <c r="AC35" s="4"/>
      <c r="AD35" s="5"/>
      <c r="AE35" s="4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12">
      <c r="A36" s="12">
        <f t="shared" si="1"/>
        <v>2045</v>
      </c>
      <c r="B36" s="4"/>
      <c r="C36" s="4"/>
      <c r="D36" s="4"/>
      <c r="E36" s="4"/>
      <c r="F36" s="4"/>
      <c r="G36" s="4">
        <v>87000</v>
      </c>
      <c r="H36" s="18">
        <v>34528</v>
      </c>
      <c r="I36" s="4">
        <v>76500</v>
      </c>
      <c r="J36" s="4">
        <f>(($I$60-SUM($I$5:I35))*0.0375/2)+(($I$60-SUM($I$5:I36))*0.0375/2)</f>
        <v>13453.125</v>
      </c>
      <c r="K36" s="4">
        <v>59000</v>
      </c>
      <c r="L36" s="4">
        <f>(($K$60-SUM($K$5:K35))*0.03/2)+(($K$60-SUM($K$5:K36))*0.03/2)</f>
        <v>6750</v>
      </c>
      <c r="M36" s="4"/>
      <c r="N36" s="4"/>
      <c r="O36" s="4"/>
      <c r="P36" s="4"/>
      <c r="Q36" s="4"/>
      <c r="R36" s="4"/>
      <c r="S36" s="4"/>
      <c r="T36" s="4"/>
      <c r="U36" s="4"/>
      <c r="V36" s="4">
        <f t="shared" si="4"/>
        <v>222500</v>
      </c>
      <c r="W36" s="4">
        <f t="shared" si="5"/>
        <v>54731.125</v>
      </c>
      <c r="X36" s="4">
        <f t="shared" si="2"/>
        <v>222500</v>
      </c>
      <c r="Y36" s="4">
        <f t="shared" si="3"/>
        <v>54731.125</v>
      </c>
      <c r="Z36" s="4"/>
      <c r="AA36" s="18">
        <f t="shared" si="7"/>
        <v>222500</v>
      </c>
      <c r="AB36" s="18">
        <f t="shared" si="8"/>
        <v>54731.125</v>
      </c>
      <c r="AC36" s="4"/>
      <c r="AD36" s="5"/>
      <c r="AE36" s="4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12">
      <c r="A37" s="12">
        <f t="shared" si="1"/>
        <v>2046</v>
      </c>
      <c r="B37" s="4"/>
      <c r="C37" s="9"/>
      <c r="D37" s="9"/>
      <c r="E37" s="9"/>
      <c r="F37" s="9"/>
      <c r="G37" s="9">
        <v>88500</v>
      </c>
      <c r="H37" s="18">
        <v>32896</v>
      </c>
      <c r="I37" s="9">
        <v>80000</v>
      </c>
      <c r="J37" s="4">
        <f>(($I$60-SUM($I$5:I36))*0.0375/2)+(($I$60-SUM($I$5:I37))*0.0375/2)</f>
        <v>10518.75</v>
      </c>
      <c r="K37" s="4">
        <v>61000</v>
      </c>
      <c r="L37" s="4">
        <f>(($K$60-SUM($K$5:K36))*0.03/2)+(($K$60-SUM($K$5:K37))*0.03/2)</f>
        <v>4950</v>
      </c>
      <c r="M37" s="4"/>
      <c r="N37" s="4"/>
      <c r="O37" s="4"/>
      <c r="P37" s="4"/>
      <c r="Q37" s="4"/>
      <c r="R37" s="4"/>
      <c r="S37" s="4"/>
      <c r="T37" s="4"/>
      <c r="U37" s="4"/>
      <c r="V37" s="4">
        <f t="shared" si="4"/>
        <v>229500</v>
      </c>
      <c r="W37" s="4">
        <f t="shared" si="5"/>
        <v>48364.75</v>
      </c>
      <c r="X37" s="4">
        <f t="shared" si="2"/>
        <v>229500</v>
      </c>
      <c r="Y37" s="4">
        <f t="shared" si="3"/>
        <v>48364.75</v>
      </c>
      <c r="Z37" s="4"/>
      <c r="AA37" s="18">
        <f t="shared" si="7"/>
        <v>229500</v>
      </c>
      <c r="AB37" s="18">
        <f t="shared" si="8"/>
        <v>48364.75</v>
      </c>
      <c r="AC37" s="4"/>
      <c r="AD37" s="4"/>
      <c r="AE37" s="4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12">
      <c r="A38" s="12">
        <f aca="true" t="shared" si="9" ref="A38:A58">(A37+1)</f>
        <v>2047</v>
      </c>
      <c r="B38" s="4"/>
      <c r="C38" s="13"/>
      <c r="D38" s="4"/>
      <c r="E38" s="4"/>
      <c r="F38" s="4"/>
      <c r="G38" s="4">
        <v>90500</v>
      </c>
      <c r="H38" s="18">
        <v>31237</v>
      </c>
      <c r="I38" s="4">
        <v>83500</v>
      </c>
      <c r="J38" s="4">
        <f>(($I$60-SUM($I$5:I37))*0.0375/2)+(($I$60-SUM($I$5:I38))*0.0375/2)</f>
        <v>7453.125</v>
      </c>
      <c r="K38" s="4">
        <v>63500</v>
      </c>
      <c r="L38" s="4">
        <f>(($K$60-SUM($K$5:K37))*0.03/2)+(($K$60-SUM($K$5:K38))*0.03/2)</f>
        <v>3082.5</v>
      </c>
      <c r="M38" s="4"/>
      <c r="N38" s="4"/>
      <c r="O38" s="4"/>
      <c r="P38" s="4"/>
      <c r="Q38" s="4"/>
      <c r="R38" s="4"/>
      <c r="S38" s="4"/>
      <c r="T38" s="4"/>
      <c r="U38" s="4"/>
      <c r="V38" s="4">
        <f t="shared" si="4"/>
        <v>237500</v>
      </c>
      <c r="W38" s="4">
        <f t="shared" si="5"/>
        <v>41772.625</v>
      </c>
      <c r="X38" s="4">
        <f t="shared" si="2"/>
        <v>237500</v>
      </c>
      <c r="Y38" s="4">
        <f t="shared" si="3"/>
        <v>41772.625</v>
      </c>
      <c r="Z38" s="4"/>
      <c r="AA38" s="18">
        <f t="shared" si="7"/>
        <v>237500</v>
      </c>
      <c r="AB38" s="18">
        <f t="shared" si="8"/>
        <v>41772.625</v>
      </c>
      <c r="AC38" s="4">
        <f>SUM(V34:V38)</f>
        <v>1184000</v>
      </c>
      <c r="AD38" s="4">
        <f>SUM(AB34:AB38)</f>
        <v>273994.25</v>
      </c>
      <c r="AE38" s="16" t="s">
        <v>15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12">
      <c r="A39" s="12">
        <f t="shared" si="9"/>
        <v>2048</v>
      </c>
      <c r="B39" s="4"/>
      <c r="C39" s="9"/>
      <c r="D39" s="9"/>
      <c r="E39" s="9"/>
      <c r="F39" s="9"/>
      <c r="G39" s="9">
        <v>92000</v>
      </c>
      <c r="H39" s="18">
        <v>29540</v>
      </c>
      <c r="I39" s="9">
        <v>87000</v>
      </c>
      <c r="J39" s="4">
        <f>(($I$60-SUM($I$5:I38))*0.0375/2)+(($I$60-SUM($I$5:I39))*0.0375/2)</f>
        <v>4256.25</v>
      </c>
      <c r="K39" s="4">
        <v>65500</v>
      </c>
      <c r="L39" s="4">
        <f>(($K$60-SUM($K$5:K38))*0.03/2)+(($K$60-SUM($K$5:K39))*0.03/2)</f>
        <v>1147.5</v>
      </c>
      <c r="M39" s="4"/>
      <c r="N39" s="4"/>
      <c r="O39" s="4"/>
      <c r="P39" s="4"/>
      <c r="Q39" s="4"/>
      <c r="R39" s="4"/>
      <c r="S39" s="4"/>
      <c r="T39" s="4"/>
      <c r="U39" s="4"/>
      <c r="V39" s="4">
        <f t="shared" si="4"/>
        <v>244500</v>
      </c>
      <c r="W39" s="4">
        <f t="shared" si="5"/>
        <v>34943.75</v>
      </c>
      <c r="X39" s="4">
        <f t="shared" si="2"/>
        <v>244500</v>
      </c>
      <c r="Y39" s="4">
        <f t="shared" si="3"/>
        <v>34943.75</v>
      </c>
      <c r="Z39" s="4"/>
      <c r="AA39" s="18">
        <f t="shared" si="7"/>
        <v>244500</v>
      </c>
      <c r="AB39" s="18">
        <f t="shared" si="8"/>
        <v>34943.75</v>
      </c>
      <c r="AC39" s="4"/>
      <c r="AD39" s="5"/>
      <c r="AE39" s="4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12">
      <c r="A40" s="12">
        <f t="shared" si="9"/>
        <v>2049</v>
      </c>
      <c r="B40" s="4"/>
      <c r="C40" s="4"/>
      <c r="D40" s="4"/>
      <c r="E40" s="4"/>
      <c r="F40" s="4"/>
      <c r="G40" s="4">
        <v>94000</v>
      </c>
      <c r="H40" s="18">
        <v>27815</v>
      </c>
      <c r="I40" s="4">
        <v>91000</v>
      </c>
      <c r="J40" s="4">
        <f>(($I$60-SUM($I$5:I39))*0.0375/2)+(($I$60-SUM($I$5:I40))*0.0375/2)</f>
        <v>918.75</v>
      </c>
      <c r="K40" s="4">
        <v>68000</v>
      </c>
      <c r="L40" s="4">
        <f>(($K$60-SUM($K$5:K39))*0.03/2)+(($K$60-SUM($K$5:K40))*0.03/2)</f>
        <v>-855</v>
      </c>
      <c r="M40" s="4"/>
      <c r="N40" s="4"/>
      <c r="O40" s="4"/>
      <c r="P40" s="4"/>
      <c r="Q40" s="4"/>
      <c r="R40" s="4"/>
      <c r="S40" s="4"/>
      <c r="T40" s="4"/>
      <c r="U40" s="4"/>
      <c r="V40" s="4">
        <f t="shared" si="4"/>
        <v>253000</v>
      </c>
      <c r="W40" s="4">
        <f aca="true" t="shared" si="10" ref="W40:W58">(D40+F40+H40+J40+L40+N40+T40+P40)</f>
        <v>27878.75</v>
      </c>
      <c r="X40" s="4">
        <f t="shared" si="2"/>
        <v>253000</v>
      </c>
      <c r="Y40" s="4">
        <f t="shared" si="3"/>
        <v>27878.75</v>
      </c>
      <c r="Z40" s="4"/>
      <c r="AA40" s="18">
        <f t="shared" si="7"/>
        <v>253000</v>
      </c>
      <c r="AB40" s="18">
        <f t="shared" si="8"/>
        <v>27878.75</v>
      </c>
      <c r="AC40" s="4"/>
      <c r="AD40" s="5"/>
      <c r="AE40" s="4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2">
      <c r="A41" s="12">
        <f t="shared" si="9"/>
        <v>2050</v>
      </c>
      <c r="B41" s="4"/>
      <c r="C41" s="4"/>
      <c r="D41" s="4"/>
      <c r="E41" s="4"/>
      <c r="F41" s="4"/>
      <c r="G41" s="4">
        <v>95500</v>
      </c>
      <c r="H41" s="18">
        <v>26053</v>
      </c>
      <c r="I41" s="4">
        <v>95000</v>
      </c>
      <c r="J41" s="4">
        <f>(($I$60-SUM($I$5:I40))*0.0375/2)+(($I$60-SUM($I$5:I41))*0.0375/2)</f>
        <v>-2568.75</v>
      </c>
      <c r="K41" s="4">
        <v>70500</v>
      </c>
      <c r="L41" s="4">
        <f>(($K$60-SUM($K$5:K40))*0.03/2)+(($K$60-SUM($K$5:K41))*0.03/2)</f>
        <v>-2932.5</v>
      </c>
      <c r="M41" s="4"/>
      <c r="N41" s="4"/>
      <c r="O41" s="4"/>
      <c r="P41" s="4"/>
      <c r="Q41" s="4"/>
      <c r="R41" s="4"/>
      <c r="S41" s="4"/>
      <c r="T41" s="4"/>
      <c r="U41" s="4"/>
      <c r="V41" s="4">
        <f t="shared" si="4"/>
        <v>261000</v>
      </c>
      <c r="W41" s="4">
        <f t="shared" si="10"/>
        <v>20551.75</v>
      </c>
      <c r="X41" s="4">
        <f t="shared" si="2"/>
        <v>261000</v>
      </c>
      <c r="Y41" s="4">
        <f t="shared" si="3"/>
        <v>20551.75</v>
      </c>
      <c r="Z41" s="4"/>
      <c r="AA41" s="18">
        <f t="shared" si="7"/>
        <v>261000</v>
      </c>
      <c r="AB41" s="18">
        <f t="shared" si="8"/>
        <v>20551.75</v>
      </c>
      <c r="AC41" s="4"/>
      <c r="AD41" s="4"/>
      <c r="AE41" s="4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12">
      <c r="A42" s="12">
        <f t="shared" si="9"/>
        <v>2051</v>
      </c>
      <c r="B42" s="4"/>
      <c r="C42" s="4"/>
      <c r="D42" s="4"/>
      <c r="E42" s="4"/>
      <c r="F42" s="4"/>
      <c r="G42" s="4">
        <v>97500</v>
      </c>
      <c r="H42" s="18">
        <v>24262</v>
      </c>
      <c r="I42" s="4">
        <v>96000</v>
      </c>
      <c r="J42" s="4">
        <f>(($I$60-SUM($I$5:I41))*0.0375/2)+(($I$60-SUM($I$5:I42))*0.0375/2)</f>
        <v>-6150</v>
      </c>
      <c r="K42" s="4">
        <v>71000</v>
      </c>
      <c r="L42" s="4">
        <f>(($K$60-SUM($K$5:K41))*0.03/2)+(($K$60-SUM($K$5:K42))*0.03/2)</f>
        <v>-5055</v>
      </c>
      <c r="M42" s="4"/>
      <c r="N42" s="4"/>
      <c r="O42" s="4"/>
      <c r="P42" s="4"/>
      <c r="Q42" s="4"/>
      <c r="R42" s="4"/>
      <c r="S42" s="4"/>
      <c r="T42" s="4"/>
      <c r="U42" s="4"/>
      <c r="V42" s="4">
        <f t="shared" si="4"/>
        <v>264500</v>
      </c>
      <c r="W42" s="4">
        <f t="shared" si="10"/>
        <v>13057</v>
      </c>
      <c r="X42" s="4">
        <f t="shared" si="2"/>
        <v>264500</v>
      </c>
      <c r="Y42" s="4">
        <f t="shared" si="3"/>
        <v>13057</v>
      </c>
      <c r="Z42" s="4"/>
      <c r="AA42" s="18">
        <f t="shared" si="7"/>
        <v>264500</v>
      </c>
      <c r="AB42" s="18">
        <f t="shared" si="8"/>
        <v>13057</v>
      </c>
      <c r="AC42" s="4"/>
      <c r="AD42" s="5"/>
      <c r="AE42" s="4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12">
      <c r="A43" s="12">
        <f t="shared" si="9"/>
        <v>2052</v>
      </c>
      <c r="B43" s="4"/>
      <c r="C43" s="4"/>
      <c r="D43" s="4"/>
      <c r="E43" s="4"/>
      <c r="F43" s="4"/>
      <c r="G43" s="4">
        <v>99000</v>
      </c>
      <c r="H43" s="18">
        <v>22434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f aca="true" t="shared" si="11" ref="V43:V58">(C43+E43+G43+I43+K43+M43+S43)</f>
        <v>99000</v>
      </c>
      <c r="W43" s="4">
        <f t="shared" si="10"/>
        <v>22434</v>
      </c>
      <c r="X43" s="4">
        <f t="shared" si="2"/>
        <v>99000</v>
      </c>
      <c r="Y43" s="4">
        <f t="shared" si="3"/>
        <v>22434</v>
      </c>
      <c r="Z43" s="4"/>
      <c r="AA43" s="18">
        <f t="shared" si="7"/>
        <v>99000</v>
      </c>
      <c r="AB43" s="18">
        <f t="shared" si="8"/>
        <v>22434</v>
      </c>
      <c r="AC43" s="4">
        <f>SUM(V39:V43)</f>
        <v>1122000</v>
      </c>
      <c r="AD43" s="4">
        <f>SUM(W39:W43)</f>
        <v>118865.25</v>
      </c>
      <c r="AE43" s="16" t="s">
        <v>15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" customFormat="1" ht="12">
      <c r="A44" s="12">
        <f t="shared" si="9"/>
        <v>2053</v>
      </c>
      <c r="B44" s="4"/>
      <c r="C44" s="4"/>
      <c r="D44" s="4"/>
      <c r="E44" s="4"/>
      <c r="F44" s="4"/>
      <c r="G44" s="4">
        <v>101000</v>
      </c>
      <c r="H44" s="18">
        <v>20578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f t="shared" si="11"/>
        <v>101000</v>
      </c>
      <c r="W44" s="4">
        <f t="shared" si="10"/>
        <v>20578</v>
      </c>
      <c r="X44" s="4">
        <f t="shared" si="2"/>
        <v>101000</v>
      </c>
      <c r="Y44" s="4">
        <f t="shared" si="3"/>
        <v>20578</v>
      </c>
      <c r="Z44" s="4"/>
      <c r="AA44" s="18">
        <f t="shared" si="7"/>
        <v>101000</v>
      </c>
      <c r="AB44" s="18">
        <f t="shared" si="8"/>
        <v>20578</v>
      </c>
      <c r="AC44" s="4"/>
      <c r="AD44" s="5"/>
      <c r="AE44" s="4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" customFormat="1" ht="12">
      <c r="A45" s="12">
        <f t="shared" si="9"/>
        <v>2054</v>
      </c>
      <c r="B45" s="4"/>
      <c r="C45" s="4"/>
      <c r="D45" s="4"/>
      <c r="E45" s="4"/>
      <c r="F45" s="4"/>
      <c r="G45" s="4">
        <v>103000</v>
      </c>
      <c r="H45" s="18">
        <v>18684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f t="shared" si="11"/>
        <v>103000</v>
      </c>
      <c r="W45" s="4">
        <f t="shared" si="10"/>
        <v>18684</v>
      </c>
      <c r="X45" s="4">
        <f t="shared" si="2"/>
        <v>103000</v>
      </c>
      <c r="Y45" s="4">
        <f t="shared" si="3"/>
        <v>18684</v>
      </c>
      <c r="Z45" s="4"/>
      <c r="AA45" s="18">
        <f t="shared" si="7"/>
        <v>103000</v>
      </c>
      <c r="AB45" s="18">
        <f t="shared" si="8"/>
        <v>18684</v>
      </c>
      <c r="AC45" s="4"/>
      <c r="AD45" s="5"/>
      <c r="AE45" s="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" customFormat="1" ht="12">
      <c r="A46" s="12">
        <f t="shared" si="9"/>
        <v>2055</v>
      </c>
      <c r="B46" s="4"/>
      <c r="C46" s="4"/>
      <c r="D46" s="4"/>
      <c r="E46" s="4"/>
      <c r="F46" s="4"/>
      <c r="G46" s="4">
        <v>105000</v>
      </c>
      <c r="H46" s="18">
        <v>16753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f t="shared" si="11"/>
        <v>105000</v>
      </c>
      <c r="W46" s="4">
        <f t="shared" si="10"/>
        <v>16753</v>
      </c>
      <c r="X46" s="4">
        <f t="shared" si="2"/>
        <v>105000</v>
      </c>
      <c r="Y46" s="4">
        <f t="shared" si="3"/>
        <v>16753</v>
      </c>
      <c r="Z46" s="4"/>
      <c r="AA46" s="18">
        <f t="shared" si="7"/>
        <v>105000</v>
      </c>
      <c r="AB46" s="18">
        <f t="shared" si="8"/>
        <v>16753</v>
      </c>
      <c r="AC46" s="4"/>
      <c r="AD46" s="5"/>
      <c r="AE46" s="4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" customFormat="1" ht="12">
      <c r="A47" s="12">
        <f t="shared" si="9"/>
        <v>2056</v>
      </c>
      <c r="B47" s="4"/>
      <c r="C47" s="4"/>
      <c r="D47" s="4"/>
      <c r="E47" s="4"/>
      <c r="F47" s="4"/>
      <c r="G47" s="4">
        <v>107000</v>
      </c>
      <c r="H47" s="18">
        <v>14784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f t="shared" si="11"/>
        <v>107000</v>
      </c>
      <c r="W47" s="4">
        <f t="shared" si="10"/>
        <v>14784</v>
      </c>
      <c r="X47" s="4">
        <f t="shared" si="2"/>
        <v>107000</v>
      </c>
      <c r="Y47" s="4">
        <f t="shared" si="3"/>
        <v>14784</v>
      </c>
      <c r="Z47" s="4"/>
      <c r="AA47" s="18">
        <f t="shared" si="7"/>
        <v>107000</v>
      </c>
      <c r="AB47" s="18">
        <f t="shared" si="8"/>
        <v>14784</v>
      </c>
      <c r="AC47" s="4"/>
      <c r="AD47" s="5"/>
      <c r="AE47" s="4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" customFormat="1" ht="12">
      <c r="A48" s="12">
        <f t="shared" si="9"/>
        <v>2057</v>
      </c>
      <c r="B48" s="4"/>
      <c r="C48" s="4"/>
      <c r="D48" s="4"/>
      <c r="E48" s="4"/>
      <c r="F48" s="4"/>
      <c r="G48" s="4">
        <v>109000</v>
      </c>
      <c r="H48" s="18">
        <v>12778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f t="shared" si="11"/>
        <v>109000</v>
      </c>
      <c r="W48" s="4">
        <f t="shared" si="10"/>
        <v>12778</v>
      </c>
      <c r="X48" s="4">
        <f t="shared" si="2"/>
        <v>109000</v>
      </c>
      <c r="Y48" s="4">
        <f t="shared" si="3"/>
        <v>12778</v>
      </c>
      <c r="Z48" s="4"/>
      <c r="AA48" s="18">
        <f t="shared" si="7"/>
        <v>109000</v>
      </c>
      <c r="AB48" s="18">
        <f t="shared" si="8"/>
        <v>12778</v>
      </c>
      <c r="AC48" s="4">
        <f>SUM(V44:V48)</f>
        <v>525000</v>
      </c>
      <c r="AD48" s="4">
        <f>SUM(W44:W48)</f>
        <v>83577</v>
      </c>
      <c r="AE48" s="16" t="s">
        <v>15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12">
      <c r="A49" s="12">
        <f t="shared" si="9"/>
        <v>2058</v>
      </c>
      <c r="B49" s="4"/>
      <c r="C49" s="4"/>
      <c r="D49" s="4"/>
      <c r="E49" s="4"/>
      <c r="F49" s="4"/>
      <c r="G49" s="4">
        <v>111000</v>
      </c>
      <c r="H49" s="18">
        <v>10734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f t="shared" si="11"/>
        <v>111000</v>
      </c>
      <c r="W49" s="4">
        <f t="shared" si="10"/>
        <v>10734</v>
      </c>
      <c r="X49" s="4">
        <f t="shared" si="2"/>
        <v>111000</v>
      </c>
      <c r="Y49" s="4">
        <f t="shared" si="3"/>
        <v>10734</v>
      </c>
      <c r="Z49" s="4"/>
      <c r="AA49" s="18">
        <f t="shared" si="7"/>
        <v>111000</v>
      </c>
      <c r="AB49" s="18">
        <f t="shared" si="8"/>
        <v>10734</v>
      </c>
      <c r="AC49" s="4"/>
      <c r="AD49" s="5"/>
      <c r="AE49" s="4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12">
      <c r="A50" s="12">
        <f t="shared" si="9"/>
        <v>2059</v>
      </c>
      <c r="B50" s="4"/>
      <c r="C50" s="4"/>
      <c r="D50" s="4"/>
      <c r="E50" s="4"/>
      <c r="F50" s="4"/>
      <c r="G50" s="4">
        <v>113000</v>
      </c>
      <c r="H50" s="18">
        <v>8653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f t="shared" si="11"/>
        <v>113000</v>
      </c>
      <c r="W50" s="4">
        <f t="shared" si="10"/>
        <v>8653</v>
      </c>
      <c r="X50" s="4">
        <f t="shared" si="2"/>
        <v>113000</v>
      </c>
      <c r="Y50" s="4">
        <f t="shared" si="3"/>
        <v>8653</v>
      </c>
      <c r="Z50" s="4"/>
      <c r="AA50" s="18">
        <f t="shared" si="7"/>
        <v>113000</v>
      </c>
      <c r="AB50" s="18">
        <f t="shared" si="8"/>
        <v>8653</v>
      </c>
      <c r="AC50" s="4"/>
      <c r="AD50" s="5"/>
      <c r="AE50" s="4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" customFormat="1" ht="12">
      <c r="A51" s="12">
        <f t="shared" si="9"/>
        <v>2060</v>
      </c>
      <c r="B51" s="4"/>
      <c r="C51" s="4"/>
      <c r="D51" s="4"/>
      <c r="E51" s="4"/>
      <c r="F51" s="4"/>
      <c r="G51" s="4">
        <v>115000</v>
      </c>
      <c r="H51" s="18">
        <v>6534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f t="shared" si="11"/>
        <v>115000</v>
      </c>
      <c r="W51" s="4">
        <f t="shared" si="10"/>
        <v>6534</v>
      </c>
      <c r="X51" s="4">
        <f t="shared" si="2"/>
        <v>115000</v>
      </c>
      <c r="Y51" s="4">
        <f t="shared" si="3"/>
        <v>6534</v>
      </c>
      <c r="Z51" s="4"/>
      <c r="AA51" s="18">
        <f t="shared" si="7"/>
        <v>115000</v>
      </c>
      <c r="AB51" s="18">
        <f t="shared" si="8"/>
        <v>6534</v>
      </c>
      <c r="AC51" s="4"/>
      <c r="AD51" s="5"/>
      <c r="AE51" s="4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 ht="12">
      <c r="A52" s="12">
        <f t="shared" si="9"/>
        <v>2061</v>
      </c>
      <c r="B52" s="4"/>
      <c r="C52" s="4"/>
      <c r="D52" s="4"/>
      <c r="E52" s="4"/>
      <c r="F52" s="4"/>
      <c r="G52" s="4">
        <v>117000</v>
      </c>
      <c r="H52" s="18">
        <v>4378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f t="shared" si="11"/>
        <v>117000</v>
      </c>
      <c r="W52" s="4">
        <f t="shared" si="10"/>
        <v>4378</v>
      </c>
      <c r="X52" s="4">
        <f t="shared" si="2"/>
        <v>117000</v>
      </c>
      <c r="Y52" s="4">
        <f t="shared" si="3"/>
        <v>4378</v>
      </c>
      <c r="Z52" s="4"/>
      <c r="AA52" s="18">
        <f t="shared" si="7"/>
        <v>117000</v>
      </c>
      <c r="AB52" s="18">
        <f t="shared" si="8"/>
        <v>4378</v>
      </c>
      <c r="AC52" s="4"/>
      <c r="AD52" s="5"/>
      <c r="AE52" s="4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" customFormat="1" ht="12">
      <c r="A53" s="12">
        <f t="shared" si="9"/>
        <v>2062</v>
      </c>
      <c r="B53" s="4"/>
      <c r="C53" s="4"/>
      <c r="D53" s="4"/>
      <c r="E53" s="4"/>
      <c r="F53" s="4"/>
      <c r="G53" s="4">
        <v>116500</v>
      </c>
      <c r="H53" s="18">
        <v>2184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f t="shared" si="11"/>
        <v>116500</v>
      </c>
      <c r="W53" s="4">
        <f t="shared" si="10"/>
        <v>2184</v>
      </c>
      <c r="X53" s="4">
        <f t="shared" si="2"/>
        <v>116500</v>
      </c>
      <c r="Y53" s="4">
        <f t="shared" si="3"/>
        <v>2184</v>
      </c>
      <c r="Z53" s="4"/>
      <c r="AA53" s="18">
        <f t="shared" si="7"/>
        <v>116500</v>
      </c>
      <c r="AB53" s="18">
        <f t="shared" si="8"/>
        <v>2184</v>
      </c>
      <c r="AC53" s="4">
        <f>SUM(V49:V53)</f>
        <v>572500</v>
      </c>
      <c r="AD53" s="4">
        <f>SUM(W49:W53)</f>
        <v>32483</v>
      </c>
      <c r="AE53" s="16" t="s">
        <v>15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" customFormat="1" ht="12">
      <c r="A54" s="12">
        <f t="shared" si="9"/>
        <v>2063</v>
      </c>
      <c r="B54" s="4"/>
      <c r="C54" s="4"/>
      <c r="D54" s="4"/>
      <c r="E54" s="4"/>
      <c r="F54" s="4"/>
      <c r="G54" s="4"/>
      <c r="H54" s="18">
        <f>(($G$60-SUM($G$5:G53))*0.01875/2)+(($G$60-SUM($G$5:G54))*0.01875/2)</f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f t="shared" si="11"/>
        <v>0</v>
      </c>
      <c r="W54" s="4">
        <f t="shared" si="10"/>
        <v>0</v>
      </c>
      <c r="X54" s="4">
        <f t="shared" si="2"/>
        <v>0</v>
      </c>
      <c r="Y54" s="4">
        <f t="shared" si="3"/>
        <v>0</v>
      </c>
      <c r="Z54" s="4"/>
      <c r="AA54" s="18">
        <f t="shared" si="7"/>
        <v>0</v>
      </c>
      <c r="AB54" s="18">
        <f t="shared" si="8"/>
        <v>0</v>
      </c>
      <c r="AC54" s="4"/>
      <c r="AD54" s="5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" customFormat="1" ht="12">
      <c r="A55" s="12">
        <f t="shared" si="9"/>
        <v>2064</v>
      </c>
      <c r="B55" s="4"/>
      <c r="C55" s="4"/>
      <c r="D55" s="4"/>
      <c r="E55" s="4"/>
      <c r="F55" s="4"/>
      <c r="G55" s="4"/>
      <c r="H55" s="18">
        <f>(($G$60-SUM($G$5:G54))*0.01875/2)+(($G$60-SUM($G$5:G55))*0.01875/2)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f t="shared" si="11"/>
        <v>0</v>
      </c>
      <c r="W55" s="4">
        <f t="shared" si="10"/>
        <v>0</v>
      </c>
      <c r="X55" s="4">
        <f t="shared" si="2"/>
        <v>0</v>
      </c>
      <c r="Y55" s="4"/>
      <c r="Z55" s="4"/>
      <c r="AA55" s="4"/>
      <c r="AB55" s="4"/>
      <c r="AC55" s="4"/>
      <c r="AD55" s="5"/>
      <c r="AE55" s="4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1" customFormat="1" ht="12">
      <c r="A56" s="12">
        <f t="shared" si="9"/>
        <v>2065</v>
      </c>
      <c r="B56" s="4"/>
      <c r="C56" s="4"/>
      <c r="D56" s="4"/>
      <c r="E56" s="4"/>
      <c r="F56" s="4"/>
      <c r="G56" s="4"/>
      <c r="H56" s="18">
        <f>(($G$60-SUM($G$5:G55))*0.01875/2)+(($G$60-SUM($G$5:G56))*0.01875/2)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f t="shared" si="11"/>
        <v>0</v>
      </c>
      <c r="W56" s="4">
        <f t="shared" si="10"/>
        <v>0</v>
      </c>
      <c r="X56" s="4">
        <f t="shared" si="2"/>
        <v>0</v>
      </c>
      <c r="Y56" s="4"/>
      <c r="Z56" s="4"/>
      <c r="AA56" s="4"/>
      <c r="AB56" s="4"/>
      <c r="AC56" s="4"/>
      <c r="AD56" s="5"/>
      <c r="AE56" s="4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1" customFormat="1" ht="12">
      <c r="A57" s="12">
        <f t="shared" si="9"/>
        <v>2066</v>
      </c>
      <c r="B57" s="4"/>
      <c r="C57" s="4"/>
      <c r="D57" s="4"/>
      <c r="E57" s="4"/>
      <c r="F57" s="4"/>
      <c r="G57" s="4"/>
      <c r="H57" s="18">
        <f>(($G$60-SUM($G$5:G56))*0.01875/2)+(($G$60-SUM($G$5:G57))*0.01875/2)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f t="shared" si="11"/>
        <v>0</v>
      </c>
      <c r="W57" s="4">
        <f t="shared" si="10"/>
        <v>0</v>
      </c>
      <c r="X57" s="4">
        <f t="shared" si="2"/>
        <v>0</v>
      </c>
      <c r="Y57" s="4"/>
      <c r="Z57" s="4"/>
      <c r="AA57" s="4"/>
      <c r="AB57" s="4"/>
      <c r="AC57" s="4"/>
      <c r="AD57" s="5"/>
      <c r="AE57" s="4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1" customFormat="1" ht="12">
      <c r="A58" s="12">
        <f t="shared" si="9"/>
        <v>2067</v>
      </c>
      <c r="B58" s="4"/>
      <c r="C58" s="4"/>
      <c r="D58" s="4"/>
      <c r="E58" s="4"/>
      <c r="F58" s="4"/>
      <c r="G58" s="4"/>
      <c r="H58" s="18">
        <f>(($G$60-SUM($G$5:G57))*0.01875/2)+(($G$60-SUM($G$5:G58))*0.01875/2)</f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f t="shared" si="11"/>
        <v>0</v>
      </c>
      <c r="W58" s="4">
        <f t="shared" si="10"/>
        <v>0</v>
      </c>
      <c r="X58" s="4">
        <f t="shared" si="2"/>
        <v>0</v>
      </c>
      <c r="Y58" s="4"/>
      <c r="Z58" s="4"/>
      <c r="AA58" s="4"/>
      <c r="AB58" s="4"/>
      <c r="AC58" s="4"/>
      <c r="AD58" s="5"/>
      <c r="AE58" s="4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1" customFormat="1" ht="12">
      <c r="A59" s="12"/>
      <c r="B59" s="4"/>
      <c r="C59" s="4"/>
      <c r="D59" s="4"/>
      <c r="E59" s="4"/>
      <c r="F59" s="4"/>
      <c r="G59" s="4"/>
      <c r="H59" s="18">
        <f>(($G$60-SUM($G$5:G58))*0.01875/2)+(($G$60-SUM($G$5:G59))*0.01875/2)</f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5"/>
      <c r="AE59" s="4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1" customFormat="1" ht="12">
      <c r="A60" s="12"/>
      <c r="B60" s="4"/>
      <c r="C60" s="4">
        <f>SUM(C5:C42)</f>
        <v>332000</v>
      </c>
      <c r="D60" s="4">
        <f>SUM(D5:D42)</f>
        <v>36090</v>
      </c>
      <c r="E60" s="4">
        <f>SUM(E5:E42)</f>
        <v>345500</v>
      </c>
      <c r="F60" s="4">
        <f>SUM(F5:F42)</f>
        <v>55577.5</v>
      </c>
      <c r="G60" s="4">
        <f aca="true" t="shared" si="12" ref="G60:P60">SUM(G14:G58)</f>
        <v>3400000</v>
      </c>
      <c r="H60" s="4">
        <f t="shared" si="12"/>
        <v>1462354</v>
      </c>
      <c r="I60" s="4">
        <f t="shared" si="12"/>
        <v>1662000</v>
      </c>
      <c r="J60" s="4">
        <f t="shared" si="12"/>
        <v>858675</v>
      </c>
      <c r="K60" s="4">
        <f t="shared" si="12"/>
        <v>1343000</v>
      </c>
      <c r="L60" s="4">
        <f t="shared" si="12"/>
        <v>504585</v>
      </c>
      <c r="M60" s="4">
        <f t="shared" si="12"/>
        <v>615000</v>
      </c>
      <c r="N60" s="4">
        <f t="shared" si="12"/>
        <v>136901</v>
      </c>
      <c r="O60" s="4">
        <f t="shared" si="12"/>
        <v>1575000</v>
      </c>
      <c r="P60" s="4">
        <f t="shared" si="12"/>
        <v>637335</v>
      </c>
      <c r="Q60" s="4">
        <f>SUM(Q5:Q44)</f>
        <v>270000</v>
      </c>
      <c r="R60" s="4">
        <f>SUM(R5:R44)</f>
        <v>38653</v>
      </c>
      <c r="S60" s="4">
        <f>SUM(S5:S44)</f>
        <v>270000</v>
      </c>
      <c r="T60" s="4">
        <f>SUM(T5:T44)</f>
        <v>38653</v>
      </c>
      <c r="U60" s="4"/>
      <c r="V60" s="4">
        <f>SUM(V14:V58)</f>
        <v>8595000</v>
      </c>
      <c r="W60" s="4">
        <f>SUM(W14:W58)</f>
        <v>3599850</v>
      </c>
      <c r="X60" s="4">
        <f>SUM(X14:X58)</f>
        <v>8595000</v>
      </c>
      <c r="Y60" s="4">
        <f>SUM(Y14:Y58)</f>
        <v>3599850</v>
      </c>
      <c r="Z60" s="4">
        <f>SUM(Z5:Z58)</f>
        <v>0</v>
      </c>
      <c r="AA60" s="4">
        <f>SUM(AA14:AA58)</f>
        <v>8595000</v>
      </c>
      <c r="AB60" s="4">
        <f>SUM(AB14:AB58)</f>
        <v>3599850</v>
      </c>
      <c r="AC60" s="4">
        <f>SUM(AC14:AC58)</f>
        <v>8595000</v>
      </c>
      <c r="AD60" s="4">
        <f>SUM(AD14:AD58)</f>
        <v>3599850</v>
      </c>
      <c r="AE60" s="4">
        <f>SUM(AE5:AE58)</f>
        <v>0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" customFormat="1" ht="12">
      <c r="A61" s="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5"/>
      <c r="AE61" s="4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" customFormat="1" ht="12" hidden="1">
      <c r="A62" s="12" t="s">
        <v>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5"/>
      <c r="AE62" s="4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" customFormat="1" ht="12" hidden="1">
      <c r="A63" s="14">
        <v>42004</v>
      </c>
      <c r="B63" s="4"/>
      <c r="C63" s="4">
        <f>($C$60)-C5</f>
        <v>323000</v>
      </c>
      <c r="D63" s="4">
        <f aca="true" t="shared" si="13" ref="D63:N63">(D60)-D5</f>
        <v>21352.5</v>
      </c>
      <c r="E63" s="4">
        <f t="shared" si="13"/>
        <v>337000</v>
      </c>
      <c r="F63" s="4">
        <f t="shared" si="13"/>
        <v>36575</v>
      </c>
      <c r="G63" s="4">
        <f t="shared" si="13"/>
        <v>3400000</v>
      </c>
      <c r="H63" s="4">
        <f t="shared" si="13"/>
        <v>1462354</v>
      </c>
      <c r="I63" s="4">
        <f t="shared" si="13"/>
        <v>1642500</v>
      </c>
      <c r="J63" s="4">
        <f t="shared" si="13"/>
        <v>796715.625</v>
      </c>
      <c r="K63" s="4">
        <f t="shared" si="13"/>
        <v>1323500</v>
      </c>
      <c r="L63" s="4">
        <f t="shared" si="13"/>
        <v>464587.5</v>
      </c>
      <c r="M63" s="4">
        <f t="shared" si="13"/>
        <v>525000</v>
      </c>
      <c r="N63" s="4">
        <f t="shared" si="13"/>
        <v>82283</v>
      </c>
      <c r="O63" s="4"/>
      <c r="P63" s="4"/>
      <c r="Q63" s="4">
        <f aca="true" t="shared" si="14" ref="Q63:Y63">(Q60)-Q5</f>
        <v>227500</v>
      </c>
      <c r="R63" s="4">
        <f t="shared" si="14"/>
        <v>26697</v>
      </c>
      <c r="S63" s="4">
        <f t="shared" si="14"/>
        <v>227500</v>
      </c>
      <c r="T63" s="4">
        <f t="shared" si="14"/>
        <v>26697</v>
      </c>
      <c r="U63" s="4"/>
      <c r="V63" s="4">
        <f t="shared" si="14"/>
        <v>8406000</v>
      </c>
      <c r="W63" s="4">
        <f t="shared" si="14"/>
        <v>3397579.125</v>
      </c>
      <c r="X63" s="4">
        <f t="shared" si="14"/>
        <v>8448500</v>
      </c>
      <c r="Y63" s="4">
        <f t="shared" si="14"/>
        <v>3409535.125</v>
      </c>
      <c r="Z63" s="4"/>
      <c r="AA63" s="4"/>
      <c r="AB63" s="4"/>
      <c r="AC63" s="4"/>
      <c r="AD63" s="5"/>
      <c r="AE63" s="4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" s="4" customFormat="1" ht="10.5" hidden="1">
      <c r="A64" s="15">
        <v>42369</v>
      </c>
      <c r="C64" s="4">
        <f>($C$60)-C5-C6</f>
        <v>313000</v>
      </c>
      <c r="D64" s="4">
        <f aca="true" t="shared" si="15" ref="D64:N64">(D60)-D5-D6</f>
        <v>7042.5</v>
      </c>
      <c r="E64" s="4">
        <f t="shared" si="15"/>
        <v>328000</v>
      </c>
      <c r="F64" s="4">
        <f t="shared" si="15"/>
        <v>18040</v>
      </c>
      <c r="G64" s="4">
        <f t="shared" si="15"/>
        <v>3400000</v>
      </c>
      <c r="H64" s="4">
        <f t="shared" si="15"/>
        <v>1462354</v>
      </c>
      <c r="I64" s="4">
        <f t="shared" si="15"/>
        <v>1622000</v>
      </c>
      <c r="J64" s="4">
        <f t="shared" si="15"/>
        <v>735506.25</v>
      </c>
      <c r="K64" s="4">
        <f t="shared" si="15"/>
        <v>1303000</v>
      </c>
      <c r="L64" s="4">
        <f t="shared" si="15"/>
        <v>425190</v>
      </c>
      <c r="M64" s="4">
        <f t="shared" si="15"/>
        <v>430000</v>
      </c>
      <c r="N64" s="4">
        <f t="shared" si="15"/>
        <v>28655</v>
      </c>
      <c r="Q64" s="4">
        <f aca="true" t="shared" si="16" ref="Q64:Y64">(Q60)-Q5-Q6</f>
        <v>182500</v>
      </c>
      <c r="R64" s="4">
        <f t="shared" si="16"/>
        <v>16691</v>
      </c>
      <c r="S64" s="4">
        <f t="shared" si="16"/>
        <v>182500</v>
      </c>
      <c r="T64" s="4">
        <f t="shared" si="16"/>
        <v>16691</v>
      </c>
      <c r="V64" s="4">
        <f t="shared" si="16"/>
        <v>8206000</v>
      </c>
      <c r="W64" s="4">
        <f t="shared" si="16"/>
        <v>3200493.25</v>
      </c>
      <c r="X64" s="4">
        <f t="shared" si="16"/>
        <v>8293500</v>
      </c>
      <c r="Y64" s="4">
        <f t="shared" si="16"/>
        <v>3222455.25</v>
      </c>
    </row>
    <row r="65" s="1" customFormat="1" ht="12">
      <c r="A65" s="2"/>
    </row>
    <row r="66" s="1" customFormat="1" ht="12">
      <c r="A66" s="2"/>
    </row>
    <row r="67" s="1" customFormat="1" ht="12">
      <c r="A67" s="2"/>
    </row>
    <row r="68" s="1" customFormat="1" ht="12">
      <c r="A68" s="2"/>
    </row>
    <row r="69" s="1" customFormat="1" ht="12">
      <c r="A69" s="2"/>
    </row>
    <row r="70" s="1" customFormat="1" ht="12">
      <c r="A70" s="2"/>
    </row>
    <row r="71" s="1" customFormat="1" ht="12">
      <c r="A71" s="2"/>
    </row>
    <row r="72" s="1" customFormat="1" ht="12">
      <c r="A72" s="2"/>
    </row>
    <row r="73" s="1" customFormat="1" ht="12">
      <c r="A73" s="2"/>
    </row>
    <row r="74" s="1" customFormat="1" ht="12">
      <c r="A74" s="2"/>
    </row>
    <row r="75" s="1" customFormat="1" ht="12">
      <c r="A75" s="2"/>
    </row>
    <row r="76" s="1" customFormat="1" ht="12">
      <c r="A76" s="2"/>
    </row>
    <row r="77" s="1" customFormat="1" ht="12">
      <c r="A77" s="2"/>
    </row>
    <row r="78" s="1" customFormat="1" ht="12">
      <c r="A78" s="2"/>
    </row>
    <row r="79" s="1" customFormat="1" ht="12">
      <c r="A79" s="2"/>
    </row>
    <row r="80" s="1" customFormat="1" ht="12">
      <c r="A80" s="2"/>
    </row>
    <row r="81" s="1" customFormat="1" ht="12">
      <c r="A81" s="2"/>
    </row>
    <row r="82" s="1" customFormat="1" ht="12">
      <c r="A82" s="2"/>
    </row>
    <row r="83" s="1" customFormat="1" ht="12">
      <c r="A83" s="2"/>
    </row>
    <row r="84" s="1" customFormat="1" ht="12">
      <c r="A84" s="2"/>
    </row>
    <row r="85" s="1" customFormat="1" ht="12">
      <c r="A85" s="2"/>
    </row>
    <row r="86" s="1" customFormat="1" ht="12">
      <c r="A86" s="2"/>
    </row>
    <row r="87" s="1" customFormat="1" ht="12">
      <c r="A87" s="2"/>
    </row>
    <row r="88" s="1" customFormat="1" ht="12">
      <c r="A88" s="2"/>
    </row>
    <row r="89" s="1" customFormat="1" ht="12">
      <c r="A89" s="2"/>
    </row>
    <row r="90" s="1" customFormat="1" ht="12">
      <c r="A90" s="2"/>
    </row>
    <row r="91" s="1" customFormat="1" ht="12">
      <c r="A91" s="2"/>
    </row>
    <row r="92" s="1" customFormat="1" ht="12">
      <c r="A92" s="2"/>
    </row>
    <row r="93" s="1" customFormat="1" ht="12">
      <c r="A93" s="2"/>
    </row>
    <row r="94" s="1" customFormat="1" ht="12">
      <c r="A94" s="2"/>
    </row>
    <row r="95" s="1" customFormat="1" ht="12">
      <c r="A95" s="2"/>
    </row>
    <row r="96" s="1" customFormat="1" ht="12">
      <c r="A96" s="2"/>
    </row>
    <row r="97" s="1" customFormat="1" ht="12">
      <c r="A97" s="2"/>
    </row>
    <row r="98" s="1" customFormat="1" ht="12">
      <c r="A98" s="2"/>
    </row>
    <row r="99" s="1" customFormat="1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  <row r="149" ht="12">
      <c r="A149" s="2"/>
    </row>
    <row r="150" ht="12">
      <c r="A150" s="2"/>
    </row>
    <row r="151" ht="12">
      <c r="A151" s="2"/>
    </row>
    <row r="152" ht="12">
      <c r="A152" s="2"/>
    </row>
    <row r="153" ht="12">
      <c r="A153" s="2"/>
    </row>
    <row r="154" ht="12">
      <c r="A154" s="2"/>
    </row>
    <row r="155" ht="12">
      <c r="A155" s="2"/>
    </row>
    <row r="156" ht="12">
      <c r="A156" s="2"/>
    </row>
    <row r="157" ht="12">
      <c r="A157" s="2"/>
    </row>
    <row r="158" ht="12">
      <c r="A158" s="2"/>
    </row>
    <row r="159" ht="12">
      <c r="A159" s="2"/>
    </row>
    <row r="160" ht="12">
      <c r="A160" s="2"/>
    </row>
    <row r="161" ht="12">
      <c r="A161" s="2"/>
    </row>
    <row r="162" ht="12">
      <c r="A162" s="2"/>
    </row>
    <row r="163" ht="12">
      <c r="A163" s="2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  <row r="176" ht="12">
      <c r="A176" s="2"/>
    </row>
    <row r="177" ht="12">
      <c r="A177" s="2"/>
    </row>
    <row r="178" ht="12">
      <c r="A178" s="2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ht="12">
      <c r="A184" s="2"/>
    </row>
    <row r="185" ht="12">
      <c r="A185" s="2"/>
    </row>
    <row r="186" ht="12">
      <c r="A186" s="2"/>
    </row>
    <row r="187" ht="12">
      <c r="A187" s="2"/>
    </row>
    <row r="188" ht="12">
      <c r="A188" s="2"/>
    </row>
    <row r="189" ht="12">
      <c r="A189" s="2"/>
    </row>
    <row r="190" ht="12">
      <c r="A190" s="2"/>
    </row>
    <row r="191" ht="12">
      <c r="A191" s="2"/>
    </row>
    <row r="192" ht="12">
      <c r="A192" s="2"/>
    </row>
    <row r="193" ht="12">
      <c r="A193" s="2"/>
    </row>
    <row r="194" ht="12">
      <c r="A194" s="2"/>
    </row>
    <row r="195" ht="12">
      <c r="A195" s="2"/>
    </row>
    <row r="196" ht="12">
      <c r="A196" s="2"/>
    </row>
    <row r="197" ht="12">
      <c r="A197" s="2"/>
    </row>
    <row r="198" ht="12">
      <c r="A198" s="2"/>
    </row>
    <row r="199" ht="12">
      <c r="A199" s="2"/>
    </row>
    <row r="200" ht="12">
      <c r="A200" s="2"/>
    </row>
    <row r="201" ht="12">
      <c r="A201" s="2"/>
    </row>
    <row r="202" ht="12">
      <c r="A202" s="2"/>
    </row>
    <row r="203" ht="12">
      <c r="A203" s="2"/>
    </row>
    <row r="204" ht="12">
      <c r="A204" s="2"/>
    </row>
    <row r="205" ht="12">
      <c r="A205" s="2"/>
    </row>
    <row r="206" ht="12">
      <c r="A206" s="2"/>
    </row>
    <row r="207" ht="12">
      <c r="A207" s="2"/>
    </row>
    <row r="208" ht="12">
      <c r="A208" s="2"/>
    </row>
    <row r="209" ht="12">
      <c r="A209" s="2"/>
    </row>
    <row r="210" ht="12">
      <c r="A210" s="2"/>
    </row>
    <row r="211" ht="12">
      <c r="A211" s="2"/>
    </row>
    <row r="212" ht="12">
      <c r="A212" s="2"/>
    </row>
    <row r="213" ht="12">
      <c r="A213" s="2"/>
    </row>
    <row r="214" ht="12">
      <c r="A214" s="2"/>
    </row>
    <row r="215" ht="12">
      <c r="A215" s="2"/>
    </row>
    <row r="216" ht="12">
      <c r="A216" s="2"/>
    </row>
    <row r="217" ht="12">
      <c r="A217" s="2"/>
    </row>
    <row r="218" ht="12">
      <c r="A218" s="2"/>
    </row>
    <row r="219" ht="12">
      <c r="A219" s="2"/>
    </row>
    <row r="220" ht="12">
      <c r="A220" s="2"/>
    </row>
    <row r="221" ht="12">
      <c r="A221" s="2"/>
    </row>
    <row r="222" ht="12">
      <c r="A222" s="2"/>
    </row>
    <row r="223" ht="12">
      <c r="A223" s="2"/>
    </row>
    <row r="224" ht="12">
      <c r="A224" s="2"/>
    </row>
    <row r="225" ht="12">
      <c r="A225" s="2"/>
    </row>
    <row r="226" ht="12">
      <c r="A226" s="2"/>
    </row>
    <row r="227" ht="12">
      <c r="A227" s="2"/>
    </row>
    <row r="228" ht="12">
      <c r="A228" s="2"/>
    </row>
    <row r="229" ht="12">
      <c r="A229" s="2"/>
    </row>
    <row r="230" ht="12">
      <c r="A230" s="2"/>
    </row>
    <row r="231" ht="12">
      <c r="A231" s="2"/>
    </row>
    <row r="232" ht="12">
      <c r="A232" s="2"/>
    </row>
    <row r="233" ht="12">
      <c r="A233" s="2"/>
    </row>
    <row r="234" ht="12">
      <c r="A234" s="2"/>
    </row>
    <row r="235" ht="12">
      <c r="A235" s="2"/>
    </row>
    <row r="236" ht="12">
      <c r="A236" s="2"/>
    </row>
    <row r="237" ht="12">
      <c r="A237" s="2"/>
    </row>
    <row r="238" ht="12">
      <c r="A238" s="2"/>
    </row>
    <row r="239" ht="12">
      <c r="A239" s="2"/>
    </row>
    <row r="240" ht="12">
      <c r="A240" s="2"/>
    </row>
    <row r="241" ht="12">
      <c r="A241" s="2"/>
    </row>
    <row r="242" ht="12">
      <c r="A242" s="2"/>
    </row>
    <row r="243" ht="12">
      <c r="A243" s="2"/>
    </row>
    <row r="244" ht="12">
      <c r="A244" s="2"/>
    </row>
    <row r="245" ht="12">
      <c r="A245" s="2"/>
    </row>
    <row r="246" ht="12">
      <c r="A246" s="2"/>
    </row>
    <row r="247" ht="12">
      <c r="A247" s="2"/>
    </row>
    <row r="248" ht="12">
      <c r="A248" s="2"/>
    </row>
    <row r="249" ht="12">
      <c r="A249" s="2"/>
    </row>
    <row r="250" ht="12">
      <c r="A250" s="2"/>
    </row>
    <row r="251" ht="12">
      <c r="A251" s="2"/>
    </row>
    <row r="252" ht="12">
      <c r="A252" s="2"/>
    </row>
    <row r="253" ht="12">
      <c r="A253" s="2"/>
    </row>
    <row r="254" ht="12">
      <c r="A254" s="2"/>
    </row>
    <row r="255" ht="12">
      <c r="A255" s="2"/>
    </row>
    <row r="256" ht="12">
      <c r="A256" s="2"/>
    </row>
    <row r="257" ht="12">
      <c r="A257" s="2"/>
    </row>
    <row r="258" ht="12">
      <c r="A258" s="2"/>
    </row>
    <row r="259" ht="12">
      <c r="A259" s="2"/>
    </row>
    <row r="260" ht="12">
      <c r="A260" s="2"/>
    </row>
    <row r="261" ht="12">
      <c r="A261" s="2"/>
    </row>
    <row r="262" ht="12">
      <c r="A262" s="2"/>
    </row>
    <row r="263" ht="12">
      <c r="A263" s="2"/>
    </row>
    <row r="264" ht="12">
      <c r="A264" s="2"/>
    </row>
    <row r="265" ht="12">
      <c r="A265" s="2"/>
    </row>
    <row r="266" ht="12">
      <c r="A266" s="2"/>
    </row>
    <row r="267" ht="12">
      <c r="A267" s="2"/>
    </row>
    <row r="268" ht="12">
      <c r="A268" s="2"/>
    </row>
    <row r="269" ht="12">
      <c r="A269" s="2"/>
    </row>
    <row r="270" ht="12">
      <c r="A270" s="2"/>
    </row>
    <row r="271" ht="12">
      <c r="A271" s="2"/>
    </row>
    <row r="272" ht="12">
      <c r="A272" s="2"/>
    </row>
    <row r="273" ht="12">
      <c r="A273" s="2"/>
    </row>
    <row r="274" ht="12">
      <c r="A274" s="2"/>
    </row>
    <row r="275" ht="12">
      <c r="A275" s="2"/>
    </row>
    <row r="276" ht="12">
      <c r="A276" s="2"/>
    </row>
    <row r="277" ht="12">
      <c r="A277" s="2"/>
    </row>
    <row r="278" ht="12">
      <c r="A278" s="2"/>
    </row>
    <row r="279" ht="12">
      <c r="A279" s="2"/>
    </row>
    <row r="280" ht="12">
      <c r="A280" s="2"/>
    </row>
    <row r="281" ht="12">
      <c r="A281" s="2"/>
    </row>
    <row r="282" ht="12">
      <c r="A282" s="2"/>
    </row>
    <row r="283" ht="12">
      <c r="A283" s="2"/>
    </row>
    <row r="284" ht="12">
      <c r="A284" s="2"/>
    </row>
    <row r="285" ht="12">
      <c r="A285" s="2"/>
    </row>
    <row r="286" ht="12">
      <c r="A286" s="2"/>
    </row>
    <row r="287" ht="12">
      <c r="A287" s="2"/>
    </row>
    <row r="288" ht="12">
      <c r="A288" s="2"/>
    </row>
    <row r="289" ht="12">
      <c r="A289" s="2"/>
    </row>
    <row r="290" ht="12">
      <c r="A290" s="2"/>
    </row>
    <row r="291" ht="12">
      <c r="A291" s="2"/>
    </row>
    <row r="292" ht="12">
      <c r="A292" s="2"/>
    </row>
    <row r="293" ht="12">
      <c r="A293" s="2"/>
    </row>
    <row r="294" ht="12">
      <c r="A294" s="2"/>
    </row>
    <row r="295" ht="12">
      <c r="A295" s="2"/>
    </row>
    <row r="296" ht="12">
      <c r="A296" s="2"/>
    </row>
    <row r="297" ht="12">
      <c r="A297" s="2"/>
    </row>
    <row r="298" ht="12">
      <c r="A298" s="2"/>
    </row>
    <row r="299" ht="12">
      <c r="A299" s="2"/>
    </row>
    <row r="300" ht="12">
      <c r="A300" s="2"/>
    </row>
    <row r="301" ht="12">
      <c r="A301" s="2"/>
    </row>
    <row r="302" ht="12">
      <c r="A302" s="2"/>
    </row>
    <row r="303" ht="12">
      <c r="A303" s="2"/>
    </row>
    <row r="304" ht="12">
      <c r="A304" s="2"/>
    </row>
    <row r="305" ht="12">
      <c r="A305" s="2"/>
    </row>
    <row r="306" ht="12">
      <c r="A306" s="2"/>
    </row>
    <row r="307" ht="12">
      <c r="A307" s="2"/>
    </row>
    <row r="308" ht="12">
      <c r="A308" s="2"/>
    </row>
    <row r="309" ht="12">
      <c r="A309" s="2"/>
    </row>
    <row r="310" ht="12">
      <c r="A310" s="2"/>
    </row>
    <row r="311" ht="12">
      <c r="A311" s="2"/>
    </row>
    <row r="312" ht="12">
      <c r="A312" s="2"/>
    </row>
    <row r="313" ht="12">
      <c r="A313" s="2"/>
    </row>
    <row r="314" ht="12">
      <c r="A314" s="2"/>
    </row>
    <row r="315" ht="12">
      <c r="A315" s="2"/>
    </row>
    <row r="316" ht="12">
      <c r="A316" s="2"/>
    </row>
    <row r="317" ht="12">
      <c r="A317" s="2"/>
    </row>
    <row r="318" ht="12">
      <c r="A318" s="2"/>
    </row>
    <row r="319" ht="12">
      <c r="A319" s="2"/>
    </row>
    <row r="320" ht="12">
      <c r="A320" s="2"/>
    </row>
    <row r="321" ht="12">
      <c r="A321" s="2"/>
    </row>
    <row r="322" ht="12">
      <c r="A322" s="2"/>
    </row>
    <row r="323" ht="12">
      <c r="A323" s="2"/>
    </row>
    <row r="324" ht="12">
      <c r="A324" s="2"/>
    </row>
    <row r="325" ht="12">
      <c r="A325" s="2"/>
    </row>
    <row r="326" ht="12">
      <c r="A326" s="2"/>
    </row>
    <row r="327" ht="12">
      <c r="A327" s="2"/>
    </row>
    <row r="328" ht="12">
      <c r="A328" s="2"/>
    </row>
    <row r="329" ht="12">
      <c r="A329" s="2"/>
    </row>
    <row r="330" ht="12">
      <c r="A330" s="2"/>
    </row>
    <row r="331" ht="12">
      <c r="A331" s="2"/>
    </row>
    <row r="332" ht="12">
      <c r="A332" s="2"/>
    </row>
    <row r="333" ht="12">
      <c r="A333" s="2"/>
    </row>
    <row r="334" ht="12">
      <c r="A334" s="2"/>
    </row>
    <row r="335" ht="12">
      <c r="A335" s="2"/>
    </row>
    <row r="336" ht="12">
      <c r="A336" s="2"/>
    </row>
    <row r="337" ht="12">
      <c r="A337" s="2"/>
    </row>
    <row r="338" ht="12">
      <c r="A338" s="2"/>
    </row>
    <row r="339" ht="12">
      <c r="A339" s="2"/>
    </row>
    <row r="340" ht="12">
      <c r="A340" s="2"/>
    </row>
    <row r="341" ht="12">
      <c r="A341" s="2"/>
    </row>
    <row r="342" ht="12">
      <c r="A342" s="2"/>
    </row>
    <row r="343" ht="12">
      <c r="A343" s="2"/>
    </row>
    <row r="344" ht="12">
      <c r="A344" s="2"/>
    </row>
    <row r="345" ht="12">
      <c r="A345" s="2"/>
    </row>
    <row r="346" ht="12">
      <c r="A346" s="2"/>
    </row>
    <row r="347" ht="12">
      <c r="A347" s="2"/>
    </row>
    <row r="348" ht="12">
      <c r="A348" s="2"/>
    </row>
    <row r="349" ht="12">
      <c r="A349" s="2"/>
    </row>
    <row r="350" ht="12">
      <c r="A350" s="2"/>
    </row>
    <row r="351" ht="12">
      <c r="A351" s="2"/>
    </row>
    <row r="352" ht="12">
      <c r="A352" s="2"/>
    </row>
    <row r="353" ht="12">
      <c r="A353" s="2"/>
    </row>
    <row r="354" ht="12">
      <c r="A354" s="2"/>
    </row>
    <row r="355" ht="12">
      <c r="A355" s="2"/>
    </row>
    <row r="356" ht="12">
      <c r="A356" s="2"/>
    </row>
    <row r="357" ht="12">
      <c r="A357" s="2"/>
    </row>
    <row r="358" ht="12">
      <c r="A358" s="2"/>
    </row>
    <row r="359" ht="12">
      <c r="A359" s="2"/>
    </row>
    <row r="360" ht="12">
      <c r="A360" s="2"/>
    </row>
    <row r="361" ht="12">
      <c r="A361" s="2"/>
    </row>
    <row r="362" ht="12">
      <c r="A362" s="2"/>
    </row>
    <row r="363" ht="12">
      <c r="A363" s="2"/>
    </row>
    <row r="364" ht="12">
      <c r="A364" s="2"/>
    </row>
    <row r="365" ht="12">
      <c r="A365" s="2"/>
    </row>
    <row r="366" ht="12">
      <c r="A366" s="2"/>
    </row>
    <row r="367" ht="12">
      <c r="A367" s="2"/>
    </row>
    <row r="368" ht="12">
      <c r="A368" s="2"/>
    </row>
    <row r="369" ht="12">
      <c r="A369" s="2"/>
    </row>
    <row r="370" ht="12">
      <c r="A370" s="2"/>
    </row>
    <row r="371" ht="12">
      <c r="A371" s="2"/>
    </row>
    <row r="372" ht="12">
      <c r="A372" s="2"/>
    </row>
    <row r="373" ht="12">
      <c r="A373" s="2"/>
    </row>
    <row r="374" ht="12">
      <c r="A374" s="2"/>
    </row>
    <row r="375" ht="12">
      <c r="A375" s="2"/>
    </row>
    <row r="376" ht="12">
      <c r="A376" s="2"/>
    </row>
    <row r="377" ht="12">
      <c r="A377" s="2"/>
    </row>
    <row r="378" ht="12">
      <c r="A378" s="2"/>
    </row>
    <row r="379" ht="12">
      <c r="A379" s="2"/>
    </row>
    <row r="380" ht="12">
      <c r="A380" s="2"/>
    </row>
    <row r="381" ht="12">
      <c r="A381" s="2"/>
    </row>
    <row r="382" ht="12">
      <c r="A382" s="2"/>
    </row>
    <row r="383" ht="12">
      <c r="A383" s="2"/>
    </row>
    <row r="384" ht="12">
      <c r="A384" s="2"/>
    </row>
    <row r="385" ht="12">
      <c r="A385" s="2"/>
    </row>
    <row r="386" ht="12">
      <c r="A386" s="2"/>
    </row>
    <row r="387" ht="12">
      <c r="A387" s="2"/>
    </row>
    <row r="388" ht="12">
      <c r="A388" s="2"/>
    </row>
    <row r="389" ht="12">
      <c r="A389" s="2"/>
    </row>
    <row r="390" ht="12">
      <c r="A390" s="2"/>
    </row>
    <row r="391" ht="12">
      <c r="A391" s="2"/>
    </row>
    <row r="392" ht="12">
      <c r="A392" s="2"/>
    </row>
    <row r="393" ht="12">
      <c r="A393" s="2"/>
    </row>
    <row r="394" ht="12">
      <c r="A394" s="2"/>
    </row>
    <row r="395" ht="12">
      <c r="A395" s="2"/>
    </row>
    <row r="396" ht="12">
      <c r="A396" s="2"/>
    </row>
    <row r="397" ht="12">
      <c r="A397" s="2"/>
    </row>
    <row r="398" ht="12">
      <c r="A398" s="2"/>
    </row>
    <row r="399" ht="12">
      <c r="A399" s="2"/>
    </row>
    <row r="400" ht="12">
      <c r="A400" s="2"/>
    </row>
    <row r="401" ht="12">
      <c r="A401" s="2"/>
    </row>
    <row r="402" ht="12">
      <c r="A402" s="2"/>
    </row>
    <row r="403" ht="12">
      <c r="A403" s="2"/>
    </row>
    <row r="404" ht="12">
      <c r="A404" s="2"/>
    </row>
    <row r="405" ht="12">
      <c r="A405" s="2"/>
    </row>
    <row r="406" ht="12">
      <c r="A406" s="2"/>
    </row>
    <row r="407" ht="12">
      <c r="A407" s="2"/>
    </row>
    <row r="408" ht="12">
      <c r="A408" s="2"/>
    </row>
    <row r="409" ht="12">
      <c r="A409" s="2"/>
    </row>
    <row r="410" ht="12">
      <c r="A410" s="2"/>
    </row>
    <row r="411" ht="12">
      <c r="A411" s="2"/>
    </row>
    <row r="412" ht="12">
      <c r="A412" s="2"/>
    </row>
    <row r="413" ht="12">
      <c r="A413" s="2"/>
    </row>
    <row r="414" ht="12">
      <c r="A414" s="2"/>
    </row>
    <row r="415" ht="12">
      <c r="A415" s="2"/>
    </row>
    <row r="416" ht="12">
      <c r="A416" s="2"/>
    </row>
    <row r="417" ht="12">
      <c r="A417" s="2"/>
    </row>
    <row r="418" ht="12">
      <c r="A418" s="2"/>
    </row>
    <row r="419" ht="12">
      <c r="A419" s="2"/>
    </row>
    <row r="420" ht="12">
      <c r="A420" s="2"/>
    </row>
    <row r="421" ht="12">
      <c r="A421" s="2"/>
    </row>
    <row r="422" ht="12">
      <c r="A422" s="2"/>
    </row>
    <row r="423" ht="12">
      <c r="A423" s="2"/>
    </row>
    <row r="424" ht="12">
      <c r="A424" s="2"/>
    </row>
    <row r="425" ht="12">
      <c r="A425" s="2"/>
    </row>
    <row r="426" ht="12">
      <c r="A426" s="2"/>
    </row>
    <row r="427" ht="12">
      <c r="A427" s="2"/>
    </row>
    <row r="428" ht="12">
      <c r="A428" s="2"/>
    </row>
    <row r="429" ht="12">
      <c r="A429" s="2"/>
    </row>
    <row r="430" ht="12">
      <c r="A430" s="2"/>
    </row>
    <row r="431" ht="12">
      <c r="A431" s="2"/>
    </row>
    <row r="432" ht="12">
      <c r="A432" s="2"/>
    </row>
    <row r="433" ht="12">
      <c r="A433" s="2"/>
    </row>
    <row r="434" ht="12">
      <c r="A434" s="2"/>
    </row>
    <row r="435" ht="12">
      <c r="A435" s="2"/>
    </row>
    <row r="436" ht="12">
      <c r="A436" s="2"/>
    </row>
    <row r="437" ht="12">
      <c r="A437" s="2"/>
    </row>
    <row r="438" ht="12">
      <c r="A438" s="2"/>
    </row>
    <row r="439" ht="12">
      <c r="A439" s="2"/>
    </row>
    <row r="440" ht="12">
      <c r="A440" s="2"/>
    </row>
    <row r="441" ht="12">
      <c r="A441" s="2"/>
    </row>
    <row r="442" ht="12">
      <c r="A442" s="2"/>
    </row>
    <row r="443" ht="12">
      <c r="A443" s="2"/>
    </row>
    <row r="444" ht="12">
      <c r="A444" s="2"/>
    </row>
    <row r="445" ht="12">
      <c r="A445" s="2"/>
    </row>
    <row r="446" ht="12">
      <c r="A446" s="2"/>
    </row>
    <row r="447" ht="12">
      <c r="A447" s="2"/>
    </row>
    <row r="448" ht="12">
      <c r="A448" s="2"/>
    </row>
    <row r="449" ht="12">
      <c r="A449" s="2"/>
    </row>
    <row r="450" ht="12">
      <c r="A450" s="2"/>
    </row>
    <row r="451" ht="12">
      <c r="A451" s="2"/>
    </row>
    <row r="452" ht="12">
      <c r="A452" s="2"/>
    </row>
    <row r="453" ht="12">
      <c r="A453" s="2"/>
    </row>
    <row r="454" ht="12">
      <c r="A454" s="2"/>
    </row>
    <row r="455" ht="12">
      <c r="A455" s="2"/>
    </row>
    <row r="456" ht="12">
      <c r="A456" s="2"/>
    </row>
    <row r="457" ht="12">
      <c r="A457" s="2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  <row r="469" ht="12">
      <c r="A469" s="2"/>
    </row>
    <row r="470" ht="12">
      <c r="A470" s="2"/>
    </row>
    <row r="471" ht="12">
      <c r="A471" s="2"/>
    </row>
    <row r="472" ht="12">
      <c r="A472" s="2"/>
    </row>
    <row r="473" ht="12">
      <c r="A473" s="2"/>
    </row>
    <row r="474" ht="12">
      <c r="A474" s="2"/>
    </row>
    <row r="475" ht="12">
      <c r="A475" s="2"/>
    </row>
    <row r="476" ht="12">
      <c r="A476" s="2"/>
    </row>
    <row r="477" ht="12">
      <c r="A477" s="2"/>
    </row>
    <row r="478" ht="12">
      <c r="A478" s="2"/>
    </row>
    <row r="479" ht="12">
      <c r="A479" s="2"/>
    </row>
    <row r="480" ht="12">
      <c r="A480" s="2"/>
    </row>
    <row r="481" ht="12">
      <c r="A481" s="2"/>
    </row>
    <row r="482" ht="12">
      <c r="A482" s="2"/>
    </row>
    <row r="483" ht="12">
      <c r="A483" s="2"/>
    </row>
    <row r="484" ht="12">
      <c r="A484" s="2"/>
    </row>
    <row r="485" ht="12">
      <c r="A485" s="2"/>
    </row>
    <row r="486" ht="12">
      <c r="A486" s="2"/>
    </row>
    <row r="487" ht="12">
      <c r="A487" s="2"/>
    </row>
    <row r="488" ht="12">
      <c r="A488" s="2"/>
    </row>
    <row r="489" ht="12">
      <c r="A489" s="2"/>
    </row>
    <row r="490" ht="12">
      <c r="A490" s="2"/>
    </row>
    <row r="491" ht="12">
      <c r="A491" s="2"/>
    </row>
    <row r="492" ht="12">
      <c r="A492" s="2"/>
    </row>
    <row r="493" ht="12">
      <c r="A493" s="2"/>
    </row>
    <row r="494" ht="12">
      <c r="A494" s="2"/>
    </row>
    <row r="495" ht="12">
      <c r="A495" s="2"/>
    </row>
    <row r="496" ht="12">
      <c r="A496" s="2"/>
    </row>
    <row r="497" ht="12">
      <c r="A497" s="2"/>
    </row>
    <row r="498" ht="12">
      <c r="A498" s="2"/>
    </row>
    <row r="499" ht="12">
      <c r="A499" s="2"/>
    </row>
    <row r="500" ht="12">
      <c r="A500" s="2"/>
    </row>
  </sheetData>
  <sheetProtection/>
  <mergeCells count="6">
    <mergeCell ref="M2:N2"/>
    <mergeCell ref="G2:H2"/>
    <mergeCell ref="I2:J2"/>
    <mergeCell ref="X2:Y2"/>
    <mergeCell ref="O2:P2"/>
    <mergeCell ref="Q2:R2"/>
  </mergeCells>
  <printOptions horizontalCentered="1" verticalCentered="1"/>
  <pageMargins left="0.25" right="0.25" top="0.25" bottom="0.25" header="0.25" footer="0.25"/>
  <pageSetup fitToHeight="1" fitToWidth="1" horizontalDpi="300" verticalDpi="300" orientation="landscape" scale="76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butler</dc:creator>
  <cp:keywords/>
  <dc:description/>
  <cp:lastModifiedBy>Janet Reid</cp:lastModifiedBy>
  <cp:lastPrinted>2014-03-24T15:29:46Z</cp:lastPrinted>
  <dcterms:created xsi:type="dcterms:W3CDTF">2000-01-31T14:34:12Z</dcterms:created>
  <dcterms:modified xsi:type="dcterms:W3CDTF">2023-10-17T15:05:11Z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Debt</vt:lpwstr>
  </property>
  <property fmtid="{D5CDD505-2E9C-101B-9397-08002B2CF9AE}" pid="6" name="tabIndex">
    <vt:lpwstr>5300</vt:lpwstr>
  </property>
  <property fmtid="{D5CDD505-2E9C-101B-9397-08002B2CF9AE}" pid="7" name="workpaperIndex">
    <vt:lpwstr>5300.40</vt:lpwstr>
  </property>
</Properties>
</file>