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3-00xxx - ES Compliance Plan Ammendment and CPCN\Testimonies\ISScott Testimony\"/>
    </mc:Choice>
  </mc:AlternateContent>
  <bookViews>
    <workbookView xWindow="0" yWindow="0" windowWidth="28800" windowHeight="14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7" i="1"/>
  <c r="J74" i="1" l="1"/>
  <c r="D24" i="1" s="1"/>
  <c r="G74" i="1"/>
  <c r="E74" i="1"/>
  <c r="D16" i="1" s="1"/>
  <c r="D74" i="1"/>
  <c r="D10" i="1" s="1"/>
  <c r="H72" i="1"/>
  <c r="H71" i="1"/>
  <c r="F71" i="1"/>
  <c r="F70" i="1"/>
  <c r="F69" i="1"/>
  <c r="I69" i="1" s="1"/>
  <c r="F68" i="1"/>
  <c r="H68" i="1" s="1"/>
  <c r="F67" i="1"/>
  <c r="I67" i="1" s="1"/>
  <c r="F66" i="1"/>
  <c r="H65" i="1"/>
  <c r="F65" i="1"/>
  <c r="F64" i="1"/>
  <c r="F63" i="1"/>
  <c r="H63" i="1" s="1"/>
  <c r="H62" i="1"/>
  <c r="F62" i="1"/>
  <c r="F61" i="1"/>
  <c r="H61" i="1" s="1"/>
  <c r="F60" i="1"/>
  <c r="I60" i="1" s="1"/>
  <c r="H59" i="1"/>
  <c r="F59" i="1"/>
  <c r="F58" i="1"/>
  <c r="I58" i="1" s="1"/>
  <c r="F57" i="1"/>
  <c r="H56" i="1"/>
  <c r="F56" i="1"/>
  <c r="D14" i="1"/>
  <c r="D11" i="1"/>
  <c r="A2" i="1"/>
  <c r="A3" i="1" s="1"/>
  <c r="A4" i="1" s="1"/>
  <c r="A5" i="1" s="1"/>
  <c r="D12" i="1" l="1"/>
  <c r="D17" i="1" s="1"/>
  <c r="D21" i="1" s="1"/>
  <c r="D30" i="1" s="1"/>
  <c r="I61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I63" i="1"/>
  <c r="F74" i="1"/>
  <c r="I68" i="1"/>
  <c r="H67" i="1"/>
  <c r="H69" i="1"/>
  <c r="H60" i="1"/>
  <c r="H58" i="1"/>
  <c r="I74" i="1" l="1"/>
  <c r="H74" i="1"/>
  <c r="D26" i="1" s="1"/>
  <c r="D27" i="1" s="1"/>
  <c r="D31" i="1" s="1"/>
  <c r="D32" i="1" s="1"/>
  <c r="D35" i="1" s="1"/>
  <c r="D39" i="1" s="1"/>
  <c r="D42" i="1" s="1"/>
  <c r="D44" i="1" s="1"/>
  <c r="D48" i="1" s="1"/>
</calcChain>
</file>

<file path=xl/sharedStrings.xml><?xml version="1.0" encoding="utf-8"?>
<sst xmlns="http://schemas.openxmlformats.org/spreadsheetml/2006/main" count="86" uniqueCount="78">
  <si>
    <t>East Kentucky Power Cooperative, Inc.</t>
  </si>
  <si>
    <t>Determination of Rate Base as of December 31, 2019:</t>
  </si>
  <si>
    <t>Gross Plant in Service</t>
  </si>
  <si>
    <t xml:space="preserve">Property Tax Rates:  </t>
  </si>
  <si>
    <t>Manufacturing Machinery</t>
  </si>
  <si>
    <t>CWIP</t>
  </si>
  <si>
    <t>Real Estate - Mason Co.</t>
  </si>
  <si>
    <t xml:space="preserve">  Subtotal</t>
  </si>
  <si>
    <t>Real Estate - Clark Co.</t>
  </si>
  <si>
    <t>Additions -</t>
  </si>
  <si>
    <t>Real Estate - Pulaski Co.</t>
  </si>
  <si>
    <t xml:space="preserve">  Cash Working Capital Allowance - 1/8th of O&amp;M Expenses</t>
  </si>
  <si>
    <t xml:space="preserve">Property Insurance Rate:  </t>
  </si>
  <si>
    <t>Deductions -</t>
  </si>
  <si>
    <t xml:space="preserve">  Accumulated Depreciation </t>
  </si>
  <si>
    <t>Total Rate Base</t>
  </si>
  <si>
    <t>Rate of Return on Rate Base - Authorized Case No. 2019-00380</t>
  </si>
  <si>
    <t>Return on Rate Base</t>
  </si>
  <si>
    <t>Determination of Operating Expenses as of December 31, 2019:</t>
  </si>
  <si>
    <t>Annual Depreciation Expense</t>
  </si>
  <si>
    <t xml:space="preserve">  Reflects new depreciation study approved in last base rate case.</t>
  </si>
  <si>
    <t>Annual O&amp;M Expense</t>
  </si>
  <si>
    <t xml:space="preserve">  No O&amp;M expenses could be identified for these projects in the financial information.</t>
  </si>
  <si>
    <t>Annual Property Taxes &amp; Insurance</t>
  </si>
  <si>
    <t>Total Operating Expenses</t>
  </si>
  <si>
    <t>BESF Revenue Requirement as of December 31, 2019:</t>
  </si>
  <si>
    <t>Total Revenue Requirement</t>
  </si>
  <si>
    <t>Member System Allocation Percentage at December 2019</t>
  </si>
  <si>
    <t>BESF Revenue Requirement for Items Already Recovered</t>
  </si>
  <si>
    <t xml:space="preserve">  through Base Rates</t>
  </si>
  <si>
    <t>Detailed Financial Information - Balances as of December 31, 2019</t>
  </si>
  <si>
    <t>Compliance Plan</t>
  </si>
  <si>
    <t>Eligible Gross</t>
  </si>
  <si>
    <t>Eligible Accum.</t>
  </si>
  <si>
    <t>Eligible Net</t>
  </si>
  <si>
    <t>Property</t>
  </si>
  <si>
    <t>Depreciation</t>
  </si>
  <si>
    <t>Project Reference</t>
  </si>
  <si>
    <t>Description</t>
  </si>
  <si>
    <t>Plant in Service</t>
  </si>
  <si>
    <t>Taxes</t>
  </si>
  <si>
    <t>Insurance</t>
  </si>
  <si>
    <t>Expense</t>
  </si>
  <si>
    <t>Amend 1</t>
  </si>
  <si>
    <t>Spurlock 3 Baghouse (Liner)</t>
  </si>
  <si>
    <t>Amend 3</t>
  </si>
  <si>
    <t>Spurlock 1 Sonic Horns</t>
  </si>
  <si>
    <t>Amend 4</t>
  </si>
  <si>
    <t>Spurlock 2 Sonic Horns</t>
  </si>
  <si>
    <t>Amend 9</t>
  </si>
  <si>
    <t>Spurlock 4 Baghouse (Liner)</t>
  </si>
  <si>
    <t>Amend 11</t>
  </si>
  <si>
    <t>Cooper Inlet Hopper Discharge Modification</t>
  </si>
  <si>
    <t>Amend 15</t>
  </si>
  <si>
    <t>Smith CCR Groundwater Wells</t>
  </si>
  <si>
    <t>Cooper Treatment Plant pH Adjustment</t>
  </si>
  <si>
    <t>Spurlock CCR Groundwater Wells</t>
  </si>
  <si>
    <t>Spurlock Ash Haul Bridge Joint Plate</t>
  </si>
  <si>
    <t>Spurlock Backup Limestone Conveyor</t>
  </si>
  <si>
    <t>Spurlock Fly Ash Silo Exhausters</t>
  </si>
  <si>
    <t>Spurlock 1&amp;2 Fly Ash Silo Dust Suppression</t>
  </si>
  <si>
    <t>Spurlock 4 Fly Ash Silo Dust Suppression</t>
  </si>
  <si>
    <t>Spurlock 2 Air Heater Deposition Meas.</t>
  </si>
  <si>
    <t>Spurlock Landfill - Haul Road Paving</t>
  </si>
  <si>
    <t>Spurlock Landfill, Area D, Ponds &amp; Stream</t>
  </si>
  <si>
    <t>Spurlock Landfill, Area D, Phase 1</t>
  </si>
  <si>
    <t>Totals</t>
  </si>
  <si>
    <t>Exhibit ISS-3</t>
  </si>
  <si>
    <t>Determination of BESF for Proposed Projects Already Recovered in Base Rates</t>
  </si>
  <si>
    <t xml:space="preserve">  December 2019 Filing, Form 3.0</t>
  </si>
  <si>
    <t>Determination of BESF Related to Base Rate Recovery of Proposed Projects:</t>
  </si>
  <si>
    <t>Member System Revenues</t>
  </si>
  <si>
    <t xml:space="preserve">  December 2019 Filing, Form 3.0, Column 6 Totals; excludes Environmental Surcharge Revenues</t>
  </si>
  <si>
    <t>BESF</t>
  </si>
  <si>
    <t>BESF stated to two decimals</t>
  </si>
  <si>
    <t>Determination of BESF Related to Spurlock CCR/ELG, Case No. 2022-00141</t>
  </si>
  <si>
    <t xml:space="preserve">  Scott Direct Testimony, Exhibit ISS-2</t>
  </si>
  <si>
    <t xml:space="preserve">Combined BESF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</si>
</sst>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.0000_);[Red]\(&quot;$&quot;#,##0.0000\)"/>
    <numFmt numFmtId="165" formatCode="0.000%"/>
    <numFmt numFmtId="166" formatCode="&quot;$&quot;#,##0.000000_);[Red]\(&quot;$&quot;#,##0.000000\)"/>
    <numFmt numFmtId="167" formatCode="&quot;$&quot;#,##0.00000_);[Red]\(&quot;$&quot;#,##0.00000\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8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/>
    <xf numFmtId="6" fontId="0" fillId="0" borderId="0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 applyFont="1" applyBorder="1"/>
    <xf numFmtId="6" fontId="0" fillId="0" borderId="1" xfId="0" applyNumberFormat="1" applyFont="1" applyBorder="1"/>
    <xf numFmtId="166" fontId="0" fillId="0" borderId="0" xfId="0" applyNumberFormat="1"/>
    <xf numFmtId="167" fontId="0" fillId="0" borderId="0" xfId="0" applyNumberFormat="1"/>
    <xf numFmtId="0" fontId="0" fillId="0" borderId="0" xfId="0" applyFont="1" applyFill="1" applyBorder="1"/>
    <xf numFmtId="6" fontId="0" fillId="0" borderId="1" xfId="0" applyNumberFormat="1" applyBorder="1"/>
    <xf numFmtId="6" fontId="0" fillId="0" borderId="2" xfId="0" applyNumberFormat="1" applyBorder="1"/>
    <xf numFmtId="165" fontId="0" fillId="0" borderId="0" xfId="0" applyNumberFormat="1"/>
    <xf numFmtId="6" fontId="0" fillId="0" borderId="3" xfId="0" applyNumberFormat="1" applyBorder="1"/>
    <xf numFmtId="6" fontId="0" fillId="0" borderId="0" xfId="0" applyNumberFormat="1"/>
    <xf numFmtId="10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 applyBorder="1"/>
    <xf numFmtId="6" fontId="0" fillId="0" borderId="1" xfId="0" applyNumberFormat="1" applyFill="1" applyBorder="1"/>
    <xf numFmtId="165" fontId="0" fillId="0" borderId="3" xfId="0" applyNumberFormat="1" applyBorder="1"/>
    <xf numFmtId="10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80" zoomScaleNormal="80" workbookViewId="0">
      <selection activeCell="C2" sqref="C2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0" ht="15" x14ac:dyDescent="0.25">
      <c r="A1" s="1">
        <v>1</v>
      </c>
      <c r="J1" s="2" t="s">
        <v>67</v>
      </c>
    </row>
    <row r="2" spans="1:10" ht="15" x14ac:dyDescent="0.25">
      <c r="A2" s="1">
        <f>A1+1</f>
        <v>2</v>
      </c>
      <c r="J2" s="2"/>
    </row>
    <row r="3" spans="1:10" x14ac:dyDescent="0.2">
      <c r="A3" s="1">
        <f t="shared" ref="A3:A74" si="0">A2+1</f>
        <v>3</v>
      </c>
    </row>
    <row r="4" spans="1:10" ht="15" x14ac:dyDescent="0.25">
      <c r="A4" s="1">
        <f t="shared" si="0"/>
        <v>4</v>
      </c>
      <c r="C4" s="3" t="s">
        <v>0</v>
      </c>
      <c r="D4" s="3"/>
      <c r="E4" s="3"/>
      <c r="F4" s="3"/>
      <c r="G4" s="3"/>
      <c r="H4" s="3"/>
      <c r="I4" s="3"/>
    </row>
    <row r="5" spans="1:10" ht="15" x14ac:dyDescent="0.25">
      <c r="A5" s="1">
        <f t="shared" si="0"/>
        <v>5</v>
      </c>
      <c r="C5" s="3" t="s">
        <v>68</v>
      </c>
      <c r="D5" s="3"/>
      <c r="E5" s="3"/>
      <c r="F5" s="3"/>
      <c r="G5" s="3"/>
      <c r="H5" s="3"/>
      <c r="I5" s="3"/>
    </row>
    <row r="6" spans="1:10" x14ac:dyDescent="0.2">
      <c r="A6" s="1">
        <f t="shared" si="0"/>
        <v>6</v>
      </c>
    </row>
    <row r="7" spans="1:10" x14ac:dyDescent="0.2">
      <c r="A7" s="1">
        <f t="shared" si="0"/>
        <v>7</v>
      </c>
    </row>
    <row r="8" spans="1:10" x14ac:dyDescent="0.2">
      <c r="A8" s="1">
        <f t="shared" si="0"/>
        <v>8</v>
      </c>
      <c r="B8" s="4"/>
      <c r="C8" s="4"/>
      <c r="D8" s="5"/>
      <c r="I8" s="6"/>
      <c r="J8" s="7"/>
    </row>
    <row r="9" spans="1:10" x14ac:dyDescent="0.2">
      <c r="A9" s="1">
        <f t="shared" si="0"/>
        <v>9</v>
      </c>
      <c r="B9" s="4" t="s">
        <v>1</v>
      </c>
      <c r="C9" s="4"/>
      <c r="D9" s="8"/>
      <c r="E9" s="4"/>
      <c r="F9" s="4"/>
      <c r="G9" s="4"/>
    </row>
    <row r="10" spans="1:10" x14ac:dyDescent="0.2">
      <c r="A10" s="1">
        <f t="shared" si="0"/>
        <v>10</v>
      </c>
      <c r="B10" s="4"/>
      <c r="C10" t="s">
        <v>2</v>
      </c>
      <c r="D10" s="5">
        <f>D74</f>
        <v>1754100</v>
      </c>
      <c r="E10" s="4"/>
      <c r="F10" s="4"/>
      <c r="G10" s="6" t="s">
        <v>3</v>
      </c>
      <c r="H10" s="7">
        <v>1.5E-3</v>
      </c>
      <c r="I10" t="s">
        <v>4</v>
      </c>
    </row>
    <row r="11" spans="1:10" x14ac:dyDescent="0.2">
      <c r="A11" s="1">
        <f t="shared" si="0"/>
        <v>11</v>
      </c>
      <c r="B11" s="4"/>
      <c r="C11" t="s">
        <v>5</v>
      </c>
      <c r="D11" s="9">
        <f>G74</f>
        <v>17648040</v>
      </c>
      <c r="E11" s="4"/>
      <c r="H11" s="7">
        <v>1.1220000000000001E-2</v>
      </c>
      <c r="I11" t="s">
        <v>6</v>
      </c>
    </row>
    <row r="12" spans="1:10" x14ac:dyDescent="0.2">
      <c r="A12" s="1">
        <f t="shared" si="0"/>
        <v>12</v>
      </c>
      <c r="B12" s="4"/>
      <c r="C12" t="s">
        <v>7</v>
      </c>
      <c r="D12" s="5">
        <f>D10+D11</f>
        <v>19402140</v>
      </c>
      <c r="E12" s="4"/>
      <c r="H12" s="10">
        <v>8.633E-3</v>
      </c>
      <c r="I12" t="s">
        <v>8</v>
      </c>
    </row>
    <row r="13" spans="1:10" x14ac:dyDescent="0.2">
      <c r="A13" s="1">
        <f t="shared" si="0"/>
        <v>13</v>
      </c>
      <c r="B13" s="4"/>
      <c r="C13" t="s">
        <v>9</v>
      </c>
      <c r="D13" s="5"/>
      <c r="E13" s="4"/>
      <c r="H13" s="11">
        <v>7.0299999999999998E-3</v>
      </c>
      <c r="I13" t="s">
        <v>10</v>
      </c>
    </row>
    <row r="14" spans="1:10" x14ac:dyDescent="0.2">
      <c r="A14" s="1">
        <f t="shared" si="0"/>
        <v>14</v>
      </c>
      <c r="B14" s="4"/>
      <c r="C14" t="s">
        <v>11</v>
      </c>
      <c r="D14" s="5">
        <f>ROUND(D25*0.125,0)</f>
        <v>0</v>
      </c>
      <c r="E14" s="4"/>
      <c r="F14" s="12"/>
      <c r="G14" s="6" t="s">
        <v>12</v>
      </c>
      <c r="H14" s="7">
        <v>1.6999999999999999E-3</v>
      </c>
    </row>
    <row r="15" spans="1:10" x14ac:dyDescent="0.2">
      <c r="A15" s="1">
        <f t="shared" si="0"/>
        <v>15</v>
      </c>
      <c r="B15" s="4"/>
      <c r="C15" t="s">
        <v>13</v>
      </c>
      <c r="D15" s="5"/>
      <c r="E15" s="4"/>
      <c r="F15" s="12"/>
    </row>
    <row r="16" spans="1:10" x14ac:dyDescent="0.2">
      <c r="A16" s="1">
        <f t="shared" si="0"/>
        <v>16</v>
      </c>
      <c r="C16" t="s">
        <v>14</v>
      </c>
      <c r="D16" s="13">
        <f>E74</f>
        <v>164373</v>
      </c>
      <c r="E16" s="4"/>
      <c r="F16" s="12"/>
    </row>
    <row r="17" spans="1:8" ht="15" thickBot="1" x14ac:dyDescent="0.25">
      <c r="A17" s="1">
        <f t="shared" si="0"/>
        <v>17</v>
      </c>
      <c r="C17" t="s">
        <v>15</v>
      </c>
      <c r="D17" s="14">
        <f>D12+D14-D16</f>
        <v>19237767</v>
      </c>
      <c r="E17" s="4"/>
      <c r="F17" s="12"/>
    </row>
    <row r="18" spans="1:8" ht="15" thickTop="1" x14ac:dyDescent="0.2">
      <c r="A18" s="1">
        <f t="shared" si="0"/>
        <v>18</v>
      </c>
      <c r="E18" s="4"/>
      <c r="F18" s="4"/>
      <c r="H18" s="4"/>
    </row>
    <row r="19" spans="1:8" x14ac:dyDescent="0.2">
      <c r="A19" s="1">
        <f t="shared" si="0"/>
        <v>19</v>
      </c>
      <c r="C19" t="s">
        <v>16</v>
      </c>
      <c r="D19" s="15">
        <v>5.9749999999999998E-2</v>
      </c>
      <c r="F19" s="12"/>
      <c r="H19" s="4"/>
    </row>
    <row r="20" spans="1:8" x14ac:dyDescent="0.2">
      <c r="A20" s="1">
        <f t="shared" si="0"/>
        <v>20</v>
      </c>
      <c r="F20" s="4"/>
      <c r="H20" s="4"/>
    </row>
    <row r="21" spans="1:8" ht="15" thickBot="1" x14ac:dyDescent="0.25">
      <c r="A21" s="1">
        <f t="shared" si="0"/>
        <v>21</v>
      </c>
      <c r="C21" t="s">
        <v>17</v>
      </c>
      <c r="D21" s="16">
        <f>ROUND(D17*D19,0)</f>
        <v>1149457</v>
      </c>
      <c r="F21" s="12"/>
      <c r="H21" s="4"/>
    </row>
    <row r="22" spans="1:8" ht="15" thickTop="1" x14ac:dyDescent="0.2">
      <c r="A22" s="1">
        <f t="shared" si="0"/>
        <v>22</v>
      </c>
      <c r="F22" s="12"/>
    </row>
    <row r="23" spans="1:8" x14ac:dyDescent="0.2">
      <c r="A23" s="1">
        <f t="shared" si="0"/>
        <v>23</v>
      </c>
      <c r="B23" t="s">
        <v>18</v>
      </c>
      <c r="F23" s="12"/>
    </row>
    <row r="24" spans="1:8" x14ac:dyDescent="0.2">
      <c r="A24" s="1">
        <f t="shared" si="0"/>
        <v>24</v>
      </c>
      <c r="C24" t="s">
        <v>19</v>
      </c>
      <c r="D24" s="17">
        <f>J74</f>
        <v>54072</v>
      </c>
      <c r="E24" t="s">
        <v>20</v>
      </c>
      <c r="F24" s="12"/>
    </row>
    <row r="25" spans="1:8" x14ac:dyDescent="0.2">
      <c r="A25" s="1">
        <f t="shared" si="0"/>
        <v>25</v>
      </c>
      <c r="C25" t="s">
        <v>21</v>
      </c>
      <c r="D25" s="17">
        <v>0</v>
      </c>
      <c r="E25" t="s">
        <v>22</v>
      </c>
      <c r="F25" s="12"/>
      <c r="H25" s="4"/>
    </row>
    <row r="26" spans="1:8" x14ac:dyDescent="0.2">
      <c r="A26" s="1">
        <f t="shared" si="0"/>
        <v>26</v>
      </c>
      <c r="C26" t="s">
        <v>23</v>
      </c>
      <c r="D26" s="13">
        <f>H74+I74</f>
        <v>53947</v>
      </c>
      <c r="F26" s="12"/>
    </row>
    <row r="27" spans="1:8" ht="15" thickBot="1" x14ac:dyDescent="0.25">
      <c r="A27" s="1">
        <f t="shared" si="0"/>
        <v>27</v>
      </c>
      <c r="C27" t="s">
        <v>24</v>
      </c>
      <c r="D27" s="14">
        <f>SUM(D24:D26)</f>
        <v>108019</v>
      </c>
      <c r="F27" s="12"/>
    </row>
    <row r="28" spans="1:8" ht="15" thickTop="1" x14ac:dyDescent="0.2">
      <c r="A28" s="1">
        <f t="shared" si="0"/>
        <v>28</v>
      </c>
      <c r="F28" s="12"/>
    </row>
    <row r="29" spans="1:8" x14ac:dyDescent="0.2">
      <c r="A29" s="1">
        <f t="shared" si="0"/>
        <v>29</v>
      </c>
      <c r="B29" t="s">
        <v>25</v>
      </c>
      <c r="F29" s="12"/>
    </row>
    <row r="30" spans="1:8" x14ac:dyDescent="0.2">
      <c r="A30" s="1">
        <f t="shared" si="0"/>
        <v>30</v>
      </c>
      <c r="C30" t="s">
        <v>17</v>
      </c>
      <c r="D30" s="17">
        <f>D21</f>
        <v>1149457</v>
      </c>
      <c r="F30" s="12"/>
    </row>
    <row r="31" spans="1:8" x14ac:dyDescent="0.2">
      <c r="A31" s="1">
        <f t="shared" si="0"/>
        <v>31</v>
      </c>
      <c r="C31" t="s">
        <v>24</v>
      </c>
      <c r="D31" s="13">
        <f>D27</f>
        <v>108019</v>
      </c>
    </row>
    <row r="32" spans="1:8" x14ac:dyDescent="0.2">
      <c r="A32" s="1">
        <f t="shared" si="0"/>
        <v>32</v>
      </c>
      <c r="C32" t="s">
        <v>26</v>
      </c>
      <c r="D32" s="17">
        <f>D30+D31</f>
        <v>1257476</v>
      </c>
    </row>
    <row r="33" spans="1:10" x14ac:dyDescent="0.2">
      <c r="A33" s="1">
        <f t="shared" si="0"/>
        <v>33</v>
      </c>
      <c r="C33" t="s">
        <v>27</v>
      </c>
      <c r="D33" s="18">
        <v>0.99360000000000004</v>
      </c>
      <c r="E33" t="s">
        <v>69</v>
      </c>
      <c r="G33" s="19"/>
      <c r="H33" s="20"/>
    </row>
    <row r="34" spans="1:10" x14ac:dyDescent="0.2">
      <c r="A34" s="1">
        <f t="shared" si="0"/>
        <v>34</v>
      </c>
      <c r="C34" t="s">
        <v>28</v>
      </c>
      <c r="F34" s="19"/>
      <c r="G34" s="20"/>
      <c r="J34" s="17"/>
    </row>
    <row r="35" spans="1:10" ht="15" thickBot="1" x14ac:dyDescent="0.25">
      <c r="A35" s="1">
        <f t="shared" si="0"/>
        <v>35</v>
      </c>
      <c r="C35" t="s">
        <v>29</v>
      </c>
      <c r="D35" s="16">
        <f>ROUND(D32*D33,0)</f>
        <v>1249428</v>
      </c>
      <c r="F35" s="19"/>
      <c r="G35" s="20"/>
    </row>
    <row r="36" spans="1:10" ht="15" thickTop="1" x14ac:dyDescent="0.2">
      <c r="A36" s="1">
        <f t="shared" si="0"/>
        <v>36</v>
      </c>
    </row>
    <row r="37" spans="1:10" x14ac:dyDescent="0.2">
      <c r="A37" s="1">
        <f t="shared" si="0"/>
        <v>37</v>
      </c>
      <c r="B37" t="s">
        <v>70</v>
      </c>
    </row>
    <row r="38" spans="1:10" x14ac:dyDescent="0.2">
      <c r="A38" s="1">
        <f t="shared" si="0"/>
        <v>38</v>
      </c>
      <c r="C38" t="s">
        <v>28</v>
      </c>
    </row>
    <row r="39" spans="1:10" x14ac:dyDescent="0.2">
      <c r="A39" s="1">
        <f t="shared" si="0"/>
        <v>39</v>
      </c>
      <c r="C39" t="s">
        <v>29</v>
      </c>
      <c r="D39" s="17">
        <f>D35</f>
        <v>1249428</v>
      </c>
    </row>
    <row r="40" spans="1:10" x14ac:dyDescent="0.2">
      <c r="A40" s="1">
        <f t="shared" si="0"/>
        <v>40</v>
      </c>
      <c r="C40" t="s">
        <v>71</v>
      </c>
      <c r="D40" s="17">
        <v>707115859</v>
      </c>
      <c r="E40" t="s">
        <v>72</v>
      </c>
    </row>
    <row r="41" spans="1:10" x14ac:dyDescent="0.2">
      <c r="A41" s="1">
        <f t="shared" si="0"/>
        <v>41</v>
      </c>
    </row>
    <row r="42" spans="1:10" ht="15" thickBot="1" x14ac:dyDescent="0.25">
      <c r="A42" s="1">
        <f t="shared" si="0"/>
        <v>42</v>
      </c>
      <c r="C42" t="s">
        <v>73</v>
      </c>
      <c r="D42" s="28">
        <f>ROUND(D39/D40,5)</f>
        <v>1.7700000000000001E-3</v>
      </c>
    </row>
    <row r="43" spans="1:10" ht="15" thickTop="1" x14ac:dyDescent="0.2">
      <c r="A43" s="1">
        <f t="shared" si="0"/>
        <v>43</v>
      </c>
    </row>
    <row r="44" spans="1:10" ht="15" thickBot="1" x14ac:dyDescent="0.25">
      <c r="A44" s="1">
        <f t="shared" si="0"/>
        <v>44</v>
      </c>
      <c r="C44" t="s">
        <v>74</v>
      </c>
      <c r="D44" s="29">
        <f>ROUND(D42,4)</f>
        <v>1.8E-3</v>
      </c>
    </row>
    <row r="45" spans="1:10" ht="15" thickTop="1" x14ac:dyDescent="0.2">
      <c r="A45" s="1">
        <f t="shared" si="0"/>
        <v>45</v>
      </c>
    </row>
    <row r="46" spans="1:10" ht="15" thickBot="1" x14ac:dyDescent="0.25">
      <c r="A46" s="1">
        <f t="shared" si="0"/>
        <v>46</v>
      </c>
      <c r="B46" t="s">
        <v>75</v>
      </c>
      <c r="D46" s="29">
        <v>1.6000000000000001E-3</v>
      </c>
      <c r="E46" t="s">
        <v>76</v>
      </c>
    </row>
    <row r="47" spans="1:10" ht="15" thickTop="1" x14ac:dyDescent="0.2">
      <c r="A47" s="1">
        <f t="shared" si="0"/>
        <v>47</v>
      </c>
    </row>
    <row r="48" spans="1:10" ht="15" thickBot="1" x14ac:dyDescent="0.25">
      <c r="A48" s="1">
        <f t="shared" si="0"/>
        <v>48</v>
      </c>
      <c r="B48" t="s">
        <v>77</v>
      </c>
      <c r="D48" s="29">
        <f>D44+D46</f>
        <v>3.4000000000000002E-3</v>
      </c>
    </row>
    <row r="49" spans="1:10" ht="15" thickTop="1" x14ac:dyDescent="0.2">
      <c r="A49" s="1">
        <f t="shared" si="0"/>
        <v>49</v>
      </c>
    </row>
    <row r="50" spans="1:10" x14ac:dyDescent="0.2">
      <c r="A50" s="1">
        <f t="shared" si="0"/>
        <v>50</v>
      </c>
    </row>
    <row r="51" spans="1:10" x14ac:dyDescent="0.2">
      <c r="A51" s="1">
        <f t="shared" si="0"/>
        <v>51</v>
      </c>
      <c r="B51" s="21" t="s">
        <v>30</v>
      </c>
    </row>
    <row r="52" spans="1:10" x14ac:dyDescent="0.2">
      <c r="A52" s="1">
        <f t="shared" si="0"/>
        <v>52</v>
      </c>
    </row>
    <row r="53" spans="1:10" x14ac:dyDescent="0.2">
      <c r="A53" s="1">
        <f t="shared" si="0"/>
        <v>53</v>
      </c>
      <c r="B53" s="22" t="s">
        <v>31</v>
      </c>
      <c r="C53" s="22"/>
      <c r="D53" s="22" t="s">
        <v>32</v>
      </c>
      <c r="E53" s="22" t="s">
        <v>33</v>
      </c>
      <c r="F53" s="22" t="s">
        <v>34</v>
      </c>
      <c r="G53" s="22"/>
      <c r="H53" s="23" t="s">
        <v>35</v>
      </c>
      <c r="I53" s="23" t="s">
        <v>35</v>
      </c>
      <c r="J53" s="24" t="s">
        <v>36</v>
      </c>
    </row>
    <row r="54" spans="1:10" ht="15" thickBot="1" x14ac:dyDescent="0.25">
      <c r="A54" s="1">
        <f t="shared" si="0"/>
        <v>54</v>
      </c>
      <c r="B54" s="25" t="s">
        <v>37</v>
      </c>
      <c r="C54" s="25" t="s">
        <v>38</v>
      </c>
      <c r="D54" s="25" t="s">
        <v>39</v>
      </c>
      <c r="E54" s="25" t="s">
        <v>36</v>
      </c>
      <c r="F54" s="25" t="s">
        <v>39</v>
      </c>
      <c r="G54" s="25" t="s">
        <v>5</v>
      </c>
      <c r="H54" s="25" t="s">
        <v>40</v>
      </c>
      <c r="I54" s="25" t="s">
        <v>41</v>
      </c>
      <c r="J54" s="25" t="s">
        <v>42</v>
      </c>
    </row>
    <row r="55" spans="1:10" x14ac:dyDescent="0.2">
      <c r="A55" s="1">
        <f t="shared" si="0"/>
        <v>55</v>
      </c>
    </row>
    <row r="56" spans="1:10" x14ac:dyDescent="0.2">
      <c r="A56" s="1">
        <f t="shared" si="0"/>
        <v>56</v>
      </c>
      <c r="B56" s="22" t="s">
        <v>43</v>
      </c>
      <c r="C56" s="12" t="s">
        <v>44</v>
      </c>
      <c r="D56" s="17">
        <v>0</v>
      </c>
      <c r="E56" s="17">
        <v>0</v>
      </c>
      <c r="F56" s="26">
        <f>D56-E56</f>
        <v>0</v>
      </c>
      <c r="G56" s="17">
        <v>4596029</v>
      </c>
      <c r="H56" s="17">
        <f>ROUND((G56*0.5)*$H$10,0)</f>
        <v>3447</v>
      </c>
      <c r="I56" s="17">
        <v>0</v>
      </c>
      <c r="J56" s="17">
        <v>0</v>
      </c>
    </row>
    <row r="57" spans="1:10" x14ac:dyDescent="0.2">
      <c r="A57" s="1">
        <f t="shared" si="0"/>
        <v>57</v>
      </c>
      <c r="B57" s="22" t="s">
        <v>45</v>
      </c>
      <c r="C57" s="12" t="s">
        <v>46</v>
      </c>
      <c r="D57" s="17">
        <v>0</v>
      </c>
      <c r="E57" s="17">
        <v>0</v>
      </c>
      <c r="F57" s="26">
        <f>D57-E57</f>
        <v>0</v>
      </c>
      <c r="G57" s="17">
        <v>0</v>
      </c>
      <c r="H57" s="17">
        <v>0</v>
      </c>
      <c r="I57" s="17">
        <v>0</v>
      </c>
      <c r="J57" s="17">
        <v>0</v>
      </c>
    </row>
    <row r="58" spans="1:10" x14ac:dyDescent="0.2">
      <c r="A58" s="1">
        <f t="shared" si="0"/>
        <v>58</v>
      </c>
      <c r="B58" s="22" t="s">
        <v>47</v>
      </c>
      <c r="C58" s="12" t="s">
        <v>48</v>
      </c>
      <c r="D58" s="17">
        <v>224529</v>
      </c>
      <c r="E58" s="17">
        <v>19028</v>
      </c>
      <c r="F58" s="26">
        <f>D58-E58</f>
        <v>205501</v>
      </c>
      <c r="G58" s="17">
        <v>0</v>
      </c>
      <c r="H58" s="17">
        <f>ROUND(F58*$H$10,0)</f>
        <v>308</v>
      </c>
      <c r="I58" s="17">
        <f>ROUND(F58*$H$14,0)</f>
        <v>349</v>
      </c>
      <c r="J58" s="17">
        <v>6000</v>
      </c>
    </row>
    <row r="59" spans="1:10" x14ac:dyDescent="0.2">
      <c r="A59" s="1">
        <f t="shared" si="0"/>
        <v>59</v>
      </c>
      <c r="B59" s="22" t="s">
        <v>49</v>
      </c>
      <c r="C59" s="12" t="s">
        <v>50</v>
      </c>
      <c r="D59" s="17">
        <v>0</v>
      </c>
      <c r="E59" s="17">
        <v>0</v>
      </c>
      <c r="F59" s="26">
        <f>D59-E59</f>
        <v>0</v>
      </c>
      <c r="G59" s="17">
        <v>4602878</v>
      </c>
      <c r="H59" s="17">
        <f>ROUND((G59*0.5)*$H$10,0)</f>
        <v>3452</v>
      </c>
      <c r="I59" s="17">
        <v>0</v>
      </c>
      <c r="J59" s="17">
        <v>0</v>
      </c>
    </row>
    <row r="60" spans="1:10" x14ac:dyDescent="0.2">
      <c r="A60" s="1">
        <f t="shared" si="0"/>
        <v>60</v>
      </c>
      <c r="B60" s="22" t="s">
        <v>51</v>
      </c>
      <c r="C60" s="4" t="s">
        <v>52</v>
      </c>
      <c r="D60" s="17">
        <v>359709</v>
      </c>
      <c r="E60" s="17">
        <v>47134</v>
      </c>
      <c r="F60" s="17">
        <f>D60-E60</f>
        <v>312575</v>
      </c>
      <c r="G60" s="17">
        <v>0</v>
      </c>
      <c r="H60" s="17">
        <f>ROUND(F60*$H$13,0)</f>
        <v>2197</v>
      </c>
      <c r="I60" s="17">
        <f>ROUND(F60*$H$14,0)</f>
        <v>531</v>
      </c>
      <c r="J60" s="17">
        <v>14388</v>
      </c>
    </row>
    <row r="61" spans="1:10" x14ac:dyDescent="0.2">
      <c r="A61" s="1">
        <f t="shared" si="0"/>
        <v>61</v>
      </c>
      <c r="B61" s="22" t="s">
        <v>53</v>
      </c>
      <c r="C61" s="12" t="s">
        <v>54</v>
      </c>
      <c r="D61" s="17">
        <v>325446</v>
      </c>
      <c r="E61" s="17">
        <v>29937</v>
      </c>
      <c r="F61" s="26">
        <f>D61-E61</f>
        <v>295509</v>
      </c>
      <c r="G61" s="17">
        <v>0</v>
      </c>
      <c r="H61" s="17">
        <f>ROUND(F61*$H$12,0)</f>
        <v>2551</v>
      </c>
      <c r="I61" s="17">
        <f>ROUND(F61*$H$14,0)</f>
        <v>502</v>
      </c>
      <c r="J61" s="17">
        <v>7680</v>
      </c>
    </row>
    <row r="62" spans="1:10" x14ac:dyDescent="0.2">
      <c r="A62" s="1">
        <f t="shared" si="0"/>
        <v>62</v>
      </c>
      <c r="B62" s="22">
        <v>27</v>
      </c>
      <c r="C62" s="4" t="s">
        <v>55</v>
      </c>
      <c r="D62" s="17">
        <v>0</v>
      </c>
      <c r="E62" s="17">
        <v>0</v>
      </c>
      <c r="F62" s="26">
        <f>D62-E62</f>
        <v>0</v>
      </c>
      <c r="G62" s="17">
        <v>23188</v>
      </c>
      <c r="H62" s="17">
        <f>ROUND((G62*0.5)*$H$13,0)</f>
        <v>82</v>
      </c>
      <c r="I62" s="17">
        <v>0</v>
      </c>
      <c r="J62" s="17">
        <v>0</v>
      </c>
    </row>
    <row r="63" spans="1:10" x14ac:dyDescent="0.2">
      <c r="A63" s="1">
        <f t="shared" si="0"/>
        <v>63</v>
      </c>
      <c r="B63" s="22">
        <v>28</v>
      </c>
      <c r="C63" s="12" t="s">
        <v>56</v>
      </c>
      <c r="D63" s="17">
        <v>249045</v>
      </c>
      <c r="E63" s="17">
        <v>24243</v>
      </c>
      <c r="F63" s="26">
        <f>D63-E63</f>
        <v>224802</v>
      </c>
      <c r="G63" s="17">
        <v>0</v>
      </c>
      <c r="H63" s="17">
        <f>ROUND(F63*$H$11,0)</f>
        <v>2522</v>
      </c>
      <c r="I63" s="17">
        <f>ROUND(F63*$H$14,0)</f>
        <v>382</v>
      </c>
      <c r="J63" s="17">
        <v>7860</v>
      </c>
    </row>
    <row r="64" spans="1:10" x14ac:dyDescent="0.2">
      <c r="A64" s="1">
        <f t="shared" si="0"/>
        <v>64</v>
      </c>
      <c r="B64" s="22">
        <v>30</v>
      </c>
      <c r="C64" s="12" t="s">
        <v>57</v>
      </c>
      <c r="D64" s="17">
        <v>0</v>
      </c>
      <c r="E64" s="17">
        <v>0</v>
      </c>
      <c r="F64" s="26">
        <f t="shared" ref="F64:F74" si="1">D64-E64</f>
        <v>0</v>
      </c>
      <c r="G64" s="17">
        <v>0</v>
      </c>
      <c r="H64" s="17">
        <v>0</v>
      </c>
      <c r="I64" s="17">
        <v>0</v>
      </c>
      <c r="J64" s="17">
        <v>0</v>
      </c>
    </row>
    <row r="65" spans="1:10" x14ac:dyDescent="0.2">
      <c r="A65" s="1">
        <f t="shared" si="0"/>
        <v>65</v>
      </c>
      <c r="B65" s="22">
        <v>31</v>
      </c>
      <c r="C65" s="12" t="s">
        <v>58</v>
      </c>
      <c r="D65" s="17">
        <v>0</v>
      </c>
      <c r="E65" s="17">
        <v>0</v>
      </c>
      <c r="F65" s="26">
        <f t="shared" si="1"/>
        <v>0</v>
      </c>
      <c r="G65" s="17">
        <v>2347626</v>
      </c>
      <c r="H65" s="17">
        <f>ROUND((G65*0.5)*$H$10,0)</f>
        <v>1761</v>
      </c>
      <c r="I65" s="17">
        <v>0</v>
      </c>
      <c r="J65" s="17">
        <v>0</v>
      </c>
    </row>
    <row r="66" spans="1:10" x14ac:dyDescent="0.2">
      <c r="A66" s="1">
        <f t="shared" si="0"/>
        <v>66</v>
      </c>
      <c r="B66" s="22">
        <v>32</v>
      </c>
      <c r="C66" s="12" t="s">
        <v>59</v>
      </c>
      <c r="D66" s="17">
        <v>0</v>
      </c>
      <c r="E66" s="17">
        <v>0</v>
      </c>
      <c r="F66" s="26">
        <f t="shared" si="1"/>
        <v>0</v>
      </c>
      <c r="G66" s="17">
        <v>0</v>
      </c>
      <c r="H66" s="17">
        <v>0</v>
      </c>
      <c r="I66" s="17">
        <v>0</v>
      </c>
      <c r="J66" s="17">
        <v>0</v>
      </c>
    </row>
    <row r="67" spans="1:10" x14ac:dyDescent="0.2">
      <c r="A67" s="1">
        <f t="shared" si="0"/>
        <v>67</v>
      </c>
      <c r="B67" s="22">
        <v>34</v>
      </c>
      <c r="C67" s="12" t="s">
        <v>60</v>
      </c>
      <c r="D67" s="17">
        <v>127547</v>
      </c>
      <c r="E67" s="17">
        <v>9276</v>
      </c>
      <c r="F67" s="26">
        <f>D67-E67</f>
        <v>118271</v>
      </c>
      <c r="G67" s="17">
        <v>0</v>
      </c>
      <c r="H67" s="17">
        <f>ROUND(F67*$H$10,0)</f>
        <v>177</v>
      </c>
      <c r="I67" s="17">
        <f>ROUND(F67*$H$14,0)</f>
        <v>201</v>
      </c>
      <c r="J67" s="17">
        <v>4008</v>
      </c>
    </row>
    <row r="68" spans="1:10" x14ac:dyDescent="0.2">
      <c r="A68" s="1">
        <f t="shared" si="0"/>
        <v>68</v>
      </c>
      <c r="B68" s="22">
        <v>34</v>
      </c>
      <c r="C68" s="12" t="s">
        <v>61</v>
      </c>
      <c r="D68" s="17">
        <v>99165</v>
      </c>
      <c r="E68" s="17">
        <v>3513</v>
      </c>
      <c r="F68" s="26">
        <f>D68-E68</f>
        <v>95652</v>
      </c>
      <c r="G68" s="17">
        <v>0</v>
      </c>
      <c r="H68" s="17">
        <f>ROUND(F68*$H$10,0)</f>
        <v>143</v>
      </c>
      <c r="I68" s="17">
        <f>ROUND(F68*$H$14,0)</f>
        <v>163</v>
      </c>
      <c r="J68" s="17">
        <v>3636</v>
      </c>
    </row>
    <row r="69" spans="1:10" x14ac:dyDescent="0.2">
      <c r="A69" s="1">
        <f t="shared" si="0"/>
        <v>69</v>
      </c>
      <c r="B69" s="22">
        <v>35</v>
      </c>
      <c r="C69" s="12" t="s">
        <v>62</v>
      </c>
      <c r="D69" s="17">
        <v>368659</v>
      </c>
      <c r="E69" s="17">
        <v>31242</v>
      </c>
      <c r="F69" s="26">
        <f>D69-E69</f>
        <v>337417</v>
      </c>
      <c r="G69" s="17">
        <v>0</v>
      </c>
      <c r="H69" s="17">
        <f>ROUND(F69*$H$10,0)</f>
        <v>506</v>
      </c>
      <c r="I69" s="17">
        <f>ROUND(F69*$H$14,0)</f>
        <v>574</v>
      </c>
      <c r="J69" s="17">
        <v>10500</v>
      </c>
    </row>
    <row r="70" spans="1:10" x14ac:dyDescent="0.2">
      <c r="A70" s="1">
        <f t="shared" si="0"/>
        <v>70</v>
      </c>
      <c r="B70" s="22">
        <v>38</v>
      </c>
      <c r="C70" s="12" t="s">
        <v>63</v>
      </c>
      <c r="D70" s="26">
        <v>0</v>
      </c>
      <c r="E70" s="26">
        <v>0</v>
      </c>
      <c r="F70" s="26">
        <f t="shared" si="1"/>
        <v>0</v>
      </c>
      <c r="G70" s="26">
        <v>0</v>
      </c>
      <c r="H70" s="26">
        <v>0</v>
      </c>
      <c r="I70" s="26">
        <v>0</v>
      </c>
      <c r="J70" s="26">
        <v>0</v>
      </c>
    </row>
    <row r="71" spans="1:10" x14ac:dyDescent="0.2">
      <c r="A71" s="1">
        <f t="shared" si="0"/>
        <v>71</v>
      </c>
      <c r="B71" s="22">
        <v>39</v>
      </c>
      <c r="C71" s="12" t="s">
        <v>64</v>
      </c>
      <c r="D71" s="26">
        <v>0</v>
      </c>
      <c r="E71" s="26">
        <v>0</v>
      </c>
      <c r="F71" s="26">
        <f t="shared" si="1"/>
        <v>0</v>
      </c>
      <c r="G71" s="26">
        <v>6077174</v>
      </c>
      <c r="H71" s="26">
        <f>ROUND((G71*0.5)*$H$11,0)</f>
        <v>34093</v>
      </c>
      <c r="I71" s="26">
        <v>0</v>
      </c>
      <c r="J71" s="26">
        <v>0</v>
      </c>
    </row>
    <row r="72" spans="1:10" x14ac:dyDescent="0.2">
      <c r="A72" s="1">
        <f t="shared" si="0"/>
        <v>72</v>
      </c>
      <c r="B72" s="22">
        <v>40</v>
      </c>
      <c r="C72" s="12" t="s">
        <v>65</v>
      </c>
      <c r="D72" s="27">
        <v>0</v>
      </c>
      <c r="E72" s="27">
        <v>0</v>
      </c>
      <c r="F72" s="27">
        <v>0</v>
      </c>
      <c r="G72" s="27">
        <v>1145</v>
      </c>
      <c r="H72" s="13">
        <f>ROUND((G72*0.5)*$H$11,0)</f>
        <v>6</v>
      </c>
      <c r="I72" s="27">
        <v>0</v>
      </c>
      <c r="J72" s="27">
        <v>0</v>
      </c>
    </row>
    <row r="73" spans="1:10" x14ac:dyDescent="0.2">
      <c r="A73" s="1">
        <f t="shared" si="0"/>
        <v>73</v>
      </c>
    </row>
    <row r="74" spans="1:10" ht="15" thickBot="1" x14ac:dyDescent="0.25">
      <c r="A74" s="1">
        <f t="shared" si="0"/>
        <v>74</v>
      </c>
      <c r="C74" t="s">
        <v>66</v>
      </c>
      <c r="D74" s="16">
        <f>SUM(D56:D72)</f>
        <v>1754100</v>
      </c>
      <c r="E74" s="16">
        <f>SUM(E56:E72)</f>
        <v>164373</v>
      </c>
      <c r="F74" s="16">
        <f>SUM(F56:F72)</f>
        <v>1589727</v>
      </c>
      <c r="G74" s="16">
        <f>SUM(G56:G72)</f>
        <v>17648040</v>
      </c>
      <c r="H74" s="16">
        <f>SUM(H56:H72)</f>
        <v>51245</v>
      </c>
      <c r="I74" s="16">
        <f>SUM(I56:I72)</f>
        <v>2702</v>
      </c>
      <c r="J74" s="16">
        <f>SUM(J56:J72)</f>
        <v>54072</v>
      </c>
    </row>
    <row r="75" spans="1:10" ht="15" thickTop="1" x14ac:dyDescent="0.2"/>
  </sheetData>
  <mergeCells count="2">
    <mergeCell ref="C4:I4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2023-05-01T18:36:18Z</dcterms:created>
  <dcterms:modified xsi:type="dcterms:W3CDTF">2023-05-01T19:02:48Z</dcterms:modified>
</cp:coreProperties>
</file>