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R Comp - Rate Case Only\Kentucky\2023 Base Case\Discovery\Staff first set\1-33\"/>
    </mc:Choice>
  </mc:AlternateContent>
  <xr:revisionPtr revIDLastSave="0" documentId="8_{499347A7-8386-4F06-BB92-F66A9E8572DF}" xr6:coauthVersionLast="47" xr6:coauthVersionMax="47" xr10:uidLastSave="{00000000-0000-0000-0000-000000000000}"/>
  <bookViews>
    <workbookView xWindow="20370" yWindow="-2475" windowWidth="29040" windowHeight="15720" tabRatio="820" activeTab="4" xr2:uid="{00000000-000D-0000-FFFF-FFFF00000000}"/>
  </bookViews>
  <sheets>
    <sheet name="KPSC 1-33 -  Test" sheetId="10" r:id="rId1"/>
    <sheet name="KPSC 1-33 - 2022" sheetId="8" r:id="rId2"/>
    <sheet name="KPSC 1-33 - 2021" sheetId="7" r:id="rId3"/>
    <sheet name="KPSC 1-33 - 2020" sheetId="11" r:id="rId4"/>
    <sheet name="KPSC 1-33 2019" sheetId="9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'KPSC 1-33 -  Test'!$1:$6</definedName>
    <definedName name="_xlnm.Print_Titles" localSheetId="3">'KPSC 1-33 - 2020'!$1:$6</definedName>
    <definedName name="_xlnm.Print_Titles" localSheetId="2">'KPSC 1-33 - 2021'!$1:$6</definedName>
    <definedName name="_xlnm.Print_Titles" localSheetId="1">'KPSC 1-33 - 2022'!$1:$6</definedName>
    <definedName name="_xlnm.Print_Titles" localSheetId="4">'KPSC 1-33 2019'!$1:$6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7" i="10" l="1"/>
  <c r="S87" i="8"/>
  <c r="S84" i="7"/>
  <c r="S82" i="11"/>
  <c r="D44" i="7" l="1"/>
  <c r="D84" i="7" s="1"/>
  <c r="E44" i="7"/>
  <c r="E84" i="7" s="1"/>
  <c r="F44" i="7"/>
  <c r="F84" i="7" s="1"/>
  <c r="C18" i="9"/>
  <c r="I30" i="9"/>
  <c r="I82" i="10"/>
  <c r="I77" i="10"/>
  <c r="I72" i="10"/>
  <c r="I67" i="10"/>
  <c r="I62" i="10"/>
  <c r="I57" i="10"/>
  <c r="I52" i="10"/>
  <c r="I82" i="8"/>
  <c r="I77" i="8"/>
  <c r="I72" i="8"/>
  <c r="I67" i="8"/>
  <c r="I62" i="8"/>
  <c r="I57" i="8"/>
  <c r="I52" i="8"/>
  <c r="I79" i="7"/>
  <c r="I74" i="7"/>
  <c r="I69" i="7"/>
  <c r="I64" i="7"/>
  <c r="I59" i="7"/>
  <c r="I54" i="7"/>
  <c r="I49" i="7"/>
  <c r="Z88" i="10"/>
  <c r="X88" i="10"/>
  <c r="V88" i="10"/>
  <c r="R88" i="10"/>
  <c r="N88" i="10"/>
  <c r="L88" i="10"/>
  <c r="H44" i="7" l="1"/>
  <c r="H84" i="7" s="1"/>
  <c r="C44" i="7"/>
  <c r="C84" i="7" s="1"/>
  <c r="G44" i="7"/>
  <c r="G84" i="7" s="1"/>
  <c r="I39" i="11"/>
  <c r="K39" i="11" s="1"/>
  <c r="I31" i="11"/>
  <c r="K31" i="11" s="1"/>
  <c r="I14" i="11"/>
  <c r="K14" i="11" s="1"/>
  <c r="I38" i="11"/>
  <c r="K38" i="11" s="1"/>
  <c r="I21" i="11"/>
  <c r="K21" i="11" s="1"/>
  <c r="I13" i="11"/>
  <c r="K13" i="11" s="1"/>
  <c r="I20" i="11"/>
  <c r="K20" i="11" s="1"/>
  <c r="I36" i="11"/>
  <c r="K36" i="11" s="1"/>
  <c r="I29" i="11"/>
  <c r="K29" i="11" s="1"/>
  <c r="I12" i="11"/>
  <c r="K12" i="11" s="1"/>
  <c r="I19" i="11"/>
  <c r="K19" i="11" s="1"/>
  <c r="I11" i="11"/>
  <c r="K11" i="11" s="1"/>
  <c r="I35" i="11"/>
  <c r="K35" i="11" s="1"/>
  <c r="I18" i="11"/>
  <c r="K18" i="11" s="1"/>
  <c r="I23" i="11"/>
  <c r="K23" i="11" s="1"/>
  <c r="I15" i="11"/>
  <c r="K15" i="11" s="1"/>
  <c r="I40" i="11"/>
  <c r="K40" i="11" s="1"/>
  <c r="I32" i="11"/>
  <c r="K32" i="11" s="1"/>
  <c r="I25" i="11"/>
  <c r="K25" i="11" s="1"/>
  <c r="I17" i="11"/>
  <c r="K17" i="11" s="1"/>
  <c r="I41" i="11"/>
  <c r="K41" i="11" s="1"/>
  <c r="I16" i="11"/>
  <c r="K16" i="11" s="1"/>
  <c r="I27" i="11"/>
  <c r="K27" i="11" s="1"/>
  <c r="I24" i="11"/>
  <c r="K24" i="11" s="1"/>
  <c r="I34" i="11"/>
  <c r="K34" i="11" s="1"/>
  <c r="I29" i="9"/>
  <c r="I14" i="9"/>
  <c r="I22" i="11"/>
  <c r="K22" i="11" s="1"/>
  <c r="I15" i="9"/>
  <c r="I23" i="9"/>
  <c r="I11" i="9"/>
  <c r="I35" i="9"/>
  <c r="K35" i="9" s="1"/>
  <c r="I18" i="9"/>
  <c r="I10" i="9"/>
  <c r="I30" i="11"/>
  <c r="K30" i="11" s="1"/>
  <c r="I31" i="9"/>
  <c r="I24" i="9"/>
  <c r="I19" i="9"/>
  <c r="I16" i="9"/>
  <c r="I27" i="9"/>
  <c r="I33" i="9"/>
  <c r="I26" i="9"/>
  <c r="I12" i="9"/>
  <c r="I21" i="9"/>
  <c r="I13" i="9"/>
  <c r="I32" i="9"/>
  <c r="I25" i="9"/>
  <c r="I20" i="9"/>
  <c r="I34" i="9"/>
  <c r="I28" i="9"/>
  <c r="I22" i="9"/>
  <c r="I17" i="9"/>
  <c r="I33" i="11"/>
  <c r="K33" i="11" s="1"/>
  <c r="I37" i="11"/>
  <c r="K37" i="11" s="1"/>
  <c r="I38" i="7"/>
  <c r="K38" i="7" s="1"/>
  <c r="I28" i="11"/>
  <c r="K28" i="11" s="1"/>
  <c r="I26" i="11"/>
  <c r="K26" i="11" s="1"/>
  <c r="I35" i="8"/>
  <c r="K35" i="8" s="1"/>
  <c r="I25" i="10"/>
  <c r="K25" i="10" s="1"/>
  <c r="I43" i="10"/>
  <c r="I35" i="10"/>
  <c r="I27" i="10"/>
  <c r="K27" i="10" s="1"/>
  <c r="I19" i="10"/>
  <c r="K19" i="10" s="1"/>
  <c r="I11" i="10"/>
  <c r="I27" i="8"/>
  <c r="K27" i="8" s="1"/>
  <c r="I19" i="8"/>
  <c r="K19" i="8" s="1"/>
  <c r="I39" i="10"/>
  <c r="I23" i="10"/>
  <c r="K23" i="10" s="1"/>
  <c r="I15" i="10"/>
  <c r="I31" i="10"/>
  <c r="K31" i="10" s="1"/>
  <c r="I11" i="8"/>
  <c r="I10" i="10"/>
  <c r="I40" i="8"/>
  <c r="K40" i="8" s="1"/>
  <c r="I38" i="10"/>
  <c r="I30" i="10"/>
  <c r="K30" i="10" s="1"/>
  <c r="I22" i="10"/>
  <c r="K22" i="10" s="1"/>
  <c r="I14" i="10"/>
  <c r="I44" i="10"/>
  <c r="I36" i="10"/>
  <c r="I28" i="10"/>
  <c r="K28" i="10" s="1"/>
  <c r="I20" i="10"/>
  <c r="K20" i="10" s="1"/>
  <c r="I12" i="10"/>
  <c r="I43" i="8"/>
  <c r="K43" i="8" s="1"/>
  <c r="I32" i="8"/>
  <c r="K32" i="8" s="1"/>
  <c r="I24" i="8"/>
  <c r="K24" i="8" s="1"/>
  <c r="I16" i="8"/>
  <c r="K16" i="8" s="1"/>
  <c r="I42" i="10"/>
  <c r="I34" i="10"/>
  <c r="I26" i="10"/>
  <c r="K26" i="10" s="1"/>
  <c r="I18" i="10"/>
  <c r="K18" i="10" s="1"/>
  <c r="I45" i="10"/>
  <c r="I37" i="10"/>
  <c r="I29" i="10"/>
  <c r="K29" i="10" s="1"/>
  <c r="I21" i="10"/>
  <c r="K21" i="10" s="1"/>
  <c r="I13" i="10"/>
  <c r="I41" i="10"/>
  <c r="I33" i="10"/>
  <c r="I17" i="10"/>
  <c r="K17" i="10" s="1"/>
  <c r="I40" i="10"/>
  <c r="I32" i="10"/>
  <c r="I24" i="10"/>
  <c r="K24" i="10" s="1"/>
  <c r="I16" i="10"/>
  <c r="I44" i="8"/>
  <c r="K44" i="8" s="1"/>
  <c r="I36" i="8"/>
  <c r="K36" i="8" s="1"/>
  <c r="I28" i="8"/>
  <c r="K28" i="8" s="1"/>
  <c r="I20" i="8"/>
  <c r="K20" i="8" s="1"/>
  <c r="I12" i="8"/>
  <c r="I45" i="8"/>
  <c r="K45" i="8" s="1"/>
  <c r="I37" i="8"/>
  <c r="K37" i="8" s="1"/>
  <c r="I29" i="8"/>
  <c r="K29" i="8" s="1"/>
  <c r="I21" i="8"/>
  <c r="K21" i="8" s="1"/>
  <c r="I13" i="8"/>
  <c r="I31" i="8"/>
  <c r="K31" i="8" s="1"/>
  <c r="I23" i="8"/>
  <c r="K23" i="8" s="1"/>
  <c r="I15" i="8"/>
  <c r="K15" i="8" s="1"/>
  <c r="I34" i="8"/>
  <c r="K34" i="8" s="1"/>
  <c r="I13" i="7"/>
  <c r="K13" i="7" s="1"/>
  <c r="I39" i="8"/>
  <c r="K39" i="8" s="1"/>
  <c r="I35" i="7"/>
  <c r="K35" i="7" s="1"/>
  <c r="I19" i="7"/>
  <c r="K19" i="7" s="1"/>
  <c r="I42" i="8"/>
  <c r="K42" i="8" s="1"/>
  <c r="I26" i="8"/>
  <c r="K26" i="8" s="1"/>
  <c r="I18" i="8"/>
  <c r="K18" i="8" s="1"/>
  <c r="I38" i="8"/>
  <c r="K38" i="8" s="1"/>
  <c r="I30" i="8"/>
  <c r="K30" i="8" s="1"/>
  <c r="I22" i="8"/>
  <c r="K22" i="8" s="1"/>
  <c r="I14" i="8"/>
  <c r="K14" i="8" s="1"/>
  <c r="I39" i="7"/>
  <c r="K39" i="7" s="1"/>
  <c r="I23" i="7"/>
  <c r="K23" i="7" s="1"/>
  <c r="I10" i="8"/>
  <c r="I41" i="8"/>
  <c r="K41" i="8" s="1"/>
  <c r="I33" i="8"/>
  <c r="K33" i="8" s="1"/>
  <c r="I25" i="8"/>
  <c r="K25" i="8" s="1"/>
  <c r="I17" i="8"/>
  <c r="K17" i="8" s="1"/>
  <c r="I30" i="7"/>
  <c r="K30" i="7" s="1"/>
  <c r="I40" i="7"/>
  <c r="K40" i="7" s="1"/>
  <c r="I32" i="7"/>
  <c r="K32" i="7" s="1"/>
  <c r="I24" i="7"/>
  <c r="K24" i="7" s="1"/>
  <c r="I16" i="7"/>
  <c r="K16" i="7" s="1"/>
  <c r="I42" i="7"/>
  <c r="I29" i="7"/>
  <c r="K29" i="7" s="1"/>
  <c r="I21" i="7"/>
  <c r="K21" i="7" s="1"/>
  <c r="I33" i="7"/>
  <c r="K33" i="7" s="1"/>
  <c r="I22" i="7"/>
  <c r="K22" i="7" s="1"/>
  <c r="I14" i="7"/>
  <c r="K14" i="7" s="1"/>
  <c r="I36" i="7"/>
  <c r="K36" i="7" s="1"/>
  <c r="I28" i="7"/>
  <c r="K28" i="7" s="1"/>
  <c r="I20" i="7"/>
  <c r="K20" i="7" s="1"/>
  <c r="I12" i="7"/>
  <c r="K12" i="7" s="1"/>
  <c r="I31" i="7"/>
  <c r="K31" i="7" s="1"/>
  <c r="I15" i="7"/>
  <c r="K15" i="7" s="1"/>
  <c r="I17" i="7"/>
  <c r="K17" i="7" s="1"/>
  <c r="I37" i="7"/>
  <c r="K37" i="7" s="1"/>
  <c r="I41" i="7"/>
  <c r="K41" i="7" s="1"/>
  <c r="I25" i="7"/>
  <c r="K25" i="7" s="1"/>
  <c r="I34" i="7"/>
  <c r="K34" i="7" s="1"/>
  <c r="I26" i="7"/>
  <c r="K26" i="7" s="1"/>
  <c r="I18" i="7"/>
  <c r="K18" i="7" s="1"/>
  <c r="I10" i="7"/>
  <c r="I27" i="7"/>
  <c r="K27" i="7" s="1"/>
  <c r="I11" i="7"/>
  <c r="K11" i="7" s="1"/>
  <c r="N6" i="11"/>
  <c r="P6" i="11"/>
  <c r="R6" i="11"/>
  <c r="T6" i="11"/>
  <c r="V6" i="11"/>
  <c r="X6" i="11"/>
  <c r="Z6" i="11"/>
  <c r="AB6" i="11"/>
  <c r="I10" i="11"/>
  <c r="K10" i="11" s="1"/>
  <c r="C42" i="11"/>
  <c r="C82" i="11" s="1"/>
  <c r="D42" i="11"/>
  <c r="D82" i="11" s="1"/>
  <c r="E42" i="11"/>
  <c r="E82" i="11" s="1"/>
  <c r="F42" i="11"/>
  <c r="F82" i="11" s="1"/>
  <c r="G42" i="11"/>
  <c r="G82" i="11" s="1"/>
  <c r="H42" i="11"/>
  <c r="H82" i="11" s="1"/>
  <c r="I47" i="11"/>
  <c r="K47" i="11" s="1"/>
  <c r="I52" i="11"/>
  <c r="K52" i="11" s="1"/>
  <c r="I57" i="11"/>
  <c r="K57" i="11" s="1"/>
  <c r="I62" i="11"/>
  <c r="K62" i="11" s="1"/>
  <c r="I67" i="11"/>
  <c r="K67" i="11" s="1"/>
  <c r="I72" i="11"/>
  <c r="K72" i="11" s="1"/>
  <c r="I77" i="11"/>
  <c r="K77" i="11" s="1"/>
  <c r="AC82" i="11"/>
  <c r="K10" i="7" l="1"/>
  <c r="I44" i="7"/>
  <c r="I84" i="7" s="1"/>
  <c r="I42" i="11"/>
  <c r="I82" i="11" s="1"/>
  <c r="K42" i="11"/>
  <c r="K82" i="11" s="1"/>
  <c r="AB82" i="11" s="1"/>
  <c r="I83" i="10"/>
  <c r="H83" i="10"/>
  <c r="G83" i="10"/>
  <c r="F83" i="10"/>
  <c r="E83" i="10"/>
  <c r="D83" i="10"/>
  <c r="C83" i="10"/>
  <c r="I78" i="10"/>
  <c r="K78" i="10" s="1"/>
  <c r="H78" i="10"/>
  <c r="G78" i="10"/>
  <c r="F78" i="10"/>
  <c r="E78" i="10"/>
  <c r="D78" i="10"/>
  <c r="C78" i="10"/>
  <c r="I73" i="10"/>
  <c r="K73" i="10" s="1"/>
  <c r="H73" i="10"/>
  <c r="G73" i="10"/>
  <c r="F73" i="10"/>
  <c r="E73" i="10"/>
  <c r="D73" i="10"/>
  <c r="C73" i="10"/>
  <c r="I68" i="10"/>
  <c r="K68" i="10" s="1"/>
  <c r="H68" i="10"/>
  <c r="G68" i="10"/>
  <c r="F68" i="10"/>
  <c r="E68" i="10"/>
  <c r="D68" i="10"/>
  <c r="C68" i="10"/>
  <c r="I63" i="10"/>
  <c r="K63" i="10" s="1"/>
  <c r="H63" i="10"/>
  <c r="G63" i="10"/>
  <c r="F63" i="10"/>
  <c r="E63" i="10"/>
  <c r="D63" i="10"/>
  <c r="C63" i="10"/>
  <c r="I58" i="10"/>
  <c r="K58" i="10" s="1"/>
  <c r="H58" i="10"/>
  <c r="G58" i="10"/>
  <c r="F58" i="10"/>
  <c r="E58" i="10"/>
  <c r="D58" i="10"/>
  <c r="C58" i="10"/>
  <c r="I53" i="10"/>
  <c r="K53" i="10" s="1"/>
  <c r="H53" i="10"/>
  <c r="G53" i="10"/>
  <c r="F53" i="10"/>
  <c r="E53" i="10"/>
  <c r="D53" i="10"/>
  <c r="C53" i="10"/>
  <c r="I48" i="10"/>
  <c r="H48" i="10"/>
  <c r="G48" i="10"/>
  <c r="C48" i="10"/>
  <c r="I88" i="10" l="1"/>
  <c r="K83" i="10"/>
  <c r="H88" i="10"/>
  <c r="C88" i="10"/>
  <c r="G88" i="10"/>
  <c r="K49" i="7" l="1"/>
  <c r="K52" i="8"/>
  <c r="K57" i="10" l="1"/>
  <c r="T88" i="10" l="1"/>
  <c r="P88" i="10"/>
  <c r="AC87" i="10"/>
  <c r="K82" i="10"/>
  <c r="K77" i="10"/>
  <c r="K72" i="10"/>
  <c r="K67" i="10"/>
  <c r="K62" i="10"/>
  <c r="K52" i="10"/>
  <c r="H47" i="10"/>
  <c r="H87" i="10" s="1"/>
  <c r="G47" i="10"/>
  <c r="G87" i="10" s="1"/>
  <c r="F47" i="10"/>
  <c r="E47" i="10"/>
  <c r="D47" i="10"/>
  <c r="C47" i="10"/>
  <c r="C87" i="10" s="1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16" i="10"/>
  <c r="K15" i="10"/>
  <c r="K14" i="10"/>
  <c r="K13" i="10"/>
  <c r="K12" i="10"/>
  <c r="K11" i="10"/>
  <c r="K10" i="10"/>
  <c r="AB6" i="10"/>
  <c r="Z6" i="10"/>
  <c r="X6" i="10"/>
  <c r="V6" i="10"/>
  <c r="T6" i="10"/>
  <c r="R6" i="10"/>
  <c r="P6" i="10"/>
  <c r="N6" i="10"/>
  <c r="AC77" i="9"/>
  <c r="K72" i="9"/>
  <c r="K67" i="9"/>
  <c r="K62" i="9"/>
  <c r="K57" i="9"/>
  <c r="K52" i="9"/>
  <c r="K47" i="9"/>
  <c r="K42" i="9"/>
  <c r="H37" i="9"/>
  <c r="H77" i="9" s="1"/>
  <c r="G37" i="9"/>
  <c r="G77" i="9" s="1"/>
  <c r="F37" i="9"/>
  <c r="F77" i="9" s="1"/>
  <c r="E37" i="9"/>
  <c r="E77" i="9" s="1"/>
  <c r="D37" i="9"/>
  <c r="D77" i="9" s="1"/>
  <c r="C37" i="9"/>
  <c r="C77" i="9" s="1"/>
  <c r="I36" i="9"/>
  <c r="K25" i="9"/>
  <c r="K34" i="9"/>
  <c r="K33" i="9"/>
  <c r="K26" i="9"/>
  <c r="K28" i="9"/>
  <c r="K27" i="9"/>
  <c r="K23" i="9"/>
  <c r="K21" i="9"/>
  <c r="K32" i="9"/>
  <c r="K31" i="9"/>
  <c r="K29" i="9"/>
  <c r="K30" i="9"/>
  <c r="K24" i="9"/>
  <c r="K22" i="9"/>
  <c r="K20" i="9"/>
  <c r="K19" i="9"/>
  <c r="K18" i="9"/>
  <c r="K17" i="9"/>
  <c r="K12" i="9"/>
  <c r="K16" i="9"/>
  <c r="K15" i="9"/>
  <c r="K14" i="9"/>
  <c r="K13" i="9"/>
  <c r="K11" i="9"/>
  <c r="K10" i="9"/>
  <c r="AB6" i="9"/>
  <c r="Z6" i="9"/>
  <c r="X6" i="9"/>
  <c r="V6" i="9"/>
  <c r="T6" i="9"/>
  <c r="R6" i="9"/>
  <c r="P6" i="9"/>
  <c r="N6" i="9"/>
  <c r="AC87" i="8"/>
  <c r="K82" i="8"/>
  <c r="K77" i="8"/>
  <c r="K72" i="8"/>
  <c r="K67" i="8"/>
  <c r="K62" i="8"/>
  <c r="K57" i="8"/>
  <c r="H47" i="8"/>
  <c r="H87" i="8" s="1"/>
  <c r="G47" i="8"/>
  <c r="G87" i="8" s="1"/>
  <c r="F47" i="8"/>
  <c r="F87" i="8" s="1"/>
  <c r="E47" i="8"/>
  <c r="E87" i="8" s="1"/>
  <c r="D47" i="8"/>
  <c r="D87" i="8" s="1"/>
  <c r="C47" i="8"/>
  <c r="C87" i="8" s="1"/>
  <c r="K13" i="8"/>
  <c r="K12" i="8"/>
  <c r="K11" i="8"/>
  <c r="AB6" i="8"/>
  <c r="Z6" i="8"/>
  <c r="X6" i="8"/>
  <c r="V6" i="8"/>
  <c r="T6" i="8"/>
  <c r="R6" i="8"/>
  <c r="P6" i="8"/>
  <c r="N6" i="8"/>
  <c r="K36" i="9" l="1"/>
  <c r="K37" i="9" s="1"/>
  <c r="K77" i="9" s="1"/>
  <c r="AB77" i="9" s="1"/>
  <c r="K48" i="10"/>
  <c r="K88" i="10" s="1"/>
  <c r="E87" i="10"/>
  <c r="E48" i="10"/>
  <c r="E88" i="10" s="1"/>
  <c r="F87" i="10"/>
  <c r="F48" i="10"/>
  <c r="F88" i="10" s="1"/>
  <c r="D87" i="10"/>
  <c r="D48" i="10"/>
  <c r="D88" i="10" s="1"/>
  <c r="K47" i="10"/>
  <c r="K87" i="10" s="1"/>
  <c r="AB87" i="10" s="1"/>
  <c r="I47" i="10"/>
  <c r="I87" i="10" s="1"/>
  <c r="I37" i="9"/>
  <c r="I77" i="9" s="1"/>
  <c r="K10" i="8"/>
  <c r="K47" i="8" s="1"/>
  <c r="K87" i="8" s="1"/>
  <c r="AB87" i="8" s="1"/>
  <c r="I47" i="8"/>
  <c r="I87" i="8" s="1"/>
  <c r="AB88" i="10" l="1"/>
  <c r="AC84" i="7" l="1"/>
  <c r="K79" i="7"/>
  <c r="K74" i="7"/>
  <c r="K69" i="7"/>
  <c r="K64" i="7"/>
  <c r="K59" i="7"/>
  <c r="K54" i="7"/>
  <c r="K42" i="7"/>
  <c r="K44" i="7" s="1"/>
  <c r="AB6" i="7"/>
  <c r="Z6" i="7"/>
  <c r="X6" i="7"/>
  <c r="V6" i="7"/>
  <c r="T6" i="7"/>
  <c r="R6" i="7"/>
  <c r="P6" i="7"/>
  <c r="N6" i="7"/>
  <c r="K84" i="7" l="1"/>
  <c r="AB84" i="7" s="1"/>
</calcChain>
</file>

<file path=xl/sharedStrings.xml><?xml version="1.0" encoding="utf-8"?>
<sst xmlns="http://schemas.openxmlformats.org/spreadsheetml/2006/main" count="706" uniqueCount="58">
  <si>
    <t>Kentucky Power Company</t>
  </si>
  <si>
    <t>Case No. 2023-00159</t>
  </si>
  <si>
    <t xml:space="preserve">Salary &amp; Benefit Data by Employee - </t>
  </si>
  <si>
    <t>Year   =&gt;</t>
  </si>
  <si>
    <t>4/1/2022-3/31/2023</t>
  </si>
  <si>
    <t>Employee Name</t>
  </si>
  <si>
    <t>Title</t>
  </si>
  <si>
    <t>Regular</t>
  </si>
  <si>
    <t>Overtime</t>
  </si>
  <si>
    <t>Excess Vacation Payout</t>
  </si>
  <si>
    <t>Standby</t>
  </si>
  <si>
    <t>Incentive</t>
  </si>
  <si>
    <t>Other</t>
  </si>
  <si>
    <t>Sub-Total</t>
  </si>
  <si>
    <t>KPCo % Share</t>
  </si>
  <si>
    <t>KPCo's
Share</t>
  </si>
  <si>
    <r>
      <t>Health Benefits Cost</t>
    </r>
    <r>
      <rPr>
        <vertAlign val="superscript"/>
        <sz val="11"/>
        <rFont val="Arial"/>
        <family val="2"/>
      </rPr>
      <t xml:space="preserve"> (1)</t>
    </r>
  </si>
  <si>
    <r>
      <t>Dental Benefits</t>
    </r>
    <r>
      <rPr>
        <vertAlign val="superscript"/>
        <sz val="11"/>
        <rFont val="Arial"/>
        <family val="2"/>
      </rPr>
      <t xml:space="preserve"> (1)</t>
    </r>
  </si>
  <si>
    <r>
      <t>Vision</t>
    </r>
    <r>
      <rPr>
        <vertAlign val="superscript"/>
        <sz val="11"/>
        <rFont val="Arial"/>
        <family val="2"/>
      </rPr>
      <t xml:space="preserve"> (1)</t>
    </r>
  </si>
  <si>
    <r>
      <t>Life Insurance</t>
    </r>
    <r>
      <rPr>
        <vertAlign val="superscript"/>
        <sz val="11"/>
        <rFont val="Arial"/>
        <family val="2"/>
      </rPr>
      <t xml:space="preserve"> (1 &amp; 2)</t>
    </r>
  </si>
  <si>
    <r>
      <t>AD&amp;D</t>
    </r>
    <r>
      <rPr>
        <vertAlign val="superscript"/>
        <sz val="11"/>
        <rFont val="Arial"/>
        <family val="2"/>
      </rPr>
      <t xml:space="preserve"> (1 &amp; 2)</t>
    </r>
  </si>
  <si>
    <r>
      <t>401k</t>
    </r>
    <r>
      <rPr>
        <vertAlign val="superscript"/>
        <sz val="11"/>
        <rFont val="Arial"/>
        <family val="2"/>
      </rPr>
      <t xml:space="preserve"> (1)</t>
    </r>
  </si>
  <si>
    <r>
      <t>Pension and 
OPEB</t>
    </r>
    <r>
      <rPr>
        <vertAlign val="superscript"/>
        <sz val="11"/>
        <rFont val="Arial"/>
        <family val="2"/>
      </rPr>
      <t xml:space="preserve"> (1 &amp; 3)</t>
    </r>
  </si>
  <si>
    <r>
      <t>Other Wage, Salary, Compensation or Benefit Not Listed</t>
    </r>
    <r>
      <rPr>
        <vertAlign val="superscript"/>
        <sz val="11"/>
        <rFont val="Arial"/>
        <family val="2"/>
      </rPr>
      <t xml:space="preserve"> (1 &amp; 4)</t>
    </r>
  </si>
  <si>
    <r>
      <t>Totals</t>
    </r>
    <r>
      <rPr>
        <vertAlign val="superscript"/>
        <sz val="11"/>
        <rFont val="Arial"/>
        <family val="2"/>
      </rPr>
      <t xml:space="preserve"> (1)</t>
    </r>
  </si>
  <si>
    <t>KPCO</t>
  </si>
  <si>
    <t>Employee</t>
  </si>
  <si>
    <t>Emp</t>
  </si>
  <si>
    <t>Officers</t>
  </si>
  <si>
    <t>(Provide Individually)</t>
  </si>
  <si>
    <t>Subtotal for Officers Only</t>
  </si>
  <si>
    <t>Total for All - KY Jurisdictional Retail Amount</t>
  </si>
  <si>
    <t>Directors</t>
  </si>
  <si>
    <t>(Provide in Total as a Category)</t>
  </si>
  <si>
    <t>Provide the Total Amount</t>
  </si>
  <si>
    <t>Provide the KY Jurisdictional Retail Amount</t>
  </si>
  <si>
    <t xml:space="preserve">Managers </t>
  </si>
  <si>
    <t>Supervisors</t>
  </si>
  <si>
    <t>Exempt (not including Directors, Supervisors and Managers)</t>
  </si>
  <si>
    <t>Non-Exempt  (not including Supervisors and Managers)</t>
  </si>
  <si>
    <t>Union</t>
  </si>
  <si>
    <t>Non-Union Hourly</t>
  </si>
  <si>
    <t>Total for All Categories</t>
  </si>
  <si>
    <t>Total Amount</t>
  </si>
  <si>
    <t>Total KY Jurisdictional Retail Amount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</si>
  <si>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Actual benefit costs are not recorded by employee or group of employee.</t>
    </r>
  </si>
  <si>
    <r>
      <rPr>
        <vertAlign val="superscript"/>
        <sz val="11"/>
        <rFont val="Calibri"/>
        <family val="2"/>
        <scheme val="minor"/>
      </rPr>
      <t xml:space="preserve">(2) </t>
    </r>
    <r>
      <rPr>
        <sz val="11"/>
        <rFont val="Calibri"/>
        <family val="2"/>
        <scheme val="minor"/>
      </rPr>
      <t>Life Insurance and AD&amp;D are recorded together.</t>
    </r>
  </si>
  <si>
    <r>
      <rPr>
        <vertAlign val="superscript"/>
        <sz val="11"/>
        <rFont val="Calibri"/>
        <family val="2"/>
        <scheme val="minor"/>
      </rPr>
      <t xml:space="preserve">(3) </t>
    </r>
    <r>
      <rPr>
        <sz val="11"/>
        <rFont val="Calibri"/>
        <family val="2"/>
        <scheme val="minor"/>
      </rPr>
      <t>This includes any remaining costs related to the defined benefit retirement plan being phased out that is not recorded separately.</t>
    </r>
  </si>
  <si>
    <r>
      <rPr>
        <vertAlign val="superscript"/>
        <sz val="11"/>
        <rFont val="Calibri"/>
        <family val="2"/>
        <scheme val="minor"/>
      </rPr>
      <t xml:space="preserve">(4) </t>
    </r>
    <r>
      <rPr>
        <sz val="11"/>
        <rFont val="Calibri"/>
        <family val="2"/>
        <scheme val="minor"/>
      </rPr>
      <t>This includes Long Term Disability.</t>
    </r>
  </si>
  <si>
    <t>Total for All - KY Jurisdictional Retail Amount (5)</t>
  </si>
  <si>
    <t>N/A</t>
  </si>
  <si>
    <t>Provide the KY Jurisdictional Retail Amount (5)</t>
  </si>
  <si>
    <t>Total KY Jurisdictional Retail Amount (5)</t>
  </si>
  <si>
    <t>Subtotal for Officers</t>
  </si>
  <si>
    <r>
      <t>Total for All - KY Jurisdictional Retail Amount</t>
    </r>
    <r>
      <rPr>
        <vertAlign val="superscript"/>
        <sz val="11"/>
        <rFont val="Arial"/>
        <family val="2"/>
      </rPr>
      <t xml:space="preserve"> (5)</t>
    </r>
  </si>
  <si>
    <r>
      <t>Provide the KY Jurisdictional Retail Amount</t>
    </r>
    <r>
      <rPr>
        <vertAlign val="superscript"/>
        <sz val="11"/>
        <rFont val="Arial"/>
        <family val="2"/>
      </rPr>
      <t xml:space="preserve"> (5)</t>
    </r>
  </si>
  <si>
    <r>
      <t>Total KY Jurisdictional Retail Amount</t>
    </r>
    <r>
      <rPr>
        <vertAlign val="superscript"/>
        <sz val="11"/>
        <rFont val="Arial"/>
        <family val="2"/>
      </rPr>
      <t xml:space="preserve"> (5)</t>
    </r>
  </si>
  <si>
    <r>
      <rPr>
        <vertAlign val="superscript"/>
        <sz val="11"/>
        <color theme="1"/>
        <rFont val="Calibri"/>
        <family val="2"/>
        <scheme val="minor"/>
      </rPr>
      <t xml:space="preserve">(5) </t>
    </r>
    <r>
      <rPr>
        <sz val="11"/>
        <color theme="1"/>
        <rFont val="Calibri"/>
        <family val="2"/>
        <scheme val="minor"/>
      </rPr>
      <t>The Company has not performed a retail jurisdictional cost allocation study for the years 2019 through 2022, therefore, Kentucky retail jurisdictional detail is not available for these years.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</si>
</sst>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_);\(0\)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4"/>
      <name val="Arial"/>
      <family val="2"/>
    </font>
    <font>
      <sz val="11"/>
      <name val="Calibri"/>
      <family val="2"/>
      <scheme val="minor"/>
    </font>
    <font>
      <b/>
      <i/>
      <sz val="11"/>
      <name val="Arial"/>
      <family val="2"/>
    </font>
    <font>
      <b/>
      <i/>
      <sz val="11"/>
      <name val="Calibri"/>
      <family val="2"/>
      <scheme val="minor"/>
    </font>
    <font>
      <b/>
      <sz val="11"/>
      <name val="Arial"/>
      <family val="2"/>
    </font>
    <font>
      <i/>
      <sz val="11"/>
      <name val="Arial"/>
      <family val="2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vertAlign val="superscript"/>
      <sz val="11"/>
      <name val="Arial"/>
      <family val="2"/>
    </font>
    <font>
      <sz val="1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9" fontId="9" fillId="0" borderId="0" applyFont="0" applyFill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8">
      <alignment horizontal="center"/>
    </xf>
    <xf numFmtId="3" fontId="10" fillId="0" borderId="0" applyFont="0" applyFill="0" applyBorder="0" applyAlignment="0" applyProtection="0"/>
    <xf numFmtId="0" fontId="10" fillId="2" borderId="0" applyNumberFormat="0" applyFont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8">
      <alignment horizontal="center"/>
    </xf>
    <xf numFmtId="3" fontId="12" fillId="0" borderId="0" applyFont="0" applyFill="0" applyBorder="0" applyAlignment="0" applyProtection="0"/>
    <xf numFmtId="0" fontId="12" fillId="2" borderId="0" applyNumberFormat="0" applyFont="0" applyBorder="0" applyAlignment="0" applyProtection="0"/>
    <xf numFmtId="0" fontId="9" fillId="0" borderId="0"/>
    <xf numFmtId="0" fontId="12" fillId="0" borderId="0"/>
    <xf numFmtId="44" fontId="9" fillId="0" borderId="0" applyFont="0" applyFill="0" applyBorder="0" applyAlignment="0" applyProtection="0"/>
  </cellStyleXfs>
  <cellXfs count="75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164" fontId="1" fillId="0" borderId="5" xfId="0" applyNumberFormat="1" applyFont="1" applyBorder="1" applyAlignment="1">
      <alignment vertical="top"/>
    </xf>
    <xf numFmtId="41" fontId="1" fillId="0" borderId="5" xfId="0" applyNumberFormat="1" applyFont="1" applyBorder="1" applyAlignment="1" applyProtection="1">
      <alignment vertical="top"/>
      <protection locked="0"/>
    </xf>
    <xf numFmtId="41" fontId="1" fillId="0" borderId="5" xfId="0" applyNumberFormat="1" applyFont="1" applyBorder="1" applyAlignment="1">
      <alignment vertical="top"/>
    </xf>
    <xf numFmtId="42" fontId="1" fillId="0" borderId="5" xfId="0" applyNumberFormat="1" applyFont="1" applyBorder="1" applyAlignment="1" applyProtection="1">
      <alignment vertical="top"/>
      <protection locked="0"/>
    </xf>
    <xf numFmtId="42" fontId="1" fillId="0" borderId="5" xfId="0" applyNumberFormat="1" applyFont="1" applyBorder="1" applyAlignment="1">
      <alignment vertical="top"/>
    </xf>
    <xf numFmtId="49" fontId="1" fillId="0" borderId="2" xfId="0" applyNumberFormat="1" applyFont="1" applyBorder="1" applyAlignment="1" applyProtection="1">
      <alignment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164" fontId="3" fillId="0" borderId="0" xfId="0" applyNumberFormat="1" applyFont="1" applyAlignment="1">
      <alignment horizontal="left" vertical="top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10" fontId="1" fillId="0" borderId="3" xfId="1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left" vertical="top"/>
    </xf>
    <xf numFmtId="41" fontId="1" fillId="0" borderId="0" xfId="0" applyNumberFormat="1" applyFont="1" applyAlignment="1" applyProtection="1">
      <alignment vertical="top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5" xfId="18" applyNumberFormat="1" applyFont="1" applyFill="1" applyBorder="1" applyAlignment="1" applyProtection="1">
      <alignment vertical="top"/>
    </xf>
    <xf numFmtId="164" fontId="1" fillId="0" borderId="5" xfId="0" applyNumberFormat="1" applyFont="1" applyBorder="1" applyAlignment="1" applyProtection="1">
      <alignment vertical="top"/>
      <protection locked="0"/>
    </xf>
    <xf numFmtId="165" fontId="4" fillId="0" borderId="5" xfId="0" applyNumberFormat="1" applyFont="1" applyBorder="1" applyAlignment="1">
      <alignment horizontal="center" vertical="top"/>
    </xf>
    <xf numFmtId="10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42" fontId="1" fillId="0" borderId="5" xfId="0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Alignment="1">
      <alignment horizontal="left" vertical="top"/>
    </xf>
    <xf numFmtId="42" fontId="1" fillId="0" borderId="5" xfId="0" applyNumberFormat="1" applyFont="1" applyFill="1" applyBorder="1" applyAlignment="1">
      <alignment vertical="top"/>
    </xf>
    <xf numFmtId="41" fontId="1" fillId="0" borderId="5" xfId="0" applyNumberFormat="1" applyFont="1" applyFill="1" applyBorder="1" applyAlignment="1" applyProtection="1">
      <alignment vertical="top"/>
      <protection locked="0"/>
    </xf>
    <xf numFmtId="41" fontId="1" fillId="0" borderId="5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left" vertical="center"/>
      <protection locked="0"/>
    </xf>
    <xf numFmtId="49" fontId="1" fillId="3" borderId="3" xfId="0" applyNumberFormat="1" applyFont="1" applyFill="1" applyBorder="1" applyAlignment="1" applyProtection="1">
      <alignment horizontal="left" vertical="center"/>
      <protection locked="0"/>
    </xf>
    <xf numFmtId="49" fontId="1" fillId="3" borderId="0" xfId="0" applyNumberFormat="1" applyFont="1" applyFill="1" applyAlignment="1" applyProtection="1">
      <alignment horizontal="left" vertical="center"/>
      <protection locked="0"/>
    </xf>
  </cellXfs>
  <cellStyles count="19">
    <cellStyle name="Currency" xfId="18" builtinId="4"/>
    <cellStyle name="Normal" xfId="0" builtinId="0"/>
    <cellStyle name="Normal 2" xfId="2" xr:uid="{00000000-0005-0000-0000-000002000000}"/>
    <cellStyle name="Normal 2 2" xfId="17" xr:uid="{00000000-0005-0000-0000-000003000000}"/>
    <cellStyle name="Normal 3" xfId="9" xr:uid="{00000000-0005-0000-0000-000004000000}"/>
    <cellStyle name="Normal 4" xfId="16" xr:uid="{00000000-0005-0000-0000-000005000000}"/>
    <cellStyle name="Percent" xfId="1" builtinId="5"/>
    <cellStyle name="PSChar" xfId="3" xr:uid="{00000000-0005-0000-0000-000007000000}"/>
    <cellStyle name="PSChar 2" xfId="10" xr:uid="{00000000-0005-0000-0000-000008000000}"/>
    <cellStyle name="PSDate" xfId="4" xr:uid="{00000000-0005-0000-0000-000009000000}"/>
    <cellStyle name="PSDate 2" xfId="11" xr:uid="{00000000-0005-0000-0000-00000A000000}"/>
    <cellStyle name="PSDec" xfId="5" xr:uid="{00000000-0005-0000-0000-00000B000000}"/>
    <cellStyle name="PSDec 2" xfId="12" xr:uid="{00000000-0005-0000-0000-00000C000000}"/>
    <cellStyle name="PSHeading" xfId="6" xr:uid="{00000000-0005-0000-0000-00000D000000}"/>
    <cellStyle name="PSHeading 2" xfId="13" xr:uid="{00000000-0005-0000-0000-00000E000000}"/>
    <cellStyle name="PSInt" xfId="7" xr:uid="{00000000-0005-0000-0000-00000F000000}"/>
    <cellStyle name="PSInt 2" xfId="14" xr:uid="{00000000-0005-0000-0000-000010000000}"/>
    <cellStyle name="PSSpacer" xfId="8" xr:uid="{00000000-0005-0000-0000-000011000000}"/>
    <cellStyle name="PSSpacer 2" xfId="1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DP94"/>
  <sheetViews>
    <sheetView zoomScale="80" zoomScaleNormal="80" workbookViewId="0">
      <selection activeCell="A10" sqref="A10:B45"/>
    </sheetView>
  </sheetViews>
  <sheetFormatPr defaultColWidth="9.1796875" defaultRowHeight="14.5" x14ac:dyDescent="0.35"/>
  <cols>
    <col min="1" max="1" width="26.54296875" style="2" customWidth="1"/>
    <col min="2" max="2" width="43.453125" style="2" customWidth="1"/>
    <col min="3" max="4" width="15.1796875" style="2" bestFit="1" customWidth="1"/>
    <col min="5" max="5" width="15" style="2" bestFit="1" customWidth="1"/>
    <col min="6" max="6" width="9.26953125" style="2" customWidth="1"/>
    <col min="7" max="8" width="15.1796875" style="2" bestFit="1" customWidth="1"/>
    <col min="9" max="9" width="16.453125" style="2" bestFit="1" customWidth="1"/>
    <col min="10" max="10" width="10.81640625" style="18" bestFit="1" customWidth="1"/>
    <col min="11" max="11" width="15.26953125" style="2" customWidth="1"/>
    <col min="12" max="13" width="13.7265625" style="2" bestFit="1" customWidth="1"/>
    <col min="14" max="15" width="12" style="2" bestFit="1" customWidth="1"/>
    <col min="16" max="16" width="7.1796875" style="2" bestFit="1" customWidth="1"/>
    <col min="17" max="17" width="10.7265625" style="2" bestFit="1" customWidth="1"/>
    <col min="18" max="19" width="12" style="2" bestFit="1" customWidth="1"/>
    <col min="20" max="20" width="9.26953125" style="2" customWidth="1"/>
    <col min="21" max="21" width="6.7265625" style="2" bestFit="1" customWidth="1"/>
    <col min="22" max="23" width="13.7265625" style="2" bestFit="1" customWidth="1"/>
    <col min="24" max="24" width="15.54296875" style="2" customWidth="1"/>
    <col min="25" max="25" width="6.7265625" style="2" bestFit="1" customWidth="1"/>
    <col min="26" max="27" width="12" style="2" bestFit="1" customWidth="1"/>
    <col min="28" max="28" width="16.453125" style="2" bestFit="1" customWidth="1"/>
    <col min="29" max="29" width="13.7265625" style="2" bestFit="1" customWidth="1"/>
    <col min="30" max="30" width="2.26953125" style="2" customWidth="1"/>
    <col min="31" max="16384" width="9.1796875" style="2"/>
  </cols>
  <sheetData>
    <row r="1" spans="1:120" ht="17.5" x14ac:dyDescent="0.35">
      <c r="A1" s="1" t="s">
        <v>0</v>
      </c>
    </row>
    <row r="2" spans="1:120" x14ac:dyDescent="0.35">
      <c r="A2" s="3" t="s">
        <v>1</v>
      </c>
    </row>
    <row r="3" spans="1:120" x14ac:dyDescent="0.35">
      <c r="A3" s="3" t="s">
        <v>2</v>
      </c>
      <c r="D3" s="4" t="s">
        <v>3</v>
      </c>
      <c r="E3" s="37" t="s">
        <v>4</v>
      </c>
    </row>
    <row r="4" spans="1:120" x14ac:dyDescent="0.35">
      <c r="B4" s="5"/>
      <c r="C4" s="6"/>
      <c r="D4" s="6"/>
      <c r="E4" s="6"/>
      <c r="F4" s="6"/>
      <c r="G4" s="6"/>
      <c r="H4" s="6"/>
      <c r="I4" s="6"/>
      <c r="J4" s="1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s="23" customFormat="1" ht="48" customHeight="1" x14ac:dyDescent="0.35">
      <c r="A5" s="66" t="s">
        <v>5</v>
      </c>
      <c r="B5" s="66" t="s">
        <v>6</v>
      </c>
      <c r="C5" s="66" t="s">
        <v>7</v>
      </c>
      <c r="D5" s="66" t="s">
        <v>8</v>
      </c>
      <c r="E5" s="66" t="s">
        <v>9</v>
      </c>
      <c r="F5" s="66" t="s">
        <v>10</v>
      </c>
      <c r="G5" s="66" t="s">
        <v>11</v>
      </c>
      <c r="H5" s="66" t="s">
        <v>12</v>
      </c>
      <c r="I5" s="66" t="s">
        <v>13</v>
      </c>
      <c r="J5" s="66" t="s">
        <v>14</v>
      </c>
      <c r="K5" s="66" t="s">
        <v>15</v>
      </c>
      <c r="L5" s="63" t="s">
        <v>16</v>
      </c>
      <c r="M5" s="65"/>
      <c r="N5" s="63" t="s">
        <v>17</v>
      </c>
      <c r="O5" s="65"/>
      <c r="P5" s="63" t="s">
        <v>18</v>
      </c>
      <c r="Q5" s="65"/>
      <c r="R5" s="63" t="s">
        <v>19</v>
      </c>
      <c r="S5" s="65"/>
      <c r="T5" s="63" t="s">
        <v>20</v>
      </c>
      <c r="U5" s="65"/>
      <c r="V5" s="63" t="s">
        <v>21</v>
      </c>
      <c r="W5" s="65"/>
      <c r="X5" s="63" t="s">
        <v>22</v>
      </c>
      <c r="Y5" s="65"/>
      <c r="Z5" s="63" t="s">
        <v>23</v>
      </c>
      <c r="AA5" s="64"/>
      <c r="AB5" s="63" t="s">
        <v>24</v>
      </c>
      <c r="AC5" s="6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</row>
    <row r="6" spans="1:120" s="23" customFormat="1" ht="14" x14ac:dyDescent="0.3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24" t="s">
        <v>25</v>
      </c>
      <c r="M6" s="25" t="s">
        <v>26</v>
      </c>
      <c r="N6" s="25" t="str">
        <f>L6</f>
        <v>KPCO</v>
      </c>
      <c r="O6" s="25" t="s">
        <v>26</v>
      </c>
      <c r="P6" s="25" t="str">
        <f>+$L$6</f>
        <v>KPCO</v>
      </c>
      <c r="Q6" s="25" t="s">
        <v>26</v>
      </c>
      <c r="R6" s="25" t="str">
        <f>+$L$6</f>
        <v>KPCO</v>
      </c>
      <c r="S6" s="25" t="s">
        <v>26</v>
      </c>
      <c r="T6" s="25" t="str">
        <f>+$L$6</f>
        <v>KPCO</v>
      </c>
      <c r="U6" s="25" t="s">
        <v>27</v>
      </c>
      <c r="V6" s="25" t="str">
        <f>+$L$6</f>
        <v>KPCO</v>
      </c>
      <c r="W6" s="25" t="s">
        <v>26</v>
      </c>
      <c r="X6" s="25" t="str">
        <f>+$L$6</f>
        <v>KPCO</v>
      </c>
      <c r="Y6" s="25" t="s">
        <v>27</v>
      </c>
      <c r="Z6" s="25" t="str">
        <f>+$L$6</f>
        <v>KPCO</v>
      </c>
      <c r="AA6" s="25" t="s">
        <v>26</v>
      </c>
      <c r="AB6" s="25" t="str">
        <f>+$L$6</f>
        <v>KPCO</v>
      </c>
      <c r="AC6" s="25" t="s">
        <v>27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</row>
    <row r="7" spans="1:120" s="23" customFormat="1" ht="14" x14ac:dyDescent="0.35">
      <c r="A7" s="26"/>
      <c r="B7" s="27"/>
      <c r="C7" s="35"/>
      <c r="D7" s="35"/>
      <c r="E7" s="35"/>
      <c r="F7" s="35"/>
      <c r="G7" s="35"/>
      <c r="H7" s="35"/>
      <c r="I7" s="34"/>
      <c r="J7" s="28"/>
      <c r="K7" s="34"/>
      <c r="L7" s="29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</row>
    <row r="8" spans="1:120" ht="15" customHeight="1" x14ac:dyDescent="0.35">
      <c r="A8" s="59" t="s">
        <v>28</v>
      </c>
      <c r="B8" s="60"/>
      <c r="C8" s="8"/>
      <c r="D8" s="8"/>
      <c r="E8" s="8"/>
      <c r="F8" s="8"/>
      <c r="G8" s="8"/>
      <c r="H8" s="8"/>
      <c r="I8" s="9"/>
      <c r="J8" s="32"/>
      <c r="K8" s="9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</row>
    <row r="9" spans="1:120" ht="15" customHeight="1" x14ac:dyDescent="0.35">
      <c r="A9" s="61" t="s">
        <v>29</v>
      </c>
      <c r="B9" s="62"/>
      <c r="C9" s="8"/>
      <c r="D9" s="8"/>
      <c r="E9" s="8"/>
      <c r="F9" s="8"/>
      <c r="G9" s="8"/>
      <c r="H9" s="8"/>
      <c r="I9" s="9"/>
      <c r="J9" s="33"/>
      <c r="K9" s="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</row>
    <row r="10" spans="1:120" x14ac:dyDescent="0.35">
      <c r="A10" s="72"/>
      <c r="B10" s="73"/>
      <c r="C10" s="44">
        <v>1433846.1</v>
      </c>
      <c r="D10" s="44"/>
      <c r="E10" s="44"/>
      <c r="F10" s="44"/>
      <c r="G10" s="44">
        <v>12095049.109999999</v>
      </c>
      <c r="H10" s="44">
        <v>5669.93</v>
      </c>
      <c r="I10" s="11">
        <f>SUM(C10:H10)</f>
        <v>13534565.139999999</v>
      </c>
      <c r="J10" s="20">
        <v>3.1644186006152403E-2</v>
      </c>
      <c r="K10" s="40">
        <f>ROUND(+I10*J10,0)</f>
        <v>428290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</row>
    <row r="11" spans="1:120" x14ac:dyDescent="0.35">
      <c r="A11" s="72"/>
      <c r="B11" s="73"/>
      <c r="C11" s="44">
        <v>580932.62</v>
      </c>
      <c r="D11" s="44"/>
      <c r="E11" s="44"/>
      <c r="F11" s="44"/>
      <c r="G11" s="44">
        <v>1349272.74</v>
      </c>
      <c r="H11" s="44">
        <v>0</v>
      </c>
      <c r="I11" s="11">
        <f t="shared" ref="I11:I45" si="0">SUM(C11:H11)</f>
        <v>1930205.3599999999</v>
      </c>
      <c r="J11" s="20">
        <v>3.3776021411775693E-2</v>
      </c>
      <c r="K11" s="40">
        <f>ROUND(+I11*J11,0)</f>
        <v>65195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</row>
    <row r="12" spans="1:120" x14ac:dyDescent="0.35">
      <c r="A12" s="72"/>
      <c r="B12" s="73"/>
      <c r="C12" s="44">
        <v>277442.28999999998</v>
      </c>
      <c r="D12" s="44"/>
      <c r="E12" s="44"/>
      <c r="F12" s="44"/>
      <c r="G12" s="44">
        <v>777205.49</v>
      </c>
      <c r="H12" s="44">
        <v>44851.9</v>
      </c>
      <c r="I12" s="11">
        <f t="shared" si="0"/>
        <v>1099499.68</v>
      </c>
      <c r="J12" s="20">
        <v>2.7546315974998462E-2</v>
      </c>
      <c r="K12" s="40">
        <f t="shared" ref="K12:K15" si="1">ROUND(+I12*J12,0)</f>
        <v>30287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</row>
    <row r="13" spans="1:120" x14ac:dyDescent="0.35">
      <c r="A13" s="72"/>
      <c r="B13" s="73"/>
      <c r="C13" s="44">
        <v>551500.04</v>
      </c>
      <c r="D13" s="44"/>
      <c r="E13" s="44"/>
      <c r="F13" s="44"/>
      <c r="G13" s="44">
        <v>1765718.08</v>
      </c>
      <c r="H13" s="44">
        <v>0</v>
      </c>
      <c r="I13" s="11">
        <f t="shared" si="0"/>
        <v>2317218.12</v>
      </c>
      <c r="J13" s="20">
        <v>4.3688254848990443E-2</v>
      </c>
      <c r="K13" s="40">
        <f t="shared" si="1"/>
        <v>101235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</row>
    <row r="14" spans="1:120" x14ac:dyDescent="0.35">
      <c r="A14" s="72"/>
      <c r="B14" s="73"/>
      <c r="C14" s="44">
        <v>720769.29</v>
      </c>
      <c r="D14" s="44"/>
      <c r="E14" s="44"/>
      <c r="F14" s="44"/>
      <c r="G14" s="44">
        <v>2138323.1</v>
      </c>
      <c r="H14" s="44">
        <v>20000</v>
      </c>
      <c r="I14" s="11">
        <f t="shared" si="0"/>
        <v>2879092.39</v>
      </c>
      <c r="J14" s="20">
        <v>1.9853238630105026E-2</v>
      </c>
      <c r="K14" s="40">
        <f t="shared" si="1"/>
        <v>57159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</row>
    <row r="15" spans="1:120" x14ac:dyDescent="0.35">
      <c r="A15" s="72"/>
      <c r="B15" s="73"/>
      <c r="C15" s="44">
        <v>210000.02</v>
      </c>
      <c r="D15" s="44"/>
      <c r="E15" s="44"/>
      <c r="F15" s="44"/>
      <c r="G15" s="44">
        <v>55780</v>
      </c>
      <c r="H15" s="44">
        <v>284564.18</v>
      </c>
      <c r="I15" s="11">
        <f t="shared" si="0"/>
        <v>550344.19999999995</v>
      </c>
      <c r="J15" s="20">
        <v>2.8167549228699539E-2</v>
      </c>
      <c r="K15" s="40">
        <f t="shared" si="1"/>
        <v>15502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</row>
    <row r="16" spans="1:120" x14ac:dyDescent="0.35">
      <c r="A16" s="72"/>
      <c r="B16" s="73"/>
      <c r="C16" s="44">
        <v>224711.57</v>
      </c>
      <c r="D16" s="44"/>
      <c r="E16" s="44"/>
      <c r="F16" s="44"/>
      <c r="G16" s="44">
        <v>90</v>
      </c>
      <c r="H16" s="44">
        <v>10000</v>
      </c>
      <c r="I16" s="11">
        <f t="shared" si="0"/>
        <v>234801.57</v>
      </c>
      <c r="J16" s="20">
        <v>0.59890812819119732</v>
      </c>
      <c r="K16" s="40">
        <f>ROUND(+I16*J16,0)</f>
        <v>140625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</row>
    <row r="17" spans="1:120" x14ac:dyDescent="0.35">
      <c r="A17" s="72"/>
      <c r="B17" s="73"/>
      <c r="C17" s="44">
        <v>221988.47</v>
      </c>
      <c r="D17" s="44"/>
      <c r="E17" s="44"/>
      <c r="F17" s="44"/>
      <c r="G17" s="44">
        <v>3283827.73</v>
      </c>
      <c r="H17" s="44">
        <v>2040021.5</v>
      </c>
      <c r="I17" s="11">
        <f t="shared" si="0"/>
        <v>5545837.7000000002</v>
      </c>
      <c r="J17" s="20">
        <v>3.3779655585583088E-2</v>
      </c>
      <c r="K17" s="40">
        <f t="shared" ref="K17:K31" si="2">ROUND(+I17*J17,0)</f>
        <v>187336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</row>
    <row r="18" spans="1:120" x14ac:dyDescent="0.35">
      <c r="A18" s="72"/>
      <c r="B18" s="73"/>
      <c r="C18" s="44">
        <v>643230.69999999995</v>
      </c>
      <c r="D18" s="44"/>
      <c r="E18" s="44"/>
      <c r="F18" s="44"/>
      <c r="G18" s="44">
        <v>774785.36</v>
      </c>
      <c r="H18" s="44">
        <v>0</v>
      </c>
      <c r="I18" s="11">
        <f t="shared" si="0"/>
        <v>1418016.06</v>
      </c>
      <c r="J18" s="20">
        <v>3.3665812537447826E-2</v>
      </c>
      <c r="K18" s="40">
        <f t="shared" si="2"/>
        <v>47739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</row>
    <row r="19" spans="1:120" x14ac:dyDescent="0.35">
      <c r="A19" s="72"/>
      <c r="B19" s="73"/>
      <c r="C19" s="44">
        <v>277442.28999999998</v>
      </c>
      <c r="D19" s="44"/>
      <c r="E19" s="44"/>
      <c r="F19" s="44"/>
      <c r="G19" s="44">
        <v>606538.04</v>
      </c>
      <c r="H19" s="44">
        <v>20000</v>
      </c>
      <c r="I19" s="11">
        <f t="shared" si="0"/>
        <v>903980.33000000007</v>
      </c>
      <c r="J19" s="20">
        <v>2.7925032870985265E-2</v>
      </c>
      <c r="K19" s="40">
        <f t="shared" si="2"/>
        <v>25244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</row>
    <row r="20" spans="1:120" x14ac:dyDescent="0.35">
      <c r="A20" s="72"/>
      <c r="B20" s="73"/>
      <c r="C20" s="44">
        <v>883423.1</v>
      </c>
      <c r="D20" s="44"/>
      <c r="E20" s="44"/>
      <c r="F20" s="44"/>
      <c r="G20" s="44">
        <v>1035907.78</v>
      </c>
      <c r="H20" s="44">
        <v>0</v>
      </c>
      <c r="I20" s="11">
        <f t="shared" si="0"/>
        <v>1919330.88</v>
      </c>
      <c r="J20" s="20">
        <v>3.1601807214260716E-2</v>
      </c>
      <c r="K20" s="40">
        <f t="shared" si="2"/>
        <v>60654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</row>
    <row r="21" spans="1:120" x14ac:dyDescent="0.35">
      <c r="A21" s="72"/>
      <c r="B21" s="73"/>
      <c r="C21" s="44">
        <v>496307.63</v>
      </c>
      <c r="D21" s="44"/>
      <c r="E21" s="44"/>
      <c r="F21" s="44"/>
      <c r="G21" s="44">
        <v>552909.01</v>
      </c>
      <c r="H21" s="44">
        <v>2937.5</v>
      </c>
      <c r="I21" s="11">
        <f t="shared" si="0"/>
        <v>1052154.1400000001</v>
      </c>
      <c r="J21" s="20">
        <v>4.4188510513190171E-2</v>
      </c>
      <c r="K21" s="40">
        <f t="shared" si="2"/>
        <v>46493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</row>
    <row r="22" spans="1:120" x14ac:dyDescent="0.35">
      <c r="A22" s="72"/>
      <c r="B22" s="73"/>
      <c r="C22" s="44">
        <v>409999.98</v>
      </c>
      <c r="D22" s="44"/>
      <c r="E22" s="44"/>
      <c r="F22" s="44"/>
      <c r="G22" s="44">
        <v>604337.62</v>
      </c>
      <c r="H22" s="44">
        <v>14214.2</v>
      </c>
      <c r="I22" s="11">
        <f t="shared" si="0"/>
        <v>1028551.7999999999</v>
      </c>
      <c r="J22" s="20">
        <v>1.8439147479845135E-2</v>
      </c>
      <c r="K22" s="40">
        <f t="shared" si="2"/>
        <v>18966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</row>
    <row r="23" spans="1:120" x14ac:dyDescent="0.35">
      <c r="A23" s="72"/>
      <c r="B23" s="73"/>
      <c r="C23" s="44">
        <v>497942.28</v>
      </c>
      <c r="D23" s="44"/>
      <c r="E23" s="44"/>
      <c r="F23" s="44"/>
      <c r="G23" s="44">
        <v>550000</v>
      </c>
      <c r="H23" s="44">
        <v>1375</v>
      </c>
      <c r="I23" s="11">
        <f t="shared" si="0"/>
        <v>1049317.28</v>
      </c>
      <c r="J23" s="20">
        <v>3.1608917519905785E-2</v>
      </c>
      <c r="K23" s="40">
        <f t="shared" si="2"/>
        <v>33168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</row>
    <row r="24" spans="1:120" x14ac:dyDescent="0.35">
      <c r="A24" s="72"/>
      <c r="B24" s="73"/>
      <c r="C24" s="44">
        <v>347789</v>
      </c>
      <c r="D24" s="44"/>
      <c r="E24" s="44"/>
      <c r="F24" s="44"/>
      <c r="G24" s="44">
        <v>377410.8</v>
      </c>
      <c r="H24" s="44">
        <v>0</v>
      </c>
      <c r="I24" s="11">
        <f t="shared" si="0"/>
        <v>725199.8</v>
      </c>
      <c r="J24" s="20">
        <v>3.3060754702929247E-2</v>
      </c>
      <c r="K24" s="40">
        <f t="shared" si="2"/>
        <v>23976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</row>
    <row r="25" spans="1:120" x14ac:dyDescent="0.35">
      <c r="A25" s="72"/>
      <c r="B25" s="73"/>
      <c r="C25" s="44">
        <v>434249.91</v>
      </c>
      <c r="D25" s="44"/>
      <c r="E25" s="44"/>
      <c r="F25" s="44"/>
      <c r="G25" s="44">
        <v>627385.59999999998</v>
      </c>
      <c r="H25" s="44">
        <v>0</v>
      </c>
      <c r="I25" s="11">
        <f t="shared" si="0"/>
        <v>1061635.51</v>
      </c>
      <c r="J25" s="20">
        <v>2.5603908037062723E-2</v>
      </c>
      <c r="K25" s="40">
        <f t="shared" si="2"/>
        <v>27182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</row>
    <row r="26" spans="1:120" x14ac:dyDescent="0.35">
      <c r="A26" s="72"/>
      <c r="B26" s="73"/>
      <c r="C26" s="44">
        <v>332163.92</v>
      </c>
      <c r="D26" s="44"/>
      <c r="E26" s="44"/>
      <c r="F26" s="44"/>
      <c r="G26" s="44">
        <v>215921</v>
      </c>
      <c r="H26" s="44">
        <v>0</v>
      </c>
      <c r="I26" s="11">
        <f t="shared" si="0"/>
        <v>548084.91999999993</v>
      </c>
      <c r="J26" s="20">
        <v>1.4910712772799078E-2</v>
      </c>
      <c r="K26" s="40">
        <f t="shared" si="2"/>
        <v>8172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</row>
    <row r="27" spans="1:120" x14ac:dyDescent="0.35">
      <c r="A27" s="72"/>
      <c r="B27" s="73"/>
      <c r="C27" s="44">
        <v>246215.82</v>
      </c>
      <c r="D27" s="44"/>
      <c r="E27" s="44"/>
      <c r="F27" s="44"/>
      <c r="G27" s="44">
        <v>165653.92000000001</v>
      </c>
      <c r="H27" s="44">
        <v>0</v>
      </c>
      <c r="I27" s="11">
        <f t="shared" si="0"/>
        <v>411869.74</v>
      </c>
      <c r="J27" s="20">
        <v>2.5430118510575604E-2</v>
      </c>
      <c r="K27" s="40">
        <f t="shared" si="2"/>
        <v>10474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</row>
    <row r="28" spans="1:120" x14ac:dyDescent="0.35">
      <c r="A28" s="72"/>
      <c r="B28" s="73"/>
      <c r="C28" s="44">
        <v>251478.26</v>
      </c>
      <c r="D28" s="44"/>
      <c r="E28" s="44"/>
      <c r="F28" s="44"/>
      <c r="G28" s="44">
        <v>208135.31</v>
      </c>
      <c r="H28" s="44">
        <v>0</v>
      </c>
      <c r="I28" s="11">
        <f t="shared" si="0"/>
        <v>459613.57</v>
      </c>
      <c r="J28" s="20">
        <v>7.3725414187603477E-2</v>
      </c>
      <c r="K28" s="40">
        <f t="shared" si="2"/>
        <v>33885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</row>
    <row r="29" spans="1:120" x14ac:dyDescent="0.35">
      <c r="A29" s="72"/>
      <c r="B29" s="73"/>
      <c r="C29" s="44">
        <v>215718.74</v>
      </c>
      <c r="D29" s="44"/>
      <c r="E29" s="44"/>
      <c r="F29" s="44"/>
      <c r="G29" s="44">
        <v>111017.79</v>
      </c>
      <c r="H29" s="44">
        <v>0</v>
      </c>
      <c r="I29" s="11">
        <f t="shared" si="0"/>
        <v>326736.52999999997</v>
      </c>
      <c r="J29" s="20">
        <v>1.5551444628937736E-2</v>
      </c>
      <c r="K29" s="40">
        <f t="shared" si="2"/>
        <v>5081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</row>
    <row r="30" spans="1:120" x14ac:dyDescent="0.35">
      <c r="A30" s="72"/>
      <c r="B30" s="73"/>
      <c r="C30" s="44">
        <v>267283.73</v>
      </c>
      <c r="D30" s="44"/>
      <c r="E30" s="44"/>
      <c r="F30" s="44"/>
      <c r="G30" s="44">
        <v>240235.31</v>
      </c>
      <c r="H30" s="44">
        <v>0</v>
      </c>
      <c r="I30" s="11">
        <f t="shared" si="0"/>
        <v>507519.04</v>
      </c>
      <c r="J30" s="20">
        <v>5.1692207719983799E-2</v>
      </c>
      <c r="K30" s="40">
        <f t="shared" si="2"/>
        <v>26235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</row>
    <row r="31" spans="1:120" x14ac:dyDescent="0.35">
      <c r="A31" s="72"/>
      <c r="B31" s="73"/>
      <c r="C31" s="44">
        <v>151423.12</v>
      </c>
      <c r="D31" s="44"/>
      <c r="E31" s="44"/>
      <c r="F31" s="44"/>
      <c r="G31" s="44">
        <v>235843.71</v>
      </c>
      <c r="H31" s="44">
        <v>0</v>
      </c>
      <c r="I31" s="11">
        <f t="shared" si="0"/>
        <v>387266.82999999996</v>
      </c>
      <c r="J31" s="20">
        <v>4.9926593808666516E-3</v>
      </c>
      <c r="K31" s="40">
        <f t="shared" si="2"/>
        <v>1933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</row>
    <row r="32" spans="1:120" x14ac:dyDescent="0.35">
      <c r="A32" s="72"/>
      <c r="B32" s="73"/>
      <c r="C32" s="44">
        <v>196523.38</v>
      </c>
      <c r="D32" s="44"/>
      <c r="E32" s="44"/>
      <c r="F32" s="44"/>
      <c r="G32" s="44">
        <v>89701.45</v>
      </c>
      <c r="H32" s="44">
        <v>0</v>
      </c>
      <c r="I32" s="11">
        <f t="shared" si="0"/>
        <v>286224.83</v>
      </c>
      <c r="J32" s="20">
        <v>7.5502508119980286E-2</v>
      </c>
      <c r="K32" s="40">
        <f t="shared" ref="K32:K46" si="3">ROUND(+I32*J32,0)</f>
        <v>21611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</row>
    <row r="33" spans="1:120" ht="15" customHeight="1" x14ac:dyDescent="0.35">
      <c r="A33" s="72"/>
      <c r="B33" s="73"/>
      <c r="C33" s="44">
        <v>253640.04</v>
      </c>
      <c r="D33" s="44"/>
      <c r="E33" s="44"/>
      <c r="F33" s="44"/>
      <c r="G33" s="44">
        <v>235079.7</v>
      </c>
      <c r="H33" s="44">
        <v>17500</v>
      </c>
      <c r="I33" s="11">
        <f t="shared" si="0"/>
        <v>506219.74</v>
      </c>
      <c r="J33" s="20">
        <v>0.35165580153618614</v>
      </c>
      <c r="K33" s="40">
        <f t="shared" si="3"/>
        <v>178015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</row>
    <row r="34" spans="1:120" x14ac:dyDescent="0.35">
      <c r="A34" s="72"/>
      <c r="B34" s="73"/>
      <c r="C34" s="44">
        <v>264659.96999999997</v>
      </c>
      <c r="D34" s="44"/>
      <c r="E34" s="44"/>
      <c r="F34" s="44"/>
      <c r="G34" s="44">
        <v>240625.11</v>
      </c>
      <c r="H34" s="44">
        <v>0</v>
      </c>
      <c r="I34" s="11">
        <f t="shared" si="0"/>
        <v>505285.07999999996</v>
      </c>
      <c r="J34" s="20">
        <v>2.1375326459814711E-2</v>
      </c>
      <c r="K34" s="40">
        <f t="shared" si="3"/>
        <v>10801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C34" s="9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</row>
    <row r="35" spans="1:120" x14ac:dyDescent="0.35">
      <c r="A35" s="72"/>
      <c r="B35" s="73"/>
      <c r="C35" s="44">
        <v>359999.9</v>
      </c>
      <c r="D35" s="44"/>
      <c r="E35" s="44"/>
      <c r="F35" s="44"/>
      <c r="G35" s="44">
        <v>447339.03</v>
      </c>
      <c r="H35" s="44">
        <v>0</v>
      </c>
      <c r="I35" s="11">
        <f t="shared" si="0"/>
        <v>807338.93</v>
      </c>
      <c r="J35" s="20">
        <v>3.444956642757932E-2</v>
      </c>
      <c r="K35" s="40">
        <f t="shared" si="3"/>
        <v>27812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</row>
    <row r="36" spans="1:120" x14ac:dyDescent="0.35">
      <c r="A36" s="72"/>
      <c r="B36" s="73"/>
      <c r="C36" s="44">
        <v>337010.14</v>
      </c>
      <c r="D36" s="44"/>
      <c r="E36" s="44"/>
      <c r="F36" s="44"/>
      <c r="G36" s="44">
        <v>339895.61</v>
      </c>
      <c r="H36" s="44">
        <v>0</v>
      </c>
      <c r="I36" s="11">
        <f t="shared" si="0"/>
        <v>676905.75</v>
      </c>
      <c r="J36" s="20">
        <v>1.8747779403897338E-2</v>
      </c>
      <c r="K36" s="40">
        <f t="shared" si="3"/>
        <v>12690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"/>
      <c r="AC36" s="9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</row>
    <row r="37" spans="1:120" x14ac:dyDescent="0.35">
      <c r="A37" s="72"/>
      <c r="B37" s="73"/>
      <c r="C37" s="44">
        <v>176332.42</v>
      </c>
      <c r="D37" s="44"/>
      <c r="E37" s="44"/>
      <c r="F37" s="44"/>
      <c r="G37" s="44">
        <v>89299.7</v>
      </c>
      <c r="H37" s="44">
        <v>0</v>
      </c>
      <c r="I37" s="11">
        <f t="shared" si="0"/>
        <v>265632.12</v>
      </c>
      <c r="J37" s="20">
        <v>2.8128594640872018E-2</v>
      </c>
      <c r="K37" s="40">
        <f t="shared" si="3"/>
        <v>7472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9"/>
      <c r="AC37" s="9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</row>
    <row r="38" spans="1:120" x14ac:dyDescent="0.35">
      <c r="A38" s="72"/>
      <c r="B38" s="73"/>
      <c r="C38" s="44">
        <v>220447.55</v>
      </c>
      <c r="D38" s="44"/>
      <c r="E38" s="44"/>
      <c r="F38" s="44"/>
      <c r="G38" s="44">
        <v>109577.86</v>
      </c>
      <c r="H38" s="44">
        <v>0</v>
      </c>
      <c r="I38" s="11">
        <f t="shared" si="0"/>
        <v>330025.40999999997</v>
      </c>
      <c r="J38" s="20">
        <v>0.61926764381835608</v>
      </c>
      <c r="K38" s="40">
        <f t="shared" si="3"/>
        <v>204374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/>
      <c r="AC38" s="9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</row>
    <row r="39" spans="1:120" x14ac:dyDescent="0.35">
      <c r="A39" s="72"/>
      <c r="B39" s="73"/>
      <c r="C39" s="44">
        <v>262022.39</v>
      </c>
      <c r="D39" s="44"/>
      <c r="E39" s="44"/>
      <c r="F39" s="44"/>
      <c r="G39" s="44">
        <v>243391.39</v>
      </c>
      <c r="H39" s="44">
        <v>0</v>
      </c>
      <c r="I39" s="11">
        <f t="shared" si="0"/>
        <v>505413.78</v>
      </c>
      <c r="J39" s="20">
        <v>3.8705244807936405E-2</v>
      </c>
      <c r="K39" s="40">
        <f t="shared" si="3"/>
        <v>19562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/>
      <c r="AC39" s="9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</row>
    <row r="40" spans="1:120" x14ac:dyDescent="0.35">
      <c r="A40" s="72"/>
      <c r="B40" s="73"/>
      <c r="C40" s="44">
        <v>360499.88</v>
      </c>
      <c r="D40" s="44"/>
      <c r="E40" s="44"/>
      <c r="F40" s="44"/>
      <c r="G40" s="44">
        <v>503945.51</v>
      </c>
      <c r="H40" s="44">
        <v>0</v>
      </c>
      <c r="I40" s="11">
        <f t="shared" si="0"/>
        <v>864445.39</v>
      </c>
      <c r="J40" s="20">
        <v>3.2575646345054388E-2</v>
      </c>
      <c r="K40" s="40">
        <f t="shared" si="3"/>
        <v>28160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/>
      <c r="AC40" s="9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</row>
    <row r="41" spans="1:120" x14ac:dyDescent="0.35">
      <c r="A41" s="72"/>
      <c r="B41" s="73"/>
      <c r="C41" s="44">
        <v>377747.69</v>
      </c>
      <c r="D41" s="44"/>
      <c r="E41" s="44"/>
      <c r="F41" s="44"/>
      <c r="G41" s="44">
        <v>495955.06</v>
      </c>
      <c r="H41" s="44">
        <v>0</v>
      </c>
      <c r="I41" s="11">
        <f t="shared" si="0"/>
        <v>873702.75</v>
      </c>
      <c r="J41" s="20">
        <v>2.5399509437832788E-2</v>
      </c>
      <c r="K41" s="40">
        <f t="shared" si="3"/>
        <v>22192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9"/>
      <c r="AC41" s="9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</row>
    <row r="42" spans="1:120" x14ac:dyDescent="0.35">
      <c r="A42" s="72"/>
      <c r="B42" s="73"/>
      <c r="C42" s="44">
        <v>435000.02</v>
      </c>
      <c r="D42" s="44"/>
      <c r="E42" s="44"/>
      <c r="F42" s="44"/>
      <c r="G42" s="44">
        <v>656898.16</v>
      </c>
      <c r="H42" s="44">
        <v>0</v>
      </c>
      <c r="I42" s="11">
        <f t="shared" si="0"/>
        <v>1091898.1800000002</v>
      </c>
      <c r="J42" s="20">
        <v>2.4579267268054948E-2</v>
      </c>
      <c r="K42" s="40">
        <f t="shared" si="3"/>
        <v>26838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9"/>
      <c r="AC42" s="9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</row>
    <row r="43" spans="1:120" ht="15" customHeight="1" x14ac:dyDescent="0.35">
      <c r="A43" s="72"/>
      <c r="B43" s="73"/>
      <c r="C43" s="44">
        <v>199171.23</v>
      </c>
      <c r="D43" s="44"/>
      <c r="E43" s="44"/>
      <c r="F43" s="44"/>
      <c r="G43" s="44">
        <v>90948.23</v>
      </c>
      <c r="H43" s="44">
        <v>0</v>
      </c>
      <c r="I43" s="11">
        <f t="shared" si="0"/>
        <v>290119.46000000002</v>
      </c>
      <c r="J43" s="20">
        <v>0.86025196232083434</v>
      </c>
      <c r="K43" s="40">
        <f t="shared" si="3"/>
        <v>249576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9"/>
      <c r="AC43" s="9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</row>
    <row r="44" spans="1:120" x14ac:dyDescent="0.35">
      <c r="A44" s="72"/>
      <c r="B44" s="73"/>
      <c r="C44" s="44">
        <v>173079.63</v>
      </c>
      <c r="D44" s="44"/>
      <c r="E44" s="44"/>
      <c r="F44" s="44"/>
      <c r="G44" s="44">
        <v>68564.31</v>
      </c>
      <c r="H44" s="44">
        <v>22000</v>
      </c>
      <c r="I44" s="11">
        <f t="shared" si="0"/>
        <v>263643.94</v>
      </c>
      <c r="J44" s="20">
        <v>1</v>
      </c>
      <c r="K44" s="40">
        <f t="shared" si="3"/>
        <v>263644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9"/>
      <c r="AC44" s="9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</row>
    <row r="45" spans="1:120" x14ac:dyDescent="0.35">
      <c r="A45" s="72"/>
      <c r="B45" s="73"/>
      <c r="C45" s="44">
        <v>598605.72</v>
      </c>
      <c r="D45" s="44"/>
      <c r="E45" s="44"/>
      <c r="F45" s="44"/>
      <c r="G45" s="44">
        <v>1847827.81</v>
      </c>
      <c r="H45" s="44">
        <v>0</v>
      </c>
      <c r="I45" s="11">
        <f t="shared" si="0"/>
        <v>2446433.5300000003</v>
      </c>
      <c r="J45" s="20">
        <v>3.4581825084069706E-2</v>
      </c>
      <c r="K45" s="40">
        <f t="shared" si="3"/>
        <v>84602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/>
      <c r="AC45" s="9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</row>
    <row r="46" spans="1:120" x14ac:dyDescent="0.35">
      <c r="A46" s="13"/>
      <c r="B46" s="14"/>
      <c r="C46" s="10"/>
      <c r="D46" s="10"/>
      <c r="E46" s="10"/>
      <c r="F46" s="10"/>
      <c r="G46" s="10"/>
      <c r="H46" s="10"/>
      <c r="I46" s="11"/>
      <c r="J46" s="20"/>
      <c r="K46" s="40">
        <f t="shared" si="3"/>
        <v>0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  <c r="AC46" s="9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</row>
    <row r="47" spans="1:120" x14ac:dyDescent="0.35">
      <c r="A47" s="12" t="s">
        <v>30</v>
      </c>
      <c r="B47" s="16"/>
      <c r="C47" s="10">
        <f t="shared" ref="C47:I47" si="4">SUM(C10:C46)</f>
        <v>13890598.840000005</v>
      </c>
      <c r="D47" s="10">
        <f t="shared" si="4"/>
        <v>0</v>
      </c>
      <c r="E47" s="10">
        <f t="shared" si="4"/>
        <v>0</v>
      </c>
      <c r="F47" s="10">
        <f t="shared" si="4"/>
        <v>0</v>
      </c>
      <c r="G47" s="10">
        <f t="shared" si="4"/>
        <v>33230396.43</v>
      </c>
      <c r="H47" s="10">
        <f t="shared" si="4"/>
        <v>2483134.21</v>
      </c>
      <c r="I47" s="10">
        <f t="shared" si="4"/>
        <v>49604129.479999989</v>
      </c>
      <c r="J47" s="21"/>
      <c r="K47" s="10">
        <f>SUM(K10:K46)</f>
        <v>2552180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7"/>
      <c r="AC47" s="7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</row>
    <row r="48" spans="1:120" x14ac:dyDescent="0.35">
      <c r="A48" s="13" t="s">
        <v>31</v>
      </c>
      <c r="B48" s="16"/>
      <c r="C48" s="22">
        <f>SUMPRODUCT(C10:C45,$J$10:$J$45)*0.985</f>
        <v>1092424.3021553906</v>
      </c>
      <c r="D48" s="10">
        <f>SUM(D11:D47)</f>
        <v>0</v>
      </c>
      <c r="E48" s="10">
        <f>SUM(E11:E47)</f>
        <v>0</v>
      </c>
      <c r="F48" s="10">
        <f>SUM(F11:F47)</f>
        <v>0</v>
      </c>
      <c r="G48" s="22">
        <f>SUMPRODUCT(G10:G45,$J$10:$J$45)*0.985</f>
        <v>1309305.7863634303</v>
      </c>
      <c r="H48" s="22">
        <f>SUMPRODUCT(H10:H45,$J$10:$J$45)*0.985</f>
        <v>112167.4769485187</v>
      </c>
      <c r="I48" s="22">
        <f>SUMPRODUCT(I10:I45,$J$10:$J$45)*0.985</f>
        <v>2513897.5654673409</v>
      </c>
      <c r="J48" s="17"/>
      <c r="K48" s="22">
        <f>SUMPRODUCT(K10:K45,$J$10:$J$45)*0.985</f>
        <v>791182.58328837901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7"/>
      <c r="AC48" s="7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</row>
    <row r="49" spans="1:120" x14ac:dyDescent="0.35">
      <c r="A49" s="16"/>
      <c r="B49" s="16"/>
      <c r="J49" s="21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  <c r="AC49" s="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</row>
    <row r="50" spans="1:120" x14ac:dyDescent="0.35">
      <c r="A50" s="59" t="s">
        <v>32</v>
      </c>
      <c r="B50" s="60"/>
      <c r="C50" s="8"/>
      <c r="D50" s="8"/>
      <c r="E50" s="8"/>
      <c r="F50" s="8"/>
      <c r="G50" s="8"/>
      <c r="H50" s="8"/>
      <c r="I50" s="9"/>
      <c r="J50" s="32"/>
      <c r="K50" s="9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/>
      <c r="AC50" s="9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</row>
    <row r="51" spans="1:120" ht="15" customHeight="1" x14ac:dyDescent="0.35">
      <c r="A51" s="61" t="s">
        <v>33</v>
      </c>
      <c r="B51" s="62"/>
      <c r="C51" s="8"/>
      <c r="D51" s="8"/>
      <c r="E51" s="8"/>
      <c r="F51" s="8"/>
      <c r="G51" s="8"/>
      <c r="H51" s="8"/>
      <c r="I51" s="9"/>
      <c r="J51" s="33"/>
      <c r="K51" s="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  <c r="AC51" s="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</row>
    <row r="52" spans="1:120" x14ac:dyDescent="0.35">
      <c r="A52" s="12" t="s">
        <v>34</v>
      </c>
      <c r="B52" s="17"/>
      <c r="C52" s="10">
        <v>179524.52</v>
      </c>
      <c r="D52" s="10">
        <v>0</v>
      </c>
      <c r="E52" s="10">
        <v>0</v>
      </c>
      <c r="F52" s="10">
        <v>0</v>
      </c>
      <c r="G52" s="10">
        <v>168701.89</v>
      </c>
      <c r="H52" s="10">
        <v>29860.25</v>
      </c>
      <c r="I52" s="11">
        <f>SUM(C52:H52)</f>
        <v>378086.66000000003</v>
      </c>
      <c r="J52" s="20">
        <v>1</v>
      </c>
      <c r="K52" s="10">
        <f t="shared" ref="K52" si="5">ROUND(+I52*J52,0)</f>
        <v>378087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7"/>
      <c r="AC52" s="7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</row>
    <row r="53" spans="1:120" x14ac:dyDescent="0.35">
      <c r="A53" s="13" t="s">
        <v>35</v>
      </c>
      <c r="B53" s="17"/>
      <c r="C53" s="22">
        <f>C52*0.985</f>
        <v>176831.65219999998</v>
      </c>
      <c r="D53" s="22">
        <f t="shared" ref="D53:I53" si="6">D52*0.985</f>
        <v>0</v>
      </c>
      <c r="E53" s="22">
        <f t="shared" si="6"/>
        <v>0</v>
      </c>
      <c r="F53" s="22">
        <f t="shared" si="6"/>
        <v>0</v>
      </c>
      <c r="G53" s="22">
        <f t="shared" si="6"/>
        <v>166171.36165000001</v>
      </c>
      <c r="H53" s="22">
        <f t="shared" si="6"/>
        <v>29412.346249999999</v>
      </c>
      <c r="I53" s="22">
        <f t="shared" si="6"/>
        <v>372415.36010000005</v>
      </c>
      <c r="J53" s="20">
        <v>1</v>
      </c>
      <c r="K53" s="22">
        <f>ROUND(I53*J53,0)</f>
        <v>372415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7"/>
      <c r="AC53" s="7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</row>
    <row r="54" spans="1:120" x14ac:dyDescent="0.35">
      <c r="A54" s="16"/>
      <c r="B54" s="16"/>
      <c r="C54" s="8"/>
      <c r="D54" s="8"/>
      <c r="E54" s="8"/>
      <c r="F54" s="8"/>
      <c r="G54" s="8"/>
      <c r="H54" s="8"/>
      <c r="I54" s="9"/>
      <c r="J54" s="21"/>
      <c r="K54" s="9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  <c r="AC54" s="9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</row>
    <row r="55" spans="1:120" x14ac:dyDescent="0.35">
      <c r="A55" s="59" t="s">
        <v>36</v>
      </c>
      <c r="B55" s="60"/>
      <c r="C55" s="8"/>
      <c r="D55" s="8"/>
      <c r="E55" s="8"/>
      <c r="F55" s="8"/>
      <c r="G55" s="8"/>
      <c r="H55" s="8"/>
      <c r="I55" s="9"/>
      <c r="J55" s="32"/>
      <c r="K55" s="9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9"/>
      <c r="AC55" s="9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</row>
    <row r="56" spans="1:120" ht="15" customHeight="1" x14ac:dyDescent="0.35">
      <c r="A56" s="61" t="s">
        <v>33</v>
      </c>
      <c r="B56" s="62"/>
      <c r="C56" s="8"/>
      <c r="D56" s="8"/>
      <c r="E56" s="8"/>
      <c r="F56" s="8"/>
      <c r="G56" s="8"/>
      <c r="H56" s="8"/>
      <c r="I56" s="9"/>
      <c r="J56" s="33"/>
      <c r="K56" s="9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  <c r="AC56" s="9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</row>
    <row r="57" spans="1:120" x14ac:dyDescent="0.35">
      <c r="A57" s="12" t="s">
        <v>34</v>
      </c>
      <c r="B57" s="17"/>
      <c r="C57" s="10">
        <v>1795234.95</v>
      </c>
      <c r="D57" s="10">
        <v>57350.79</v>
      </c>
      <c r="E57" s="10">
        <v>20066.66</v>
      </c>
      <c r="F57" s="10">
        <v>0</v>
      </c>
      <c r="G57" s="10">
        <v>578083.12</v>
      </c>
      <c r="H57" s="10">
        <v>295159.36</v>
      </c>
      <c r="I57" s="11">
        <f>SUM(C57:H57)</f>
        <v>2745894.88</v>
      </c>
      <c r="J57" s="20">
        <v>1</v>
      </c>
      <c r="K57" s="40">
        <f t="shared" ref="K57" si="7">ROUND(+I57*J57,0)</f>
        <v>2745895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7"/>
      <c r="AC57" s="7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</row>
    <row r="58" spans="1:120" x14ac:dyDescent="0.35">
      <c r="A58" s="13" t="s">
        <v>35</v>
      </c>
      <c r="B58" s="17"/>
      <c r="C58" s="22">
        <f>0.985*C57</f>
        <v>1768306.4257499999</v>
      </c>
      <c r="D58" s="22">
        <f t="shared" ref="D58:I58" si="8">0.985*D57</f>
        <v>56490.528149999998</v>
      </c>
      <c r="E58" s="22">
        <f t="shared" si="8"/>
        <v>19765.660100000001</v>
      </c>
      <c r="F58" s="22">
        <f t="shared" si="8"/>
        <v>0</v>
      </c>
      <c r="G58" s="22">
        <f t="shared" si="8"/>
        <v>569411.87320000003</v>
      </c>
      <c r="H58" s="22">
        <f t="shared" si="8"/>
        <v>290731.96960000001</v>
      </c>
      <c r="I58" s="22">
        <f t="shared" si="8"/>
        <v>2704706.4567999998</v>
      </c>
      <c r="J58" s="20">
        <v>1</v>
      </c>
      <c r="K58" s="22">
        <f>ROUND(I58*J58,0)</f>
        <v>2704706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7"/>
      <c r="AC58" s="7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</row>
    <row r="59" spans="1:120" x14ac:dyDescent="0.35">
      <c r="A59" s="16"/>
      <c r="B59" s="16"/>
      <c r="C59" s="8"/>
      <c r="D59" s="8"/>
      <c r="E59" s="8"/>
      <c r="F59" s="8"/>
      <c r="G59" s="8"/>
      <c r="H59" s="8"/>
      <c r="I59" s="9"/>
      <c r="J59" s="21"/>
      <c r="K59" s="9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9"/>
      <c r="AC59" s="9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</row>
    <row r="60" spans="1:120" x14ac:dyDescent="0.35">
      <c r="A60" s="59" t="s">
        <v>37</v>
      </c>
      <c r="B60" s="60"/>
      <c r="C60" s="8"/>
      <c r="D60" s="8"/>
      <c r="E60" s="8"/>
      <c r="F60" s="8"/>
      <c r="G60" s="8"/>
      <c r="H60" s="8"/>
      <c r="I60" s="9"/>
      <c r="J60" s="32"/>
      <c r="K60" s="9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9"/>
      <c r="AC60" s="9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</row>
    <row r="61" spans="1:120" ht="15" customHeight="1" x14ac:dyDescent="0.35">
      <c r="A61" s="61" t="s">
        <v>33</v>
      </c>
      <c r="B61" s="62"/>
      <c r="C61" s="8"/>
      <c r="D61" s="8"/>
      <c r="E61" s="8"/>
      <c r="F61" s="8"/>
      <c r="G61" s="8"/>
      <c r="H61" s="8"/>
      <c r="I61" s="9"/>
      <c r="J61" s="33"/>
      <c r="K61" s="9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9"/>
      <c r="AC61" s="9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</row>
    <row r="62" spans="1:120" x14ac:dyDescent="0.35">
      <c r="A62" s="12" t="s">
        <v>34</v>
      </c>
      <c r="B62" s="17"/>
      <c r="C62" s="10">
        <v>5278989.5499999896</v>
      </c>
      <c r="D62" s="10">
        <v>1375076.8</v>
      </c>
      <c r="E62" s="10">
        <v>0</v>
      </c>
      <c r="F62" s="10">
        <v>0</v>
      </c>
      <c r="G62" s="10">
        <v>1098480.1599999999</v>
      </c>
      <c r="H62" s="10">
        <v>1148018.79</v>
      </c>
      <c r="I62" s="11">
        <f>SUM(C62:H62)</f>
        <v>8900565.2999999896</v>
      </c>
      <c r="J62" s="20">
        <v>1</v>
      </c>
      <c r="K62" s="40">
        <f t="shared" ref="K62" si="9">ROUND(+I62*J62,0)</f>
        <v>8900565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7"/>
      <c r="AC62" s="7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</row>
    <row r="63" spans="1:120" x14ac:dyDescent="0.35">
      <c r="A63" s="13" t="s">
        <v>35</v>
      </c>
      <c r="B63" s="17"/>
      <c r="C63" s="22">
        <f>0.985*C62</f>
        <v>5199804.7067499897</v>
      </c>
      <c r="D63" s="22">
        <f t="shared" ref="D63:I63" si="10">0.985*D62</f>
        <v>1354450.648</v>
      </c>
      <c r="E63" s="22">
        <f t="shared" si="10"/>
        <v>0</v>
      </c>
      <c r="F63" s="22">
        <f t="shared" si="10"/>
        <v>0</v>
      </c>
      <c r="G63" s="22">
        <f t="shared" si="10"/>
        <v>1082002.9575999998</v>
      </c>
      <c r="H63" s="22">
        <f t="shared" si="10"/>
        <v>1130798.5081500001</v>
      </c>
      <c r="I63" s="22">
        <f t="shared" si="10"/>
        <v>8767056.8204999901</v>
      </c>
      <c r="J63" s="20">
        <v>1</v>
      </c>
      <c r="K63" s="22">
        <f>ROUND(I63*J63,0)</f>
        <v>8767057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7"/>
      <c r="AC63" s="7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</row>
    <row r="64" spans="1:120" x14ac:dyDescent="0.35">
      <c r="A64" s="16"/>
      <c r="B64" s="16"/>
      <c r="C64" s="8"/>
      <c r="D64" s="8"/>
      <c r="E64" s="8"/>
      <c r="F64" s="8"/>
      <c r="G64" s="8"/>
      <c r="H64" s="8"/>
      <c r="I64" s="9"/>
      <c r="J64" s="21"/>
      <c r="K64" s="9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9"/>
      <c r="AC64" s="9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</row>
    <row r="65" spans="1:120" ht="15" customHeight="1" x14ac:dyDescent="0.35">
      <c r="A65" s="59" t="s">
        <v>38</v>
      </c>
      <c r="B65" s="60"/>
      <c r="C65" s="8"/>
      <c r="D65" s="8"/>
      <c r="E65" s="8"/>
      <c r="F65" s="8"/>
      <c r="G65" s="8"/>
      <c r="H65" s="8"/>
      <c r="I65" s="9"/>
      <c r="J65" s="32"/>
      <c r="K65" s="9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9"/>
      <c r="AC65" s="9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</row>
    <row r="66" spans="1:120" ht="15" customHeight="1" x14ac:dyDescent="0.35">
      <c r="A66" s="61" t="s">
        <v>33</v>
      </c>
      <c r="B66" s="62"/>
      <c r="C66" s="8"/>
      <c r="D66" s="8"/>
      <c r="E66" s="8"/>
      <c r="F66" s="8"/>
      <c r="G66" s="8"/>
      <c r="H66" s="8"/>
      <c r="I66" s="9"/>
      <c r="J66" s="33"/>
      <c r="K66" s="9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9"/>
      <c r="AC66" s="9"/>
    </row>
    <row r="67" spans="1:120" x14ac:dyDescent="0.35">
      <c r="A67" s="12" t="s">
        <v>34</v>
      </c>
      <c r="B67" s="17"/>
      <c r="C67" s="10">
        <v>5372137.5600000098</v>
      </c>
      <c r="D67" s="10">
        <v>405229.01</v>
      </c>
      <c r="E67" s="10">
        <v>26992.28</v>
      </c>
      <c r="F67" s="10">
        <v>0</v>
      </c>
      <c r="G67" s="10">
        <v>1103903.75</v>
      </c>
      <c r="H67" s="10">
        <v>886087.37000000197</v>
      </c>
      <c r="I67" s="11">
        <f>SUM(C67:H67)</f>
        <v>7794349.9700000118</v>
      </c>
      <c r="J67" s="20">
        <v>1</v>
      </c>
      <c r="K67" s="40">
        <f t="shared" ref="K67" si="11">ROUND(+I67*J67,0)</f>
        <v>7794350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7"/>
      <c r="AC67" s="7"/>
    </row>
    <row r="68" spans="1:120" x14ac:dyDescent="0.35">
      <c r="A68" s="13" t="s">
        <v>35</v>
      </c>
      <c r="B68" s="17"/>
      <c r="C68" s="22">
        <f>0.985*C67</f>
        <v>5291555.4966000095</v>
      </c>
      <c r="D68" s="22">
        <f t="shared" ref="D68:I68" si="12">0.985*D67</f>
        <v>399150.57484999998</v>
      </c>
      <c r="E68" s="22">
        <f t="shared" si="12"/>
        <v>26587.395799999998</v>
      </c>
      <c r="F68" s="22">
        <f t="shared" si="12"/>
        <v>0</v>
      </c>
      <c r="G68" s="22">
        <f t="shared" si="12"/>
        <v>1087345.1937500001</v>
      </c>
      <c r="H68" s="22">
        <f t="shared" si="12"/>
        <v>872796.05945000192</v>
      </c>
      <c r="I68" s="22">
        <f t="shared" si="12"/>
        <v>7677434.720450012</v>
      </c>
      <c r="J68" s="20">
        <v>1</v>
      </c>
      <c r="K68" s="22">
        <f>ROUND(I68*J68,0)</f>
        <v>7677435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7"/>
      <c r="AC68" s="7"/>
    </row>
    <row r="69" spans="1:120" x14ac:dyDescent="0.35">
      <c r="A69" s="16"/>
      <c r="B69" s="16"/>
      <c r="C69" s="8"/>
      <c r="D69" s="8"/>
      <c r="E69" s="8"/>
      <c r="F69" s="8"/>
      <c r="G69" s="8"/>
      <c r="H69" s="8"/>
      <c r="I69" s="9"/>
      <c r="J69" s="21"/>
      <c r="K69" s="9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9"/>
      <c r="AC69" s="9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</row>
    <row r="70" spans="1:120" ht="14.5" customHeight="1" x14ac:dyDescent="0.35">
      <c r="A70" s="59" t="s">
        <v>39</v>
      </c>
      <c r="B70" s="60"/>
      <c r="C70" s="8"/>
      <c r="D70" s="8"/>
      <c r="E70" s="8"/>
      <c r="F70" s="8"/>
      <c r="G70" s="8"/>
      <c r="H70" s="8"/>
      <c r="I70" s="9"/>
      <c r="J70" s="32"/>
      <c r="K70" s="9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9"/>
      <c r="AC70" s="9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</row>
    <row r="71" spans="1:120" ht="15" customHeight="1" x14ac:dyDescent="0.35">
      <c r="A71" s="61" t="s">
        <v>33</v>
      </c>
      <c r="B71" s="62"/>
      <c r="C71" s="8"/>
      <c r="D71" s="8"/>
      <c r="E71" s="8"/>
      <c r="F71" s="8"/>
      <c r="G71" s="8"/>
      <c r="H71" s="8"/>
      <c r="I71" s="9"/>
      <c r="J71" s="33"/>
      <c r="K71" s="9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9"/>
      <c r="AC71" s="9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</row>
    <row r="72" spans="1:120" x14ac:dyDescent="0.35">
      <c r="A72" s="12" t="s">
        <v>34</v>
      </c>
      <c r="B72" s="17"/>
      <c r="C72" s="10">
        <v>15878053.289999999</v>
      </c>
      <c r="D72" s="10">
        <v>7120222.0000000298</v>
      </c>
      <c r="E72" s="10">
        <v>79768.25</v>
      </c>
      <c r="F72" s="10">
        <v>0</v>
      </c>
      <c r="G72" s="10">
        <v>1480711.71</v>
      </c>
      <c r="H72" s="10">
        <v>3619262.9400000102</v>
      </c>
      <c r="I72" s="11">
        <f>SUM(C72:H72)</f>
        <v>28178018.190000039</v>
      </c>
      <c r="J72" s="20">
        <v>1</v>
      </c>
      <c r="K72" s="40">
        <f t="shared" ref="K72" si="13">ROUND(+I72*J72,0)</f>
        <v>28178018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7"/>
      <c r="AC72" s="7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</row>
    <row r="73" spans="1:120" x14ac:dyDescent="0.35">
      <c r="A73" s="13" t="s">
        <v>35</v>
      </c>
      <c r="B73" s="17"/>
      <c r="C73" s="22">
        <f>0.985*C72</f>
        <v>15639882.490649998</v>
      </c>
      <c r="D73" s="22">
        <f t="shared" ref="D73:I73" si="14">0.985*D72</f>
        <v>7013418.6700000288</v>
      </c>
      <c r="E73" s="22">
        <f t="shared" si="14"/>
        <v>78571.726249999992</v>
      </c>
      <c r="F73" s="22">
        <f t="shared" si="14"/>
        <v>0</v>
      </c>
      <c r="G73" s="22">
        <f t="shared" si="14"/>
        <v>1458501.0343499999</v>
      </c>
      <c r="H73" s="22">
        <f t="shared" si="14"/>
        <v>3564973.9959000098</v>
      </c>
      <c r="I73" s="22">
        <f t="shared" si="14"/>
        <v>27755347.917150039</v>
      </c>
      <c r="J73" s="20">
        <v>1</v>
      </c>
      <c r="K73" s="22">
        <f>ROUND(I73*J73,0)</f>
        <v>27755348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7"/>
      <c r="AC73" s="7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</row>
    <row r="74" spans="1:120" x14ac:dyDescent="0.35">
      <c r="A74" s="16"/>
      <c r="B74" s="16"/>
      <c r="C74" s="8"/>
      <c r="D74" s="8"/>
      <c r="E74" s="8"/>
      <c r="F74" s="8"/>
      <c r="G74" s="8"/>
      <c r="H74" s="8"/>
      <c r="I74" s="9"/>
      <c r="J74" s="21"/>
      <c r="K74" s="9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9"/>
      <c r="AC74" s="9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</row>
    <row r="75" spans="1:120" x14ac:dyDescent="0.35">
      <c r="A75" s="59" t="s">
        <v>40</v>
      </c>
      <c r="B75" s="60"/>
      <c r="C75" s="8"/>
      <c r="D75" s="8"/>
      <c r="E75" s="8"/>
      <c r="F75" s="8"/>
      <c r="G75" s="8"/>
      <c r="H75" s="8"/>
      <c r="I75" s="9"/>
      <c r="J75" s="32"/>
      <c r="K75" s="9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9"/>
      <c r="AC75" s="9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</row>
    <row r="76" spans="1:120" ht="15" customHeight="1" x14ac:dyDescent="0.35">
      <c r="A76" s="61" t="s">
        <v>33</v>
      </c>
      <c r="B76" s="62"/>
      <c r="C76" s="8"/>
      <c r="D76" s="8"/>
      <c r="E76" s="8"/>
      <c r="F76" s="8"/>
      <c r="G76" s="8"/>
      <c r="H76" s="8"/>
      <c r="I76" s="9"/>
      <c r="J76" s="33"/>
      <c r="K76" s="9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9"/>
      <c r="AC76" s="9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</row>
    <row r="77" spans="1:120" x14ac:dyDescent="0.35">
      <c r="A77" s="12" t="s">
        <v>34</v>
      </c>
      <c r="B77" s="17"/>
      <c r="C77" s="10">
        <v>11063641.07</v>
      </c>
      <c r="D77" s="10">
        <v>4866101.87</v>
      </c>
      <c r="E77" s="10">
        <v>65667.710000000006</v>
      </c>
      <c r="F77" s="10">
        <v>0</v>
      </c>
      <c r="G77" s="10">
        <v>1020746.26</v>
      </c>
      <c r="H77" s="10">
        <v>2666113.12</v>
      </c>
      <c r="I77" s="11">
        <f>SUM(C77:H77)</f>
        <v>19682270.030000005</v>
      </c>
      <c r="J77" s="20">
        <v>1</v>
      </c>
      <c r="K77" s="40">
        <f t="shared" ref="K77" si="15">ROUND(+I77*J77,0)</f>
        <v>19682270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7"/>
      <c r="AC77" s="7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</row>
    <row r="78" spans="1:120" x14ac:dyDescent="0.35">
      <c r="A78" s="13" t="s">
        <v>35</v>
      </c>
      <c r="B78" s="17"/>
      <c r="C78" s="22">
        <f>0.985*C77</f>
        <v>10897686.453950001</v>
      </c>
      <c r="D78" s="22">
        <f t="shared" ref="D78:I78" si="16">0.985*D77</f>
        <v>4793110.3419500003</v>
      </c>
      <c r="E78" s="22">
        <f t="shared" si="16"/>
        <v>64682.694350000005</v>
      </c>
      <c r="F78" s="22">
        <f t="shared" si="16"/>
        <v>0</v>
      </c>
      <c r="G78" s="22">
        <f t="shared" si="16"/>
        <v>1005435.0660999999</v>
      </c>
      <c r="H78" s="22">
        <f t="shared" si="16"/>
        <v>2626121.4232000001</v>
      </c>
      <c r="I78" s="22">
        <f t="shared" si="16"/>
        <v>19387035.979550004</v>
      </c>
      <c r="J78" s="20">
        <v>1</v>
      </c>
      <c r="K78" s="22">
        <f>ROUND(I78*J78,0)</f>
        <v>19387036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7"/>
      <c r="AC78" s="7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</row>
    <row r="79" spans="1:120" x14ac:dyDescent="0.35">
      <c r="A79" s="16"/>
      <c r="B79" s="16"/>
      <c r="C79" s="8"/>
      <c r="D79" s="8"/>
      <c r="E79" s="8"/>
      <c r="F79" s="8"/>
      <c r="G79" s="8"/>
      <c r="H79" s="8"/>
      <c r="I79" s="9"/>
      <c r="J79" s="21"/>
      <c r="K79" s="9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9"/>
      <c r="AC79" s="9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</row>
    <row r="80" spans="1:120" x14ac:dyDescent="0.35">
      <c r="A80" s="59" t="s">
        <v>41</v>
      </c>
      <c r="B80" s="60"/>
      <c r="C80" s="8"/>
      <c r="D80" s="8"/>
      <c r="E80" s="8"/>
      <c r="F80" s="8"/>
      <c r="G80" s="8"/>
      <c r="H80" s="8"/>
      <c r="I80" s="9"/>
      <c r="J80" s="32"/>
      <c r="K80" s="9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9"/>
      <c r="AC80" s="9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</row>
    <row r="81" spans="1:120" ht="15" customHeight="1" x14ac:dyDescent="0.35">
      <c r="A81" s="61" t="s">
        <v>33</v>
      </c>
      <c r="B81" s="62"/>
      <c r="C81" s="8"/>
      <c r="D81" s="8"/>
      <c r="E81" s="8"/>
      <c r="F81" s="8"/>
      <c r="G81" s="8"/>
      <c r="H81" s="8"/>
      <c r="I81" s="9"/>
      <c r="J81" s="33"/>
      <c r="K81" s="9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9"/>
      <c r="AC81" s="9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</row>
    <row r="82" spans="1:120" x14ac:dyDescent="0.35">
      <c r="A82" s="12" t="s">
        <v>34</v>
      </c>
      <c r="B82" s="16"/>
      <c r="C82" s="10">
        <v>2759498.13</v>
      </c>
      <c r="D82" s="10">
        <v>1779915.22</v>
      </c>
      <c r="E82" s="10">
        <v>0</v>
      </c>
      <c r="F82" s="10">
        <v>0</v>
      </c>
      <c r="G82" s="10">
        <v>191410.07</v>
      </c>
      <c r="H82" s="10">
        <v>584519.61000000103</v>
      </c>
      <c r="I82" s="11">
        <f>SUM(C82:H82)</f>
        <v>5315343.0300000012</v>
      </c>
      <c r="J82" s="20">
        <v>1</v>
      </c>
      <c r="K82" s="40">
        <f t="shared" ref="K82" si="17">ROUND(+I82*J82,0)</f>
        <v>5315343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7"/>
      <c r="AC82" s="7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</row>
    <row r="83" spans="1:120" x14ac:dyDescent="0.35">
      <c r="A83" s="13" t="s">
        <v>35</v>
      </c>
      <c r="B83" s="16"/>
      <c r="C83" s="22">
        <f>0.985*C82</f>
        <v>2718105.6580499997</v>
      </c>
      <c r="D83" s="22">
        <f t="shared" ref="D83:I83" si="18">0.985*D82</f>
        <v>1753216.4916999999</v>
      </c>
      <c r="E83" s="22">
        <f t="shared" si="18"/>
        <v>0</v>
      </c>
      <c r="F83" s="22">
        <f t="shared" si="18"/>
        <v>0</v>
      </c>
      <c r="G83" s="22">
        <f t="shared" si="18"/>
        <v>188538.91894999999</v>
      </c>
      <c r="H83" s="22">
        <f t="shared" si="18"/>
        <v>575751.81585000106</v>
      </c>
      <c r="I83" s="22">
        <f t="shared" si="18"/>
        <v>5235612.8845500015</v>
      </c>
      <c r="J83" s="20">
        <v>1</v>
      </c>
      <c r="K83" s="22">
        <f>ROUND(I83*J83,0)</f>
        <v>5235613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7"/>
      <c r="AC83" s="7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</row>
    <row r="84" spans="1:120" x14ac:dyDescent="0.35">
      <c r="A84" s="31"/>
      <c r="B84" s="16"/>
      <c r="C84" s="8"/>
      <c r="D84" s="8"/>
      <c r="E84" s="8"/>
      <c r="F84" s="8"/>
      <c r="G84" s="8"/>
      <c r="H84" s="8"/>
      <c r="I84" s="9"/>
      <c r="J84" s="21"/>
      <c r="K84" s="9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9"/>
      <c r="AC84" s="9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</row>
    <row r="85" spans="1:120" x14ac:dyDescent="0.35">
      <c r="A85" s="16"/>
      <c r="B85" s="16"/>
      <c r="C85" s="8"/>
      <c r="D85" s="8"/>
      <c r="E85" s="8"/>
      <c r="F85" s="8"/>
      <c r="G85" s="8"/>
      <c r="H85" s="8"/>
      <c r="I85" s="9"/>
      <c r="J85" s="21"/>
      <c r="K85" s="9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9"/>
      <c r="AC85" s="9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</row>
    <row r="86" spans="1:120" x14ac:dyDescent="0.35">
      <c r="A86" s="57" t="s">
        <v>42</v>
      </c>
      <c r="B86" s="58"/>
      <c r="C86" s="8"/>
      <c r="D86" s="8"/>
      <c r="E86" s="8"/>
      <c r="F86" s="8"/>
      <c r="G86" s="8"/>
      <c r="H86" s="8"/>
      <c r="I86" s="9"/>
      <c r="J86" s="39"/>
      <c r="K86" s="9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9"/>
      <c r="AC86" s="9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</row>
    <row r="87" spans="1:120" x14ac:dyDescent="0.35">
      <c r="A87" s="12" t="s">
        <v>43</v>
      </c>
      <c r="C87" s="10">
        <f>C82+C77+C72+C67+C62+C57+C52+C47</f>
        <v>56217677.910000011</v>
      </c>
      <c r="D87" s="10">
        <f t="shared" ref="D87:I87" si="19">D82+D77+D72+D67+D62+D57+D52+D47</f>
        <v>15603895.690000029</v>
      </c>
      <c r="E87" s="10">
        <f t="shared" si="19"/>
        <v>192494.90000000002</v>
      </c>
      <c r="F87" s="10">
        <f t="shared" si="19"/>
        <v>0</v>
      </c>
      <c r="G87" s="10">
        <f t="shared" si="19"/>
        <v>38872433.390000001</v>
      </c>
      <c r="H87" s="10">
        <f t="shared" si="19"/>
        <v>11712155.650000013</v>
      </c>
      <c r="I87" s="11">
        <f t="shared" si="19"/>
        <v>122598657.54000002</v>
      </c>
      <c r="J87" s="20"/>
      <c r="K87" s="40">
        <f t="shared" ref="K87" si="20">K82+K77+K72+K67+K62+K57+K52+K47</f>
        <v>75546708</v>
      </c>
      <c r="L87" s="7">
        <v>5651349.6699999999</v>
      </c>
      <c r="M87" s="7">
        <v>1682710.79</v>
      </c>
      <c r="N87" s="7">
        <v>218252.01999999996</v>
      </c>
      <c r="O87" s="7">
        <v>161863.81</v>
      </c>
      <c r="P87" s="7"/>
      <c r="Q87" s="7">
        <v>62036.26</v>
      </c>
      <c r="R87" s="7">
        <v>181106.18</v>
      </c>
      <c r="S87" s="7">
        <f>268434.07+33680</f>
        <v>302114.07</v>
      </c>
      <c r="T87" s="7">
        <v>0</v>
      </c>
      <c r="U87" s="7">
        <v>0</v>
      </c>
      <c r="V87" s="7">
        <v>1804684.3999999997</v>
      </c>
      <c r="W87" s="7">
        <v>5717842.2300000004</v>
      </c>
      <c r="X87" s="7">
        <v>-4241172.7899999991</v>
      </c>
      <c r="Y87" s="7">
        <v>0</v>
      </c>
      <c r="Z87" s="7">
        <v>281347.08</v>
      </c>
      <c r="AA87" s="7">
        <v>23667.93</v>
      </c>
      <c r="AB87" s="7">
        <f>+K87+L87+N87+P87+R87+T87+V87+X87+Z87</f>
        <v>79442274.560000017</v>
      </c>
      <c r="AC87" s="7">
        <f>+M87+O87+Q87+S87+U87+W87+Y87+AA87</f>
        <v>7950235.0899999999</v>
      </c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</row>
    <row r="88" spans="1:120" x14ac:dyDescent="0.35">
      <c r="A88" s="13" t="s">
        <v>44</v>
      </c>
      <c r="B88" s="16"/>
      <c r="C88" s="22">
        <f>C83+C78+C73+C68+C63+C58+C53+C48</f>
        <v>42784597.186105385</v>
      </c>
      <c r="D88" s="22">
        <f t="shared" ref="D88:K88" si="21">D83+D78+D73+D68+D63+D58+D53+D48</f>
        <v>15369837.254650028</v>
      </c>
      <c r="E88" s="22">
        <f t="shared" si="21"/>
        <v>189607.47650000002</v>
      </c>
      <c r="F88" s="22">
        <f t="shared" si="21"/>
        <v>0</v>
      </c>
      <c r="G88" s="22">
        <f t="shared" si="21"/>
        <v>6866712.1919634305</v>
      </c>
      <c r="H88" s="22">
        <f t="shared" si="21"/>
        <v>9202753.5953485295</v>
      </c>
      <c r="I88" s="22">
        <f t="shared" si="21"/>
        <v>74413507.704567388</v>
      </c>
      <c r="J88" s="17"/>
      <c r="K88" s="22">
        <f t="shared" si="21"/>
        <v>72690792.583288372</v>
      </c>
      <c r="L88" s="7">
        <f>0.985*L87</f>
        <v>5566579.4249499999</v>
      </c>
      <c r="M88" s="22">
        <v>0</v>
      </c>
      <c r="N88" s="7">
        <f>0.985*N87</f>
        <v>214978.23969999995</v>
      </c>
      <c r="O88" s="22">
        <v>0</v>
      </c>
      <c r="P88" s="7">
        <f t="shared" ref="P88:T88" si="22">0.986*P87</f>
        <v>0</v>
      </c>
      <c r="Q88" s="22">
        <v>0</v>
      </c>
      <c r="R88" s="7">
        <f>0.985*R87</f>
        <v>178389.58729999998</v>
      </c>
      <c r="S88" s="22">
        <v>0</v>
      </c>
      <c r="T88" s="7">
        <f t="shared" si="22"/>
        <v>0</v>
      </c>
      <c r="U88" s="22">
        <v>0</v>
      </c>
      <c r="V88" s="7">
        <f>0.985*V87</f>
        <v>1777614.1339999996</v>
      </c>
      <c r="W88" s="22">
        <v>0</v>
      </c>
      <c r="X88" s="7">
        <f>0.985*X87</f>
        <v>-4177555.1981499991</v>
      </c>
      <c r="Y88" s="22">
        <v>0</v>
      </c>
      <c r="Z88" s="7">
        <f>0.985*Z87</f>
        <v>277126.8738</v>
      </c>
      <c r="AA88" s="22">
        <v>0</v>
      </c>
      <c r="AB88" s="7">
        <f>+K88+L88+N88+P88+R88+T88+V88+X88+Z88</f>
        <v>76527925.644888386</v>
      </c>
      <c r="AC88" s="22">
        <v>0</v>
      </c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</row>
    <row r="90" spans="1:120" ht="16.5" x14ac:dyDescent="0.35">
      <c r="A90" s="2" t="s">
        <v>45</v>
      </c>
      <c r="AB90" s="15"/>
    </row>
    <row r="91" spans="1:120" ht="16.5" x14ac:dyDescent="0.35">
      <c r="A91" s="2" t="s">
        <v>46</v>
      </c>
      <c r="I91" s="15"/>
      <c r="K91" s="15"/>
      <c r="AB91" s="15"/>
    </row>
    <row r="92" spans="1:120" ht="16.5" x14ac:dyDescent="0.35">
      <c r="A92" s="2" t="s">
        <v>47</v>
      </c>
      <c r="AB92" s="15"/>
    </row>
    <row r="93" spans="1:120" ht="16.5" x14ac:dyDescent="0.35">
      <c r="A93" s="2" t="s">
        <v>48</v>
      </c>
    </row>
    <row r="94" spans="1:120" x14ac:dyDescent="0.35">
      <c r="AB94" s="15"/>
    </row>
  </sheetData>
  <mergeCells count="37">
    <mergeCell ref="J5:J6"/>
    <mergeCell ref="K5:K6"/>
    <mergeCell ref="L5:M5"/>
    <mergeCell ref="A5:A6"/>
    <mergeCell ref="B5:B6"/>
    <mergeCell ref="C5:C6"/>
    <mergeCell ref="D5:D6"/>
    <mergeCell ref="E5:E6"/>
    <mergeCell ref="F5:F6"/>
    <mergeCell ref="A66:B66"/>
    <mergeCell ref="Z5:AA5"/>
    <mergeCell ref="AB5:AC5"/>
    <mergeCell ref="A8:B8"/>
    <mergeCell ref="A9:B9"/>
    <mergeCell ref="A50:B50"/>
    <mergeCell ref="A51:B51"/>
    <mergeCell ref="N5:O5"/>
    <mergeCell ref="P5:Q5"/>
    <mergeCell ref="R5:S5"/>
    <mergeCell ref="T5:U5"/>
    <mergeCell ref="V5:W5"/>
    <mergeCell ref="X5:Y5"/>
    <mergeCell ref="G5:G6"/>
    <mergeCell ref="H5:H6"/>
    <mergeCell ref="I5:I6"/>
    <mergeCell ref="A55:B55"/>
    <mergeCell ref="A56:B56"/>
    <mergeCell ref="A60:B60"/>
    <mergeCell ref="A61:B61"/>
    <mergeCell ref="A65:B65"/>
    <mergeCell ref="A86:B86"/>
    <mergeCell ref="A70:B70"/>
    <mergeCell ref="A71:B71"/>
    <mergeCell ref="A75:B75"/>
    <mergeCell ref="A76:B76"/>
    <mergeCell ref="A80:B80"/>
    <mergeCell ref="A81:B81"/>
  </mergeCells>
  <pageMargins left="0.7" right="0.7" top="0.75" bottom="0.75" header="0.3" footer="0.3"/>
  <pageSetup scale="55" pageOrder="overThenDown" orientation="landscape" r:id="rId1"/>
  <headerFooter>
    <oddFooter>&amp;C&amp;"Calibri,Regular"&amp;11&amp;B&amp;K000000AEP CONFIDENTIAL SPECIAL HANDLING</oddFooter>
    <evenFooter>&amp;C&amp;"Calibri,Regular"&amp;11&amp;B&amp;K000000AEP CONFIDENTIAL SPECIAL HANDLING</evenFooter>
    <firstFooter>&amp;C&amp;"Calibri,Regular"&amp;11&amp;B&amp;K000000AEP CONFIDENTIAL SPECIAL HANDLING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DP94"/>
  <sheetViews>
    <sheetView zoomScale="80" zoomScaleNormal="80" workbookViewId="0">
      <selection activeCell="A10" sqref="A10:B45"/>
    </sheetView>
  </sheetViews>
  <sheetFormatPr defaultColWidth="9.1796875" defaultRowHeight="14.5" x14ac:dyDescent="0.35"/>
  <cols>
    <col min="1" max="1" width="27.54296875" style="2" customWidth="1"/>
    <col min="2" max="2" width="43" style="2" customWidth="1"/>
    <col min="3" max="4" width="15.1796875" style="2" bestFit="1" customWidth="1"/>
    <col min="5" max="5" width="15" style="2" bestFit="1" customWidth="1"/>
    <col min="6" max="6" width="9.26953125" style="2" customWidth="1"/>
    <col min="7" max="8" width="15.1796875" style="2" bestFit="1" customWidth="1"/>
    <col min="9" max="9" width="16.453125" style="2" bestFit="1" customWidth="1"/>
    <col min="10" max="10" width="10.81640625" style="18" bestFit="1" customWidth="1"/>
    <col min="11" max="11" width="15.26953125" style="2" customWidth="1"/>
    <col min="12" max="13" width="13.7265625" style="2" bestFit="1" customWidth="1"/>
    <col min="14" max="15" width="12" style="2" bestFit="1" customWidth="1"/>
    <col min="16" max="16" width="7.1796875" style="2" bestFit="1" customWidth="1"/>
    <col min="17" max="17" width="10.7265625" style="2" bestFit="1" customWidth="1"/>
    <col min="18" max="19" width="12" style="2" bestFit="1" customWidth="1"/>
    <col min="20" max="20" width="9.26953125" style="2" customWidth="1"/>
    <col min="21" max="21" width="6.7265625" style="2" bestFit="1" customWidth="1"/>
    <col min="22" max="23" width="13.7265625" style="2" bestFit="1" customWidth="1"/>
    <col min="24" max="24" width="15.453125" style="2" customWidth="1"/>
    <col min="25" max="25" width="6.7265625" style="2" bestFit="1" customWidth="1"/>
    <col min="26" max="27" width="12" style="2" bestFit="1" customWidth="1"/>
    <col min="28" max="28" width="16.453125" style="2" bestFit="1" customWidth="1"/>
    <col min="29" max="29" width="13.7265625" style="2" bestFit="1" customWidth="1"/>
    <col min="30" max="30" width="2.26953125" style="2" customWidth="1"/>
    <col min="31" max="16384" width="9.1796875" style="2"/>
  </cols>
  <sheetData>
    <row r="1" spans="1:120" ht="17.5" x14ac:dyDescent="0.35">
      <c r="A1" s="1" t="s">
        <v>0</v>
      </c>
    </row>
    <row r="2" spans="1:120" x14ac:dyDescent="0.35">
      <c r="A2" s="3" t="s">
        <v>1</v>
      </c>
    </row>
    <row r="3" spans="1:120" x14ac:dyDescent="0.35">
      <c r="A3" s="3" t="s">
        <v>2</v>
      </c>
      <c r="D3" s="4" t="s">
        <v>3</v>
      </c>
      <c r="E3" s="36">
        <v>2022</v>
      </c>
    </row>
    <row r="4" spans="1:120" x14ac:dyDescent="0.35">
      <c r="B4" s="5"/>
      <c r="C4" s="6"/>
      <c r="D4" s="6"/>
      <c r="E4" s="6"/>
      <c r="F4" s="6"/>
      <c r="G4" s="6"/>
      <c r="H4" s="6"/>
      <c r="I4" s="6"/>
      <c r="J4" s="1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s="23" customFormat="1" ht="48" customHeight="1" x14ac:dyDescent="0.35">
      <c r="A5" s="66" t="s">
        <v>5</v>
      </c>
      <c r="B5" s="66" t="s">
        <v>6</v>
      </c>
      <c r="C5" s="66" t="s">
        <v>7</v>
      </c>
      <c r="D5" s="66" t="s">
        <v>8</v>
      </c>
      <c r="E5" s="66" t="s">
        <v>9</v>
      </c>
      <c r="F5" s="66" t="s">
        <v>10</v>
      </c>
      <c r="G5" s="66" t="s">
        <v>11</v>
      </c>
      <c r="H5" s="66" t="s">
        <v>12</v>
      </c>
      <c r="I5" s="66" t="s">
        <v>13</v>
      </c>
      <c r="J5" s="66" t="s">
        <v>14</v>
      </c>
      <c r="K5" s="66" t="s">
        <v>15</v>
      </c>
      <c r="L5" s="63" t="s">
        <v>16</v>
      </c>
      <c r="M5" s="65"/>
      <c r="N5" s="63" t="s">
        <v>17</v>
      </c>
      <c r="O5" s="65"/>
      <c r="P5" s="63" t="s">
        <v>18</v>
      </c>
      <c r="Q5" s="65"/>
      <c r="R5" s="63" t="s">
        <v>19</v>
      </c>
      <c r="S5" s="65"/>
      <c r="T5" s="63" t="s">
        <v>20</v>
      </c>
      <c r="U5" s="65"/>
      <c r="V5" s="63" t="s">
        <v>21</v>
      </c>
      <c r="W5" s="65"/>
      <c r="X5" s="63" t="s">
        <v>22</v>
      </c>
      <c r="Y5" s="65"/>
      <c r="Z5" s="63" t="s">
        <v>23</v>
      </c>
      <c r="AA5" s="64"/>
      <c r="AB5" s="63" t="s">
        <v>24</v>
      </c>
      <c r="AC5" s="6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</row>
    <row r="6" spans="1:120" s="23" customFormat="1" ht="14" x14ac:dyDescent="0.3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24" t="s">
        <v>25</v>
      </c>
      <c r="M6" s="25" t="s">
        <v>26</v>
      </c>
      <c r="N6" s="25" t="str">
        <f>L6</f>
        <v>KPCO</v>
      </c>
      <c r="O6" s="25" t="s">
        <v>26</v>
      </c>
      <c r="P6" s="25" t="str">
        <f>+$L$6</f>
        <v>KPCO</v>
      </c>
      <c r="Q6" s="25" t="s">
        <v>26</v>
      </c>
      <c r="R6" s="25" t="str">
        <f>+$L$6</f>
        <v>KPCO</v>
      </c>
      <c r="S6" s="25" t="s">
        <v>26</v>
      </c>
      <c r="T6" s="25" t="str">
        <f>+$L$6</f>
        <v>KPCO</v>
      </c>
      <c r="U6" s="25" t="s">
        <v>27</v>
      </c>
      <c r="V6" s="25" t="str">
        <f>+$L$6</f>
        <v>KPCO</v>
      </c>
      <c r="W6" s="25" t="s">
        <v>26</v>
      </c>
      <c r="X6" s="25" t="str">
        <f>+$L$6</f>
        <v>KPCO</v>
      </c>
      <c r="Y6" s="25" t="s">
        <v>27</v>
      </c>
      <c r="Z6" s="25" t="str">
        <f>+$L$6</f>
        <v>KPCO</v>
      </c>
      <c r="AA6" s="25" t="s">
        <v>26</v>
      </c>
      <c r="AB6" s="25" t="str">
        <f>+$L$6</f>
        <v>KPCO</v>
      </c>
      <c r="AC6" s="25" t="s">
        <v>27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</row>
    <row r="7" spans="1:120" s="23" customFormat="1" ht="14" x14ac:dyDescent="0.35">
      <c r="A7" s="26"/>
      <c r="B7" s="27"/>
      <c r="C7" s="35"/>
      <c r="D7" s="35"/>
      <c r="E7" s="35"/>
      <c r="F7" s="35"/>
      <c r="G7" s="35"/>
      <c r="H7" s="35"/>
      <c r="I7" s="34"/>
      <c r="J7" s="28"/>
      <c r="K7" s="34"/>
      <c r="L7" s="29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</row>
    <row r="8" spans="1:120" ht="15" customHeight="1" x14ac:dyDescent="0.35">
      <c r="A8" s="59" t="s">
        <v>28</v>
      </c>
      <c r="B8" s="60"/>
      <c r="C8" s="8"/>
      <c r="D8" s="8"/>
      <c r="E8" s="8"/>
      <c r="F8" s="8"/>
      <c r="G8" s="8"/>
      <c r="H8" s="8"/>
      <c r="I8" s="9"/>
      <c r="J8" s="32"/>
      <c r="K8" s="9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</row>
    <row r="9" spans="1:120" ht="15" customHeight="1" x14ac:dyDescent="0.35">
      <c r="A9" s="61" t="s">
        <v>29</v>
      </c>
      <c r="B9" s="62"/>
      <c r="C9" s="8"/>
      <c r="D9" s="8"/>
      <c r="E9" s="8"/>
      <c r="F9" s="8"/>
      <c r="G9" s="8"/>
      <c r="H9" s="8"/>
      <c r="I9" s="9"/>
      <c r="J9" s="33"/>
      <c r="K9" s="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</row>
    <row r="10" spans="1:120" x14ac:dyDescent="0.35">
      <c r="A10" s="72"/>
      <c r="B10" s="73"/>
      <c r="C10" s="44">
        <v>1509999.92</v>
      </c>
      <c r="D10" s="44"/>
      <c r="E10" s="44"/>
      <c r="F10" s="44"/>
      <c r="G10" s="44">
        <v>10766798.33</v>
      </c>
      <c r="H10" s="44">
        <v>20000</v>
      </c>
      <c r="I10" s="11">
        <f>SUM(C10:H10)</f>
        <v>12296798.25</v>
      </c>
      <c r="J10" s="20">
        <v>3.5343712663461806E-2</v>
      </c>
      <c r="K10" s="40">
        <f>ROUND(+I10*J10,0)</f>
        <v>434615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</row>
    <row r="11" spans="1:120" x14ac:dyDescent="0.35">
      <c r="A11" s="72"/>
      <c r="B11" s="73"/>
      <c r="C11" s="44">
        <v>770201.83</v>
      </c>
      <c r="D11" s="44"/>
      <c r="E11" s="44"/>
      <c r="F11" s="44"/>
      <c r="G11" s="44">
        <v>2007802.79</v>
      </c>
      <c r="H11" s="44">
        <v>0</v>
      </c>
      <c r="I11" s="11">
        <f t="shared" ref="I11:I45" si="0">SUM(C11:H11)</f>
        <v>2778004.62</v>
      </c>
      <c r="J11" s="20">
        <v>3.6717634397144761E-2</v>
      </c>
      <c r="K11" s="40">
        <f>ROUND(+I11*J11,0)</f>
        <v>102002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</row>
    <row r="12" spans="1:120" x14ac:dyDescent="0.35">
      <c r="A12" s="72"/>
      <c r="B12" s="73"/>
      <c r="C12" s="44">
        <v>143019.21</v>
      </c>
      <c r="D12" s="44"/>
      <c r="E12" s="44"/>
      <c r="F12" s="44"/>
      <c r="G12" s="44">
        <v>30</v>
      </c>
      <c r="H12" s="44">
        <v>8500.0300000000007</v>
      </c>
      <c r="I12" s="11">
        <f t="shared" si="0"/>
        <v>151549.24</v>
      </c>
      <c r="J12" s="20">
        <v>2.7042300896722351E-2</v>
      </c>
      <c r="K12" s="40">
        <f>ROUND(+I12*J12,0)</f>
        <v>4098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</row>
    <row r="13" spans="1:120" x14ac:dyDescent="0.35">
      <c r="A13" s="72"/>
      <c r="B13" s="73"/>
      <c r="C13" s="44">
        <v>551240.43000000005</v>
      </c>
      <c r="D13" s="44"/>
      <c r="E13" s="44"/>
      <c r="F13" s="44"/>
      <c r="G13" s="44">
        <v>1567688.27</v>
      </c>
      <c r="H13" s="44">
        <v>0</v>
      </c>
      <c r="I13" s="11">
        <f t="shared" si="0"/>
        <v>2118928.7000000002</v>
      </c>
      <c r="J13" s="20">
        <v>5.3377222703599708E-2</v>
      </c>
      <c r="K13" s="40">
        <f t="shared" ref="K13:K45" si="1">ROUND(+I13*J13,0)</f>
        <v>113103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</row>
    <row r="14" spans="1:120" x14ac:dyDescent="0.35">
      <c r="A14" s="72"/>
      <c r="B14" s="73"/>
      <c r="C14" s="44">
        <v>713615.44</v>
      </c>
      <c r="D14" s="44"/>
      <c r="E14" s="44"/>
      <c r="F14" s="44"/>
      <c r="G14" s="44">
        <v>1994061.84</v>
      </c>
      <c r="H14" s="44">
        <v>0</v>
      </c>
      <c r="I14" s="11">
        <f t="shared" si="0"/>
        <v>2707677.2800000003</v>
      </c>
      <c r="J14" s="20">
        <v>2.2706281031822009E-2</v>
      </c>
      <c r="K14" s="40">
        <f t="shared" si="1"/>
        <v>61481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</row>
    <row r="15" spans="1:120" x14ac:dyDescent="0.35">
      <c r="A15" s="72"/>
      <c r="B15" s="73"/>
      <c r="C15" s="44">
        <v>48461.54</v>
      </c>
      <c r="D15" s="44"/>
      <c r="E15" s="44"/>
      <c r="F15" s="44"/>
      <c r="G15" s="44">
        <v>0</v>
      </c>
      <c r="H15" s="44">
        <v>3811.5</v>
      </c>
      <c r="I15" s="11">
        <f t="shared" si="0"/>
        <v>52273.04</v>
      </c>
      <c r="J15" s="20">
        <v>2.8375589050293061E-2</v>
      </c>
      <c r="K15" s="40">
        <f t="shared" si="1"/>
        <v>1483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</row>
    <row r="16" spans="1:120" x14ac:dyDescent="0.35">
      <c r="A16" s="72"/>
      <c r="B16" s="73"/>
      <c r="C16" s="44">
        <v>284817.34999999998</v>
      </c>
      <c r="D16" s="44"/>
      <c r="E16" s="44"/>
      <c r="F16" s="44"/>
      <c r="G16" s="44">
        <v>406058.01</v>
      </c>
      <c r="H16" s="44">
        <v>10000</v>
      </c>
      <c r="I16" s="11">
        <f t="shared" si="0"/>
        <v>700875.36</v>
      </c>
      <c r="J16" s="20">
        <v>0.823912259244723</v>
      </c>
      <c r="K16" s="40">
        <f t="shared" si="1"/>
        <v>577460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</row>
    <row r="17" spans="1:120" x14ac:dyDescent="0.35">
      <c r="A17" s="72"/>
      <c r="B17" s="73"/>
      <c r="C17" s="44">
        <v>347334.65</v>
      </c>
      <c r="D17" s="44"/>
      <c r="E17" s="44"/>
      <c r="F17" s="44"/>
      <c r="G17" s="44">
        <v>2126993.0499999998</v>
      </c>
      <c r="H17" s="44">
        <v>5000</v>
      </c>
      <c r="I17" s="11">
        <f t="shared" si="0"/>
        <v>2479327.6999999997</v>
      </c>
      <c r="J17" s="20">
        <v>3.2651873054812201E-2</v>
      </c>
      <c r="K17" s="40">
        <f t="shared" si="1"/>
        <v>80955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</row>
    <row r="18" spans="1:120" x14ac:dyDescent="0.35">
      <c r="A18" s="72"/>
      <c r="B18" s="73"/>
      <c r="C18" s="44">
        <v>638634.55000000005</v>
      </c>
      <c r="D18" s="44"/>
      <c r="E18" s="44"/>
      <c r="F18" s="44"/>
      <c r="G18" s="44">
        <v>625120</v>
      </c>
      <c r="H18" s="44">
        <v>0</v>
      </c>
      <c r="I18" s="11">
        <f t="shared" si="0"/>
        <v>1263754.55</v>
      </c>
      <c r="J18" s="20">
        <v>3.7915287913672852E-2</v>
      </c>
      <c r="K18" s="40">
        <f t="shared" si="1"/>
        <v>47916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</row>
    <row r="19" spans="1:120" ht="15" customHeight="1" x14ac:dyDescent="0.35">
      <c r="A19" s="72"/>
      <c r="B19" s="73"/>
      <c r="C19" s="44">
        <v>143019.21</v>
      </c>
      <c r="D19" s="44"/>
      <c r="E19" s="44"/>
      <c r="F19" s="44"/>
      <c r="G19" s="44">
        <v>30</v>
      </c>
      <c r="H19" s="44">
        <v>0</v>
      </c>
      <c r="I19" s="11">
        <f t="shared" si="0"/>
        <v>143049.21</v>
      </c>
      <c r="J19" s="20">
        <v>2.7616445614352024E-2</v>
      </c>
      <c r="K19" s="40">
        <f t="shared" si="1"/>
        <v>3951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</row>
    <row r="20" spans="1:120" x14ac:dyDescent="0.35">
      <c r="A20" s="72"/>
      <c r="B20" s="73"/>
      <c r="C20" s="44">
        <v>774961.52</v>
      </c>
      <c r="D20" s="44"/>
      <c r="E20" s="44"/>
      <c r="F20" s="44"/>
      <c r="G20" s="44">
        <v>664428.06999999995</v>
      </c>
      <c r="H20" s="44">
        <v>0</v>
      </c>
      <c r="I20" s="11">
        <f t="shared" si="0"/>
        <v>1439389.5899999999</v>
      </c>
      <c r="J20" s="20">
        <v>3.559385145773368E-2</v>
      </c>
      <c r="K20" s="40">
        <f t="shared" si="1"/>
        <v>51233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</row>
    <row r="21" spans="1:120" x14ac:dyDescent="0.35">
      <c r="A21" s="72"/>
      <c r="B21" s="73"/>
      <c r="C21" s="44">
        <v>478788.39</v>
      </c>
      <c r="D21" s="44"/>
      <c r="E21" s="44"/>
      <c r="F21" s="44"/>
      <c r="G21" s="44">
        <v>650970.55000000005</v>
      </c>
      <c r="H21" s="44">
        <v>0</v>
      </c>
      <c r="I21" s="11">
        <f t="shared" si="0"/>
        <v>1129758.94</v>
      </c>
      <c r="J21" s="20">
        <v>7.5289244199544206E-2</v>
      </c>
      <c r="K21" s="40">
        <f t="shared" si="1"/>
        <v>85059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</row>
    <row r="22" spans="1:120" x14ac:dyDescent="0.35">
      <c r="A22" s="72"/>
      <c r="B22" s="73"/>
      <c r="C22" s="44">
        <v>409807.69</v>
      </c>
      <c r="D22" s="44"/>
      <c r="E22" s="44"/>
      <c r="F22" s="44"/>
      <c r="G22" s="44">
        <v>540515.37</v>
      </c>
      <c r="H22" s="44">
        <v>20420.400000000001</v>
      </c>
      <c r="I22" s="11">
        <f t="shared" si="0"/>
        <v>970743.46000000008</v>
      </c>
      <c r="J22" s="20">
        <v>1.9614684848895815E-2</v>
      </c>
      <c r="K22" s="40">
        <f t="shared" si="1"/>
        <v>19041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</row>
    <row r="23" spans="1:120" x14ac:dyDescent="0.35">
      <c r="A23" s="72"/>
      <c r="B23" s="73"/>
      <c r="C23" s="44">
        <v>487461.53</v>
      </c>
      <c r="D23" s="44"/>
      <c r="E23" s="44"/>
      <c r="F23" s="44"/>
      <c r="G23" s="44">
        <v>162000</v>
      </c>
      <c r="H23" s="44">
        <v>1375</v>
      </c>
      <c r="I23" s="11">
        <f t="shared" si="0"/>
        <v>650836.53</v>
      </c>
      <c r="J23" s="20">
        <v>3.5065360567414744E-2</v>
      </c>
      <c r="K23" s="40">
        <f t="shared" si="1"/>
        <v>22822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</row>
    <row r="24" spans="1:120" ht="14" customHeight="1" x14ac:dyDescent="0.35">
      <c r="A24" s="72"/>
      <c r="B24" s="73"/>
      <c r="C24" s="44">
        <v>345449</v>
      </c>
      <c r="D24" s="44"/>
      <c r="E24" s="44"/>
      <c r="F24" s="44"/>
      <c r="G24" s="44">
        <v>351755.37</v>
      </c>
      <c r="H24" s="44">
        <v>0</v>
      </c>
      <c r="I24" s="11">
        <f t="shared" si="0"/>
        <v>697204.37</v>
      </c>
      <c r="J24" s="20">
        <v>3.7807273360710054E-2</v>
      </c>
      <c r="K24" s="40">
        <f t="shared" si="1"/>
        <v>26359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</row>
    <row r="25" spans="1:120" x14ac:dyDescent="0.35">
      <c r="A25" s="72"/>
      <c r="B25" s="73"/>
      <c r="C25" s="44">
        <v>431297.99</v>
      </c>
      <c r="D25" s="44"/>
      <c r="E25" s="44"/>
      <c r="F25" s="44"/>
      <c r="G25" s="44">
        <v>602710.59</v>
      </c>
      <c r="H25" s="44">
        <v>0</v>
      </c>
      <c r="I25" s="11">
        <f t="shared" si="0"/>
        <v>1034008.58</v>
      </c>
      <c r="J25" s="20">
        <v>2.8589940053476284E-2</v>
      </c>
      <c r="K25" s="40">
        <f t="shared" si="1"/>
        <v>29562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</row>
    <row r="26" spans="1:120" x14ac:dyDescent="0.35">
      <c r="A26" s="72"/>
      <c r="B26" s="73"/>
      <c r="C26" s="44">
        <v>329256.2</v>
      </c>
      <c r="D26" s="44"/>
      <c r="E26" s="44"/>
      <c r="F26" s="44"/>
      <c r="G26" s="44">
        <v>193120</v>
      </c>
      <c r="H26" s="44">
        <v>0</v>
      </c>
      <c r="I26" s="11">
        <f t="shared" si="0"/>
        <v>522376.2</v>
      </c>
      <c r="J26" s="20">
        <v>1.641122044825679E-2</v>
      </c>
      <c r="K26" s="40">
        <f t="shared" si="1"/>
        <v>8573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</row>
    <row r="27" spans="1:120" x14ac:dyDescent="0.35">
      <c r="A27" s="72"/>
      <c r="B27" s="73"/>
      <c r="C27" s="44">
        <v>242472.6</v>
      </c>
      <c r="D27" s="44"/>
      <c r="E27" s="44"/>
      <c r="F27" s="44"/>
      <c r="G27" s="44">
        <v>140205.63</v>
      </c>
      <c r="H27" s="44">
        <v>0</v>
      </c>
      <c r="I27" s="11">
        <f t="shared" si="0"/>
        <v>382678.23</v>
      </c>
      <c r="J27" s="20">
        <v>1.807018747727384E-2</v>
      </c>
      <c r="K27" s="40">
        <f t="shared" si="1"/>
        <v>6915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</row>
    <row r="28" spans="1:120" ht="15" customHeight="1" x14ac:dyDescent="0.35">
      <c r="A28" s="72"/>
      <c r="B28" s="73"/>
      <c r="C28" s="44">
        <v>249923.6</v>
      </c>
      <c r="D28" s="44"/>
      <c r="E28" s="44"/>
      <c r="F28" s="44"/>
      <c r="G28" s="44">
        <v>202180.93</v>
      </c>
      <c r="H28" s="44">
        <v>0</v>
      </c>
      <c r="I28" s="11">
        <f t="shared" si="0"/>
        <v>452104.53</v>
      </c>
      <c r="J28" s="20">
        <v>7.3164396918912813E-2</v>
      </c>
      <c r="K28" s="40">
        <f t="shared" si="1"/>
        <v>33078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</row>
    <row r="29" spans="1:120" x14ac:dyDescent="0.35">
      <c r="A29" s="72"/>
      <c r="B29" s="73"/>
      <c r="C29" s="44">
        <v>214112.66</v>
      </c>
      <c r="D29" s="44"/>
      <c r="E29" s="44"/>
      <c r="F29" s="44"/>
      <c r="G29" s="44">
        <v>104717.75</v>
      </c>
      <c r="H29" s="44">
        <v>0</v>
      </c>
      <c r="I29" s="11">
        <f t="shared" si="0"/>
        <v>318830.41000000003</v>
      </c>
      <c r="J29" s="20">
        <v>1.0916483676754738E-2</v>
      </c>
      <c r="K29" s="40">
        <f t="shared" si="1"/>
        <v>3481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</row>
    <row r="30" spans="1:120" x14ac:dyDescent="0.35">
      <c r="A30" s="72"/>
      <c r="B30" s="73"/>
      <c r="C30" s="44">
        <v>265778.03000000003</v>
      </c>
      <c r="D30" s="44"/>
      <c r="E30" s="44"/>
      <c r="F30" s="44"/>
      <c r="G30" s="44">
        <v>203908.47</v>
      </c>
      <c r="H30" s="44">
        <v>0</v>
      </c>
      <c r="I30" s="11">
        <f t="shared" si="0"/>
        <v>469686.5</v>
      </c>
      <c r="J30" s="20">
        <v>6.3805367224628123E-2</v>
      </c>
      <c r="K30" s="40">
        <f t="shared" si="1"/>
        <v>29969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</row>
    <row r="31" spans="1:120" ht="15" customHeight="1" x14ac:dyDescent="0.35">
      <c r="A31" s="72"/>
      <c r="B31" s="73"/>
      <c r="C31" s="44">
        <v>79884.639999999999</v>
      </c>
      <c r="D31" s="44"/>
      <c r="E31" s="44"/>
      <c r="F31" s="44"/>
      <c r="G31" s="44">
        <v>30</v>
      </c>
      <c r="H31" s="44">
        <v>0</v>
      </c>
      <c r="I31" s="11">
        <f t="shared" si="0"/>
        <v>79914.64</v>
      </c>
      <c r="J31" s="20">
        <v>5.788024036266195E-3</v>
      </c>
      <c r="K31" s="40">
        <f t="shared" si="1"/>
        <v>463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</row>
    <row r="32" spans="1:120" ht="15" customHeight="1" x14ac:dyDescent="0.35">
      <c r="A32" s="72"/>
      <c r="B32" s="73"/>
      <c r="C32" s="44">
        <v>195201.1</v>
      </c>
      <c r="D32" s="44"/>
      <c r="E32" s="44"/>
      <c r="F32" s="44"/>
      <c r="G32" s="44">
        <v>83109.52</v>
      </c>
      <c r="H32" s="44">
        <v>0</v>
      </c>
      <c r="I32" s="11">
        <f t="shared" si="0"/>
        <v>278310.62</v>
      </c>
      <c r="J32" s="20">
        <v>7.5173731003640651E-2</v>
      </c>
      <c r="K32" s="40">
        <f t="shared" si="1"/>
        <v>20922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</row>
    <row r="33" spans="1:120" ht="15" customHeight="1" x14ac:dyDescent="0.35">
      <c r="A33" s="72"/>
      <c r="B33" s="73"/>
      <c r="C33" s="44">
        <v>252140.04</v>
      </c>
      <c r="D33" s="44"/>
      <c r="E33" s="44"/>
      <c r="F33" s="44"/>
      <c r="G33" s="44">
        <v>199617.81</v>
      </c>
      <c r="H33" s="44">
        <v>17600</v>
      </c>
      <c r="I33" s="11">
        <f t="shared" si="0"/>
        <v>469357.85</v>
      </c>
      <c r="J33" s="20">
        <v>0.32992536957698548</v>
      </c>
      <c r="K33" s="40">
        <f t="shared" si="1"/>
        <v>154853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</row>
    <row r="34" spans="1:120" ht="15" customHeight="1" x14ac:dyDescent="0.35">
      <c r="A34" s="72"/>
      <c r="B34" s="73"/>
      <c r="C34" s="44">
        <v>262307.78999999998</v>
      </c>
      <c r="D34" s="44"/>
      <c r="E34" s="44"/>
      <c r="F34" s="44"/>
      <c r="G34" s="44">
        <v>225460.36</v>
      </c>
      <c r="H34" s="44">
        <v>0</v>
      </c>
      <c r="I34" s="11">
        <f t="shared" si="0"/>
        <v>487768.14999999997</v>
      </c>
      <c r="J34" s="20">
        <v>3.3088460510766832E-2</v>
      </c>
      <c r="K34" s="40">
        <f t="shared" si="1"/>
        <v>16139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C34" s="9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</row>
    <row r="35" spans="1:120" ht="15" customHeight="1" x14ac:dyDescent="0.35">
      <c r="A35" s="72"/>
      <c r="B35" s="73"/>
      <c r="C35" s="44">
        <v>359568.77</v>
      </c>
      <c r="D35" s="44"/>
      <c r="E35" s="44"/>
      <c r="F35" s="44"/>
      <c r="G35" s="44">
        <v>393762.45</v>
      </c>
      <c r="H35" s="44">
        <v>0</v>
      </c>
      <c r="I35" s="11">
        <f t="shared" si="0"/>
        <v>753331.22</v>
      </c>
      <c r="J35" s="20">
        <v>3.7625561396448272E-2</v>
      </c>
      <c r="K35" s="40">
        <f t="shared" si="1"/>
        <v>28345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</row>
    <row r="36" spans="1:120" ht="15" customHeight="1" x14ac:dyDescent="0.35">
      <c r="A36" s="72"/>
      <c r="B36" s="73"/>
      <c r="C36" s="44">
        <v>334742.68</v>
      </c>
      <c r="D36" s="44"/>
      <c r="E36" s="44"/>
      <c r="F36" s="44"/>
      <c r="G36" s="44">
        <v>326255.37</v>
      </c>
      <c r="H36" s="44">
        <v>0</v>
      </c>
      <c r="I36" s="11">
        <f t="shared" si="0"/>
        <v>660998.05000000005</v>
      </c>
      <c r="J36" s="20">
        <v>2.1811962246339738E-2</v>
      </c>
      <c r="K36" s="40">
        <f t="shared" si="1"/>
        <v>14418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"/>
      <c r="AC36" s="9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</row>
    <row r="37" spans="1:120" ht="15" customHeight="1" x14ac:dyDescent="0.35">
      <c r="A37" s="72"/>
      <c r="B37" s="73"/>
      <c r="C37" s="44">
        <v>170879.38</v>
      </c>
      <c r="D37" s="44"/>
      <c r="E37" s="44"/>
      <c r="F37" s="44"/>
      <c r="G37" s="44">
        <v>60120</v>
      </c>
      <c r="H37" s="44">
        <v>0</v>
      </c>
      <c r="I37" s="11">
        <f t="shared" si="0"/>
        <v>230999.38</v>
      </c>
      <c r="J37" s="20">
        <v>3.1215605799040039E-2</v>
      </c>
      <c r="K37" s="40">
        <f t="shared" si="1"/>
        <v>7211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9"/>
      <c r="AC37" s="9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</row>
    <row r="38" spans="1:120" ht="15" customHeight="1" x14ac:dyDescent="0.35">
      <c r="A38" s="72"/>
      <c r="B38" s="73"/>
      <c r="C38" s="44">
        <v>218764.79</v>
      </c>
      <c r="D38" s="44"/>
      <c r="E38" s="44"/>
      <c r="F38" s="44"/>
      <c r="G38" s="44">
        <v>201893.41</v>
      </c>
      <c r="H38" s="44">
        <v>0</v>
      </c>
      <c r="I38" s="11">
        <f t="shared" si="0"/>
        <v>420658.2</v>
      </c>
      <c r="J38" s="20">
        <v>0.59768094938539984</v>
      </c>
      <c r="K38" s="40">
        <f t="shared" si="1"/>
        <v>251419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/>
      <c r="AC38" s="9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</row>
    <row r="39" spans="1:120" ht="15" customHeight="1" x14ac:dyDescent="0.35">
      <c r="A39" s="72"/>
      <c r="B39" s="73"/>
      <c r="C39" s="44">
        <v>260546.33</v>
      </c>
      <c r="D39" s="44"/>
      <c r="E39" s="44"/>
      <c r="F39" s="44"/>
      <c r="G39" s="44">
        <v>201596.4</v>
      </c>
      <c r="H39" s="44">
        <v>0</v>
      </c>
      <c r="I39" s="11">
        <f t="shared" si="0"/>
        <v>462142.73</v>
      </c>
      <c r="J39" s="20">
        <v>5.3587936830376361E-2</v>
      </c>
      <c r="K39" s="40">
        <f t="shared" si="1"/>
        <v>24765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/>
      <c r="AC39" s="9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</row>
    <row r="40" spans="1:120" ht="15" customHeight="1" x14ac:dyDescent="0.35">
      <c r="A40" s="72"/>
      <c r="B40" s="73"/>
      <c r="C40" s="44">
        <v>360297.96</v>
      </c>
      <c r="D40" s="44"/>
      <c r="E40" s="44"/>
      <c r="F40" s="44"/>
      <c r="G40" s="44">
        <v>490482.13</v>
      </c>
      <c r="H40" s="44">
        <v>0</v>
      </c>
      <c r="I40" s="11">
        <f t="shared" si="0"/>
        <v>850780.09000000008</v>
      </c>
      <c r="J40" s="20">
        <v>3.6733840451758926E-2</v>
      </c>
      <c r="K40" s="40">
        <f t="shared" si="1"/>
        <v>31252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/>
      <c r="AC40" s="9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</row>
    <row r="41" spans="1:120" ht="15" customHeight="1" x14ac:dyDescent="0.35">
      <c r="A41" s="72"/>
      <c r="B41" s="73"/>
      <c r="C41" s="44">
        <v>375206.15</v>
      </c>
      <c r="D41" s="44"/>
      <c r="E41" s="44"/>
      <c r="F41" s="44"/>
      <c r="G41" s="44">
        <v>462591.49</v>
      </c>
      <c r="H41" s="44">
        <v>0</v>
      </c>
      <c r="I41" s="11">
        <f t="shared" si="0"/>
        <v>837797.64</v>
      </c>
      <c r="J41" s="20">
        <v>3.1175666770499159E-2</v>
      </c>
      <c r="K41" s="40">
        <f t="shared" si="1"/>
        <v>26119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9"/>
      <c r="AC41" s="9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</row>
    <row r="42" spans="1:120" ht="15" customHeight="1" x14ac:dyDescent="0.35">
      <c r="A42" s="72"/>
      <c r="B42" s="73"/>
      <c r="C42" s="44">
        <v>434711.57</v>
      </c>
      <c r="D42" s="44"/>
      <c r="E42" s="44"/>
      <c r="F42" s="44"/>
      <c r="G42" s="44">
        <v>651218.67000000004</v>
      </c>
      <c r="H42" s="44">
        <v>0</v>
      </c>
      <c r="I42" s="11">
        <f t="shared" si="0"/>
        <v>1085930.24</v>
      </c>
      <c r="J42" s="20">
        <v>2.5165524478551013E-2</v>
      </c>
      <c r="K42" s="40">
        <f t="shared" si="1"/>
        <v>27328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9"/>
      <c r="AC42" s="9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</row>
    <row r="43" spans="1:120" ht="15" customHeight="1" x14ac:dyDescent="0.35">
      <c r="A43" s="72"/>
      <c r="B43" s="73"/>
      <c r="C43" s="44">
        <v>196978.89</v>
      </c>
      <c r="D43" s="44"/>
      <c r="E43" s="44"/>
      <c r="F43" s="44"/>
      <c r="G43" s="44">
        <v>171361.96</v>
      </c>
      <c r="H43" s="44">
        <v>0</v>
      </c>
      <c r="I43" s="11">
        <f t="shared" si="0"/>
        <v>368340.85</v>
      </c>
      <c r="J43" s="20">
        <v>0.80454866018763627</v>
      </c>
      <c r="K43" s="40">
        <f t="shared" si="1"/>
        <v>296348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9"/>
      <c r="AC43" s="9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</row>
    <row r="44" spans="1:120" ht="15" customHeight="1" x14ac:dyDescent="0.35">
      <c r="A44" s="72"/>
      <c r="B44" s="73"/>
      <c r="C44" s="44">
        <v>171174.51</v>
      </c>
      <c r="D44" s="44"/>
      <c r="E44" s="44"/>
      <c r="F44" s="44"/>
      <c r="G44" s="44">
        <v>153736.70000000001</v>
      </c>
      <c r="H44" s="44">
        <v>0</v>
      </c>
      <c r="I44" s="11">
        <f t="shared" si="0"/>
        <v>324911.21000000002</v>
      </c>
      <c r="J44" s="20">
        <v>0.90581644783398496</v>
      </c>
      <c r="K44" s="40">
        <f t="shared" si="1"/>
        <v>294310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9"/>
      <c r="AC44" s="9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</row>
    <row r="45" spans="1:120" ht="15" customHeight="1" x14ac:dyDescent="0.35">
      <c r="A45" s="72"/>
      <c r="B45" s="73"/>
      <c r="C45" s="44">
        <v>592692.26</v>
      </c>
      <c r="D45" s="44"/>
      <c r="E45" s="44"/>
      <c r="F45" s="44"/>
      <c r="G45" s="44">
        <v>1664688.27</v>
      </c>
      <c r="H45" s="44">
        <v>0</v>
      </c>
      <c r="I45" s="11">
        <f t="shared" si="0"/>
        <v>2257380.5300000003</v>
      </c>
      <c r="J45" s="20">
        <v>3.8346635342589849E-2</v>
      </c>
      <c r="K45" s="40">
        <f t="shared" si="1"/>
        <v>86563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/>
      <c r="AC45" s="9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</row>
    <row r="46" spans="1:120" x14ac:dyDescent="0.35">
      <c r="A46" s="13"/>
      <c r="B46" s="14"/>
      <c r="C46" s="10"/>
      <c r="D46" s="10"/>
      <c r="E46" s="10"/>
      <c r="F46" s="10"/>
      <c r="G46" s="10"/>
      <c r="H46" s="10"/>
      <c r="I46" s="11"/>
      <c r="J46" s="20"/>
      <c r="K46" s="40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  <c r="AC46" s="9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</row>
    <row r="47" spans="1:120" x14ac:dyDescent="0.35">
      <c r="A47" s="12" t="s">
        <v>30</v>
      </c>
      <c r="B47" s="16"/>
      <c r="C47" s="10">
        <f t="shared" ref="C47:I47" si="2">SUM(C10:C46)</f>
        <v>13644750.199999999</v>
      </c>
      <c r="D47" s="10">
        <f t="shared" si="2"/>
        <v>0</v>
      </c>
      <c r="E47" s="10">
        <f t="shared" si="2"/>
        <v>0</v>
      </c>
      <c r="F47" s="10">
        <f t="shared" si="2"/>
        <v>0</v>
      </c>
      <c r="G47" s="10">
        <f t="shared" si="2"/>
        <v>28597019.559999995</v>
      </c>
      <c r="H47" s="10">
        <f t="shared" si="2"/>
        <v>86706.93</v>
      </c>
      <c r="I47" s="10">
        <f t="shared" si="2"/>
        <v>42328476.690000013</v>
      </c>
      <c r="J47" s="21"/>
      <c r="K47" s="10">
        <f>SUM(K10:K46)</f>
        <v>3023611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7"/>
      <c r="AC47" s="7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</row>
    <row r="48" spans="1:120" x14ac:dyDescent="0.35">
      <c r="A48" s="13" t="s">
        <v>49</v>
      </c>
      <c r="B48" s="16"/>
      <c r="C48" s="22" t="s">
        <v>50</v>
      </c>
      <c r="D48" s="22" t="s">
        <v>50</v>
      </c>
      <c r="E48" s="22" t="s">
        <v>50</v>
      </c>
      <c r="F48" s="22" t="s">
        <v>50</v>
      </c>
      <c r="G48" s="22" t="s">
        <v>50</v>
      </c>
      <c r="H48" s="22" t="s">
        <v>50</v>
      </c>
      <c r="I48" s="22" t="s">
        <v>50</v>
      </c>
      <c r="J48" s="21"/>
      <c r="K48" s="11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7"/>
      <c r="AC48" s="7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</row>
    <row r="49" spans="1:120" x14ac:dyDescent="0.35">
      <c r="A49" s="16"/>
      <c r="B49" s="16"/>
      <c r="J49" s="21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  <c r="AC49" s="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</row>
    <row r="50" spans="1:120" x14ac:dyDescent="0.35">
      <c r="A50" s="59" t="s">
        <v>32</v>
      </c>
      <c r="B50" s="60"/>
      <c r="C50" s="8"/>
      <c r="D50" s="8"/>
      <c r="E50" s="8"/>
      <c r="F50" s="8"/>
      <c r="G50" s="8"/>
      <c r="H50" s="8"/>
      <c r="I50" s="9"/>
      <c r="J50" s="32"/>
      <c r="K50" s="9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/>
      <c r="AC50" s="9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</row>
    <row r="51" spans="1:120" ht="15" customHeight="1" x14ac:dyDescent="0.35">
      <c r="A51" s="61" t="s">
        <v>33</v>
      </c>
      <c r="B51" s="62"/>
      <c r="C51" s="8"/>
      <c r="D51" s="8"/>
      <c r="E51" s="8"/>
      <c r="F51" s="8"/>
      <c r="G51" s="8"/>
      <c r="H51" s="8"/>
      <c r="I51" s="9"/>
      <c r="J51" s="33"/>
      <c r="K51" s="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  <c r="AC51" s="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</row>
    <row r="52" spans="1:120" x14ac:dyDescent="0.35">
      <c r="A52" s="12" t="s">
        <v>34</v>
      </c>
      <c r="B52" s="17"/>
      <c r="C52" s="10">
        <v>137821.32999999999</v>
      </c>
      <c r="D52" s="10">
        <v>0</v>
      </c>
      <c r="E52" s="10">
        <v>0</v>
      </c>
      <c r="F52" s="10">
        <v>0</v>
      </c>
      <c r="G52" s="10">
        <v>73813.14</v>
      </c>
      <c r="H52" s="10">
        <v>24425.94</v>
      </c>
      <c r="I52" s="11">
        <f>SUM(C52:H52)</f>
        <v>236060.40999999997</v>
      </c>
      <c r="J52" s="20">
        <v>1</v>
      </c>
      <c r="K52" s="40">
        <f t="shared" ref="K52" si="3">ROUND(+I52*J52,0)</f>
        <v>236060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7"/>
      <c r="AC52" s="7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</row>
    <row r="53" spans="1:120" x14ac:dyDescent="0.35">
      <c r="A53" s="13" t="s">
        <v>51</v>
      </c>
      <c r="B53" s="17"/>
      <c r="C53" s="22" t="s">
        <v>50</v>
      </c>
      <c r="D53" s="22" t="s">
        <v>50</v>
      </c>
      <c r="E53" s="22" t="s">
        <v>50</v>
      </c>
      <c r="F53" s="22" t="s">
        <v>50</v>
      </c>
      <c r="G53" s="22" t="s">
        <v>50</v>
      </c>
      <c r="H53" s="22" t="s">
        <v>50</v>
      </c>
      <c r="I53" s="22" t="s">
        <v>50</v>
      </c>
      <c r="J53" s="20">
        <v>1</v>
      </c>
      <c r="K53" s="10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7"/>
      <c r="AC53" s="7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</row>
    <row r="54" spans="1:120" x14ac:dyDescent="0.35">
      <c r="A54" s="16"/>
      <c r="B54" s="16"/>
      <c r="C54" s="8"/>
      <c r="D54" s="8"/>
      <c r="E54" s="8"/>
      <c r="F54" s="8"/>
      <c r="G54" s="8"/>
      <c r="H54" s="8"/>
      <c r="I54" s="9"/>
      <c r="J54" s="21"/>
      <c r="K54" s="9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  <c r="AC54" s="9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</row>
    <row r="55" spans="1:120" x14ac:dyDescent="0.35">
      <c r="A55" s="59" t="s">
        <v>36</v>
      </c>
      <c r="B55" s="60"/>
      <c r="C55" s="8"/>
      <c r="D55" s="8"/>
      <c r="E55" s="8"/>
      <c r="F55" s="8"/>
      <c r="G55" s="8"/>
      <c r="H55" s="8"/>
      <c r="I55" s="9"/>
      <c r="J55" s="32"/>
      <c r="K55" s="9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9"/>
      <c r="AC55" s="9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</row>
    <row r="56" spans="1:120" ht="15" customHeight="1" x14ac:dyDescent="0.35">
      <c r="A56" s="61" t="s">
        <v>33</v>
      </c>
      <c r="B56" s="62"/>
      <c r="C56" s="8"/>
      <c r="D56" s="8"/>
      <c r="E56" s="8"/>
      <c r="F56" s="8"/>
      <c r="G56" s="8"/>
      <c r="H56" s="8"/>
      <c r="I56" s="9"/>
      <c r="J56" s="33"/>
      <c r="K56" s="9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  <c r="AC56" s="9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</row>
    <row r="57" spans="1:120" x14ac:dyDescent="0.35">
      <c r="A57" s="12" t="s">
        <v>34</v>
      </c>
      <c r="B57" s="17"/>
      <c r="C57" s="10">
        <v>1808555.27</v>
      </c>
      <c r="D57" s="10">
        <v>45858.45</v>
      </c>
      <c r="E57" s="10">
        <v>0</v>
      </c>
      <c r="F57" s="10">
        <v>0</v>
      </c>
      <c r="G57" s="10">
        <v>530095.93000000005</v>
      </c>
      <c r="H57" s="10">
        <v>289956.02</v>
      </c>
      <c r="I57" s="11">
        <f>SUM(C57:H57)</f>
        <v>2674465.67</v>
      </c>
      <c r="J57" s="20">
        <v>1</v>
      </c>
      <c r="K57" s="40">
        <f t="shared" ref="K57" si="4">ROUND(+I57*J57,0)</f>
        <v>2674466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7"/>
      <c r="AC57" s="7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</row>
    <row r="58" spans="1:120" x14ac:dyDescent="0.35">
      <c r="A58" s="13" t="s">
        <v>51</v>
      </c>
      <c r="B58" s="17"/>
      <c r="C58" s="22" t="s">
        <v>50</v>
      </c>
      <c r="D58" s="22" t="s">
        <v>50</v>
      </c>
      <c r="E58" s="22" t="s">
        <v>50</v>
      </c>
      <c r="F58" s="22" t="s">
        <v>50</v>
      </c>
      <c r="G58" s="22" t="s">
        <v>50</v>
      </c>
      <c r="H58" s="22" t="s">
        <v>50</v>
      </c>
      <c r="I58" s="22" t="s">
        <v>50</v>
      </c>
      <c r="J58" s="20">
        <v>1</v>
      </c>
      <c r="K58" s="10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7"/>
      <c r="AC58" s="7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</row>
    <row r="59" spans="1:120" x14ac:dyDescent="0.35">
      <c r="A59" s="16"/>
      <c r="B59" s="16"/>
      <c r="C59" s="8"/>
      <c r="D59" s="8"/>
      <c r="E59" s="8"/>
      <c r="F59" s="8"/>
      <c r="G59" s="8"/>
      <c r="H59" s="8"/>
      <c r="I59" s="9"/>
      <c r="J59" s="21"/>
      <c r="K59" s="9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9"/>
      <c r="AC59" s="9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</row>
    <row r="60" spans="1:120" x14ac:dyDescent="0.35">
      <c r="A60" s="59" t="s">
        <v>37</v>
      </c>
      <c r="B60" s="60"/>
      <c r="C60" s="8"/>
      <c r="D60" s="8"/>
      <c r="E60" s="8"/>
      <c r="F60" s="8"/>
      <c r="G60" s="8"/>
      <c r="H60" s="8"/>
      <c r="I60" s="9"/>
      <c r="J60" s="32"/>
      <c r="K60" s="9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9"/>
      <c r="AC60" s="9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</row>
    <row r="61" spans="1:120" ht="15" customHeight="1" x14ac:dyDescent="0.35">
      <c r="A61" s="61" t="s">
        <v>33</v>
      </c>
      <c r="B61" s="62"/>
      <c r="C61" s="8"/>
      <c r="D61" s="8"/>
      <c r="E61" s="8"/>
      <c r="F61" s="8"/>
      <c r="G61" s="8"/>
      <c r="H61" s="8"/>
      <c r="I61" s="9"/>
      <c r="J61" s="33"/>
      <c r="K61" s="9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9"/>
      <c r="AC61" s="9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</row>
    <row r="62" spans="1:120" x14ac:dyDescent="0.35">
      <c r="A62" s="12" t="s">
        <v>34</v>
      </c>
      <c r="B62" s="17"/>
      <c r="C62" s="10">
        <v>5422073.0899999896</v>
      </c>
      <c r="D62" s="10">
        <v>1343631.62</v>
      </c>
      <c r="E62" s="10">
        <v>14803.11</v>
      </c>
      <c r="F62" s="10">
        <v>0</v>
      </c>
      <c r="G62" s="10">
        <v>1070396.1499999999</v>
      </c>
      <c r="H62" s="10">
        <v>1171019.24</v>
      </c>
      <c r="I62" s="11">
        <f>SUM(C62:H62)</f>
        <v>9021923.2099999897</v>
      </c>
      <c r="J62" s="20">
        <v>1</v>
      </c>
      <c r="K62" s="40">
        <f t="shared" ref="K62" si="5">ROUND(+I62*J62,0)</f>
        <v>9021923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7"/>
      <c r="AC62" s="7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</row>
    <row r="63" spans="1:120" x14ac:dyDescent="0.35">
      <c r="A63" s="13" t="s">
        <v>51</v>
      </c>
      <c r="B63" s="17"/>
      <c r="C63" s="22" t="s">
        <v>50</v>
      </c>
      <c r="D63" s="22" t="s">
        <v>50</v>
      </c>
      <c r="E63" s="22" t="s">
        <v>50</v>
      </c>
      <c r="F63" s="22" t="s">
        <v>50</v>
      </c>
      <c r="G63" s="22" t="s">
        <v>50</v>
      </c>
      <c r="H63" s="22" t="s">
        <v>50</v>
      </c>
      <c r="I63" s="22" t="s">
        <v>50</v>
      </c>
      <c r="J63" s="20">
        <v>1</v>
      </c>
      <c r="K63" s="10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7"/>
      <c r="AC63" s="7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</row>
    <row r="64" spans="1:120" x14ac:dyDescent="0.35">
      <c r="A64" s="16"/>
      <c r="B64" s="16"/>
      <c r="C64" s="8"/>
      <c r="D64" s="8"/>
      <c r="E64" s="8"/>
      <c r="F64" s="8"/>
      <c r="G64" s="8"/>
      <c r="H64" s="8"/>
      <c r="I64" s="9"/>
      <c r="J64" s="21"/>
      <c r="K64" s="9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9"/>
      <c r="AC64" s="9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</row>
    <row r="65" spans="1:120" ht="15" customHeight="1" x14ac:dyDescent="0.35">
      <c r="A65" s="59" t="s">
        <v>38</v>
      </c>
      <c r="B65" s="60"/>
      <c r="C65" s="8"/>
      <c r="D65" s="8"/>
      <c r="E65" s="8"/>
      <c r="F65" s="8"/>
      <c r="G65" s="8"/>
      <c r="H65" s="8"/>
      <c r="I65" s="9"/>
      <c r="J65" s="32"/>
      <c r="K65" s="9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9"/>
      <c r="AC65" s="9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</row>
    <row r="66" spans="1:120" ht="15" customHeight="1" x14ac:dyDescent="0.35">
      <c r="A66" s="61" t="s">
        <v>33</v>
      </c>
      <c r="B66" s="62"/>
      <c r="C66" s="8"/>
      <c r="D66" s="8"/>
      <c r="E66" s="8"/>
      <c r="F66" s="8"/>
      <c r="G66" s="8"/>
      <c r="H66" s="8"/>
      <c r="I66" s="9"/>
      <c r="J66" s="33"/>
      <c r="K66" s="9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9"/>
      <c r="AC66" s="9"/>
    </row>
    <row r="67" spans="1:120" x14ac:dyDescent="0.35">
      <c r="A67" s="12" t="s">
        <v>34</v>
      </c>
      <c r="B67" s="17"/>
      <c r="C67" s="10">
        <v>5305164.0900000101</v>
      </c>
      <c r="D67" s="10">
        <v>334591.98</v>
      </c>
      <c r="E67" s="10">
        <v>16717.8</v>
      </c>
      <c r="F67" s="10">
        <v>0</v>
      </c>
      <c r="G67" s="10">
        <v>1315170.27</v>
      </c>
      <c r="H67" s="10">
        <v>943139.83000000298</v>
      </c>
      <c r="I67" s="11">
        <f>SUM(C67:H67)</f>
        <v>7914783.9700000128</v>
      </c>
      <c r="J67" s="20">
        <v>1</v>
      </c>
      <c r="K67" s="40">
        <f t="shared" ref="K67" si="6">ROUND(+I67*J67,0)</f>
        <v>7914784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7"/>
      <c r="AC67" s="7"/>
    </row>
    <row r="68" spans="1:120" x14ac:dyDescent="0.35">
      <c r="A68" s="13" t="s">
        <v>51</v>
      </c>
      <c r="B68" s="17"/>
      <c r="C68" s="22" t="s">
        <v>50</v>
      </c>
      <c r="D68" s="22" t="s">
        <v>50</v>
      </c>
      <c r="E68" s="22" t="s">
        <v>50</v>
      </c>
      <c r="F68" s="22" t="s">
        <v>50</v>
      </c>
      <c r="G68" s="22" t="s">
        <v>50</v>
      </c>
      <c r="H68" s="22" t="s">
        <v>50</v>
      </c>
      <c r="I68" s="22" t="s">
        <v>50</v>
      </c>
      <c r="J68" s="20">
        <v>1</v>
      </c>
      <c r="K68" s="10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7"/>
      <c r="AC68" s="7"/>
    </row>
    <row r="69" spans="1:120" x14ac:dyDescent="0.35">
      <c r="A69" s="16"/>
      <c r="B69" s="16"/>
      <c r="C69" s="8"/>
      <c r="D69" s="8"/>
      <c r="E69" s="8"/>
      <c r="F69" s="8"/>
      <c r="G69" s="8"/>
      <c r="H69" s="8"/>
      <c r="I69" s="9"/>
      <c r="J69" s="21"/>
      <c r="K69" s="9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9"/>
      <c r="AC69" s="9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</row>
    <row r="70" spans="1:120" ht="14.5" customHeight="1" x14ac:dyDescent="0.35">
      <c r="A70" s="59" t="s">
        <v>39</v>
      </c>
      <c r="B70" s="60"/>
      <c r="C70" s="8"/>
      <c r="D70" s="8"/>
      <c r="E70" s="8"/>
      <c r="F70" s="8"/>
      <c r="G70" s="8"/>
      <c r="H70" s="8"/>
      <c r="I70" s="9"/>
      <c r="J70" s="32"/>
      <c r="K70" s="9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9"/>
      <c r="AC70" s="9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</row>
    <row r="71" spans="1:120" ht="15" customHeight="1" x14ac:dyDescent="0.35">
      <c r="A71" s="61" t="s">
        <v>33</v>
      </c>
      <c r="B71" s="62"/>
      <c r="C71" s="8"/>
      <c r="D71" s="8"/>
      <c r="E71" s="8"/>
      <c r="F71" s="8"/>
      <c r="G71" s="8"/>
      <c r="H71" s="8"/>
      <c r="I71" s="9"/>
      <c r="J71" s="33"/>
      <c r="K71" s="9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9"/>
      <c r="AC71" s="9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</row>
    <row r="72" spans="1:120" x14ac:dyDescent="0.35">
      <c r="A72" s="12" t="s">
        <v>34</v>
      </c>
      <c r="B72" s="17"/>
      <c r="C72" s="10">
        <v>16014822.029999999</v>
      </c>
      <c r="D72" s="10">
        <v>6774436.4600000102</v>
      </c>
      <c r="E72" s="10">
        <v>51893.97</v>
      </c>
      <c r="F72" s="10">
        <v>0</v>
      </c>
      <c r="G72" s="10">
        <v>1733480.02</v>
      </c>
      <c r="H72" s="10">
        <v>3726114.6100000101</v>
      </c>
      <c r="I72" s="11">
        <f>SUM(C72:H72)</f>
        <v>28300747.090000018</v>
      </c>
      <c r="J72" s="20">
        <v>1</v>
      </c>
      <c r="K72" s="40">
        <f t="shared" ref="K72" si="7">ROUND(+I72*J72,0)</f>
        <v>28300747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7"/>
      <c r="AC72" s="7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</row>
    <row r="73" spans="1:120" x14ac:dyDescent="0.35">
      <c r="A73" s="13" t="s">
        <v>51</v>
      </c>
      <c r="B73" s="17"/>
      <c r="C73" s="22" t="s">
        <v>50</v>
      </c>
      <c r="D73" s="22" t="s">
        <v>50</v>
      </c>
      <c r="E73" s="22" t="s">
        <v>50</v>
      </c>
      <c r="F73" s="22" t="s">
        <v>50</v>
      </c>
      <c r="G73" s="22" t="s">
        <v>50</v>
      </c>
      <c r="H73" s="22" t="s">
        <v>50</v>
      </c>
      <c r="I73" s="22" t="s">
        <v>50</v>
      </c>
      <c r="J73" s="20">
        <v>1</v>
      </c>
      <c r="K73" s="10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7"/>
      <c r="AC73" s="7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</row>
    <row r="74" spans="1:120" x14ac:dyDescent="0.35">
      <c r="A74" s="16"/>
      <c r="B74" s="16"/>
      <c r="C74" s="8"/>
      <c r="D74" s="8"/>
      <c r="E74" s="8"/>
      <c r="F74" s="8"/>
      <c r="G74" s="8"/>
      <c r="H74" s="8"/>
      <c r="I74" s="9"/>
      <c r="J74" s="21"/>
      <c r="K74" s="9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9"/>
      <c r="AC74" s="9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</row>
    <row r="75" spans="1:120" x14ac:dyDescent="0.35">
      <c r="A75" s="59" t="s">
        <v>40</v>
      </c>
      <c r="B75" s="60"/>
      <c r="C75" s="8"/>
      <c r="D75" s="8"/>
      <c r="E75" s="8"/>
      <c r="F75" s="8"/>
      <c r="G75" s="8"/>
      <c r="H75" s="8"/>
      <c r="I75" s="9"/>
      <c r="J75" s="32"/>
      <c r="K75" s="9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9"/>
      <c r="AC75" s="9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</row>
    <row r="76" spans="1:120" ht="15" customHeight="1" x14ac:dyDescent="0.35">
      <c r="A76" s="61" t="s">
        <v>33</v>
      </c>
      <c r="B76" s="62"/>
      <c r="C76" s="8"/>
      <c r="D76" s="8"/>
      <c r="E76" s="8"/>
      <c r="F76" s="8"/>
      <c r="G76" s="8"/>
      <c r="H76" s="8"/>
      <c r="I76" s="9"/>
      <c r="J76" s="33"/>
      <c r="K76" s="9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9"/>
      <c r="AC76" s="9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</row>
    <row r="77" spans="1:120" x14ac:dyDescent="0.35">
      <c r="A77" s="12" t="s">
        <v>34</v>
      </c>
      <c r="B77" s="17"/>
      <c r="C77" s="10">
        <v>11210831.91</v>
      </c>
      <c r="D77" s="10">
        <v>4621157.13</v>
      </c>
      <c r="E77" s="10">
        <v>42363.21</v>
      </c>
      <c r="F77" s="10">
        <v>0</v>
      </c>
      <c r="G77" s="10">
        <v>1283483.83</v>
      </c>
      <c r="H77" s="10">
        <v>2777127.74</v>
      </c>
      <c r="I77" s="11">
        <f>SUM(C77:H77)</f>
        <v>19934963.82</v>
      </c>
      <c r="J77" s="20">
        <v>1</v>
      </c>
      <c r="K77" s="40">
        <f t="shared" ref="K77" si="8">ROUND(+I77*J77,0)</f>
        <v>19934964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7"/>
      <c r="AC77" s="7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</row>
    <row r="78" spans="1:120" x14ac:dyDescent="0.35">
      <c r="A78" s="13" t="s">
        <v>51</v>
      </c>
      <c r="B78" s="17"/>
      <c r="C78" s="22" t="s">
        <v>50</v>
      </c>
      <c r="D78" s="22" t="s">
        <v>50</v>
      </c>
      <c r="E78" s="22" t="s">
        <v>50</v>
      </c>
      <c r="F78" s="22" t="s">
        <v>50</v>
      </c>
      <c r="G78" s="22" t="s">
        <v>50</v>
      </c>
      <c r="H78" s="22" t="s">
        <v>50</v>
      </c>
      <c r="I78" s="22" t="s">
        <v>50</v>
      </c>
      <c r="J78" s="20">
        <v>1</v>
      </c>
      <c r="K78" s="10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7"/>
      <c r="AC78" s="7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</row>
    <row r="79" spans="1:120" x14ac:dyDescent="0.35">
      <c r="A79" s="16"/>
      <c r="B79" s="16"/>
      <c r="C79" s="8"/>
      <c r="D79" s="8"/>
      <c r="E79" s="8"/>
      <c r="F79" s="8"/>
      <c r="G79" s="8"/>
      <c r="H79" s="8"/>
      <c r="I79" s="9"/>
      <c r="J79" s="21"/>
      <c r="K79" s="9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9"/>
      <c r="AC79" s="9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</row>
    <row r="80" spans="1:120" x14ac:dyDescent="0.35">
      <c r="A80" s="59" t="s">
        <v>41</v>
      </c>
      <c r="B80" s="60"/>
      <c r="C80" s="8"/>
      <c r="D80" s="8"/>
      <c r="E80" s="8"/>
      <c r="F80" s="8"/>
      <c r="G80" s="8"/>
      <c r="H80" s="8"/>
      <c r="I80" s="9"/>
      <c r="J80" s="32"/>
      <c r="K80" s="9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9"/>
      <c r="AC80" s="9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</row>
    <row r="81" spans="1:120" ht="15" customHeight="1" x14ac:dyDescent="0.35">
      <c r="A81" s="61" t="s">
        <v>33</v>
      </c>
      <c r="B81" s="62"/>
      <c r="C81" s="8"/>
      <c r="D81" s="8"/>
      <c r="E81" s="8"/>
      <c r="F81" s="8"/>
      <c r="G81" s="8"/>
      <c r="H81" s="8"/>
      <c r="I81" s="9"/>
      <c r="J81" s="33"/>
      <c r="K81" s="9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9"/>
      <c r="AC81" s="9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</row>
    <row r="82" spans="1:120" x14ac:dyDescent="0.35">
      <c r="A82" s="12" t="s">
        <v>34</v>
      </c>
      <c r="B82" s="16"/>
      <c r="C82" s="10">
        <v>2794313.05</v>
      </c>
      <c r="D82" s="10">
        <v>1758382.69</v>
      </c>
      <c r="E82" s="10">
        <v>5867.2</v>
      </c>
      <c r="F82" s="10">
        <v>0</v>
      </c>
      <c r="G82" s="10">
        <v>238580.89</v>
      </c>
      <c r="H82" s="10">
        <v>586502.15000000095</v>
      </c>
      <c r="I82" s="11">
        <f>SUM(C82:H82)</f>
        <v>5383645.9800000014</v>
      </c>
      <c r="J82" s="20">
        <v>1</v>
      </c>
      <c r="K82" s="40">
        <f t="shared" ref="K82" si="9">ROUND(+I82*J82,0)</f>
        <v>5383646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7"/>
      <c r="AC82" s="7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</row>
    <row r="83" spans="1:120" x14ac:dyDescent="0.35">
      <c r="A83" s="13" t="s">
        <v>51</v>
      </c>
      <c r="B83" s="16"/>
      <c r="C83" s="22" t="s">
        <v>50</v>
      </c>
      <c r="D83" s="22" t="s">
        <v>50</v>
      </c>
      <c r="E83" s="22" t="s">
        <v>50</v>
      </c>
      <c r="F83" s="22" t="s">
        <v>50</v>
      </c>
      <c r="G83" s="22" t="s">
        <v>50</v>
      </c>
      <c r="H83" s="22" t="s">
        <v>50</v>
      </c>
      <c r="I83" s="22" t="s">
        <v>50</v>
      </c>
      <c r="J83" s="20">
        <v>1</v>
      </c>
      <c r="K83" s="10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7"/>
      <c r="AC83" s="7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</row>
    <row r="84" spans="1:120" x14ac:dyDescent="0.35">
      <c r="A84" s="31"/>
      <c r="B84" s="16"/>
      <c r="C84" s="8"/>
      <c r="D84" s="8"/>
      <c r="E84" s="8"/>
      <c r="F84" s="8"/>
      <c r="G84" s="8"/>
      <c r="H84" s="8"/>
      <c r="I84" s="9"/>
      <c r="J84" s="21"/>
      <c r="K84" s="9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9"/>
      <c r="AC84" s="9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</row>
    <row r="85" spans="1:120" x14ac:dyDescent="0.35">
      <c r="A85" s="16"/>
      <c r="B85" s="16"/>
      <c r="C85" s="8"/>
      <c r="D85" s="8"/>
      <c r="E85" s="8"/>
      <c r="F85" s="8"/>
      <c r="G85" s="8"/>
      <c r="H85" s="8"/>
      <c r="I85" s="9"/>
      <c r="J85" s="21"/>
      <c r="K85" s="9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9"/>
      <c r="AC85" s="9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</row>
    <row r="86" spans="1:120" x14ac:dyDescent="0.35">
      <c r="A86" s="57" t="s">
        <v>42</v>
      </c>
      <c r="B86" s="58"/>
      <c r="C86" s="8"/>
      <c r="D86" s="8"/>
      <c r="E86" s="8"/>
      <c r="F86" s="8"/>
      <c r="G86" s="8"/>
      <c r="H86" s="8"/>
      <c r="I86" s="9"/>
      <c r="J86" s="39"/>
      <c r="K86" s="9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9"/>
      <c r="AC86" s="9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</row>
    <row r="87" spans="1:120" x14ac:dyDescent="0.35">
      <c r="A87" s="12" t="s">
        <v>43</v>
      </c>
      <c r="C87" s="10">
        <f>C82+C77+C72+C67+C62+C57+C52+C47</f>
        <v>56338330.969999999</v>
      </c>
      <c r="D87" s="10">
        <f t="shared" ref="D87:I87" si="10">D82+D77+D72+D67+D62+D57+D52+D47</f>
        <v>14878058.330000009</v>
      </c>
      <c r="E87" s="10">
        <f t="shared" si="10"/>
        <v>131645.29</v>
      </c>
      <c r="F87" s="10">
        <f t="shared" si="10"/>
        <v>0</v>
      </c>
      <c r="G87" s="10">
        <f t="shared" si="10"/>
        <v>34842039.789999992</v>
      </c>
      <c r="H87" s="10">
        <f t="shared" si="10"/>
        <v>9604992.4600000121</v>
      </c>
      <c r="I87" s="11">
        <f t="shared" si="10"/>
        <v>115795066.84000003</v>
      </c>
      <c r="K87" s="40">
        <f t="shared" ref="K87" si="11">K82+K77+K72+K67+K62+K57+K52+K47</f>
        <v>76490201</v>
      </c>
      <c r="L87" s="7">
        <v>5496646.8100000015</v>
      </c>
      <c r="M87" s="7">
        <v>1669586.95</v>
      </c>
      <c r="N87" s="7">
        <v>210179.06</v>
      </c>
      <c r="O87" s="7">
        <v>157181.88</v>
      </c>
      <c r="P87" s="7"/>
      <c r="Q87" s="7">
        <v>61171.6</v>
      </c>
      <c r="R87" s="7">
        <v>178669.96</v>
      </c>
      <c r="S87" s="7">
        <f>270262.51+36653</f>
        <v>306915.51</v>
      </c>
      <c r="T87" s="7">
        <v>0</v>
      </c>
      <c r="U87" s="7">
        <v>0</v>
      </c>
      <c r="V87" s="7">
        <v>1754103.0000000049</v>
      </c>
      <c r="W87" s="7">
        <v>5665834.6100000003</v>
      </c>
      <c r="X87" s="7">
        <v>-3886318.9400000018</v>
      </c>
      <c r="Y87" s="7"/>
      <c r="Z87" s="7">
        <v>307757.2300000001</v>
      </c>
      <c r="AA87" s="7">
        <v>22616.41</v>
      </c>
      <c r="AB87" s="7">
        <f>+K87+L87+N87+P87+R87+T87+V87+X87+Z87</f>
        <v>80551238.120000005</v>
      </c>
      <c r="AC87" s="7">
        <f>+M87+O87+Q87+S87+U87+W87+Y87+AA87</f>
        <v>7883306.9600000009</v>
      </c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</row>
    <row r="88" spans="1:120" x14ac:dyDescent="0.35">
      <c r="A88" s="13" t="s">
        <v>52</v>
      </c>
      <c r="B88" s="16"/>
      <c r="C88" s="22" t="s">
        <v>50</v>
      </c>
      <c r="D88" s="22" t="s">
        <v>50</v>
      </c>
      <c r="E88" s="22" t="s">
        <v>50</v>
      </c>
      <c r="F88" s="22" t="s">
        <v>50</v>
      </c>
      <c r="G88" s="22" t="s">
        <v>50</v>
      </c>
      <c r="H88" s="22" t="s">
        <v>50</v>
      </c>
      <c r="I88" s="22" t="s">
        <v>50</v>
      </c>
      <c r="J88" s="21"/>
      <c r="K88" s="22" t="s">
        <v>50</v>
      </c>
      <c r="L88" s="22" t="s">
        <v>50</v>
      </c>
      <c r="M88" s="22" t="s">
        <v>50</v>
      </c>
      <c r="N88" s="22" t="s">
        <v>50</v>
      </c>
      <c r="O88" s="22" t="s">
        <v>50</v>
      </c>
      <c r="P88" s="22" t="s">
        <v>50</v>
      </c>
      <c r="Q88" s="22" t="s">
        <v>50</v>
      </c>
      <c r="R88" s="22" t="s">
        <v>50</v>
      </c>
      <c r="S88" s="22" t="s">
        <v>50</v>
      </c>
      <c r="T88" s="22" t="s">
        <v>50</v>
      </c>
      <c r="U88" s="22" t="s">
        <v>50</v>
      </c>
      <c r="V88" s="22" t="s">
        <v>50</v>
      </c>
      <c r="W88" s="22" t="s">
        <v>50</v>
      </c>
      <c r="X88" s="22" t="s">
        <v>50</v>
      </c>
      <c r="Y88" s="22" t="s">
        <v>50</v>
      </c>
      <c r="Z88" s="22" t="s">
        <v>50</v>
      </c>
      <c r="AA88" s="22" t="s">
        <v>50</v>
      </c>
      <c r="AB88" s="22" t="s">
        <v>50</v>
      </c>
      <c r="AC88" s="22" t="s">
        <v>50</v>
      </c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</row>
    <row r="90" spans="1:120" ht="16.5" x14ac:dyDescent="0.35">
      <c r="A90" s="2" t="s">
        <v>45</v>
      </c>
      <c r="AB90" s="15"/>
    </row>
    <row r="91" spans="1:120" ht="16.5" x14ac:dyDescent="0.35">
      <c r="A91" s="2" t="s">
        <v>46</v>
      </c>
      <c r="I91" s="15"/>
      <c r="K91" s="15"/>
      <c r="AB91" s="15"/>
    </row>
    <row r="92" spans="1:120" ht="16.5" x14ac:dyDescent="0.35">
      <c r="A92" s="2" t="s">
        <v>47</v>
      </c>
      <c r="AB92" s="15"/>
    </row>
    <row r="93" spans="1:120" ht="16.5" x14ac:dyDescent="0.35">
      <c r="A93" s="2" t="s">
        <v>48</v>
      </c>
    </row>
    <row r="94" spans="1:120" ht="16.5" x14ac:dyDescent="0.35">
      <c r="A94" t="s">
        <v>57</v>
      </c>
      <c r="AB94" s="15"/>
    </row>
  </sheetData>
  <mergeCells count="37">
    <mergeCell ref="J5:J6"/>
    <mergeCell ref="K5:K6"/>
    <mergeCell ref="L5:M5"/>
    <mergeCell ref="A5:A6"/>
    <mergeCell ref="B5:B6"/>
    <mergeCell ref="C5:C6"/>
    <mergeCell ref="D5:D6"/>
    <mergeCell ref="E5:E6"/>
    <mergeCell ref="F5:F6"/>
    <mergeCell ref="A66:B66"/>
    <mergeCell ref="Z5:AA5"/>
    <mergeCell ref="AB5:AC5"/>
    <mergeCell ref="A8:B8"/>
    <mergeCell ref="A9:B9"/>
    <mergeCell ref="A50:B50"/>
    <mergeCell ref="A51:B51"/>
    <mergeCell ref="N5:O5"/>
    <mergeCell ref="P5:Q5"/>
    <mergeCell ref="R5:S5"/>
    <mergeCell ref="T5:U5"/>
    <mergeCell ref="V5:W5"/>
    <mergeCell ref="X5:Y5"/>
    <mergeCell ref="G5:G6"/>
    <mergeCell ref="H5:H6"/>
    <mergeCell ref="I5:I6"/>
    <mergeCell ref="A55:B55"/>
    <mergeCell ref="A56:B56"/>
    <mergeCell ref="A60:B60"/>
    <mergeCell ref="A61:B61"/>
    <mergeCell ref="A65:B65"/>
    <mergeCell ref="A86:B86"/>
    <mergeCell ref="A70:B70"/>
    <mergeCell ref="A71:B71"/>
    <mergeCell ref="A75:B75"/>
    <mergeCell ref="A76:B76"/>
    <mergeCell ref="A80:B80"/>
    <mergeCell ref="A81:B81"/>
  </mergeCells>
  <pageMargins left="0.7" right="0.7" top="0.75" bottom="0.75" header="0.3" footer="0.3"/>
  <pageSetup scale="55" pageOrder="overThenDown" orientation="landscape" r:id="rId1"/>
  <headerFooter>
    <oddFooter>&amp;C&amp;"Calibri,Regular"&amp;11&amp;B&amp;K000000AEP CONFIDENTIAL SPECIAL HANDLING</oddFooter>
    <evenFooter>&amp;C&amp;"Calibri,Regular"&amp;11&amp;B&amp;K000000AEP CONFIDENTIAL SPECIAL HANDLING</evenFooter>
    <firstFooter>&amp;C&amp;"Calibri,Regular"&amp;11&amp;B&amp;K000000AEP CONFIDENTIAL SPECIAL HANDLING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DP91"/>
  <sheetViews>
    <sheetView zoomScale="80" zoomScaleNormal="80" workbookViewId="0">
      <selection activeCell="A10" sqref="A10:B42"/>
    </sheetView>
  </sheetViews>
  <sheetFormatPr defaultColWidth="9.1796875" defaultRowHeight="14.5" x14ac:dyDescent="0.35"/>
  <cols>
    <col min="1" max="1" width="19.81640625" style="2" customWidth="1"/>
    <col min="2" max="2" width="36.7265625" style="2" customWidth="1"/>
    <col min="3" max="4" width="15.1796875" style="2" bestFit="1" customWidth="1"/>
    <col min="5" max="5" width="15" style="2" bestFit="1" customWidth="1"/>
    <col min="6" max="6" width="9.26953125" style="2" customWidth="1"/>
    <col min="7" max="8" width="15.1796875" style="2" bestFit="1" customWidth="1"/>
    <col min="9" max="9" width="16.453125" style="2" bestFit="1" customWidth="1"/>
    <col min="10" max="10" width="10.81640625" style="18" bestFit="1" customWidth="1"/>
    <col min="11" max="11" width="15.26953125" style="2" customWidth="1"/>
    <col min="12" max="13" width="13.7265625" style="2" bestFit="1" customWidth="1"/>
    <col min="14" max="15" width="12" style="2" bestFit="1" customWidth="1"/>
    <col min="16" max="16" width="7.1796875" style="2" bestFit="1" customWidth="1"/>
    <col min="17" max="17" width="10.7265625" style="2" bestFit="1" customWidth="1"/>
    <col min="18" max="19" width="12" style="2" bestFit="1" customWidth="1"/>
    <col min="20" max="20" width="9.26953125" style="2" customWidth="1"/>
    <col min="21" max="21" width="6.7265625" style="2" bestFit="1" customWidth="1"/>
    <col min="22" max="23" width="13.7265625" style="2" bestFit="1" customWidth="1"/>
    <col min="24" max="24" width="13.36328125" style="2" bestFit="1" customWidth="1"/>
    <col min="25" max="25" width="6.7265625" style="2" bestFit="1" customWidth="1"/>
    <col min="26" max="27" width="12" style="2" bestFit="1" customWidth="1"/>
    <col min="28" max="28" width="16.453125" style="2" bestFit="1" customWidth="1"/>
    <col min="29" max="29" width="13.7265625" style="2" bestFit="1" customWidth="1"/>
    <col min="30" max="30" width="2.26953125" style="2" customWidth="1"/>
    <col min="31" max="16384" width="9.1796875" style="2"/>
  </cols>
  <sheetData>
    <row r="1" spans="1:120" ht="17.5" x14ac:dyDescent="0.35">
      <c r="A1" s="1" t="s">
        <v>0</v>
      </c>
    </row>
    <row r="2" spans="1:120" x14ac:dyDescent="0.35">
      <c r="A2" s="3" t="s">
        <v>1</v>
      </c>
    </row>
    <row r="3" spans="1:120" x14ac:dyDescent="0.35">
      <c r="A3" s="3" t="s">
        <v>2</v>
      </c>
      <c r="D3" s="4" t="s">
        <v>3</v>
      </c>
      <c r="E3" s="36">
        <v>2021</v>
      </c>
    </row>
    <row r="4" spans="1:120" x14ac:dyDescent="0.35">
      <c r="B4" s="5"/>
      <c r="C4" s="6"/>
      <c r="D4" s="6"/>
      <c r="E4" s="6"/>
      <c r="F4" s="6"/>
      <c r="G4" s="6"/>
      <c r="H4" s="6"/>
      <c r="I4" s="6"/>
      <c r="J4" s="1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s="23" customFormat="1" ht="48" customHeight="1" x14ac:dyDescent="0.35">
      <c r="A5" s="66" t="s">
        <v>5</v>
      </c>
      <c r="B5" s="66" t="s">
        <v>6</v>
      </c>
      <c r="C5" s="66" t="s">
        <v>7</v>
      </c>
      <c r="D5" s="66" t="s">
        <v>8</v>
      </c>
      <c r="E5" s="66" t="s">
        <v>9</v>
      </c>
      <c r="F5" s="66" t="s">
        <v>10</v>
      </c>
      <c r="G5" s="66" t="s">
        <v>11</v>
      </c>
      <c r="H5" s="66" t="s">
        <v>12</v>
      </c>
      <c r="I5" s="66" t="s">
        <v>13</v>
      </c>
      <c r="J5" s="66" t="s">
        <v>14</v>
      </c>
      <c r="K5" s="66" t="s">
        <v>15</v>
      </c>
      <c r="L5" s="63" t="s">
        <v>16</v>
      </c>
      <c r="M5" s="65"/>
      <c r="N5" s="63" t="s">
        <v>17</v>
      </c>
      <c r="O5" s="65"/>
      <c r="P5" s="63" t="s">
        <v>18</v>
      </c>
      <c r="Q5" s="65"/>
      <c r="R5" s="63" t="s">
        <v>19</v>
      </c>
      <c r="S5" s="65"/>
      <c r="T5" s="63" t="s">
        <v>20</v>
      </c>
      <c r="U5" s="65"/>
      <c r="V5" s="63" t="s">
        <v>21</v>
      </c>
      <c r="W5" s="65"/>
      <c r="X5" s="63" t="s">
        <v>22</v>
      </c>
      <c r="Y5" s="65"/>
      <c r="Z5" s="63" t="s">
        <v>23</v>
      </c>
      <c r="AA5" s="64"/>
      <c r="AB5" s="63" t="s">
        <v>24</v>
      </c>
      <c r="AC5" s="6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</row>
    <row r="6" spans="1:120" s="23" customFormat="1" ht="14" x14ac:dyDescent="0.3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24" t="s">
        <v>25</v>
      </c>
      <c r="M6" s="25" t="s">
        <v>26</v>
      </c>
      <c r="N6" s="25" t="str">
        <f>L6</f>
        <v>KPCO</v>
      </c>
      <c r="O6" s="25" t="s">
        <v>26</v>
      </c>
      <c r="P6" s="25" t="str">
        <f>+$L$6</f>
        <v>KPCO</v>
      </c>
      <c r="Q6" s="25" t="s">
        <v>26</v>
      </c>
      <c r="R6" s="25" t="str">
        <f>+$L$6</f>
        <v>KPCO</v>
      </c>
      <c r="S6" s="25" t="s">
        <v>26</v>
      </c>
      <c r="T6" s="25" t="str">
        <f>+$L$6</f>
        <v>KPCO</v>
      </c>
      <c r="U6" s="25" t="s">
        <v>27</v>
      </c>
      <c r="V6" s="25" t="str">
        <f>+$L$6</f>
        <v>KPCO</v>
      </c>
      <c r="W6" s="25" t="s">
        <v>26</v>
      </c>
      <c r="X6" s="25" t="str">
        <f>+$L$6</f>
        <v>KPCO</v>
      </c>
      <c r="Y6" s="25" t="s">
        <v>27</v>
      </c>
      <c r="Z6" s="25" t="str">
        <f>+$L$6</f>
        <v>KPCO</v>
      </c>
      <c r="AA6" s="25" t="s">
        <v>26</v>
      </c>
      <c r="AB6" s="25" t="str">
        <f>+$L$6</f>
        <v>KPCO</v>
      </c>
      <c r="AC6" s="25" t="s">
        <v>27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</row>
    <row r="7" spans="1:120" s="23" customFormat="1" ht="14" x14ac:dyDescent="0.35">
      <c r="A7" s="26"/>
      <c r="B7" s="27"/>
      <c r="C7" s="35"/>
      <c r="D7" s="35"/>
      <c r="E7" s="35"/>
      <c r="F7" s="35"/>
      <c r="G7" s="35"/>
      <c r="H7" s="35"/>
      <c r="I7" s="34"/>
      <c r="J7" s="28"/>
      <c r="K7" s="34"/>
      <c r="L7" s="29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</row>
    <row r="8" spans="1:120" ht="15" customHeight="1" x14ac:dyDescent="0.35">
      <c r="A8" s="59" t="s">
        <v>28</v>
      </c>
      <c r="B8" s="60"/>
      <c r="C8" s="8"/>
      <c r="D8" s="8"/>
      <c r="E8" s="8"/>
      <c r="F8" s="8"/>
      <c r="G8" s="8"/>
      <c r="H8" s="8"/>
      <c r="I8" s="9"/>
      <c r="J8" s="32"/>
      <c r="K8" s="9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</row>
    <row r="9" spans="1:120" ht="15" customHeight="1" x14ac:dyDescent="0.35">
      <c r="A9" s="61" t="s">
        <v>29</v>
      </c>
      <c r="B9" s="62"/>
      <c r="C9" s="8"/>
      <c r="D9" s="8"/>
      <c r="E9" s="8"/>
      <c r="F9" s="8"/>
      <c r="G9" s="8"/>
      <c r="H9" s="8"/>
      <c r="I9" s="9"/>
      <c r="J9" s="33"/>
      <c r="K9" s="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</row>
    <row r="10" spans="1:120" x14ac:dyDescent="0.35">
      <c r="A10" s="72"/>
      <c r="B10" s="73"/>
      <c r="C10" s="44">
        <v>1509999.92</v>
      </c>
      <c r="D10" s="44"/>
      <c r="E10" s="44"/>
      <c r="F10" s="44"/>
      <c r="G10" s="44">
        <v>12872279.07</v>
      </c>
      <c r="H10" s="44">
        <v>11946</v>
      </c>
      <c r="I10" s="11">
        <f>SUM(C10:H10)</f>
        <v>14394224.99</v>
      </c>
      <c r="J10" s="20">
        <v>4.2686628495800412E-2</v>
      </c>
      <c r="K10" s="40">
        <f t="shared" ref="K10:K41" si="0">ROUND(+I10*J10,0)</f>
        <v>614441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</row>
    <row r="11" spans="1:120" x14ac:dyDescent="0.35">
      <c r="A11" s="72"/>
      <c r="B11" s="73"/>
      <c r="C11" s="44">
        <v>797846.14</v>
      </c>
      <c r="D11" s="44"/>
      <c r="E11" s="44"/>
      <c r="F11" s="44"/>
      <c r="G11" s="44">
        <v>2302639.11</v>
      </c>
      <c r="H11" s="44">
        <v>100</v>
      </c>
      <c r="I11" s="11">
        <f t="shared" ref="I11:I42" si="1">SUM(C11:H11)</f>
        <v>3100585.25</v>
      </c>
      <c r="J11" s="20">
        <v>3.9223710705806568E-2</v>
      </c>
      <c r="K11" s="40">
        <f t="shared" si="0"/>
        <v>121616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</row>
    <row r="12" spans="1:120" x14ac:dyDescent="0.35">
      <c r="A12" s="72"/>
      <c r="B12" s="73"/>
      <c r="C12" s="44">
        <v>538000.06000000006</v>
      </c>
      <c r="D12" s="44"/>
      <c r="E12" s="44"/>
      <c r="F12" s="44"/>
      <c r="G12" s="44">
        <v>1790981.85</v>
      </c>
      <c r="H12" s="44">
        <v>0</v>
      </c>
      <c r="I12" s="11">
        <f t="shared" si="1"/>
        <v>2328981.91</v>
      </c>
      <c r="J12" s="20">
        <v>7.2842160379323534E-2</v>
      </c>
      <c r="K12" s="40">
        <f t="shared" si="0"/>
        <v>169648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</row>
    <row r="13" spans="1:120" x14ac:dyDescent="0.35">
      <c r="A13" s="72"/>
      <c r="B13" s="73"/>
      <c r="C13" s="44">
        <v>694000.06</v>
      </c>
      <c r="D13" s="44"/>
      <c r="E13" s="44"/>
      <c r="F13" s="44"/>
      <c r="G13" s="44">
        <v>2534707.31</v>
      </c>
      <c r="H13" s="44">
        <v>29407</v>
      </c>
      <c r="I13" s="11">
        <f t="shared" si="1"/>
        <v>3258114.37</v>
      </c>
      <c r="J13" s="20">
        <v>2.3738319036391758E-2</v>
      </c>
      <c r="K13" s="40">
        <f t="shared" si="0"/>
        <v>77342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</row>
    <row r="14" spans="1:120" x14ac:dyDescent="0.35">
      <c r="A14" s="72"/>
      <c r="B14" s="73"/>
      <c r="C14" s="44">
        <v>275384.52</v>
      </c>
      <c r="D14" s="44"/>
      <c r="E14" s="44"/>
      <c r="F14" s="44"/>
      <c r="G14" s="44">
        <v>191369.69</v>
      </c>
      <c r="H14" s="44">
        <v>0</v>
      </c>
      <c r="I14" s="11">
        <f t="shared" si="1"/>
        <v>466754.21</v>
      </c>
      <c r="J14" s="20">
        <v>0.90919324689021008</v>
      </c>
      <c r="K14" s="40">
        <f t="shared" si="0"/>
        <v>424370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</row>
    <row r="15" spans="1:120" x14ac:dyDescent="0.35">
      <c r="A15" s="72"/>
      <c r="B15" s="73"/>
      <c r="C15" s="44">
        <v>391701.86</v>
      </c>
      <c r="D15" s="44"/>
      <c r="E15" s="44"/>
      <c r="F15" s="44"/>
      <c r="G15" s="44">
        <v>2076054.82</v>
      </c>
      <c r="H15" s="44">
        <v>124533.45</v>
      </c>
      <c r="I15" s="11">
        <f t="shared" si="1"/>
        <v>2592290.1300000004</v>
      </c>
      <c r="J15" s="20">
        <v>2.7930941068005314E-2</v>
      </c>
      <c r="K15" s="40">
        <f t="shared" si="0"/>
        <v>72405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</row>
    <row r="16" spans="1:120" x14ac:dyDescent="0.35">
      <c r="A16" s="72"/>
      <c r="B16" s="73"/>
      <c r="C16" s="44">
        <v>528499.92000000004</v>
      </c>
      <c r="D16" s="44"/>
      <c r="E16" s="44"/>
      <c r="F16" s="44"/>
      <c r="G16" s="44">
        <v>1648094.43</v>
      </c>
      <c r="H16" s="44">
        <v>124365</v>
      </c>
      <c r="I16" s="11">
        <f t="shared" si="1"/>
        <v>2300959.35</v>
      </c>
      <c r="J16" s="20">
        <v>3.3064775924856064E-2</v>
      </c>
      <c r="K16" s="40">
        <f t="shared" si="0"/>
        <v>76081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</row>
    <row r="17" spans="1:120" x14ac:dyDescent="0.35">
      <c r="A17" s="72"/>
      <c r="B17" s="73"/>
      <c r="C17" s="44">
        <v>605199.94999999995</v>
      </c>
      <c r="D17" s="44"/>
      <c r="E17" s="44"/>
      <c r="F17" s="44"/>
      <c r="G17" s="44">
        <v>430120</v>
      </c>
      <c r="H17" s="44">
        <v>27663.09</v>
      </c>
      <c r="I17" s="11">
        <f t="shared" si="1"/>
        <v>1062983.04</v>
      </c>
      <c r="J17" s="20">
        <v>4.2583326841893157E-2</v>
      </c>
      <c r="K17" s="40">
        <f t="shared" si="0"/>
        <v>45265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</row>
    <row r="18" spans="1:120" x14ac:dyDescent="0.35">
      <c r="A18" s="72"/>
      <c r="B18" s="73"/>
      <c r="C18" s="44">
        <v>596923</v>
      </c>
      <c r="D18" s="44"/>
      <c r="E18" s="44"/>
      <c r="F18" s="44"/>
      <c r="G18" s="44">
        <v>840096.59</v>
      </c>
      <c r="H18" s="44">
        <v>100</v>
      </c>
      <c r="I18" s="11">
        <f t="shared" si="1"/>
        <v>1437119.5899999999</v>
      </c>
      <c r="J18" s="20">
        <v>4.1753274637261244E-2</v>
      </c>
      <c r="K18" s="40">
        <f t="shared" si="0"/>
        <v>60004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</row>
    <row r="19" spans="1:120" x14ac:dyDescent="0.35">
      <c r="A19" s="72"/>
      <c r="B19" s="73"/>
      <c r="C19" s="44">
        <v>161538.51</v>
      </c>
      <c r="D19" s="44"/>
      <c r="E19" s="44"/>
      <c r="F19" s="44"/>
      <c r="G19" s="44">
        <v>50</v>
      </c>
      <c r="H19" s="44">
        <v>16116.1</v>
      </c>
      <c r="I19" s="11">
        <f t="shared" si="1"/>
        <v>177704.61000000002</v>
      </c>
      <c r="J19" s="20">
        <v>2.0723817660355488E-2</v>
      </c>
      <c r="K19" s="40">
        <f t="shared" si="0"/>
        <v>3683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</row>
    <row r="20" spans="1:120" x14ac:dyDescent="0.35">
      <c r="A20" s="72"/>
      <c r="B20" s="73"/>
      <c r="C20" s="44">
        <v>1082615.3600000001</v>
      </c>
      <c r="D20" s="44"/>
      <c r="E20" s="44"/>
      <c r="F20" s="44"/>
      <c r="G20" s="44">
        <v>3460857.9</v>
      </c>
      <c r="H20" s="44">
        <v>945724.45</v>
      </c>
      <c r="I20" s="11">
        <f t="shared" si="1"/>
        <v>5489197.71</v>
      </c>
      <c r="J20" s="20">
        <v>4.5028753177212326E-2</v>
      </c>
      <c r="K20" s="40">
        <f t="shared" si="0"/>
        <v>247172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</row>
    <row r="21" spans="1:120" x14ac:dyDescent="0.35">
      <c r="A21" s="72"/>
      <c r="B21" s="73"/>
      <c r="C21" s="44">
        <v>337847.66</v>
      </c>
      <c r="D21" s="44"/>
      <c r="E21" s="44"/>
      <c r="F21" s="44"/>
      <c r="G21" s="44">
        <v>377407.98</v>
      </c>
      <c r="H21" s="44">
        <v>0</v>
      </c>
      <c r="I21" s="11">
        <f t="shared" si="1"/>
        <v>715255.6399999999</v>
      </c>
      <c r="J21" s="20">
        <v>4.6288856972403009E-2</v>
      </c>
      <c r="K21" s="40">
        <f t="shared" si="0"/>
        <v>33108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</row>
    <row r="22" spans="1:120" ht="15" customHeight="1" x14ac:dyDescent="0.35">
      <c r="A22" s="72"/>
      <c r="B22" s="73"/>
      <c r="C22" s="44">
        <v>420830.83</v>
      </c>
      <c r="D22" s="44"/>
      <c r="E22" s="44"/>
      <c r="F22" s="44"/>
      <c r="G22" s="44">
        <v>753973.29</v>
      </c>
      <c r="H22" s="44">
        <v>100</v>
      </c>
      <c r="I22" s="11">
        <f t="shared" si="1"/>
        <v>1174904.1200000001</v>
      </c>
      <c r="J22" s="20">
        <v>3.3062755115250961E-2</v>
      </c>
      <c r="K22" s="40">
        <f t="shared" si="0"/>
        <v>38846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</row>
    <row r="23" spans="1:120" ht="15" customHeight="1" x14ac:dyDescent="0.35">
      <c r="A23" s="72"/>
      <c r="B23" s="73"/>
      <c r="C23" s="44">
        <v>319461.48</v>
      </c>
      <c r="D23" s="44"/>
      <c r="E23" s="44"/>
      <c r="F23" s="44"/>
      <c r="G23" s="44">
        <v>115120</v>
      </c>
      <c r="H23" s="44">
        <v>6481.02</v>
      </c>
      <c r="I23" s="11">
        <f t="shared" si="1"/>
        <v>441062.5</v>
      </c>
      <c r="J23" s="20">
        <v>1.6438084154033254E-2</v>
      </c>
      <c r="K23" s="40">
        <f t="shared" si="0"/>
        <v>7250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</row>
    <row r="24" spans="1:120" ht="15" customHeight="1" x14ac:dyDescent="0.35">
      <c r="A24" s="72"/>
      <c r="B24" s="73"/>
      <c r="C24" s="44">
        <v>232142.84</v>
      </c>
      <c r="D24" s="44"/>
      <c r="E24" s="44"/>
      <c r="F24" s="44"/>
      <c r="G24" s="44">
        <v>176603.51</v>
      </c>
      <c r="H24" s="44">
        <v>100</v>
      </c>
      <c r="I24" s="11">
        <f t="shared" si="1"/>
        <v>408846.35</v>
      </c>
      <c r="J24" s="20">
        <v>1.484399907923852E-2</v>
      </c>
      <c r="K24" s="40">
        <f t="shared" si="0"/>
        <v>6069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</row>
    <row r="25" spans="1:120" ht="15" customHeight="1" x14ac:dyDescent="0.35">
      <c r="A25" s="72"/>
      <c r="B25" s="73"/>
      <c r="C25" s="44">
        <v>243411.89</v>
      </c>
      <c r="D25" s="44"/>
      <c r="E25" s="44"/>
      <c r="F25" s="44"/>
      <c r="G25" s="44">
        <v>191068.42</v>
      </c>
      <c r="H25" s="44">
        <v>100</v>
      </c>
      <c r="I25" s="11">
        <f t="shared" si="1"/>
        <v>434580.31000000006</v>
      </c>
      <c r="J25" s="20">
        <v>5.7806176279523322E-2</v>
      </c>
      <c r="K25" s="40">
        <f t="shared" si="0"/>
        <v>25121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</row>
    <row r="26" spans="1:120" ht="15" customHeight="1" x14ac:dyDescent="0.35">
      <c r="A26" s="72"/>
      <c r="B26" s="73"/>
      <c r="C26" s="44">
        <v>207692.25</v>
      </c>
      <c r="D26" s="44"/>
      <c r="E26" s="44"/>
      <c r="F26" s="44"/>
      <c r="G26" s="44">
        <v>109047.21</v>
      </c>
      <c r="H26" s="44">
        <v>100</v>
      </c>
      <c r="I26" s="11">
        <f t="shared" si="1"/>
        <v>316839.46000000002</v>
      </c>
      <c r="J26" s="20">
        <v>1.7267657059620699E-2</v>
      </c>
      <c r="K26" s="40">
        <f t="shared" si="0"/>
        <v>5471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</row>
    <row r="27" spans="1:120" ht="15" customHeight="1" x14ac:dyDescent="0.35">
      <c r="A27" s="72"/>
      <c r="B27" s="73"/>
      <c r="C27" s="44">
        <v>259158.06</v>
      </c>
      <c r="D27" s="44"/>
      <c r="E27" s="44"/>
      <c r="F27" s="44"/>
      <c r="G27" s="44">
        <v>265014.83</v>
      </c>
      <c r="H27" s="44">
        <v>100</v>
      </c>
      <c r="I27" s="11">
        <f t="shared" si="1"/>
        <v>524272.89</v>
      </c>
      <c r="J27" s="20">
        <v>6.6235735209115937E-2</v>
      </c>
      <c r="K27" s="40">
        <f t="shared" si="0"/>
        <v>34726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</row>
    <row r="28" spans="1:120" ht="15" customHeight="1" x14ac:dyDescent="0.35">
      <c r="A28" s="72"/>
      <c r="B28" s="73"/>
      <c r="C28" s="44">
        <v>189579.55</v>
      </c>
      <c r="D28" s="44"/>
      <c r="E28" s="44"/>
      <c r="F28" s="44"/>
      <c r="G28" s="44">
        <v>111337.62</v>
      </c>
      <c r="H28" s="44">
        <v>0</v>
      </c>
      <c r="I28" s="11">
        <f t="shared" si="1"/>
        <v>300917.17</v>
      </c>
      <c r="J28" s="20">
        <v>6.0277645875813579E-2</v>
      </c>
      <c r="K28" s="40">
        <f t="shared" si="0"/>
        <v>18139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</row>
    <row r="29" spans="1:120" ht="15" customHeight="1" x14ac:dyDescent="0.35">
      <c r="A29" s="72"/>
      <c r="B29" s="73"/>
      <c r="C29" s="44">
        <v>245177.28</v>
      </c>
      <c r="D29" s="44"/>
      <c r="E29" s="44"/>
      <c r="F29" s="44"/>
      <c r="G29" s="44">
        <v>296011.21000000002</v>
      </c>
      <c r="H29" s="44">
        <v>0</v>
      </c>
      <c r="I29" s="11">
        <f t="shared" si="1"/>
        <v>541188.49</v>
      </c>
      <c r="J29" s="20">
        <v>0.43218914983947271</v>
      </c>
      <c r="K29" s="40">
        <f t="shared" si="0"/>
        <v>233896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</row>
    <row r="30" spans="1:120" ht="15" customHeight="1" x14ac:dyDescent="0.35">
      <c r="A30" s="72"/>
      <c r="B30" s="73"/>
      <c r="C30" s="44">
        <v>253036.31</v>
      </c>
      <c r="D30" s="44"/>
      <c r="E30" s="44"/>
      <c r="F30" s="44"/>
      <c r="G30" s="44">
        <v>265209.73</v>
      </c>
      <c r="H30" s="44">
        <v>100</v>
      </c>
      <c r="I30" s="11">
        <f t="shared" si="1"/>
        <v>518346.04</v>
      </c>
      <c r="J30" s="20">
        <v>5.2630632139973793E-2</v>
      </c>
      <c r="K30" s="40">
        <f t="shared" si="0"/>
        <v>27281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</row>
    <row r="31" spans="1:120" ht="15" customHeight="1" x14ac:dyDescent="0.35">
      <c r="A31" s="72"/>
      <c r="B31" s="73"/>
      <c r="C31" s="44">
        <v>334185.09999999998</v>
      </c>
      <c r="D31" s="44"/>
      <c r="E31" s="44"/>
      <c r="F31" s="44"/>
      <c r="G31" s="44">
        <v>438352.29</v>
      </c>
      <c r="H31" s="44">
        <v>100</v>
      </c>
      <c r="I31" s="11">
        <f t="shared" si="1"/>
        <v>772637.3899999999</v>
      </c>
      <c r="J31" s="20">
        <v>4.4690438377666231E-2</v>
      </c>
      <c r="K31" s="40">
        <f t="shared" si="0"/>
        <v>34530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</row>
    <row r="32" spans="1:120" ht="15" customHeight="1" x14ac:dyDescent="0.35">
      <c r="A32" s="72"/>
      <c r="B32" s="73"/>
      <c r="C32" s="44">
        <v>325431.21999999997</v>
      </c>
      <c r="D32" s="44"/>
      <c r="E32" s="44"/>
      <c r="F32" s="44"/>
      <c r="G32" s="44">
        <v>377407.98</v>
      </c>
      <c r="H32" s="44">
        <v>100</v>
      </c>
      <c r="I32" s="11">
        <f t="shared" si="1"/>
        <v>702939.2</v>
      </c>
      <c r="J32" s="20">
        <v>2.0343655961860246E-2</v>
      </c>
      <c r="K32" s="40">
        <f t="shared" si="0"/>
        <v>14300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</row>
    <row r="33" spans="1:120" ht="15" customHeight="1" x14ac:dyDescent="0.35">
      <c r="A33" s="72"/>
      <c r="B33" s="73"/>
      <c r="C33" s="44">
        <v>155815.45000000001</v>
      </c>
      <c r="D33" s="44"/>
      <c r="E33" s="44"/>
      <c r="F33" s="44"/>
      <c r="G33" s="44">
        <v>52766</v>
      </c>
      <c r="H33" s="44">
        <v>100</v>
      </c>
      <c r="I33" s="11">
        <f t="shared" si="1"/>
        <v>208681.45</v>
      </c>
      <c r="J33" s="20">
        <v>4.3089957882642825E-2</v>
      </c>
      <c r="K33" s="40">
        <f t="shared" si="0"/>
        <v>8992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</row>
    <row r="34" spans="1:120" ht="15" customHeight="1" x14ac:dyDescent="0.35">
      <c r="A34" s="72"/>
      <c r="B34" s="73"/>
      <c r="C34" s="44">
        <v>211887.8</v>
      </c>
      <c r="D34" s="44"/>
      <c r="E34" s="44"/>
      <c r="F34" s="44"/>
      <c r="G34" s="44">
        <v>182474</v>
      </c>
      <c r="H34" s="44">
        <v>100</v>
      </c>
      <c r="I34" s="11">
        <f t="shared" si="1"/>
        <v>394461.8</v>
      </c>
      <c r="J34" s="20">
        <v>0.9024520598847503</v>
      </c>
      <c r="K34" s="40">
        <f t="shared" si="0"/>
        <v>355983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C34" s="9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</row>
    <row r="35" spans="1:120" ht="15" customHeight="1" x14ac:dyDescent="0.35">
      <c r="A35" s="72"/>
      <c r="B35" s="73"/>
      <c r="C35" s="44">
        <v>254056.63</v>
      </c>
      <c r="D35" s="44"/>
      <c r="E35" s="44"/>
      <c r="F35" s="44"/>
      <c r="G35" s="44">
        <v>269330.36</v>
      </c>
      <c r="H35" s="44">
        <v>100</v>
      </c>
      <c r="I35" s="11">
        <f t="shared" si="1"/>
        <v>523486.99</v>
      </c>
      <c r="J35" s="20">
        <v>7.5205653682543366E-2</v>
      </c>
      <c r="K35" s="40">
        <f t="shared" si="0"/>
        <v>39369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</row>
    <row r="36" spans="1:120" ht="15" customHeight="1" x14ac:dyDescent="0.35">
      <c r="A36" s="72"/>
      <c r="B36" s="73"/>
      <c r="C36" s="44">
        <v>349321.42</v>
      </c>
      <c r="D36" s="44"/>
      <c r="E36" s="44"/>
      <c r="F36" s="44"/>
      <c r="G36" s="44">
        <v>564162.15</v>
      </c>
      <c r="H36" s="44">
        <v>100</v>
      </c>
      <c r="I36" s="11">
        <f t="shared" si="1"/>
        <v>913583.57000000007</v>
      </c>
      <c r="J36" s="20">
        <v>4.3031610988811982E-2</v>
      </c>
      <c r="K36" s="40">
        <f t="shared" si="0"/>
        <v>39313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"/>
      <c r="AC36" s="9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</row>
    <row r="37" spans="1:120" x14ac:dyDescent="0.35">
      <c r="A37" s="72"/>
      <c r="B37" s="73"/>
      <c r="C37" s="44">
        <v>364552.53</v>
      </c>
      <c r="D37" s="44"/>
      <c r="E37" s="44"/>
      <c r="F37" s="44"/>
      <c r="G37" s="44">
        <v>562049.18999999994</v>
      </c>
      <c r="H37" s="44">
        <v>100</v>
      </c>
      <c r="I37" s="11">
        <f t="shared" si="1"/>
        <v>926701.72</v>
      </c>
      <c r="J37" s="20">
        <v>3.0565000398846243E-2</v>
      </c>
      <c r="K37" s="40">
        <f t="shared" si="0"/>
        <v>28325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9"/>
      <c r="AC37" s="9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</row>
    <row r="38" spans="1:120" x14ac:dyDescent="0.35">
      <c r="A38" s="72"/>
      <c r="B38" s="73"/>
      <c r="C38" s="44">
        <v>199522.11</v>
      </c>
      <c r="D38" s="44"/>
      <c r="E38" s="44"/>
      <c r="F38" s="44"/>
      <c r="G38" s="44">
        <v>505846.35</v>
      </c>
      <c r="H38" s="44">
        <v>1975588.61</v>
      </c>
      <c r="I38" s="11">
        <f t="shared" si="1"/>
        <v>2680957.0700000003</v>
      </c>
      <c r="J38" s="20">
        <v>1.6205993913280977E-2</v>
      </c>
      <c r="K38" s="40">
        <f t="shared" si="0"/>
        <v>43448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/>
      <c r="AC38" s="9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</row>
    <row r="39" spans="1:120" ht="15" customHeight="1" x14ac:dyDescent="0.35">
      <c r="A39" s="72"/>
      <c r="B39" s="73"/>
      <c r="C39" s="44">
        <v>398584.61</v>
      </c>
      <c r="D39" s="44"/>
      <c r="E39" s="44"/>
      <c r="F39" s="44"/>
      <c r="G39" s="44">
        <v>415855.33</v>
      </c>
      <c r="H39" s="44">
        <v>100</v>
      </c>
      <c r="I39" s="11">
        <f t="shared" si="1"/>
        <v>814539.94</v>
      </c>
      <c r="J39" s="20">
        <v>2.971472818687072E-2</v>
      </c>
      <c r="K39" s="40">
        <f t="shared" si="0"/>
        <v>24204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/>
      <c r="AC39" s="9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</row>
    <row r="40" spans="1:120" x14ac:dyDescent="0.35">
      <c r="A40" s="72"/>
      <c r="B40" s="73"/>
      <c r="C40" s="44">
        <v>189453.78</v>
      </c>
      <c r="D40" s="44"/>
      <c r="E40" s="44"/>
      <c r="F40" s="44"/>
      <c r="G40" s="44">
        <v>88431.83</v>
      </c>
      <c r="H40" s="44">
        <v>100</v>
      </c>
      <c r="I40" s="11">
        <f t="shared" si="1"/>
        <v>277985.61</v>
      </c>
      <c r="J40" s="20">
        <v>0.88921301177740575</v>
      </c>
      <c r="K40" s="40">
        <f t="shared" si="0"/>
        <v>247188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/>
      <c r="AC40" s="9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</row>
    <row r="41" spans="1:120" ht="15" customHeight="1" x14ac:dyDescent="0.35">
      <c r="A41" s="72"/>
      <c r="B41" s="73"/>
      <c r="C41" s="44">
        <v>163250.35999999999</v>
      </c>
      <c r="D41" s="44"/>
      <c r="E41" s="44"/>
      <c r="F41" s="44"/>
      <c r="G41" s="44">
        <v>110908.05</v>
      </c>
      <c r="H41" s="44">
        <v>100</v>
      </c>
      <c r="I41" s="11">
        <f t="shared" si="1"/>
        <v>274258.40999999997</v>
      </c>
      <c r="J41" s="20">
        <v>0.84593652557349186</v>
      </c>
      <c r="K41" s="40">
        <f t="shared" si="0"/>
        <v>232005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9"/>
      <c r="AC41" s="9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</row>
    <row r="42" spans="1:120" s="45" customFormat="1" ht="15" customHeight="1" x14ac:dyDescent="0.35">
      <c r="A42" s="72"/>
      <c r="B42" s="73"/>
      <c r="C42" s="44">
        <v>277403.88</v>
      </c>
      <c r="D42" s="44"/>
      <c r="E42" s="44"/>
      <c r="F42" s="44"/>
      <c r="G42" s="44">
        <v>55</v>
      </c>
      <c r="H42" s="44">
        <v>0</v>
      </c>
      <c r="I42" s="46">
        <f t="shared" si="1"/>
        <v>277458.88</v>
      </c>
      <c r="J42" s="20">
        <v>4.3006197082697629E-2</v>
      </c>
      <c r="K42" s="40">
        <f t="shared" ref="K42" si="2">ROUND(+I42*J42,0)</f>
        <v>11932</v>
      </c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8"/>
      <c r="AC42" s="48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</row>
    <row r="43" spans="1:120" x14ac:dyDescent="0.35">
      <c r="A43" s="13"/>
      <c r="B43" s="16"/>
      <c r="C43" s="38"/>
      <c r="D43" s="38"/>
      <c r="E43" s="38"/>
      <c r="F43" s="38"/>
      <c r="G43" s="38"/>
      <c r="H43" s="38"/>
      <c r="I43" s="38"/>
      <c r="J43" s="21"/>
      <c r="K43" s="11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7"/>
      <c r="AC43" s="7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</row>
    <row r="44" spans="1:120" x14ac:dyDescent="0.35">
      <c r="A44" s="12" t="s">
        <v>30</v>
      </c>
      <c r="B44" s="16"/>
      <c r="C44" s="10">
        <f>SUM(C10:C43)</f>
        <v>13113512.340000002</v>
      </c>
      <c r="D44" s="10">
        <f t="shared" ref="D44:I44" si="3">SUM(D10:D43)</f>
        <v>0</v>
      </c>
      <c r="E44" s="10">
        <f t="shared" si="3"/>
        <v>0</v>
      </c>
      <c r="F44" s="10">
        <f t="shared" si="3"/>
        <v>0</v>
      </c>
      <c r="G44" s="10">
        <f t="shared" si="3"/>
        <v>34375683.099999994</v>
      </c>
      <c r="H44" s="10">
        <f t="shared" si="3"/>
        <v>3263624.7199999997</v>
      </c>
      <c r="I44" s="10">
        <f t="shared" si="3"/>
        <v>50752820.160000011</v>
      </c>
      <c r="J44" s="21"/>
      <c r="K44" s="10">
        <f>SUM(K10:K43)</f>
        <v>3421523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7"/>
      <c r="AC44" s="7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</row>
    <row r="45" spans="1:120" x14ac:dyDescent="0.35">
      <c r="A45" s="13" t="s">
        <v>49</v>
      </c>
      <c r="B45" s="16"/>
      <c r="C45" s="22" t="s">
        <v>50</v>
      </c>
      <c r="D45" s="22" t="s">
        <v>50</v>
      </c>
      <c r="E45" s="22" t="s">
        <v>50</v>
      </c>
      <c r="F45" s="22" t="s">
        <v>50</v>
      </c>
      <c r="G45" s="22" t="s">
        <v>50</v>
      </c>
      <c r="H45" s="22" t="s">
        <v>50</v>
      </c>
      <c r="I45" s="22" t="s">
        <v>50</v>
      </c>
      <c r="J45" s="21"/>
      <c r="K45" s="11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7"/>
      <c r="AC45" s="7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</row>
    <row r="46" spans="1:120" x14ac:dyDescent="0.35">
      <c r="A46" s="16"/>
      <c r="B46" s="16"/>
      <c r="J46" s="21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  <c r="AC46" s="9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</row>
    <row r="47" spans="1:120" x14ac:dyDescent="0.35">
      <c r="A47" s="59" t="s">
        <v>32</v>
      </c>
      <c r="B47" s="60"/>
      <c r="C47" s="8"/>
      <c r="D47" s="8"/>
      <c r="E47" s="8"/>
      <c r="F47" s="8"/>
      <c r="G47" s="8"/>
      <c r="H47" s="8"/>
      <c r="I47" s="9"/>
      <c r="J47" s="32"/>
      <c r="K47" s="9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9"/>
      <c r="AC47" s="9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</row>
    <row r="48" spans="1:120" ht="15" customHeight="1" x14ac:dyDescent="0.35">
      <c r="A48" s="61" t="s">
        <v>33</v>
      </c>
      <c r="B48" s="62"/>
      <c r="C48" s="8"/>
      <c r="D48" s="8"/>
      <c r="E48" s="8"/>
      <c r="F48" s="8"/>
      <c r="G48" s="8"/>
      <c r="H48" s="8"/>
      <c r="I48" s="9"/>
      <c r="J48" s="33"/>
      <c r="K48" s="9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  <c r="AC48" s="9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</row>
    <row r="49" spans="1:120" x14ac:dyDescent="0.35">
      <c r="A49" s="12" t="s">
        <v>34</v>
      </c>
      <c r="B49" s="17"/>
      <c r="C49" s="10">
        <v>135119.85</v>
      </c>
      <c r="D49" s="10">
        <v>0</v>
      </c>
      <c r="E49" s="10">
        <v>0</v>
      </c>
      <c r="F49" s="10">
        <v>0</v>
      </c>
      <c r="G49" s="10">
        <v>86713.29</v>
      </c>
      <c r="H49" s="10">
        <v>22517.68</v>
      </c>
      <c r="I49" s="11">
        <f>SUM(C49:H49)</f>
        <v>244350.82</v>
      </c>
      <c r="J49" s="21">
        <v>1</v>
      </c>
      <c r="K49" s="40">
        <f t="shared" ref="K49" si="4">ROUND(+I49*J49,0)</f>
        <v>244351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7"/>
      <c r="AC49" s="7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</row>
    <row r="50" spans="1:120" x14ac:dyDescent="0.35">
      <c r="A50" s="13" t="s">
        <v>51</v>
      </c>
      <c r="B50" s="17"/>
      <c r="C50" s="22" t="s">
        <v>50</v>
      </c>
      <c r="D50" s="22" t="s">
        <v>50</v>
      </c>
      <c r="E50" s="22" t="s">
        <v>50</v>
      </c>
      <c r="F50" s="22" t="s">
        <v>50</v>
      </c>
      <c r="G50" s="22" t="s">
        <v>50</v>
      </c>
      <c r="H50" s="22" t="s">
        <v>50</v>
      </c>
      <c r="I50" s="22" t="s">
        <v>50</v>
      </c>
      <c r="J50" s="20">
        <v>1</v>
      </c>
      <c r="K50" s="10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7"/>
      <c r="AC50" s="7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</row>
    <row r="51" spans="1:120" x14ac:dyDescent="0.35">
      <c r="A51" s="16"/>
      <c r="B51" s="16"/>
      <c r="C51" s="22"/>
      <c r="D51" s="22"/>
      <c r="E51" s="22"/>
      <c r="F51" s="22"/>
      <c r="G51" s="22"/>
      <c r="H51" s="22"/>
      <c r="I51" s="22"/>
      <c r="J51" s="21"/>
      <c r="K51" s="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  <c r="AC51" s="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</row>
    <row r="52" spans="1:120" x14ac:dyDescent="0.35">
      <c r="A52" s="59" t="s">
        <v>36</v>
      </c>
      <c r="B52" s="60"/>
      <c r="C52" s="8"/>
      <c r="D52" s="8"/>
      <c r="E52" s="8"/>
      <c r="F52" s="8"/>
      <c r="G52" s="8"/>
      <c r="H52" s="8"/>
      <c r="I52" s="9"/>
      <c r="J52" s="32"/>
      <c r="K52" s="9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  <c r="AC52" s="9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</row>
    <row r="53" spans="1:120" ht="15" customHeight="1" x14ac:dyDescent="0.35">
      <c r="A53" s="61" t="s">
        <v>33</v>
      </c>
      <c r="B53" s="62"/>
      <c r="C53" s="8"/>
      <c r="D53" s="8"/>
      <c r="E53" s="8"/>
      <c r="F53" s="8"/>
      <c r="G53" s="8"/>
      <c r="H53" s="8"/>
      <c r="I53" s="9"/>
      <c r="J53" s="33"/>
      <c r="K53" s="9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/>
      <c r="AC53" s="9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</row>
    <row r="54" spans="1:120" x14ac:dyDescent="0.35">
      <c r="A54" s="12" t="s">
        <v>34</v>
      </c>
      <c r="B54" s="17"/>
      <c r="C54" s="10">
        <v>1660396.7</v>
      </c>
      <c r="D54" s="10">
        <v>64988.35</v>
      </c>
      <c r="E54" s="10">
        <v>0</v>
      </c>
      <c r="F54" s="10">
        <v>0</v>
      </c>
      <c r="G54" s="10">
        <v>719788.81</v>
      </c>
      <c r="H54" s="10">
        <v>379919.31</v>
      </c>
      <c r="I54" s="11">
        <f>SUM(C54:H54)</f>
        <v>2825093.1700000004</v>
      </c>
      <c r="J54" s="21">
        <v>1</v>
      </c>
      <c r="K54" s="40">
        <f t="shared" ref="K54" si="5">ROUND(+I54*J54,0)</f>
        <v>2825093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7"/>
      <c r="AC54" s="7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</row>
    <row r="55" spans="1:120" x14ac:dyDescent="0.35">
      <c r="A55" s="13" t="s">
        <v>51</v>
      </c>
      <c r="B55" s="17"/>
      <c r="C55" s="22" t="s">
        <v>50</v>
      </c>
      <c r="D55" s="22" t="s">
        <v>50</v>
      </c>
      <c r="E55" s="22" t="s">
        <v>50</v>
      </c>
      <c r="F55" s="22" t="s">
        <v>50</v>
      </c>
      <c r="G55" s="22" t="s">
        <v>50</v>
      </c>
      <c r="H55" s="22" t="s">
        <v>50</v>
      </c>
      <c r="I55" s="22" t="s">
        <v>50</v>
      </c>
      <c r="J55" s="20">
        <v>1</v>
      </c>
      <c r="K55" s="10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7"/>
      <c r="AC55" s="7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</row>
    <row r="56" spans="1:120" x14ac:dyDescent="0.35">
      <c r="A56" s="16"/>
      <c r="B56" s="16"/>
      <c r="C56" s="22"/>
      <c r="D56" s="22"/>
      <c r="E56" s="22"/>
      <c r="F56" s="22"/>
      <c r="G56" s="22"/>
      <c r="H56" s="22"/>
      <c r="I56" s="22"/>
      <c r="J56" s="21"/>
      <c r="K56" s="9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  <c r="AC56" s="9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</row>
    <row r="57" spans="1:120" x14ac:dyDescent="0.35">
      <c r="A57" s="59" t="s">
        <v>37</v>
      </c>
      <c r="B57" s="60"/>
      <c r="C57" s="8"/>
      <c r="D57" s="8"/>
      <c r="E57" s="8"/>
      <c r="F57" s="8"/>
      <c r="G57" s="8"/>
      <c r="H57" s="8"/>
      <c r="I57" s="9"/>
      <c r="J57" s="32"/>
      <c r="K57" s="9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9"/>
      <c r="AC57" s="9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</row>
    <row r="58" spans="1:120" ht="15" customHeight="1" x14ac:dyDescent="0.35">
      <c r="A58" s="61" t="s">
        <v>33</v>
      </c>
      <c r="B58" s="62"/>
      <c r="C58" s="8"/>
      <c r="D58" s="8"/>
      <c r="E58" s="8"/>
      <c r="F58" s="8"/>
      <c r="G58" s="8"/>
      <c r="H58" s="8"/>
      <c r="I58" s="9"/>
      <c r="J58" s="33"/>
      <c r="K58" s="9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9"/>
      <c r="AC58" s="9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</row>
    <row r="59" spans="1:120" x14ac:dyDescent="0.35">
      <c r="A59" s="12" t="s">
        <v>34</v>
      </c>
      <c r="B59" s="17"/>
      <c r="C59" s="10">
        <v>5864102.7400000002</v>
      </c>
      <c r="D59" s="10">
        <v>1514860.19</v>
      </c>
      <c r="E59" s="10">
        <v>0</v>
      </c>
      <c r="F59" s="10">
        <v>0</v>
      </c>
      <c r="G59" s="10">
        <v>1702212.17</v>
      </c>
      <c r="H59" s="10">
        <v>1576512.47</v>
      </c>
      <c r="I59" s="11">
        <f>SUM(C59:H59)</f>
        <v>10657687.57</v>
      </c>
      <c r="J59" s="21">
        <v>1</v>
      </c>
      <c r="K59" s="40">
        <f t="shared" ref="K59" si="6">ROUND(+I59*J59,0)</f>
        <v>10657688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7"/>
      <c r="AC59" s="7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</row>
    <row r="60" spans="1:120" x14ac:dyDescent="0.35">
      <c r="A60" s="13" t="s">
        <v>51</v>
      </c>
      <c r="B60" s="17"/>
      <c r="C60" s="22" t="s">
        <v>50</v>
      </c>
      <c r="D60" s="22" t="s">
        <v>50</v>
      </c>
      <c r="E60" s="22" t="s">
        <v>50</v>
      </c>
      <c r="F60" s="22" t="s">
        <v>50</v>
      </c>
      <c r="G60" s="22" t="s">
        <v>50</v>
      </c>
      <c r="H60" s="22" t="s">
        <v>50</v>
      </c>
      <c r="I60" s="22" t="s">
        <v>50</v>
      </c>
      <c r="J60" s="20">
        <v>1</v>
      </c>
      <c r="K60" s="10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7"/>
      <c r="AC60" s="7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</row>
    <row r="61" spans="1:120" x14ac:dyDescent="0.35">
      <c r="A61" s="16"/>
      <c r="B61" s="16"/>
      <c r="C61" s="8"/>
      <c r="D61" s="8"/>
      <c r="E61" s="8"/>
      <c r="F61" s="8"/>
      <c r="G61" s="8"/>
      <c r="H61" s="8"/>
      <c r="I61" s="9"/>
      <c r="J61" s="21"/>
      <c r="K61" s="9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9"/>
      <c r="AC61" s="9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</row>
    <row r="62" spans="1:120" ht="15" customHeight="1" x14ac:dyDescent="0.35">
      <c r="A62" s="59" t="s">
        <v>38</v>
      </c>
      <c r="B62" s="60"/>
      <c r="C62" s="8"/>
      <c r="D62" s="8"/>
      <c r="E62" s="8"/>
      <c r="F62" s="8"/>
      <c r="G62" s="8"/>
      <c r="H62" s="8"/>
      <c r="I62" s="9"/>
      <c r="J62" s="32"/>
      <c r="K62" s="9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9"/>
      <c r="AC62" s="9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</row>
    <row r="63" spans="1:120" ht="15" customHeight="1" x14ac:dyDescent="0.35">
      <c r="A63" s="61" t="s">
        <v>33</v>
      </c>
      <c r="B63" s="62"/>
      <c r="C63" s="8"/>
      <c r="D63" s="8"/>
      <c r="E63" s="8"/>
      <c r="F63" s="8"/>
      <c r="G63" s="8"/>
      <c r="H63" s="8"/>
      <c r="I63" s="9"/>
      <c r="J63" s="33"/>
      <c r="K63" s="9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9"/>
      <c r="AC63" s="9"/>
    </row>
    <row r="64" spans="1:120" x14ac:dyDescent="0.35">
      <c r="A64" s="12" t="s">
        <v>34</v>
      </c>
      <c r="B64" s="17"/>
      <c r="C64" s="10">
        <v>5740449.7199999997</v>
      </c>
      <c r="D64" s="10">
        <v>374094.97</v>
      </c>
      <c r="E64" s="10">
        <v>9821.23</v>
      </c>
      <c r="F64" s="10">
        <v>0</v>
      </c>
      <c r="G64" s="10">
        <v>1478629.98</v>
      </c>
      <c r="H64" s="10">
        <v>1176061.56</v>
      </c>
      <c r="I64" s="11">
        <f>SUM(C64:H64)</f>
        <v>8779057.4600000009</v>
      </c>
      <c r="J64" s="21">
        <v>1</v>
      </c>
      <c r="K64" s="40">
        <f t="shared" ref="K64" si="7">ROUND(+I64*J64,0)</f>
        <v>8779057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7"/>
      <c r="AC64" s="7"/>
    </row>
    <row r="65" spans="1:120" x14ac:dyDescent="0.35">
      <c r="A65" s="13" t="s">
        <v>51</v>
      </c>
      <c r="B65" s="17"/>
      <c r="C65" s="22" t="s">
        <v>50</v>
      </c>
      <c r="D65" s="22" t="s">
        <v>50</v>
      </c>
      <c r="E65" s="22" t="s">
        <v>50</v>
      </c>
      <c r="F65" s="22" t="s">
        <v>50</v>
      </c>
      <c r="G65" s="22" t="s">
        <v>50</v>
      </c>
      <c r="H65" s="22" t="s">
        <v>50</v>
      </c>
      <c r="I65" s="22" t="s">
        <v>50</v>
      </c>
      <c r="J65" s="20">
        <v>1</v>
      </c>
      <c r="K65" s="10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7"/>
      <c r="AC65" s="7"/>
    </row>
    <row r="66" spans="1:120" x14ac:dyDescent="0.35">
      <c r="A66" s="16"/>
      <c r="B66" s="16"/>
      <c r="C66" s="8"/>
      <c r="D66" s="8"/>
      <c r="E66" s="8"/>
      <c r="F66" s="8"/>
      <c r="G66" s="8"/>
      <c r="H66" s="8"/>
      <c r="I66" s="9"/>
      <c r="J66" s="21"/>
      <c r="K66" s="9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9"/>
      <c r="AC66" s="9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</row>
    <row r="67" spans="1:120" ht="14.5" customHeight="1" x14ac:dyDescent="0.35">
      <c r="A67" s="59" t="s">
        <v>39</v>
      </c>
      <c r="B67" s="60"/>
      <c r="C67" s="8"/>
      <c r="D67" s="8"/>
      <c r="E67" s="8"/>
      <c r="F67" s="8"/>
      <c r="G67" s="8"/>
      <c r="H67" s="8"/>
      <c r="I67" s="9"/>
      <c r="J67" s="32"/>
      <c r="K67" s="9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9"/>
      <c r="AC67" s="9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</row>
    <row r="68" spans="1:120" ht="15" customHeight="1" x14ac:dyDescent="0.35">
      <c r="A68" s="61" t="s">
        <v>33</v>
      </c>
      <c r="B68" s="62"/>
      <c r="C68" s="8"/>
      <c r="D68" s="8"/>
      <c r="E68" s="8"/>
      <c r="F68" s="8"/>
      <c r="G68" s="8"/>
      <c r="H68" s="8"/>
      <c r="I68" s="9"/>
      <c r="J68" s="33"/>
      <c r="K68" s="9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9"/>
      <c r="AC68" s="9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</row>
    <row r="69" spans="1:120" x14ac:dyDescent="0.35">
      <c r="A69" s="12" t="s">
        <v>34</v>
      </c>
      <c r="B69" s="17"/>
      <c r="C69" s="10">
        <v>16830799.210000001</v>
      </c>
      <c r="D69" s="10">
        <v>7460044.5000000196</v>
      </c>
      <c r="E69" s="10">
        <v>46322.54</v>
      </c>
      <c r="F69" s="10">
        <v>0</v>
      </c>
      <c r="G69" s="10">
        <v>2601827.25</v>
      </c>
      <c r="H69" s="10">
        <v>4653784.51000001</v>
      </c>
      <c r="I69" s="11">
        <f>SUM(C69:H69)</f>
        <v>31592778.010000028</v>
      </c>
      <c r="J69" s="21">
        <v>1</v>
      </c>
      <c r="K69" s="40">
        <f t="shared" ref="K69" si="8">ROUND(+I69*J69,0)</f>
        <v>31592778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7"/>
      <c r="AC69" s="7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</row>
    <row r="70" spans="1:120" x14ac:dyDescent="0.35">
      <c r="A70" s="13" t="s">
        <v>51</v>
      </c>
      <c r="B70" s="17"/>
      <c r="C70" s="22" t="s">
        <v>50</v>
      </c>
      <c r="D70" s="22" t="s">
        <v>50</v>
      </c>
      <c r="E70" s="22" t="s">
        <v>50</v>
      </c>
      <c r="F70" s="22" t="s">
        <v>50</v>
      </c>
      <c r="G70" s="22" t="s">
        <v>50</v>
      </c>
      <c r="H70" s="22" t="s">
        <v>50</v>
      </c>
      <c r="I70" s="22" t="s">
        <v>50</v>
      </c>
      <c r="J70" s="20">
        <v>1</v>
      </c>
      <c r="K70" s="10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7"/>
      <c r="AC70" s="7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</row>
    <row r="71" spans="1:120" x14ac:dyDescent="0.35">
      <c r="A71" s="16"/>
      <c r="B71" s="16"/>
      <c r="C71" s="8"/>
      <c r="D71" s="8"/>
      <c r="E71" s="8"/>
      <c r="F71" s="8"/>
      <c r="G71" s="8"/>
      <c r="H71" s="8"/>
      <c r="I71" s="9"/>
      <c r="J71" s="21"/>
      <c r="K71" s="9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9"/>
      <c r="AC71" s="9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</row>
    <row r="72" spans="1:120" x14ac:dyDescent="0.35">
      <c r="A72" s="59" t="s">
        <v>40</v>
      </c>
      <c r="B72" s="60"/>
      <c r="C72" s="8"/>
      <c r="D72" s="8"/>
      <c r="E72" s="8"/>
      <c r="F72" s="8"/>
      <c r="G72" s="8"/>
      <c r="H72" s="8"/>
      <c r="I72" s="9"/>
      <c r="J72" s="32"/>
      <c r="K72" s="9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9"/>
      <c r="AC72" s="9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</row>
    <row r="73" spans="1:120" ht="15" customHeight="1" x14ac:dyDescent="0.35">
      <c r="A73" s="61" t="s">
        <v>33</v>
      </c>
      <c r="B73" s="62"/>
      <c r="C73" s="8"/>
      <c r="D73" s="8"/>
      <c r="E73" s="8"/>
      <c r="F73" s="8"/>
      <c r="G73" s="8"/>
      <c r="H73" s="8"/>
      <c r="I73" s="9"/>
      <c r="J73" s="33"/>
      <c r="K73" s="9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9"/>
      <c r="AC73" s="9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</row>
    <row r="74" spans="1:120" x14ac:dyDescent="0.35">
      <c r="A74" s="12" t="s">
        <v>34</v>
      </c>
      <c r="B74" s="17"/>
      <c r="C74" s="10">
        <v>12303156.16</v>
      </c>
      <c r="D74" s="10">
        <v>5414256.3300000196</v>
      </c>
      <c r="E74" s="10">
        <v>31445.15</v>
      </c>
      <c r="F74" s="10">
        <v>0</v>
      </c>
      <c r="G74" s="10">
        <v>1830739.09</v>
      </c>
      <c r="H74" s="10">
        <v>3583268.9100000099</v>
      </c>
      <c r="I74" s="11">
        <f>SUM(C74:H74)</f>
        <v>23162865.64000003</v>
      </c>
      <c r="J74" s="21">
        <v>1</v>
      </c>
      <c r="K74" s="40">
        <f t="shared" ref="K74" si="9">ROUND(+I74*J74,0)</f>
        <v>23162866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7"/>
      <c r="AC74" s="7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</row>
    <row r="75" spans="1:120" x14ac:dyDescent="0.35">
      <c r="A75" s="13" t="s">
        <v>51</v>
      </c>
      <c r="B75" s="17"/>
      <c r="C75" s="22" t="s">
        <v>50</v>
      </c>
      <c r="D75" s="22" t="s">
        <v>50</v>
      </c>
      <c r="E75" s="22" t="s">
        <v>50</v>
      </c>
      <c r="F75" s="22" t="s">
        <v>50</v>
      </c>
      <c r="G75" s="22" t="s">
        <v>50</v>
      </c>
      <c r="H75" s="22" t="s">
        <v>50</v>
      </c>
      <c r="I75" s="22" t="s">
        <v>50</v>
      </c>
      <c r="J75" s="20">
        <v>1</v>
      </c>
      <c r="K75" s="10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7"/>
      <c r="AC75" s="7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</row>
    <row r="76" spans="1:120" x14ac:dyDescent="0.35">
      <c r="A76" s="16"/>
      <c r="B76" s="16"/>
      <c r="C76" s="8"/>
      <c r="D76" s="8"/>
      <c r="E76" s="8"/>
      <c r="F76" s="8"/>
      <c r="G76" s="8"/>
      <c r="H76" s="8"/>
      <c r="I76" s="9"/>
      <c r="J76" s="21"/>
      <c r="K76" s="9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9"/>
      <c r="AC76" s="9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</row>
    <row r="77" spans="1:120" x14ac:dyDescent="0.35">
      <c r="A77" s="59" t="s">
        <v>41</v>
      </c>
      <c r="B77" s="60"/>
      <c r="C77" s="8"/>
      <c r="D77" s="8"/>
      <c r="E77" s="8"/>
      <c r="F77" s="8"/>
      <c r="G77" s="8"/>
      <c r="H77" s="8"/>
      <c r="I77" s="9"/>
      <c r="J77" s="32"/>
      <c r="K77" s="9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9"/>
      <c r="AC77" s="9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</row>
    <row r="78" spans="1:120" ht="15" customHeight="1" x14ac:dyDescent="0.35">
      <c r="A78" s="61" t="s">
        <v>33</v>
      </c>
      <c r="B78" s="62"/>
      <c r="C78" s="8"/>
      <c r="D78" s="8"/>
      <c r="E78" s="8"/>
      <c r="F78" s="8"/>
      <c r="G78" s="8"/>
      <c r="H78" s="8"/>
      <c r="I78" s="9"/>
      <c r="J78" s="33"/>
      <c r="K78" s="9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9"/>
      <c r="AC78" s="9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</row>
    <row r="79" spans="1:120" x14ac:dyDescent="0.35">
      <c r="A79" s="12" t="s">
        <v>34</v>
      </c>
      <c r="B79" s="16"/>
      <c r="C79" s="10">
        <v>2430850.4500000002</v>
      </c>
      <c r="D79" s="10">
        <v>1550621.87</v>
      </c>
      <c r="E79" s="10">
        <v>8416</v>
      </c>
      <c r="F79" s="10">
        <v>0</v>
      </c>
      <c r="G79" s="10">
        <v>361931.53</v>
      </c>
      <c r="H79" s="10">
        <v>648842.15999999898</v>
      </c>
      <c r="I79" s="11">
        <f>SUM(C79:H79)</f>
        <v>5000662.01</v>
      </c>
      <c r="J79" s="21">
        <v>1</v>
      </c>
      <c r="K79" s="40">
        <f t="shared" ref="K79" si="10">ROUND(+I79*J79,0)</f>
        <v>5000662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7"/>
      <c r="AC79" s="7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</row>
    <row r="80" spans="1:120" x14ac:dyDescent="0.35">
      <c r="A80" s="13" t="s">
        <v>51</v>
      </c>
      <c r="B80" s="16"/>
      <c r="C80" s="22" t="s">
        <v>50</v>
      </c>
      <c r="D80" s="22" t="s">
        <v>50</v>
      </c>
      <c r="E80" s="22" t="s">
        <v>50</v>
      </c>
      <c r="F80" s="22" t="s">
        <v>50</v>
      </c>
      <c r="G80" s="22" t="s">
        <v>50</v>
      </c>
      <c r="H80" s="22" t="s">
        <v>50</v>
      </c>
      <c r="I80" s="22" t="s">
        <v>50</v>
      </c>
      <c r="J80" s="20">
        <v>1</v>
      </c>
      <c r="K80" s="10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7"/>
      <c r="AC80" s="7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</row>
    <row r="81" spans="1:120" x14ac:dyDescent="0.35">
      <c r="A81" s="31"/>
      <c r="B81" s="16"/>
      <c r="C81" s="8"/>
      <c r="D81" s="8"/>
      <c r="E81" s="8"/>
      <c r="F81" s="8"/>
      <c r="G81" s="8"/>
      <c r="H81" s="8"/>
      <c r="I81" s="9"/>
      <c r="J81" s="21"/>
      <c r="K81" s="9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9"/>
      <c r="AC81" s="9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</row>
    <row r="82" spans="1:120" x14ac:dyDescent="0.35">
      <c r="A82" s="16"/>
      <c r="B82" s="16"/>
      <c r="C82" s="8"/>
      <c r="D82" s="8"/>
      <c r="E82" s="8"/>
      <c r="F82" s="8"/>
      <c r="G82" s="8"/>
      <c r="H82" s="8"/>
      <c r="I82" s="9"/>
      <c r="J82" s="21"/>
      <c r="K82" s="9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9"/>
      <c r="AC82" s="9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</row>
    <row r="83" spans="1:120" x14ac:dyDescent="0.35">
      <c r="A83" s="57" t="s">
        <v>42</v>
      </c>
      <c r="B83" s="58"/>
      <c r="C83" s="8"/>
      <c r="D83" s="8"/>
      <c r="E83" s="8"/>
      <c r="F83" s="8"/>
      <c r="G83" s="8"/>
      <c r="H83" s="8"/>
      <c r="I83" s="9"/>
      <c r="J83" s="39"/>
      <c r="K83" s="9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9"/>
      <c r="AC83" s="9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</row>
    <row r="84" spans="1:120" x14ac:dyDescent="0.35">
      <c r="A84" s="12" t="s">
        <v>43</v>
      </c>
      <c r="C84" s="10">
        <f>C79+C74+C69+C64+C59+C54+C49+C44</f>
        <v>58078387.170000009</v>
      </c>
      <c r="D84" s="10">
        <f t="shared" ref="D84:K84" si="11">D79+D74+D69+D64+D59+D54+D49+D44</f>
        <v>16378866.21000004</v>
      </c>
      <c r="E84" s="10">
        <f t="shared" si="11"/>
        <v>96004.92</v>
      </c>
      <c r="F84" s="10">
        <f t="shared" si="11"/>
        <v>0</v>
      </c>
      <c r="G84" s="10">
        <f t="shared" si="11"/>
        <v>43157525.219999991</v>
      </c>
      <c r="H84" s="10">
        <f t="shared" si="11"/>
        <v>15304531.320000019</v>
      </c>
      <c r="I84" s="10">
        <f t="shared" si="11"/>
        <v>133015314.84000006</v>
      </c>
      <c r="J84" s="21"/>
      <c r="K84" s="10">
        <f t="shared" si="11"/>
        <v>85684018</v>
      </c>
      <c r="L84" s="7">
        <v>5624836.7900000019</v>
      </c>
      <c r="M84" s="7">
        <v>1606013.32</v>
      </c>
      <c r="N84" s="7">
        <v>212708.83000000002</v>
      </c>
      <c r="O84" s="7">
        <v>150702.23000000001</v>
      </c>
      <c r="P84" s="7"/>
      <c r="Q84" s="7">
        <v>60421.49</v>
      </c>
      <c r="R84" s="7">
        <v>183674.54</v>
      </c>
      <c r="S84" s="7">
        <f>310151.71+42318</f>
        <v>352469.71</v>
      </c>
      <c r="T84" s="7">
        <v>0</v>
      </c>
      <c r="U84" s="7">
        <v>0</v>
      </c>
      <c r="V84" s="7">
        <v>1765962.7000000004</v>
      </c>
      <c r="W84" s="7">
        <v>6073958.1399999997</v>
      </c>
      <c r="X84" s="7">
        <v>-1185645.5300000026</v>
      </c>
      <c r="Y84" s="7">
        <v>0</v>
      </c>
      <c r="Z84" s="7">
        <v>506570.13999999996</v>
      </c>
      <c r="AA84" s="7">
        <v>20774.38</v>
      </c>
      <c r="AB84" s="7">
        <f>+K84+L84+N84+P84+R84+T84+V84+X84+Z84</f>
        <v>92792125.470000014</v>
      </c>
      <c r="AC84" s="7">
        <f>+M84+O84+Q84+S84+U84+W84+Y84+AA84</f>
        <v>8264339.2699999996</v>
      </c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</row>
    <row r="85" spans="1:120" x14ac:dyDescent="0.35">
      <c r="A85" s="13" t="s">
        <v>52</v>
      </c>
      <c r="B85" s="16"/>
      <c r="C85" s="22" t="s">
        <v>50</v>
      </c>
      <c r="D85" s="22" t="s">
        <v>50</v>
      </c>
      <c r="E85" s="22" t="s">
        <v>50</v>
      </c>
      <c r="F85" s="22" t="s">
        <v>50</v>
      </c>
      <c r="G85" s="22" t="s">
        <v>50</v>
      </c>
      <c r="H85" s="22" t="s">
        <v>50</v>
      </c>
      <c r="I85" s="22" t="s">
        <v>50</v>
      </c>
      <c r="J85" s="21"/>
      <c r="K85" s="22" t="s">
        <v>50</v>
      </c>
      <c r="L85" s="22" t="s">
        <v>50</v>
      </c>
      <c r="M85" s="22" t="s">
        <v>50</v>
      </c>
      <c r="N85" s="22" t="s">
        <v>50</v>
      </c>
      <c r="O85" s="22" t="s">
        <v>50</v>
      </c>
      <c r="P85" s="22" t="s">
        <v>50</v>
      </c>
      <c r="Q85" s="22" t="s">
        <v>50</v>
      </c>
      <c r="R85" s="22" t="s">
        <v>50</v>
      </c>
      <c r="S85" s="22" t="s">
        <v>50</v>
      </c>
      <c r="T85" s="22" t="s">
        <v>50</v>
      </c>
      <c r="U85" s="22" t="s">
        <v>50</v>
      </c>
      <c r="V85" s="22" t="s">
        <v>50</v>
      </c>
      <c r="W85" s="22" t="s">
        <v>50</v>
      </c>
      <c r="X85" s="22" t="s">
        <v>50</v>
      </c>
      <c r="Y85" s="22" t="s">
        <v>50</v>
      </c>
      <c r="Z85" s="22" t="s">
        <v>50</v>
      </c>
      <c r="AA85" s="22" t="s">
        <v>50</v>
      </c>
      <c r="AB85" s="22" t="s">
        <v>50</v>
      </c>
      <c r="AC85" s="22" t="s">
        <v>50</v>
      </c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</row>
    <row r="87" spans="1:120" ht="16.5" x14ac:dyDescent="0.35">
      <c r="A87" s="2" t="s">
        <v>45</v>
      </c>
      <c r="AB87" s="15"/>
    </row>
    <row r="88" spans="1:120" ht="16.5" x14ac:dyDescent="0.35">
      <c r="A88" s="2" t="s">
        <v>46</v>
      </c>
      <c r="I88" s="15"/>
      <c r="K88" s="15"/>
      <c r="AB88" s="15"/>
    </row>
    <row r="89" spans="1:120" ht="16.5" x14ac:dyDescent="0.35">
      <c r="A89" s="2" t="s">
        <v>47</v>
      </c>
      <c r="AB89" s="15"/>
    </row>
    <row r="90" spans="1:120" ht="16.5" x14ac:dyDescent="0.35">
      <c r="A90" s="2" t="s">
        <v>48</v>
      </c>
    </row>
    <row r="91" spans="1:120" ht="16.5" x14ac:dyDescent="0.35">
      <c r="A91" t="s">
        <v>57</v>
      </c>
      <c r="AB91" s="15"/>
    </row>
  </sheetData>
  <mergeCells count="37">
    <mergeCell ref="A83:B83"/>
    <mergeCell ref="A67:B67"/>
    <mergeCell ref="A68:B68"/>
    <mergeCell ref="A72:B72"/>
    <mergeCell ref="A73:B73"/>
    <mergeCell ref="A77:B77"/>
    <mergeCell ref="A78:B78"/>
    <mergeCell ref="A52:B52"/>
    <mergeCell ref="A53:B53"/>
    <mergeCell ref="A57:B57"/>
    <mergeCell ref="A58:B58"/>
    <mergeCell ref="A62:B62"/>
    <mergeCell ref="A63:B63"/>
    <mergeCell ref="Z5:AA5"/>
    <mergeCell ref="AB5:AC5"/>
    <mergeCell ref="A8:B8"/>
    <mergeCell ref="A9:B9"/>
    <mergeCell ref="A47:B47"/>
    <mergeCell ref="A48:B48"/>
    <mergeCell ref="N5:O5"/>
    <mergeCell ref="P5:Q5"/>
    <mergeCell ref="R5:S5"/>
    <mergeCell ref="T5:U5"/>
    <mergeCell ref="V5:W5"/>
    <mergeCell ref="X5:Y5"/>
    <mergeCell ref="G5:G6"/>
    <mergeCell ref="H5:H6"/>
    <mergeCell ref="I5:I6"/>
    <mergeCell ref="J5:J6"/>
    <mergeCell ref="K5:K6"/>
    <mergeCell ref="L5:M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55" pageOrder="overThenDown" orientation="landscape" r:id="rId1"/>
  <headerFooter>
    <oddFooter>&amp;C&amp;"Calibri,Regular"&amp;11&amp;B&amp;K000000AEP CONFIDENTIAL SPECIAL HANDLING</oddFooter>
    <evenFooter>&amp;C&amp;"Calibri,Regular"&amp;11&amp;B&amp;K000000AEP CONFIDENTIAL SPECIAL HANDLING</evenFooter>
    <firstFooter>&amp;C&amp;"Calibri,Regular"&amp;11&amp;B&amp;K000000AEP CONFIDENTIAL SPECIAL HANDLING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DP89"/>
  <sheetViews>
    <sheetView zoomScale="80" zoomScaleNormal="80" workbookViewId="0">
      <pane xSplit="2" ySplit="6" topLeftCell="C7" activePane="bottomRight" state="frozen"/>
      <selection pane="topRight" activeCell="B36" sqref="B36"/>
      <selection pane="bottomLeft" activeCell="B36" sqref="B36"/>
      <selection pane="bottomRight" activeCell="A10" sqref="A10:B41"/>
    </sheetView>
  </sheetViews>
  <sheetFormatPr defaultColWidth="9.1796875" defaultRowHeight="14.5" x14ac:dyDescent="0.35"/>
  <cols>
    <col min="1" max="1" width="20.81640625" style="2" customWidth="1"/>
    <col min="2" max="2" width="36.26953125" style="2" customWidth="1"/>
    <col min="3" max="4" width="15.1796875" style="2" bestFit="1" customWidth="1"/>
    <col min="5" max="5" width="15" style="2" bestFit="1" customWidth="1"/>
    <col min="6" max="6" width="9.26953125" style="2" customWidth="1"/>
    <col min="7" max="8" width="15.1796875" style="2" bestFit="1" customWidth="1"/>
    <col min="9" max="9" width="16.453125" style="2" bestFit="1" customWidth="1"/>
    <col min="10" max="10" width="10.81640625" style="50" bestFit="1" customWidth="1"/>
    <col min="11" max="11" width="16.453125" style="2" bestFit="1" customWidth="1"/>
    <col min="12" max="13" width="13.7265625" style="2" bestFit="1" customWidth="1"/>
    <col min="14" max="15" width="12" style="2" bestFit="1" customWidth="1"/>
    <col min="16" max="16" width="9.26953125" style="2" customWidth="1"/>
    <col min="17" max="17" width="10.7265625" style="2" bestFit="1" customWidth="1"/>
    <col min="18" max="19" width="12" style="2" bestFit="1" customWidth="1"/>
    <col min="20" max="20" width="9.26953125" style="2" customWidth="1"/>
    <col min="21" max="21" width="11" style="2" bestFit="1" customWidth="1"/>
    <col min="22" max="23" width="13.7265625" style="2" bestFit="1" customWidth="1"/>
    <col min="24" max="24" width="14.81640625" style="2" customWidth="1"/>
    <col min="25" max="25" width="6.7265625" style="2" bestFit="1" customWidth="1"/>
    <col min="26" max="27" width="12" style="2" bestFit="1" customWidth="1"/>
    <col min="28" max="28" width="16.453125" style="2" bestFit="1" customWidth="1"/>
    <col min="29" max="29" width="13.7265625" style="2" bestFit="1" customWidth="1"/>
    <col min="30" max="30" width="2.26953125" style="2" customWidth="1"/>
    <col min="31" max="16384" width="9.1796875" style="2"/>
  </cols>
  <sheetData>
    <row r="1" spans="1:120" ht="17.5" x14ac:dyDescent="0.35">
      <c r="A1" s="1" t="s">
        <v>0</v>
      </c>
    </row>
    <row r="2" spans="1:120" x14ac:dyDescent="0.35">
      <c r="A2" s="3" t="s">
        <v>1</v>
      </c>
    </row>
    <row r="3" spans="1:120" x14ac:dyDescent="0.35">
      <c r="A3" s="3" t="s">
        <v>2</v>
      </c>
      <c r="D3" s="4" t="s">
        <v>3</v>
      </c>
      <c r="E3" s="42">
        <v>2020</v>
      </c>
    </row>
    <row r="4" spans="1:120" x14ac:dyDescent="0.35">
      <c r="B4" s="5"/>
      <c r="C4" s="6"/>
      <c r="D4" s="6"/>
      <c r="E4" s="6"/>
      <c r="F4" s="6"/>
      <c r="G4" s="6"/>
      <c r="H4" s="6"/>
      <c r="I4" s="6"/>
      <c r="J4" s="5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s="23" customFormat="1" ht="46.5" customHeight="1" x14ac:dyDescent="0.35">
      <c r="A5" s="68" t="s">
        <v>5</v>
      </c>
      <c r="B5" s="68" t="s">
        <v>6</v>
      </c>
      <c r="C5" s="66" t="s">
        <v>7</v>
      </c>
      <c r="D5" s="66" t="s">
        <v>8</v>
      </c>
      <c r="E5" s="66" t="s">
        <v>9</v>
      </c>
      <c r="F5" s="66" t="s">
        <v>10</v>
      </c>
      <c r="G5" s="66" t="s">
        <v>11</v>
      </c>
      <c r="H5" s="66" t="s">
        <v>12</v>
      </c>
      <c r="I5" s="66" t="s">
        <v>13</v>
      </c>
      <c r="J5" s="70" t="s">
        <v>14</v>
      </c>
      <c r="K5" s="66" t="s">
        <v>15</v>
      </c>
      <c r="L5" s="63" t="s">
        <v>16</v>
      </c>
      <c r="M5" s="65"/>
      <c r="N5" s="63" t="s">
        <v>17</v>
      </c>
      <c r="O5" s="65"/>
      <c r="P5" s="63" t="s">
        <v>18</v>
      </c>
      <c r="Q5" s="65"/>
      <c r="R5" s="63" t="s">
        <v>19</v>
      </c>
      <c r="S5" s="65"/>
      <c r="T5" s="63" t="s">
        <v>20</v>
      </c>
      <c r="U5" s="65"/>
      <c r="V5" s="63" t="s">
        <v>21</v>
      </c>
      <c r="W5" s="65"/>
      <c r="X5" s="63" t="s">
        <v>22</v>
      </c>
      <c r="Y5" s="65"/>
      <c r="Z5" s="63" t="s">
        <v>23</v>
      </c>
      <c r="AA5" s="64"/>
      <c r="AB5" s="63" t="s">
        <v>24</v>
      </c>
      <c r="AC5" s="6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</row>
    <row r="6" spans="1:120" s="23" customFormat="1" ht="14" x14ac:dyDescent="0.35">
      <c r="A6" s="69"/>
      <c r="B6" s="69"/>
      <c r="C6" s="67"/>
      <c r="D6" s="67"/>
      <c r="E6" s="67"/>
      <c r="F6" s="67"/>
      <c r="G6" s="67"/>
      <c r="H6" s="67"/>
      <c r="I6" s="67"/>
      <c r="J6" s="71"/>
      <c r="K6" s="67"/>
      <c r="L6" s="29" t="s">
        <v>25</v>
      </c>
      <c r="M6" s="30" t="s">
        <v>26</v>
      </c>
      <c r="N6" s="30" t="str">
        <f>L6</f>
        <v>KPCO</v>
      </c>
      <c r="O6" s="30" t="s">
        <v>26</v>
      </c>
      <c r="P6" s="30" t="str">
        <f>+$L$6</f>
        <v>KPCO</v>
      </c>
      <c r="Q6" s="30" t="s">
        <v>26</v>
      </c>
      <c r="R6" s="30" t="str">
        <f>+$L$6</f>
        <v>KPCO</v>
      </c>
      <c r="S6" s="30" t="s">
        <v>26</v>
      </c>
      <c r="T6" s="30" t="str">
        <f>+$L$6</f>
        <v>KPCO</v>
      </c>
      <c r="U6" s="30" t="s">
        <v>26</v>
      </c>
      <c r="V6" s="30" t="str">
        <f>+$L$6</f>
        <v>KPCO</v>
      </c>
      <c r="W6" s="30" t="s">
        <v>26</v>
      </c>
      <c r="X6" s="30" t="str">
        <f>+$L$6</f>
        <v>KPCO</v>
      </c>
      <c r="Y6" s="30" t="s">
        <v>27</v>
      </c>
      <c r="Z6" s="30" t="str">
        <f>+$L$6</f>
        <v>KPCO</v>
      </c>
      <c r="AA6" s="30" t="s">
        <v>27</v>
      </c>
      <c r="AB6" s="30" t="str">
        <f>+$L$6</f>
        <v>KPCO</v>
      </c>
      <c r="AC6" s="30" t="s">
        <v>27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</row>
    <row r="7" spans="1:120" x14ac:dyDescent="0.35">
      <c r="A7" s="16"/>
      <c r="B7" s="16"/>
      <c r="C7" s="41"/>
      <c r="D7" s="41"/>
      <c r="E7" s="41"/>
      <c r="F7" s="41"/>
      <c r="G7" s="41"/>
      <c r="H7" s="41"/>
      <c r="I7" s="7"/>
      <c r="J7" s="52"/>
      <c r="K7" s="7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7"/>
      <c r="AC7" s="7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</row>
    <row r="8" spans="1:120" x14ac:dyDescent="0.35">
      <c r="A8" s="59" t="s">
        <v>28</v>
      </c>
      <c r="B8" s="60"/>
      <c r="C8" s="8"/>
      <c r="D8" s="8"/>
      <c r="E8" s="8"/>
      <c r="F8" s="8"/>
      <c r="G8" s="8"/>
      <c r="H8" s="8"/>
      <c r="I8" s="9"/>
      <c r="J8" s="53"/>
      <c r="K8" s="9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</row>
    <row r="9" spans="1:120" x14ac:dyDescent="0.35">
      <c r="A9" s="61" t="s">
        <v>29</v>
      </c>
      <c r="B9" s="62"/>
      <c r="C9" s="8"/>
      <c r="D9" s="8"/>
      <c r="E9" s="8"/>
      <c r="F9" s="8"/>
      <c r="G9" s="8"/>
      <c r="H9" s="8"/>
      <c r="I9" s="9"/>
      <c r="J9" s="54"/>
      <c r="K9" s="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</row>
    <row r="10" spans="1:120" x14ac:dyDescent="0.35">
      <c r="A10" s="72"/>
      <c r="B10" s="73"/>
      <c r="C10" s="44">
        <v>1566230.69</v>
      </c>
      <c r="D10" s="44"/>
      <c r="E10" s="44"/>
      <c r="F10" s="44"/>
      <c r="G10" s="44">
        <v>16738928.01</v>
      </c>
      <c r="H10" s="44">
        <v>6280</v>
      </c>
      <c r="I10" s="11">
        <f t="shared" ref="I10:I41" si="0">SUM(C10:H10)</f>
        <v>18311438.699999999</v>
      </c>
      <c r="J10" s="20">
        <v>4.3535059200037134E-2</v>
      </c>
      <c r="K10" s="40">
        <f t="shared" ref="K10:K41" si="1">ROUND(+I10*J10,0)</f>
        <v>797190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</row>
    <row r="11" spans="1:120" x14ac:dyDescent="0.35">
      <c r="A11" s="72"/>
      <c r="B11" s="73"/>
      <c r="C11" s="44">
        <v>681969.35</v>
      </c>
      <c r="D11" s="44"/>
      <c r="E11" s="44"/>
      <c r="F11" s="44"/>
      <c r="G11" s="44">
        <v>2927418.97</v>
      </c>
      <c r="H11" s="44">
        <v>0</v>
      </c>
      <c r="I11" s="11">
        <f t="shared" si="0"/>
        <v>3609388.3200000003</v>
      </c>
      <c r="J11" s="20">
        <v>3.3225445634157975E-2</v>
      </c>
      <c r="K11" s="40">
        <f t="shared" si="1"/>
        <v>119924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</row>
    <row r="12" spans="1:120" x14ac:dyDescent="0.35">
      <c r="A12" s="72"/>
      <c r="B12" s="73"/>
      <c r="C12" s="44">
        <v>558092.37</v>
      </c>
      <c r="D12" s="44"/>
      <c r="E12" s="44"/>
      <c r="F12" s="44"/>
      <c r="G12" s="44">
        <v>1820403.57</v>
      </c>
      <c r="H12" s="44">
        <v>0</v>
      </c>
      <c r="I12" s="11">
        <f t="shared" si="0"/>
        <v>2378495.94</v>
      </c>
      <c r="J12" s="20">
        <v>8.0977014722837679E-2</v>
      </c>
      <c r="K12" s="40">
        <f t="shared" si="1"/>
        <v>192604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</row>
    <row r="13" spans="1:120" x14ac:dyDescent="0.35">
      <c r="A13" s="72"/>
      <c r="B13" s="73"/>
      <c r="C13" s="44">
        <v>719815.45</v>
      </c>
      <c r="D13" s="44"/>
      <c r="E13" s="44"/>
      <c r="F13" s="44"/>
      <c r="G13" s="44">
        <v>2967418.97</v>
      </c>
      <c r="H13" s="44">
        <v>0</v>
      </c>
      <c r="I13" s="11">
        <f t="shared" si="0"/>
        <v>3687234.42</v>
      </c>
      <c r="J13" s="20">
        <v>2.9936380425985423E-2</v>
      </c>
      <c r="K13" s="40">
        <f t="shared" si="1"/>
        <v>110382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</row>
    <row r="14" spans="1:120" x14ac:dyDescent="0.35">
      <c r="A14" s="72"/>
      <c r="B14" s="73"/>
      <c r="C14" s="44">
        <v>655926.84</v>
      </c>
      <c r="D14" s="44"/>
      <c r="E14" s="44"/>
      <c r="F14" s="44"/>
      <c r="G14" s="44">
        <v>2464408.62</v>
      </c>
      <c r="H14" s="44">
        <v>0</v>
      </c>
      <c r="I14" s="11">
        <f t="shared" si="0"/>
        <v>3120335.46</v>
      </c>
      <c r="J14" s="20">
        <v>5.1068743743730952E-2</v>
      </c>
      <c r="K14" s="40">
        <f t="shared" si="1"/>
        <v>159352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</row>
    <row r="15" spans="1:120" x14ac:dyDescent="0.35">
      <c r="A15" s="72"/>
      <c r="B15" s="73"/>
      <c r="C15" s="44">
        <v>575653.75</v>
      </c>
      <c r="D15" s="44"/>
      <c r="E15" s="44"/>
      <c r="F15" s="44"/>
      <c r="G15" s="44">
        <v>2487011.2000000002</v>
      </c>
      <c r="H15" s="44">
        <v>0</v>
      </c>
      <c r="I15" s="11">
        <f t="shared" si="0"/>
        <v>3062664.95</v>
      </c>
      <c r="J15" s="20">
        <v>2.9481597940291988E-2</v>
      </c>
      <c r="K15" s="40">
        <f t="shared" si="1"/>
        <v>90292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</row>
    <row r="16" spans="1:120" x14ac:dyDescent="0.35">
      <c r="A16" s="72"/>
      <c r="B16" s="73"/>
      <c r="C16" s="44">
        <v>548065.31000000006</v>
      </c>
      <c r="D16" s="44"/>
      <c r="E16" s="44"/>
      <c r="F16" s="44"/>
      <c r="G16" s="44">
        <v>2117758.0099999998</v>
      </c>
      <c r="H16" s="44">
        <v>3995</v>
      </c>
      <c r="I16" s="11">
        <f t="shared" si="0"/>
        <v>2669818.3199999998</v>
      </c>
      <c r="J16" s="20">
        <v>3.33805855317994E-2</v>
      </c>
      <c r="K16" s="40">
        <f t="shared" si="1"/>
        <v>89120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</row>
    <row r="17" spans="1:120" x14ac:dyDescent="0.35">
      <c r="A17" s="72"/>
      <c r="B17" s="73"/>
      <c r="C17" s="44">
        <v>346853.86</v>
      </c>
      <c r="D17" s="44"/>
      <c r="E17" s="44"/>
      <c r="F17" s="44"/>
      <c r="G17" s="44">
        <v>437599.45</v>
      </c>
      <c r="H17" s="44">
        <v>0</v>
      </c>
      <c r="I17" s="11">
        <f t="shared" si="0"/>
        <v>784453.31</v>
      </c>
      <c r="J17" s="20">
        <v>4.5097068772507222E-2</v>
      </c>
      <c r="K17" s="40">
        <f t="shared" si="1"/>
        <v>35377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</row>
    <row r="18" spans="1:120" ht="15" customHeight="1" x14ac:dyDescent="0.35">
      <c r="A18" s="72"/>
      <c r="B18" s="73"/>
      <c r="C18" s="44">
        <v>281839.90999999997</v>
      </c>
      <c r="D18" s="44"/>
      <c r="E18" s="44"/>
      <c r="F18" s="44"/>
      <c r="G18" s="44">
        <v>327096.58</v>
      </c>
      <c r="H18" s="44">
        <v>6923.08</v>
      </c>
      <c r="I18" s="11">
        <f t="shared" si="0"/>
        <v>615859.56999999995</v>
      </c>
      <c r="J18" s="20">
        <v>1.4239863157738472E-2</v>
      </c>
      <c r="K18" s="40">
        <f t="shared" si="1"/>
        <v>8770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</row>
    <row r="19" spans="1:120" ht="15" customHeight="1" x14ac:dyDescent="0.35">
      <c r="A19" s="72"/>
      <c r="B19" s="73"/>
      <c r="C19" s="44">
        <v>337887.19</v>
      </c>
      <c r="D19" s="44"/>
      <c r="E19" s="44"/>
      <c r="F19" s="44"/>
      <c r="G19" s="44">
        <v>503859.76</v>
      </c>
      <c r="H19" s="44">
        <v>0</v>
      </c>
      <c r="I19" s="11">
        <f t="shared" si="0"/>
        <v>841746.95</v>
      </c>
      <c r="J19" s="20">
        <v>2.274873022624627E-2</v>
      </c>
      <c r="K19" s="40">
        <f t="shared" si="1"/>
        <v>19149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</row>
    <row r="20" spans="1:120" x14ac:dyDescent="0.35">
      <c r="A20" s="72"/>
      <c r="B20" s="73"/>
      <c r="C20" s="44">
        <v>425307.67</v>
      </c>
      <c r="D20" s="44"/>
      <c r="E20" s="44"/>
      <c r="F20" s="44"/>
      <c r="G20" s="44">
        <v>946576.93</v>
      </c>
      <c r="H20" s="44">
        <v>0</v>
      </c>
      <c r="I20" s="11">
        <f t="shared" si="0"/>
        <v>1371884.6</v>
      </c>
      <c r="J20" s="20">
        <v>3.4927436952588375E-2</v>
      </c>
      <c r="K20" s="40">
        <f t="shared" si="1"/>
        <v>47916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</row>
    <row r="21" spans="1:120" x14ac:dyDescent="0.35">
      <c r="A21" s="72"/>
      <c r="B21" s="73"/>
      <c r="C21" s="44">
        <v>197307.72</v>
      </c>
      <c r="D21" s="44"/>
      <c r="E21" s="44"/>
      <c r="F21" s="44"/>
      <c r="G21" s="44">
        <v>0</v>
      </c>
      <c r="H21" s="44">
        <v>18979.55</v>
      </c>
      <c r="I21" s="11">
        <f t="shared" si="0"/>
        <v>216287.27</v>
      </c>
      <c r="J21" s="20">
        <v>1.6273751979477644E-2</v>
      </c>
      <c r="K21" s="40">
        <f t="shared" si="1"/>
        <v>3520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</row>
    <row r="22" spans="1:120" x14ac:dyDescent="0.35">
      <c r="A22" s="72"/>
      <c r="B22" s="73"/>
      <c r="C22" s="44">
        <v>233681.63</v>
      </c>
      <c r="D22" s="44"/>
      <c r="E22" s="44"/>
      <c r="F22" s="44"/>
      <c r="G22" s="44">
        <v>158856.29999999999</v>
      </c>
      <c r="H22" s="44">
        <v>0</v>
      </c>
      <c r="I22" s="11">
        <f t="shared" si="0"/>
        <v>392537.93</v>
      </c>
      <c r="J22" s="20">
        <v>2.0368589063568959E-2</v>
      </c>
      <c r="K22" s="40">
        <f t="shared" si="1"/>
        <v>7995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</row>
    <row r="23" spans="1:120" x14ac:dyDescent="0.35">
      <c r="A23" s="72"/>
      <c r="B23" s="73"/>
      <c r="C23" s="44">
        <v>246465.49</v>
      </c>
      <c r="D23" s="44"/>
      <c r="E23" s="44"/>
      <c r="F23" s="44"/>
      <c r="G23" s="44">
        <v>244268.13</v>
      </c>
      <c r="H23" s="44">
        <v>0</v>
      </c>
      <c r="I23" s="11">
        <f t="shared" si="0"/>
        <v>490733.62</v>
      </c>
      <c r="J23" s="20">
        <v>7.250643006284492E-2</v>
      </c>
      <c r="K23" s="40">
        <f t="shared" si="1"/>
        <v>35581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</row>
    <row r="24" spans="1:120" x14ac:dyDescent="0.35">
      <c r="A24" s="72"/>
      <c r="B24" s="73"/>
      <c r="C24" s="44">
        <v>195396.84</v>
      </c>
      <c r="D24" s="44"/>
      <c r="E24" s="44"/>
      <c r="F24" s="44"/>
      <c r="G24" s="44">
        <v>124330.99</v>
      </c>
      <c r="H24" s="44">
        <v>0</v>
      </c>
      <c r="I24" s="11">
        <f t="shared" si="0"/>
        <v>319727.83</v>
      </c>
      <c r="J24" s="20">
        <v>1.8382147013513962E-2</v>
      </c>
      <c r="K24" s="40">
        <f t="shared" si="1"/>
        <v>5877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</row>
    <row r="25" spans="1:120" x14ac:dyDescent="0.35">
      <c r="A25" s="72"/>
      <c r="B25" s="73"/>
      <c r="C25" s="44">
        <v>261215.43</v>
      </c>
      <c r="D25" s="44"/>
      <c r="E25" s="44"/>
      <c r="F25" s="44"/>
      <c r="G25" s="44">
        <v>329640.40000000002</v>
      </c>
      <c r="H25" s="44">
        <v>0</v>
      </c>
      <c r="I25" s="11">
        <f t="shared" si="0"/>
        <v>590855.83000000007</v>
      </c>
      <c r="J25" s="20">
        <v>6.611571591688345E-2</v>
      </c>
      <c r="K25" s="40">
        <f t="shared" si="1"/>
        <v>39065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</row>
    <row r="26" spans="1:120" x14ac:dyDescent="0.35">
      <c r="A26" s="72"/>
      <c r="B26" s="73"/>
      <c r="C26" s="44">
        <v>191248.58</v>
      </c>
      <c r="D26" s="44"/>
      <c r="E26" s="44"/>
      <c r="F26" s="44"/>
      <c r="G26" s="44">
        <v>119192.19</v>
      </c>
      <c r="H26" s="44">
        <v>0</v>
      </c>
      <c r="I26" s="11">
        <f t="shared" si="0"/>
        <v>310440.77</v>
      </c>
      <c r="J26" s="20">
        <v>5.8867552176847637E-2</v>
      </c>
      <c r="K26" s="40">
        <f t="shared" si="1"/>
        <v>18275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</row>
    <row r="27" spans="1:120" x14ac:dyDescent="0.35">
      <c r="A27" s="72"/>
      <c r="B27" s="73"/>
      <c r="C27" s="44">
        <v>245078.26</v>
      </c>
      <c r="D27" s="44"/>
      <c r="E27" s="44"/>
      <c r="F27" s="44"/>
      <c r="G27" s="44">
        <v>356733.43</v>
      </c>
      <c r="H27" s="44">
        <v>0</v>
      </c>
      <c r="I27" s="11">
        <f t="shared" si="0"/>
        <v>601811.68999999994</v>
      </c>
      <c r="J27" s="20">
        <v>2.5912720319294133E-2</v>
      </c>
      <c r="K27" s="40">
        <f t="shared" si="1"/>
        <v>15595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</row>
    <row r="28" spans="1:120" x14ac:dyDescent="0.35">
      <c r="A28" s="72"/>
      <c r="B28" s="73"/>
      <c r="C28" s="44">
        <v>255169.21</v>
      </c>
      <c r="D28" s="44"/>
      <c r="E28" s="44"/>
      <c r="F28" s="44"/>
      <c r="G28" s="44">
        <v>241058.56</v>
      </c>
      <c r="H28" s="44">
        <v>0</v>
      </c>
      <c r="I28" s="11">
        <f t="shared" si="0"/>
        <v>496227.77</v>
      </c>
      <c r="J28" s="20">
        <v>7.2226723761418685E-2</v>
      </c>
      <c r="K28" s="40">
        <f t="shared" si="1"/>
        <v>35841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</row>
    <row r="29" spans="1:120" ht="15" customHeight="1" x14ac:dyDescent="0.35">
      <c r="A29" s="72"/>
      <c r="B29" s="73"/>
      <c r="C29" s="44">
        <v>333384.19</v>
      </c>
      <c r="D29" s="44"/>
      <c r="E29" s="44"/>
      <c r="F29" s="44"/>
      <c r="G29" s="44">
        <v>255040.9</v>
      </c>
      <c r="H29" s="44">
        <v>0</v>
      </c>
      <c r="I29" s="11">
        <f t="shared" si="0"/>
        <v>588425.09</v>
      </c>
      <c r="J29" s="20">
        <v>4.6355179239178104E-2</v>
      </c>
      <c r="K29" s="40">
        <f t="shared" si="1"/>
        <v>27277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</row>
    <row r="30" spans="1:120" x14ac:dyDescent="0.35">
      <c r="A30" s="72"/>
      <c r="B30" s="73"/>
      <c r="C30" s="44">
        <v>277938.40000000002</v>
      </c>
      <c r="D30" s="44"/>
      <c r="E30" s="44"/>
      <c r="F30" s="44"/>
      <c r="G30" s="44">
        <v>183017.66</v>
      </c>
      <c r="H30" s="44">
        <v>0</v>
      </c>
      <c r="I30" s="11">
        <f t="shared" si="0"/>
        <v>460956.06000000006</v>
      </c>
      <c r="J30" s="20">
        <v>0.92380181761819047</v>
      </c>
      <c r="K30" s="40">
        <f t="shared" si="1"/>
        <v>425832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</row>
    <row r="31" spans="1:120" x14ac:dyDescent="0.35">
      <c r="A31" s="72"/>
      <c r="B31" s="73"/>
      <c r="C31" s="44">
        <v>251189.31</v>
      </c>
      <c r="D31" s="44"/>
      <c r="E31" s="44"/>
      <c r="F31" s="44"/>
      <c r="G31" s="44">
        <v>284254.46999999997</v>
      </c>
      <c r="H31" s="44">
        <v>8615.3700000000008</v>
      </c>
      <c r="I31" s="11">
        <f t="shared" si="0"/>
        <v>544059.15</v>
      </c>
      <c r="J31" s="20">
        <v>0.13040351409129952</v>
      </c>
      <c r="K31" s="40">
        <f t="shared" si="1"/>
        <v>70947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</row>
    <row r="32" spans="1:120" ht="15" customHeight="1" x14ac:dyDescent="0.35">
      <c r="A32" s="72"/>
      <c r="B32" s="73"/>
      <c r="C32" s="44">
        <v>213789.17</v>
      </c>
      <c r="D32" s="44"/>
      <c r="E32" s="44"/>
      <c r="F32" s="44"/>
      <c r="G32" s="44">
        <v>174437.9</v>
      </c>
      <c r="H32" s="44">
        <v>0</v>
      </c>
      <c r="I32" s="11">
        <f t="shared" si="0"/>
        <v>388227.07</v>
      </c>
      <c r="J32" s="20">
        <v>0.89230513409816159</v>
      </c>
      <c r="K32" s="40">
        <f t="shared" si="1"/>
        <v>346417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</row>
    <row r="33" spans="1:120" ht="15" customHeight="1" x14ac:dyDescent="0.35">
      <c r="A33" s="72"/>
      <c r="B33" s="73"/>
      <c r="C33" s="44">
        <v>256213.56</v>
      </c>
      <c r="D33" s="44"/>
      <c r="E33" s="44"/>
      <c r="F33" s="44"/>
      <c r="G33" s="44">
        <v>237896.67</v>
      </c>
      <c r="H33" s="44">
        <v>0</v>
      </c>
      <c r="I33" s="11">
        <f t="shared" si="0"/>
        <v>494110.23</v>
      </c>
      <c r="J33" s="20">
        <v>7.2460709933976158E-2</v>
      </c>
      <c r="K33" s="40">
        <f t="shared" si="1"/>
        <v>35804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</row>
    <row r="34" spans="1:120" ht="15" customHeight="1" x14ac:dyDescent="0.35">
      <c r="A34" s="72"/>
      <c r="B34" s="73"/>
      <c r="C34" s="44">
        <v>213715.4</v>
      </c>
      <c r="D34" s="44"/>
      <c r="E34" s="44"/>
      <c r="F34" s="44"/>
      <c r="G34" s="44">
        <v>472371.36</v>
      </c>
      <c r="H34" s="44">
        <v>106218.59</v>
      </c>
      <c r="I34" s="11">
        <f t="shared" si="0"/>
        <v>792305.35</v>
      </c>
      <c r="J34" s="20">
        <v>1.9026479391371882E-2</v>
      </c>
      <c r="K34" s="40">
        <f t="shared" si="1"/>
        <v>15075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C34" s="9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</row>
    <row r="35" spans="1:120" ht="15" customHeight="1" x14ac:dyDescent="0.35">
      <c r="A35" s="72"/>
      <c r="B35" s="73"/>
      <c r="C35" s="44">
        <v>312297.57</v>
      </c>
      <c r="D35" s="44"/>
      <c r="E35" s="44"/>
      <c r="F35" s="44"/>
      <c r="G35" s="44">
        <v>377696.52</v>
      </c>
      <c r="H35" s="44">
        <v>0</v>
      </c>
      <c r="I35" s="11">
        <f t="shared" si="0"/>
        <v>689994.09000000008</v>
      </c>
      <c r="J35" s="20">
        <v>7.073485828888304E-2</v>
      </c>
      <c r="K35" s="40">
        <f t="shared" si="1"/>
        <v>48807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</row>
    <row r="36" spans="1:120" ht="15" customHeight="1" x14ac:dyDescent="0.35">
      <c r="A36" s="72"/>
      <c r="B36" s="73"/>
      <c r="C36" s="44">
        <v>850153.81</v>
      </c>
      <c r="D36" s="44"/>
      <c r="E36" s="44"/>
      <c r="F36" s="44"/>
      <c r="G36" s="44">
        <v>4591752.4000000004</v>
      </c>
      <c r="H36" s="44">
        <v>20000</v>
      </c>
      <c r="I36" s="11">
        <f t="shared" si="0"/>
        <v>5461906.2100000009</v>
      </c>
      <c r="J36" s="20">
        <v>4.4263898566609859E-2</v>
      </c>
      <c r="K36" s="40">
        <f t="shared" si="1"/>
        <v>241765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"/>
      <c r="AC36" s="9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</row>
    <row r="37" spans="1:120" ht="15" customHeight="1" x14ac:dyDescent="0.35">
      <c r="A37" s="72"/>
      <c r="B37" s="73"/>
      <c r="C37" s="44">
        <v>388197.96</v>
      </c>
      <c r="D37" s="44"/>
      <c r="E37" s="44"/>
      <c r="F37" s="44"/>
      <c r="G37" s="44">
        <v>439606.12</v>
      </c>
      <c r="H37" s="44">
        <v>0</v>
      </c>
      <c r="I37" s="11">
        <f t="shared" si="0"/>
        <v>827804.08000000007</v>
      </c>
      <c r="J37" s="20">
        <v>3.0010849893023422E-2</v>
      </c>
      <c r="K37" s="40">
        <f t="shared" si="1"/>
        <v>24843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9"/>
      <c r="AC37" s="9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</row>
    <row r="38" spans="1:120" ht="15" customHeight="1" x14ac:dyDescent="0.35">
      <c r="A38" s="72"/>
      <c r="B38" s="73"/>
      <c r="C38" s="44">
        <v>430269.27</v>
      </c>
      <c r="D38" s="44"/>
      <c r="E38" s="44"/>
      <c r="F38" s="44"/>
      <c r="G38" s="44">
        <v>1018184.48</v>
      </c>
      <c r="H38" s="44">
        <v>0</v>
      </c>
      <c r="I38" s="11">
        <f t="shared" si="0"/>
        <v>1448453.75</v>
      </c>
      <c r="J38" s="20">
        <v>2.3677651525365852E-2</v>
      </c>
      <c r="K38" s="40">
        <f t="shared" si="1"/>
        <v>34296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/>
      <c r="AC38" s="9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</row>
    <row r="39" spans="1:120" ht="15" customHeight="1" x14ac:dyDescent="0.35">
      <c r="A39" s="72"/>
      <c r="B39" s="73"/>
      <c r="C39" s="44">
        <v>367948.92</v>
      </c>
      <c r="D39" s="44"/>
      <c r="E39" s="44"/>
      <c r="F39" s="44"/>
      <c r="G39" s="44">
        <v>728806.01</v>
      </c>
      <c r="H39" s="44">
        <v>0</v>
      </c>
      <c r="I39" s="11">
        <f t="shared" si="0"/>
        <v>1096754.93</v>
      </c>
      <c r="J39" s="20">
        <v>2.35212534826078E-2</v>
      </c>
      <c r="K39" s="40">
        <f t="shared" si="1"/>
        <v>25797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/>
      <c r="AC39" s="9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</row>
    <row r="40" spans="1:120" ht="15" customHeight="1" x14ac:dyDescent="0.35">
      <c r="A40" s="72"/>
      <c r="B40" s="73"/>
      <c r="C40" s="44">
        <v>162248.32999999999</v>
      </c>
      <c r="D40" s="44"/>
      <c r="E40" s="44"/>
      <c r="F40" s="44"/>
      <c r="G40" s="44">
        <v>60077.72</v>
      </c>
      <c r="H40" s="44">
        <v>0</v>
      </c>
      <c r="I40" s="11">
        <f t="shared" si="0"/>
        <v>222326.05</v>
      </c>
      <c r="J40" s="20">
        <v>0.98214084612982577</v>
      </c>
      <c r="K40" s="40">
        <f t="shared" si="1"/>
        <v>218355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/>
      <c r="AC40" s="9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</row>
    <row r="41" spans="1:120" ht="15" customHeight="1" x14ac:dyDescent="0.35">
      <c r="A41" s="72"/>
      <c r="B41" s="73"/>
      <c r="C41" s="44">
        <v>213302.12</v>
      </c>
      <c r="D41" s="44"/>
      <c r="E41" s="44"/>
      <c r="F41" s="44"/>
      <c r="G41" s="44">
        <v>181094.93</v>
      </c>
      <c r="H41" s="44">
        <v>0</v>
      </c>
      <c r="I41" s="11">
        <f t="shared" si="0"/>
        <v>394397.05</v>
      </c>
      <c r="J41" s="20">
        <v>0.95077320237098584</v>
      </c>
      <c r="K41" s="40">
        <f t="shared" si="1"/>
        <v>374982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9"/>
      <c r="AC41" s="9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</row>
    <row r="42" spans="1:120" x14ac:dyDescent="0.35">
      <c r="A42" s="12" t="s">
        <v>53</v>
      </c>
      <c r="B42" s="16"/>
      <c r="C42" s="10">
        <f t="shared" ref="C42:I42" si="2">SUM(C10:C41)</f>
        <v>12793853.560000002</v>
      </c>
      <c r="D42" s="10">
        <f t="shared" si="2"/>
        <v>0</v>
      </c>
      <c r="E42" s="10">
        <f t="shared" si="2"/>
        <v>0</v>
      </c>
      <c r="F42" s="10">
        <f t="shared" si="2"/>
        <v>0</v>
      </c>
      <c r="G42" s="10">
        <f t="shared" si="2"/>
        <v>44316797.209999986</v>
      </c>
      <c r="H42" s="10">
        <f t="shared" si="2"/>
        <v>171011.59</v>
      </c>
      <c r="I42" s="10">
        <f t="shared" si="2"/>
        <v>57281662.360000014</v>
      </c>
      <c r="J42" s="52"/>
      <c r="K42" s="10">
        <f>SUM(K10:K41)</f>
        <v>3722022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7"/>
      <c r="AC42" s="7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</row>
    <row r="43" spans="1:120" ht="16.5" x14ac:dyDescent="0.35">
      <c r="A43" s="13" t="s">
        <v>54</v>
      </c>
      <c r="B43" s="16"/>
      <c r="C43" s="22" t="s">
        <v>50</v>
      </c>
      <c r="D43" s="22" t="s">
        <v>50</v>
      </c>
      <c r="E43" s="22" t="s">
        <v>50</v>
      </c>
      <c r="F43" s="22" t="s">
        <v>50</v>
      </c>
      <c r="G43" s="22" t="s">
        <v>50</v>
      </c>
      <c r="H43" s="22" t="s">
        <v>50</v>
      </c>
      <c r="I43" s="22" t="s">
        <v>50</v>
      </c>
      <c r="J43" s="52"/>
      <c r="K43" s="22" t="s">
        <v>50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7"/>
      <c r="AC43" s="7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</row>
    <row r="44" spans="1:120" x14ac:dyDescent="0.35">
      <c r="A44" s="16"/>
      <c r="B44" s="16"/>
      <c r="C44" s="8"/>
      <c r="D44" s="8"/>
      <c r="E44" s="8"/>
      <c r="F44" s="8"/>
      <c r="G44" s="8"/>
      <c r="H44" s="8"/>
      <c r="I44" s="9"/>
      <c r="J44" s="52"/>
      <c r="K44" s="9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9"/>
      <c r="AC44" s="9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</row>
    <row r="45" spans="1:120" x14ac:dyDescent="0.35">
      <c r="A45" s="59" t="s">
        <v>32</v>
      </c>
      <c r="B45" s="60"/>
      <c r="C45" s="8"/>
      <c r="D45" s="8"/>
      <c r="E45" s="8"/>
      <c r="F45" s="8"/>
      <c r="G45" s="8"/>
      <c r="H45" s="8"/>
      <c r="I45" s="9"/>
      <c r="J45" s="53"/>
      <c r="K45" s="9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/>
      <c r="AC45" s="9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</row>
    <row r="46" spans="1:120" x14ac:dyDescent="0.35">
      <c r="A46" s="61" t="s">
        <v>33</v>
      </c>
      <c r="B46" s="62"/>
      <c r="C46" s="8"/>
      <c r="D46" s="8"/>
      <c r="E46" s="8"/>
      <c r="F46" s="8"/>
      <c r="G46" s="8"/>
      <c r="H46" s="8"/>
      <c r="I46" s="9"/>
      <c r="J46" s="54"/>
      <c r="K46" s="9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  <c r="AC46" s="9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</row>
    <row r="47" spans="1:120" x14ac:dyDescent="0.35">
      <c r="A47" s="12" t="s">
        <v>34</v>
      </c>
      <c r="B47" s="17"/>
      <c r="C47" s="10">
        <v>271306.82</v>
      </c>
      <c r="D47" s="10">
        <v>0</v>
      </c>
      <c r="E47" s="10">
        <v>0</v>
      </c>
      <c r="F47" s="10">
        <v>0</v>
      </c>
      <c r="G47" s="10">
        <v>152797.17000000001</v>
      </c>
      <c r="H47" s="10">
        <v>46912.49</v>
      </c>
      <c r="I47" s="11">
        <f>SUM(C47:H47)</f>
        <v>471016.48</v>
      </c>
      <c r="J47" s="20">
        <v>1</v>
      </c>
      <c r="K47" s="10">
        <f>ROUND(+I47*J47,0)</f>
        <v>471016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7"/>
      <c r="AC47" s="7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</row>
    <row r="48" spans="1:120" ht="16.5" x14ac:dyDescent="0.35">
      <c r="A48" s="13" t="s">
        <v>55</v>
      </c>
      <c r="B48" s="17"/>
      <c r="C48" s="22" t="s">
        <v>50</v>
      </c>
      <c r="D48" s="22" t="s">
        <v>50</v>
      </c>
      <c r="E48" s="22" t="s">
        <v>50</v>
      </c>
      <c r="F48" s="22" t="s">
        <v>50</v>
      </c>
      <c r="G48" s="22" t="s">
        <v>50</v>
      </c>
      <c r="H48" s="22" t="s">
        <v>50</v>
      </c>
      <c r="I48" s="22" t="s">
        <v>50</v>
      </c>
      <c r="J48" s="55"/>
      <c r="K48" s="22" t="s">
        <v>50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7"/>
      <c r="AC48" s="7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</row>
    <row r="49" spans="1:120" x14ac:dyDescent="0.35">
      <c r="A49" s="16"/>
      <c r="B49" s="16"/>
      <c r="C49" s="8"/>
      <c r="D49" s="8"/>
      <c r="E49" s="8"/>
      <c r="F49" s="8"/>
      <c r="G49" s="8"/>
      <c r="H49" s="8"/>
      <c r="I49" s="9"/>
      <c r="J49" s="52"/>
      <c r="K49" s="9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  <c r="AC49" s="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</row>
    <row r="50" spans="1:120" x14ac:dyDescent="0.35">
      <c r="A50" s="59" t="s">
        <v>36</v>
      </c>
      <c r="B50" s="60"/>
      <c r="C50" s="8"/>
      <c r="D50" s="8"/>
      <c r="E50" s="8"/>
      <c r="F50" s="8"/>
      <c r="G50" s="8"/>
      <c r="H50" s="8"/>
      <c r="I50" s="9"/>
      <c r="J50" s="53"/>
      <c r="K50" s="9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/>
      <c r="AC50" s="9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</row>
    <row r="51" spans="1:120" x14ac:dyDescent="0.35">
      <c r="A51" s="61" t="s">
        <v>33</v>
      </c>
      <c r="B51" s="62"/>
      <c r="C51" s="8"/>
      <c r="D51" s="8"/>
      <c r="E51" s="8"/>
      <c r="F51" s="8"/>
      <c r="G51" s="8"/>
      <c r="H51" s="8"/>
      <c r="I51" s="9"/>
      <c r="J51" s="54"/>
      <c r="K51" s="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  <c r="AC51" s="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</row>
    <row r="52" spans="1:120" x14ac:dyDescent="0.35">
      <c r="A52" s="12" t="s">
        <v>34</v>
      </c>
      <c r="B52" s="17"/>
      <c r="C52" s="10">
        <v>1870186.19</v>
      </c>
      <c r="D52" s="10">
        <v>23598.22</v>
      </c>
      <c r="E52" s="10">
        <v>10521.96</v>
      </c>
      <c r="F52" s="10">
        <v>0</v>
      </c>
      <c r="G52" s="10">
        <v>588965.52</v>
      </c>
      <c r="H52" s="10">
        <v>351013.85</v>
      </c>
      <c r="I52" s="11">
        <f>SUM(C52:H52)</f>
        <v>2844285.7399999998</v>
      </c>
      <c r="J52" s="20">
        <v>1</v>
      </c>
      <c r="K52" s="10">
        <f>ROUND(+I52*J52,0)</f>
        <v>2844286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7"/>
      <c r="AC52" s="7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</row>
    <row r="53" spans="1:120" ht="16.5" x14ac:dyDescent="0.35">
      <c r="A53" s="13" t="s">
        <v>55</v>
      </c>
      <c r="B53" s="17"/>
      <c r="C53" s="22" t="s">
        <v>50</v>
      </c>
      <c r="D53" s="22" t="s">
        <v>50</v>
      </c>
      <c r="E53" s="22" t="s">
        <v>50</v>
      </c>
      <c r="F53" s="22" t="s">
        <v>50</v>
      </c>
      <c r="G53" s="22" t="s">
        <v>50</v>
      </c>
      <c r="H53" s="22" t="s">
        <v>50</v>
      </c>
      <c r="I53" s="22" t="s">
        <v>50</v>
      </c>
      <c r="J53" s="55"/>
      <c r="K53" s="22" t="s">
        <v>50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7"/>
      <c r="AC53" s="7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</row>
    <row r="54" spans="1:120" x14ac:dyDescent="0.35">
      <c r="A54" s="16"/>
      <c r="B54" s="16"/>
      <c r="C54" s="8"/>
      <c r="D54" s="8"/>
      <c r="E54" s="8"/>
      <c r="F54" s="8"/>
      <c r="G54" s="8"/>
      <c r="H54" s="8"/>
      <c r="I54" s="9"/>
      <c r="J54" s="52"/>
      <c r="K54" s="9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  <c r="AC54" s="9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</row>
    <row r="55" spans="1:120" x14ac:dyDescent="0.35">
      <c r="A55" s="59" t="s">
        <v>37</v>
      </c>
      <c r="B55" s="60"/>
      <c r="C55" s="8"/>
      <c r="D55" s="8"/>
      <c r="E55" s="8"/>
      <c r="F55" s="8"/>
      <c r="G55" s="8"/>
      <c r="H55" s="8"/>
      <c r="I55" s="9"/>
      <c r="J55" s="53"/>
      <c r="K55" s="9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9"/>
      <c r="AC55" s="9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</row>
    <row r="56" spans="1:120" x14ac:dyDescent="0.35">
      <c r="A56" s="61" t="s">
        <v>33</v>
      </c>
      <c r="B56" s="62"/>
      <c r="C56" s="8"/>
      <c r="D56" s="8"/>
      <c r="E56" s="8"/>
      <c r="F56" s="8"/>
      <c r="G56" s="8"/>
      <c r="H56" s="8"/>
      <c r="I56" s="9"/>
      <c r="J56" s="54"/>
      <c r="K56" s="9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  <c r="AC56" s="9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</row>
    <row r="57" spans="1:120" x14ac:dyDescent="0.35">
      <c r="A57" s="12" t="s">
        <v>34</v>
      </c>
      <c r="B57" s="17"/>
      <c r="C57" s="10">
        <v>6695366.0800000001</v>
      </c>
      <c r="D57" s="10">
        <v>1264718.6200000001</v>
      </c>
      <c r="E57" s="10">
        <v>35094.629999999997</v>
      </c>
      <c r="F57" s="10">
        <v>0</v>
      </c>
      <c r="G57" s="10">
        <v>1634689.5</v>
      </c>
      <c r="H57" s="10">
        <v>1627807.21</v>
      </c>
      <c r="I57" s="11">
        <f>SUM(C57:H57)</f>
        <v>11257676.039999999</v>
      </c>
      <c r="J57" s="20">
        <v>1</v>
      </c>
      <c r="K57" s="10">
        <f>ROUND(+I57*J57,0)</f>
        <v>11257676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7"/>
      <c r="AC57" s="7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</row>
    <row r="58" spans="1:120" ht="16.5" x14ac:dyDescent="0.35">
      <c r="A58" s="13" t="s">
        <v>55</v>
      </c>
      <c r="B58" s="17"/>
      <c r="C58" s="22" t="s">
        <v>50</v>
      </c>
      <c r="D58" s="22" t="s">
        <v>50</v>
      </c>
      <c r="E58" s="22" t="s">
        <v>50</v>
      </c>
      <c r="F58" s="22" t="s">
        <v>50</v>
      </c>
      <c r="G58" s="22" t="s">
        <v>50</v>
      </c>
      <c r="H58" s="22" t="s">
        <v>50</v>
      </c>
      <c r="I58" s="22" t="s">
        <v>50</v>
      </c>
      <c r="J58" s="55"/>
      <c r="K58" s="22" t="s">
        <v>50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7"/>
      <c r="AC58" s="7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</row>
    <row r="59" spans="1:120" x14ac:dyDescent="0.35">
      <c r="A59" s="16"/>
      <c r="B59" s="16"/>
      <c r="C59" s="8"/>
      <c r="D59" s="8"/>
      <c r="E59" s="8"/>
      <c r="F59" s="8"/>
      <c r="G59" s="8"/>
      <c r="H59" s="8"/>
      <c r="I59" s="9"/>
      <c r="J59" s="52"/>
      <c r="K59" s="9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9"/>
      <c r="AC59" s="9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</row>
    <row r="60" spans="1:120" ht="20.25" customHeight="1" x14ac:dyDescent="0.35">
      <c r="A60" s="59" t="s">
        <v>38</v>
      </c>
      <c r="B60" s="60"/>
      <c r="C60" s="8"/>
      <c r="D60" s="8"/>
      <c r="E60" s="8"/>
      <c r="F60" s="8"/>
      <c r="G60" s="8"/>
      <c r="H60" s="8"/>
      <c r="I60" s="9"/>
      <c r="J60" s="53"/>
      <c r="K60" s="9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9"/>
      <c r="AC60" s="9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</row>
    <row r="61" spans="1:120" x14ac:dyDescent="0.35">
      <c r="A61" s="61" t="s">
        <v>33</v>
      </c>
      <c r="B61" s="62"/>
      <c r="C61" s="8"/>
      <c r="D61" s="8"/>
      <c r="E61" s="8"/>
      <c r="F61" s="8"/>
      <c r="G61" s="8"/>
      <c r="H61" s="8"/>
      <c r="I61" s="9"/>
      <c r="J61" s="54"/>
      <c r="K61" s="9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9"/>
      <c r="AC61" s="9"/>
    </row>
    <row r="62" spans="1:120" x14ac:dyDescent="0.35">
      <c r="A62" s="12" t="s">
        <v>34</v>
      </c>
      <c r="B62" s="17"/>
      <c r="C62" s="10">
        <v>6005785.3499999996</v>
      </c>
      <c r="D62" s="10">
        <v>237119.85</v>
      </c>
      <c r="E62" s="10">
        <v>29937.66</v>
      </c>
      <c r="F62" s="10">
        <v>0</v>
      </c>
      <c r="G62" s="10">
        <v>1276170.93</v>
      </c>
      <c r="H62" s="10">
        <v>1164930.45</v>
      </c>
      <c r="I62" s="11">
        <f>SUM(C62:H62)</f>
        <v>8713944.2399999984</v>
      </c>
      <c r="J62" s="20">
        <v>1</v>
      </c>
      <c r="K62" s="10">
        <f>ROUND(+I62*J62,0)</f>
        <v>8713944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7"/>
      <c r="AC62" s="7"/>
    </row>
    <row r="63" spans="1:120" ht="16.5" x14ac:dyDescent="0.35">
      <c r="A63" s="13" t="s">
        <v>55</v>
      </c>
      <c r="B63" s="17"/>
      <c r="C63" s="22" t="s">
        <v>50</v>
      </c>
      <c r="D63" s="22" t="s">
        <v>50</v>
      </c>
      <c r="E63" s="22" t="s">
        <v>50</v>
      </c>
      <c r="F63" s="22" t="s">
        <v>50</v>
      </c>
      <c r="G63" s="22" t="s">
        <v>50</v>
      </c>
      <c r="H63" s="22" t="s">
        <v>50</v>
      </c>
      <c r="I63" s="22" t="s">
        <v>50</v>
      </c>
      <c r="J63" s="55"/>
      <c r="K63" s="22" t="s">
        <v>50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7"/>
      <c r="AC63" s="7"/>
    </row>
    <row r="64" spans="1:120" x14ac:dyDescent="0.35">
      <c r="A64" s="16"/>
      <c r="B64" s="16"/>
      <c r="C64" s="8"/>
      <c r="D64" s="8"/>
      <c r="E64" s="8"/>
      <c r="F64" s="8"/>
      <c r="G64" s="8"/>
      <c r="H64" s="8"/>
      <c r="I64" s="9"/>
      <c r="J64" s="52"/>
      <c r="K64" s="9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9"/>
      <c r="AC64" s="9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</row>
    <row r="65" spans="1:120" x14ac:dyDescent="0.35">
      <c r="A65" s="59" t="s">
        <v>39</v>
      </c>
      <c r="B65" s="60"/>
      <c r="C65" s="8"/>
      <c r="D65" s="8"/>
      <c r="E65" s="8"/>
      <c r="F65" s="8"/>
      <c r="G65" s="8"/>
      <c r="H65" s="8"/>
      <c r="I65" s="9"/>
      <c r="J65" s="53"/>
      <c r="K65" s="9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9"/>
      <c r="AC65" s="9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</row>
    <row r="66" spans="1:120" x14ac:dyDescent="0.35">
      <c r="A66" s="61" t="s">
        <v>33</v>
      </c>
      <c r="B66" s="62"/>
      <c r="C66" s="8"/>
      <c r="D66" s="8"/>
      <c r="E66" s="8"/>
      <c r="F66" s="8"/>
      <c r="G66" s="8"/>
      <c r="H66" s="8"/>
      <c r="I66" s="9"/>
      <c r="J66" s="54"/>
      <c r="K66" s="9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9"/>
      <c r="AC66" s="9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</row>
    <row r="67" spans="1:120" x14ac:dyDescent="0.35">
      <c r="A67" s="12" t="s">
        <v>34</v>
      </c>
      <c r="B67" s="17"/>
      <c r="C67" s="10">
        <v>17879030.18</v>
      </c>
      <c r="D67" s="10">
        <v>6003923.0899999896</v>
      </c>
      <c r="E67" s="10">
        <v>72048.25</v>
      </c>
      <c r="F67" s="10">
        <v>0</v>
      </c>
      <c r="G67" s="10">
        <v>2437459.85</v>
      </c>
      <c r="H67" s="10">
        <v>4712307.9200000297</v>
      </c>
      <c r="I67" s="11">
        <f>SUM(C67:H67)</f>
        <v>31104769.290000021</v>
      </c>
      <c r="J67" s="20">
        <v>1</v>
      </c>
      <c r="K67" s="10">
        <f>ROUND(+I67*J67,0)</f>
        <v>31104769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7"/>
      <c r="AC67" s="7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</row>
    <row r="68" spans="1:120" ht="16.5" x14ac:dyDescent="0.35">
      <c r="A68" s="13" t="s">
        <v>55</v>
      </c>
      <c r="B68" s="17"/>
      <c r="C68" s="22" t="s">
        <v>50</v>
      </c>
      <c r="D68" s="22" t="s">
        <v>50</v>
      </c>
      <c r="E68" s="22" t="s">
        <v>50</v>
      </c>
      <c r="F68" s="22" t="s">
        <v>50</v>
      </c>
      <c r="G68" s="22" t="s">
        <v>50</v>
      </c>
      <c r="H68" s="22" t="s">
        <v>50</v>
      </c>
      <c r="I68" s="22" t="s">
        <v>50</v>
      </c>
      <c r="J68" s="55"/>
      <c r="K68" s="22" t="s">
        <v>50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7"/>
      <c r="AC68" s="7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</row>
    <row r="69" spans="1:120" x14ac:dyDescent="0.35">
      <c r="A69" s="16"/>
      <c r="B69" s="16"/>
      <c r="C69" s="8"/>
      <c r="D69" s="8"/>
      <c r="E69" s="8"/>
      <c r="F69" s="8"/>
      <c r="G69" s="8"/>
      <c r="H69" s="8"/>
      <c r="I69" s="9"/>
      <c r="J69" s="52"/>
      <c r="K69" s="9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9"/>
      <c r="AC69" s="9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</row>
    <row r="70" spans="1:120" x14ac:dyDescent="0.35">
      <c r="A70" s="59" t="s">
        <v>40</v>
      </c>
      <c r="B70" s="60"/>
      <c r="C70" s="8"/>
      <c r="D70" s="8"/>
      <c r="E70" s="8"/>
      <c r="F70" s="8"/>
      <c r="G70" s="8"/>
      <c r="H70" s="8"/>
      <c r="I70" s="9"/>
      <c r="J70" s="53"/>
      <c r="K70" s="9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9"/>
      <c r="AC70" s="9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</row>
    <row r="71" spans="1:120" x14ac:dyDescent="0.35">
      <c r="A71" s="61" t="s">
        <v>33</v>
      </c>
      <c r="B71" s="62"/>
      <c r="C71" s="8"/>
      <c r="D71" s="8"/>
      <c r="E71" s="8"/>
      <c r="F71" s="8"/>
      <c r="G71" s="8"/>
      <c r="H71" s="8"/>
      <c r="I71" s="9"/>
      <c r="J71" s="54"/>
      <c r="K71" s="9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9"/>
      <c r="AC71" s="9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</row>
    <row r="72" spans="1:120" x14ac:dyDescent="0.35">
      <c r="A72" s="12" t="s">
        <v>34</v>
      </c>
      <c r="B72" s="17"/>
      <c r="C72" s="10">
        <v>13324447.189999999</v>
      </c>
      <c r="D72" s="10">
        <v>4633697.99</v>
      </c>
      <c r="E72" s="10">
        <v>45806.61</v>
      </c>
      <c r="F72" s="10">
        <v>0</v>
      </c>
      <c r="G72" s="10">
        <v>1791825.26</v>
      </c>
      <c r="H72" s="10">
        <v>3650669.5900000301</v>
      </c>
      <c r="I72" s="11">
        <f>SUM(C72:H72)</f>
        <v>23446446.64000003</v>
      </c>
      <c r="J72" s="20">
        <v>1</v>
      </c>
      <c r="K72" s="10">
        <f>ROUND(+I72*J72,0)</f>
        <v>23446447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7"/>
      <c r="AC72" s="7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</row>
    <row r="73" spans="1:120" ht="16.5" x14ac:dyDescent="0.35">
      <c r="A73" s="13" t="s">
        <v>55</v>
      </c>
      <c r="B73" s="17"/>
      <c r="C73" s="22" t="s">
        <v>50</v>
      </c>
      <c r="D73" s="22" t="s">
        <v>50</v>
      </c>
      <c r="E73" s="22" t="s">
        <v>50</v>
      </c>
      <c r="F73" s="22" t="s">
        <v>50</v>
      </c>
      <c r="G73" s="22" t="s">
        <v>50</v>
      </c>
      <c r="H73" s="22" t="s">
        <v>50</v>
      </c>
      <c r="I73" s="22" t="s">
        <v>50</v>
      </c>
      <c r="J73" s="55"/>
      <c r="K73" s="22" t="s">
        <v>50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7"/>
      <c r="AC73" s="7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</row>
    <row r="74" spans="1:120" x14ac:dyDescent="0.35">
      <c r="A74" s="16"/>
      <c r="B74" s="16"/>
      <c r="C74" s="8"/>
      <c r="D74" s="8"/>
      <c r="E74" s="8"/>
      <c r="F74" s="8"/>
      <c r="G74" s="8"/>
      <c r="H74" s="8"/>
      <c r="I74" s="9"/>
      <c r="J74" s="52"/>
      <c r="K74" s="9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9"/>
      <c r="AC74" s="9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</row>
    <row r="75" spans="1:120" x14ac:dyDescent="0.35">
      <c r="A75" s="59" t="s">
        <v>41</v>
      </c>
      <c r="B75" s="60"/>
      <c r="C75" s="8"/>
      <c r="D75" s="8"/>
      <c r="E75" s="8"/>
      <c r="F75" s="8"/>
      <c r="G75" s="8"/>
      <c r="H75" s="8"/>
      <c r="I75" s="9"/>
      <c r="J75" s="53"/>
      <c r="K75" s="9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9"/>
      <c r="AC75" s="9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</row>
    <row r="76" spans="1:120" x14ac:dyDescent="0.35">
      <c r="A76" s="61" t="s">
        <v>33</v>
      </c>
      <c r="B76" s="62"/>
      <c r="C76" s="8"/>
      <c r="D76" s="8"/>
      <c r="E76" s="8"/>
      <c r="F76" s="8"/>
      <c r="G76" s="8"/>
      <c r="H76" s="8"/>
      <c r="I76" s="9"/>
      <c r="J76" s="54"/>
      <c r="K76" s="9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9"/>
      <c r="AC76" s="9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</row>
    <row r="77" spans="1:120" x14ac:dyDescent="0.35">
      <c r="A77" s="12" t="s">
        <v>34</v>
      </c>
      <c r="B77" s="16"/>
      <c r="C77" s="10">
        <v>2191038.08</v>
      </c>
      <c r="D77" s="10">
        <v>1022632.37</v>
      </c>
      <c r="E77" s="10">
        <v>15856.82</v>
      </c>
      <c r="F77" s="10">
        <v>0</v>
      </c>
      <c r="G77" s="10">
        <v>288664.86</v>
      </c>
      <c r="H77" s="10">
        <v>614196.48999999894</v>
      </c>
      <c r="I77" s="11">
        <f>SUM(C77:H77)</f>
        <v>4132388.6199999987</v>
      </c>
      <c r="J77" s="20">
        <v>1</v>
      </c>
      <c r="K77" s="10">
        <f>ROUND(+I77*J77,0)</f>
        <v>4132389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7"/>
      <c r="AC77" s="7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</row>
    <row r="78" spans="1:120" ht="16.5" x14ac:dyDescent="0.35">
      <c r="A78" s="13" t="s">
        <v>55</v>
      </c>
      <c r="B78" s="16"/>
      <c r="C78" s="22" t="s">
        <v>50</v>
      </c>
      <c r="D78" s="22" t="s">
        <v>50</v>
      </c>
      <c r="E78" s="22" t="s">
        <v>50</v>
      </c>
      <c r="F78" s="22" t="s">
        <v>50</v>
      </c>
      <c r="G78" s="22" t="s">
        <v>50</v>
      </c>
      <c r="H78" s="22" t="s">
        <v>50</v>
      </c>
      <c r="I78" s="22" t="s">
        <v>50</v>
      </c>
      <c r="J78" s="52"/>
      <c r="K78" s="22" t="s">
        <v>50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7"/>
      <c r="AC78" s="7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</row>
    <row r="79" spans="1:120" x14ac:dyDescent="0.35">
      <c r="A79" s="31"/>
      <c r="B79" s="16"/>
      <c r="C79" s="8"/>
      <c r="D79" s="8"/>
      <c r="E79" s="8"/>
      <c r="F79" s="8"/>
      <c r="G79" s="8"/>
      <c r="H79" s="8"/>
      <c r="I79" s="9"/>
      <c r="J79" s="52"/>
      <c r="K79" s="9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9"/>
      <c r="AC79" s="9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</row>
    <row r="80" spans="1:120" x14ac:dyDescent="0.35">
      <c r="A80" s="16"/>
      <c r="B80" s="16"/>
      <c r="C80" s="8"/>
      <c r="D80" s="8"/>
      <c r="E80" s="8"/>
      <c r="F80" s="8"/>
      <c r="G80" s="8"/>
      <c r="H80" s="8"/>
      <c r="I80" s="9"/>
      <c r="J80" s="52"/>
      <c r="K80" s="9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9"/>
      <c r="AC80" s="9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</row>
    <row r="81" spans="1:120" x14ac:dyDescent="0.35">
      <c r="A81" s="57" t="s">
        <v>42</v>
      </c>
      <c r="B81" s="58"/>
      <c r="C81" s="8"/>
      <c r="D81" s="8"/>
      <c r="E81" s="8"/>
      <c r="F81" s="8"/>
      <c r="G81" s="8"/>
      <c r="H81" s="8"/>
      <c r="I81" s="9"/>
      <c r="J81" s="56"/>
      <c r="K81" s="9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9"/>
      <c r="AC81" s="9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</row>
    <row r="82" spans="1:120" x14ac:dyDescent="0.35">
      <c r="A82" s="12" t="s">
        <v>43</v>
      </c>
      <c r="C82" s="7">
        <f t="shared" ref="C82:I82" si="3">C77+C72+C67+C62+C57+C52+C47+C42</f>
        <v>61031013.449999996</v>
      </c>
      <c r="D82" s="7">
        <f t="shared" si="3"/>
        <v>13185690.139999991</v>
      </c>
      <c r="E82" s="7">
        <f t="shared" si="3"/>
        <v>209265.93</v>
      </c>
      <c r="F82" s="7">
        <f t="shared" si="3"/>
        <v>0</v>
      </c>
      <c r="G82" s="7">
        <f t="shared" si="3"/>
        <v>52487370.299999982</v>
      </c>
      <c r="H82" s="7">
        <f t="shared" si="3"/>
        <v>12338849.590000059</v>
      </c>
      <c r="I82" s="7">
        <f t="shared" si="3"/>
        <v>139252189.41000006</v>
      </c>
      <c r="K82" s="7">
        <f>K77+K72+K67+K62+K57+K52+K47+K42</f>
        <v>85692549</v>
      </c>
      <c r="L82" s="7">
        <v>5589848.186999999</v>
      </c>
      <c r="M82" s="7">
        <v>1469455.34</v>
      </c>
      <c r="N82" s="7">
        <v>243418.26</v>
      </c>
      <c r="O82" s="7">
        <v>161940.42000000001</v>
      </c>
      <c r="P82" s="7">
        <v>0</v>
      </c>
      <c r="Q82" s="7">
        <v>64808.98</v>
      </c>
      <c r="R82" s="7">
        <v>191139.08</v>
      </c>
      <c r="S82" s="7">
        <f>358925.87+45440</f>
        <v>404365.87</v>
      </c>
      <c r="T82" s="7">
        <v>0</v>
      </c>
      <c r="U82" s="7"/>
      <c r="V82" s="7">
        <v>1887588.7699999993</v>
      </c>
      <c r="W82" s="7">
        <v>6411001.9100000001</v>
      </c>
      <c r="X82" s="7">
        <v>-1533926.7099999986</v>
      </c>
      <c r="Y82" s="7">
        <v>0</v>
      </c>
      <c r="Z82" s="7">
        <v>418734.74999999983</v>
      </c>
      <c r="AA82" s="7">
        <v>20372.86</v>
      </c>
      <c r="AB82" s="7">
        <f>+K82+L82+N82+R82+T82+V82+X82+Z82</f>
        <v>92489351.337000012</v>
      </c>
      <c r="AC82" s="7">
        <f>M82+O82+Q82+S82+U82+W82+Y82+AA82</f>
        <v>8531945.379999999</v>
      </c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</row>
    <row r="83" spans="1:120" ht="16.5" x14ac:dyDescent="0.35">
      <c r="A83" s="13" t="s">
        <v>56</v>
      </c>
      <c r="B83" s="16"/>
      <c r="C83" s="22" t="s">
        <v>50</v>
      </c>
      <c r="D83" s="22" t="s">
        <v>50</v>
      </c>
      <c r="E83" s="22" t="s">
        <v>50</v>
      </c>
      <c r="F83" s="22" t="s">
        <v>50</v>
      </c>
      <c r="G83" s="22" t="s">
        <v>50</v>
      </c>
      <c r="H83" s="22" t="s">
        <v>50</v>
      </c>
      <c r="I83" s="22" t="s">
        <v>50</v>
      </c>
      <c r="J83" s="52"/>
      <c r="K83" s="22" t="s">
        <v>50</v>
      </c>
      <c r="L83" s="22" t="s">
        <v>50</v>
      </c>
      <c r="M83" s="22" t="s">
        <v>50</v>
      </c>
      <c r="N83" s="22" t="s">
        <v>50</v>
      </c>
      <c r="O83" s="22" t="s">
        <v>50</v>
      </c>
      <c r="P83" s="22" t="s">
        <v>50</v>
      </c>
      <c r="Q83" s="22" t="s">
        <v>50</v>
      </c>
      <c r="R83" s="22" t="s">
        <v>50</v>
      </c>
      <c r="S83" s="22" t="s">
        <v>50</v>
      </c>
      <c r="T83" s="22" t="s">
        <v>50</v>
      </c>
      <c r="U83" s="22" t="s">
        <v>50</v>
      </c>
      <c r="V83" s="22" t="s">
        <v>50</v>
      </c>
      <c r="W83" s="22" t="s">
        <v>50</v>
      </c>
      <c r="X83" s="22" t="s">
        <v>50</v>
      </c>
      <c r="Y83" s="22" t="s">
        <v>50</v>
      </c>
      <c r="Z83" s="22" t="s">
        <v>50</v>
      </c>
      <c r="AA83" s="22" t="s">
        <v>50</v>
      </c>
      <c r="AB83" s="22" t="s">
        <v>50</v>
      </c>
      <c r="AC83" s="22" t="s">
        <v>50</v>
      </c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</row>
    <row r="85" spans="1:120" ht="16.5" x14ac:dyDescent="0.35">
      <c r="A85" s="2" t="s">
        <v>45</v>
      </c>
      <c r="AB85" s="15"/>
    </row>
    <row r="86" spans="1:120" ht="16.5" x14ac:dyDescent="0.35">
      <c r="A86" s="2" t="s">
        <v>46</v>
      </c>
      <c r="AB86" s="15"/>
    </row>
    <row r="87" spans="1:120" ht="16.5" x14ac:dyDescent="0.35">
      <c r="A87" s="2" t="s">
        <v>47</v>
      </c>
      <c r="AB87" s="15"/>
    </row>
    <row r="88" spans="1:120" ht="16.5" x14ac:dyDescent="0.35">
      <c r="A88" s="2" t="s">
        <v>48</v>
      </c>
    </row>
    <row r="89" spans="1:120" ht="16.5" x14ac:dyDescent="0.35">
      <c r="A89" t="s">
        <v>57</v>
      </c>
    </row>
  </sheetData>
  <mergeCells count="37">
    <mergeCell ref="AB5:AC5"/>
    <mergeCell ref="G5:G6"/>
    <mergeCell ref="H5:H6"/>
    <mergeCell ref="I5:I6"/>
    <mergeCell ref="L5:M5"/>
    <mergeCell ref="N5:O5"/>
    <mergeCell ref="P5:Q5"/>
    <mergeCell ref="R5:S5"/>
    <mergeCell ref="T5:U5"/>
    <mergeCell ref="V5:W5"/>
    <mergeCell ref="X5:Y5"/>
    <mergeCell ref="Z5:AA5"/>
    <mergeCell ref="K5:K6"/>
    <mergeCell ref="J5:J6"/>
    <mergeCell ref="A45:B45"/>
    <mergeCell ref="A46:B46"/>
    <mergeCell ref="A50:B50"/>
    <mergeCell ref="A51:B51"/>
    <mergeCell ref="A55:B55"/>
    <mergeCell ref="F5:F6"/>
    <mergeCell ref="A8:B8"/>
    <mergeCell ref="A9:B9"/>
    <mergeCell ref="A5:A6"/>
    <mergeCell ref="B5:B6"/>
    <mergeCell ref="C5:C6"/>
    <mergeCell ref="D5:D6"/>
    <mergeCell ref="E5:E6"/>
    <mergeCell ref="A75:B75"/>
    <mergeCell ref="A76:B76"/>
    <mergeCell ref="A81:B81"/>
    <mergeCell ref="A56:B56"/>
    <mergeCell ref="A60:B60"/>
    <mergeCell ref="A61:B61"/>
    <mergeCell ref="A65:B65"/>
    <mergeCell ref="A70:B70"/>
    <mergeCell ref="A71:B71"/>
    <mergeCell ref="A66:B66"/>
  </mergeCells>
  <printOptions horizontalCentered="1"/>
  <pageMargins left="0.7" right="0.2" top="0.75" bottom="0.35" header="0" footer="0"/>
  <pageSetup scale="55" fitToWidth="2" fitToHeight="2" pageOrder="overThenDown" orientation="landscape" r:id="rId1"/>
  <headerFooter>
    <oddFooter>&amp;C&amp;"Calibri,Regular"&amp;11&amp;B&amp;K000000AEP CONFIDENTIAL SPECIAL HANDLING</oddFooter>
    <evenFooter>&amp;C&amp;"Calibri,Regular"&amp;11&amp;B&amp;K000000AEP CONFIDENTIAL SPECIAL HANDLING</evenFooter>
    <firstFooter>&amp;C&amp;"Calibri,Regular"&amp;11&amp;B&amp;K000000AEP CONFIDENTIAL SPECIAL HANDLING</firstFooter>
  </headerFooter>
  <rowBreaks count="1" manualBreakCount="1">
    <brk id="44" max="28" man="1"/>
  </rowBreaks>
  <colBreaks count="1" manualBreakCount="1">
    <brk id="13" max="8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DP84"/>
  <sheetViews>
    <sheetView tabSelected="1" zoomScale="80" zoomScaleNormal="80" workbookViewId="0">
      <pane ySplit="6" topLeftCell="A7" activePane="bottomLeft" state="frozen"/>
      <selection pane="bottomLeft" activeCell="A10" sqref="A10:B35"/>
    </sheetView>
  </sheetViews>
  <sheetFormatPr defaultColWidth="9.1796875" defaultRowHeight="14.5" x14ac:dyDescent="0.35"/>
  <cols>
    <col min="1" max="1" width="22.453125" style="2" customWidth="1"/>
    <col min="2" max="2" width="41.81640625" style="2" customWidth="1"/>
    <col min="3" max="4" width="15.1796875" style="2" bestFit="1" customWidth="1"/>
    <col min="5" max="5" width="15" style="2" bestFit="1" customWidth="1"/>
    <col min="6" max="6" width="9.26953125" style="2" customWidth="1"/>
    <col min="7" max="8" width="15.1796875" style="2" bestFit="1" customWidth="1"/>
    <col min="9" max="9" width="16.453125" style="2" bestFit="1" customWidth="1"/>
    <col min="10" max="10" width="10.81640625" style="18" bestFit="1" customWidth="1"/>
    <col min="11" max="11" width="15.26953125" style="2" customWidth="1"/>
    <col min="12" max="13" width="13.7265625" style="2" bestFit="1" customWidth="1"/>
    <col min="14" max="15" width="12" style="2" bestFit="1" customWidth="1"/>
    <col min="16" max="16" width="7.1796875" style="2" bestFit="1" customWidth="1"/>
    <col min="17" max="17" width="10.7265625" style="2" bestFit="1" customWidth="1"/>
    <col min="18" max="19" width="12" style="2" bestFit="1" customWidth="1"/>
    <col min="20" max="20" width="9.26953125" style="2" customWidth="1"/>
    <col min="21" max="21" width="6.7265625" style="2" bestFit="1" customWidth="1"/>
    <col min="22" max="23" width="13.7265625" style="2" bestFit="1" customWidth="1"/>
    <col min="24" max="24" width="15.26953125" style="2" customWidth="1"/>
    <col min="25" max="25" width="6.7265625" style="2" bestFit="1" customWidth="1"/>
    <col min="26" max="27" width="12" style="2" bestFit="1" customWidth="1"/>
    <col min="28" max="28" width="16.453125" style="2" bestFit="1" customWidth="1"/>
    <col min="29" max="29" width="13.7265625" style="2" bestFit="1" customWidth="1"/>
    <col min="30" max="30" width="2.26953125" style="2" customWidth="1"/>
    <col min="31" max="16384" width="9.1796875" style="2"/>
  </cols>
  <sheetData>
    <row r="1" spans="1:120" ht="17.5" x14ac:dyDescent="0.35">
      <c r="A1" s="1" t="s">
        <v>0</v>
      </c>
    </row>
    <row r="2" spans="1:120" x14ac:dyDescent="0.35">
      <c r="A2" s="3" t="s">
        <v>1</v>
      </c>
    </row>
    <row r="3" spans="1:120" x14ac:dyDescent="0.35">
      <c r="A3" s="3" t="s">
        <v>2</v>
      </c>
      <c r="D3" s="4" t="s">
        <v>3</v>
      </c>
      <c r="E3" s="36">
        <v>2019</v>
      </c>
    </row>
    <row r="4" spans="1:120" x14ac:dyDescent="0.35">
      <c r="B4" s="5"/>
      <c r="C4" s="6"/>
      <c r="D4" s="6"/>
      <c r="E4" s="6"/>
      <c r="F4" s="6"/>
      <c r="G4" s="6"/>
      <c r="H4" s="6"/>
      <c r="I4" s="6"/>
      <c r="J4" s="1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s="23" customFormat="1" ht="48" customHeight="1" x14ac:dyDescent="0.35">
      <c r="A5" s="66" t="s">
        <v>5</v>
      </c>
      <c r="B5" s="66" t="s">
        <v>6</v>
      </c>
      <c r="C5" s="66" t="s">
        <v>7</v>
      </c>
      <c r="D5" s="66" t="s">
        <v>8</v>
      </c>
      <c r="E5" s="66" t="s">
        <v>9</v>
      </c>
      <c r="F5" s="66" t="s">
        <v>10</v>
      </c>
      <c r="G5" s="66" t="s">
        <v>11</v>
      </c>
      <c r="H5" s="66" t="s">
        <v>12</v>
      </c>
      <c r="I5" s="66" t="s">
        <v>13</v>
      </c>
      <c r="J5" s="66" t="s">
        <v>14</v>
      </c>
      <c r="K5" s="66" t="s">
        <v>15</v>
      </c>
      <c r="L5" s="63" t="s">
        <v>16</v>
      </c>
      <c r="M5" s="65"/>
      <c r="N5" s="63" t="s">
        <v>17</v>
      </c>
      <c r="O5" s="65"/>
      <c r="P5" s="63" t="s">
        <v>18</v>
      </c>
      <c r="Q5" s="65"/>
      <c r="R5" s="63" t="s">
        <v>19</v>
      </c>
      <c r="S5" s="65"/>
      <c r="T5" s="63" t="s">
        <v>20</v>
      </c>
      <c r="U5" s="65"/>
      <c r="V5" s="63" t="s">
        <v>21</v>
      </c>
      <c r="W5" s="65"/>
      <c r="X5" s="63" t="s">
        <v>22</v>
      </c>
      <c r="Y5" s="65"/>
      <c r="Z5" s="63" t="s">
        <v>23</v>
      </c>
      <c r="AA5" s="64"/>
      <c r="AB5" s="63" t="s">
        <v>24</v>
      </c>
      <c r="AC5" s="6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</row>
    <row r="6" spans="1:120" s="23" customFormat="1" ht="14" x14ac:dyDescent="0.3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24" t="s">
        <v>25</v>
      </c>
      <c r="M6" s="25" t="s">
        <v>26</v>
      </c>
      <c r="N6" s="25" t="str">
        <f>L6</f>
        <v>KPCO</v>
      </c>
      <c r="O6" s="25" t="s">
        <v>26</v>
      </c>
      <c r="P6" s="25" t="str">
        <f>+$L$6</f>
        <v>KPCO</v>
      </c>
      <c r="Q6" s="25" t="s">
        <v>26</v>
      </c>
      <c r="R6" s="25" t="str">
        <f>+$L$6</f>
        <v>KPCO</v>
      </c>
      <c r="S6" s="25" t="s">
        <v>26</v>
      </c>
      <c r="T6" s="25" t="str">
        <f>+$L$6</f>
        <v>KPCO</v>
      </c>
      <c r="U6" s="25" t="s">
        <v>27</v>
      </c>
      <c r="V6" s="25" t="str">
        <f>+$L$6</f>
        <v>KPCO</v>
      </c>
      <c r="W6" s="25" t="s">
        <v>26</v>
      </c>
      <c r="X6" s="25" t="str">
        <f>+$L$6</f>
        <v>KPCO</v>
      </c>
      <c r="Y6" s="25" t="s">
        <v>27</v>
      </c>
      <c r="Z6" s="25" t="str">
        <f>+$L$6</f>
        <v>KPCO</v>
      </c>
      <c r="AA6" s="25" t="s">
        <v>26</v>
      </c>
      <c r="AB6" s="25" t="str">
        <f>+$L$6</f>
        <v>KPCO</v>
      </c>
      <c r="AC6" s="25" t="s">
        <v>27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</row>
    <row r="7" spans="1:120" s="23" customFormat="1" ht="14" x14ac:dyDescent="0.35">
      <c r="A7" s="26"/>
      <c r="B7" s="27"/>
      <c r="C7" s="35"/>
      <c r="D7" s="35"/>
      <c r="E7" s="35"/>
      <c r="F7" s="35"/>
      <c r="G7" s="35"/>
      <c r="H7" s="35"/>
      <c r="I7" s="34"/>
      <c r="J7" s="28"/>
      <c r="K7" s="34"/>
      <c r="L7" s="29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</row>
    <row r="8" spans="1:120" ht="15" customHeight="1" x14ac:dyDescent="0.35">
      <c r="A8" s="59" t="s">
        <v>28</v>
      </c>
      <c r="B8" s="60"/>
      <c r="C8" s="8"/>
      <c r="D8" s="8"/>
      <c r="E8" s="8"/>
      <c r="F8" s="8"/>
      <c r="G8" s="8"/>
      <c r="H8" s="8"/>
      <c r="I8" s="9"/>
      <c r="J8" s="32"/>
      <c r="K8" s="9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</row>
    <row r="9" spans="1:120" ht="15" customHeight="1" x14ac:dyDescent="0.35">
      <c r="A9" s="61" t="s">
        <v>29</v>
      </c>
      <c r="B9" s="62"/>
      <c r="C9" s="8"/>
      <c r="D9" s="8"/>
      <c r="E9" s="8"/>
      <c r="F9" s="8"/>
      <c r="G9" s="8"/>
      <c r="H9" s="8"/>
      <c r="I9" s="9"/>
      <c r="J9" s="33"/>
      <c r="K9" s="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</row>
    <row r="10" spans="1:120" x14ac:dyDescent="0.35">
      <c r="A10" s="72"/>
      <c r="B10" s="73"/>
      <c r="C10" s="10">
        <v>1498026.4900000002</v>
      </c>
      <c r="D10" s="10">
        <v>0</v>
      </c>
      <c r="E10" s="10">
        <v>0</v>
      </c>
      <c r="F10" s="10">
        <v>0</v>
      </c>
      <c r="G10" s="10">
        <v>14909479.880000001</v>
      </c>
      <c r="H10" s="10">
        <v>6610</v>
      </c>
      <c r="I10" s="11">
        <f>SUM(C10:H10)</f>
        <v>16414116.370000001</v>
      </c>
      <c r="J10" s="20">
        <v>4.3700000000000003E-2</v>
      </c>
      <c r="K10" s="40">
        <f t="shared" ref="K10:K36" si="0">ROUND(+I10*J10,0)</f>
        <v>717297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</row>
    <row r="11" spans="1:120" x14ac:dyDescent="0.35">
      <c r="A11" s="72"/>
      <c r="B11" s="73"/>
      <c r="C11" s="10">
        <v>600704.56000000006</v>
      </c>
      <c r="D11" s="10">
        <v>0</v>
      </c>
      <c r="E11" s="10">
        <v>0</v>
      </c>
      <c r="F11" s="10">
        <v>0</v>
      </c>
      <c r="G11" s="10">
        <v>2381564.7400000002</v>
      </c>
      <c r="H11" s="10">
        <v>1750</v>
      </c>
      <c r="I11" s="11">
        <f t="shared" ref="I11:I35" si="1">SUM(C11:H11)</f>
        <v>2984019.3000000003</v>
      </c>
      <c r="J11" s="20">
        <v>4.1599999999999998E-2</v>
      </c>
      <c r="K11" s="40">
        <f t="shared" si="0"/>
        <v>124135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</row>
    <row r="12" spans="1:120" x14ac:dyDescent="0.35">
      <c r="A12" s="72"/>
      <c r="B12" s="73"/>
      <c r="C12" s="10">
        <v>537912.77</v>
      </c>
      <c r="D12" s="10">
        <v>0</v>
      </c>
      <c r="E12" s="10">
        <v>0</v>
      </c>
      <c r="F12" s="10">
        <v>0</v>
      </c>
      <c r="G12" s="10">
        <v>1189602.6399999999</v>
      </c>
      <c r="H12" s="10">
        <v>0</v>
      </c>
      <c r="I12" s="11">
        <f t="shared" si="1"/>
        <v>1727515.41</v>
      </c>
      <c r="J12" s="20">
        <v>6.9800000000000001E-2</v>
      </c>
      <c r="K12" s="40">
        <f t="shared" si="0"/>
        <v>120581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</row>
    <row r="13" spans="1:120" x14ac:dyDescent="0.35">
      <c r="A13" s="72"/>
      <c r="B13" s="73"/>
      <c r="C13" s="10">
        <v>687614.75</v>
      </c>
      <c r="D13" s="10">
        <v>0</v>
      </c>
      <c r="E13" s="10">
        <v>0</v>
      </c>
      <c r="F13" s="10">
        <v>0</v>
      </c>
      <c r="G13" s="10">
        <v>2672886.17</v>
      </c>
      <c r="H13" s="10">
        <v>0</v>
      </c>
      <c r="I13" s="11">
        <f t="shared" si="1"/>
        <v>3360500.92</v>
      </c>
      <c r="J13" s="20">
        <v>3.8300000000000001E-2</v>
      </c>
      <c r="K13" s="40">
        <f t="shared" si="0"/>
        <v>128707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</row>
    <row r="14" spans="1:120" x14ac:dyDescent="0.35">
      <c r="A14" s="74"/>
      <c r="B14" s="73"/>
      <c r="C14" s="10">
        <v>627485.16999999993</v>
      </c>
      <c r="D14" s="10">
        <v>0</v>
      </c>
      <c r="E14" s="10">
        <v>0</v>
      </c>
      <c r="F14" s="10">
        <v>0</v>
      </c>
      <c r="G14" s="10">
        <v>2201772.4300000002</v>
      </c>
      <c r="H14" s="10">
        <v>6200</v>
      </c>
      <c r="I14" s="11">
        <f t="shared" si="1"/>
        <v>2835457.6</v>
      </c>
      <c r="J14" s="20">
        <v>5.21E-2</v>
      </c>
      <c r="K14" s="40">
        <f t="shared" si="0"/>
        <v>147727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</row>
    <row r="15" spans="1:120" x14ac:dyDescent="0.35">
      <c r="A15" s="72"/>
      <c r="B15" s="73"/>
      <c r="C15" s="10">
        <v>552846.79</v>
      </c>
      <c r="D15" s="10">
        <v>0</v>
      </c>
      <c r="E15" s="10">
        <v>0</v>
      </c>
      <c r="F15" s="10">
        <v>0</v>
      </c>
      <c r="G15" s="10">
        <v>2040782.43</v>
      </c>
      <c r="H15" s="10">
        <v>0</v>
      </c>
      <c r="I15" s="11">
        <f t="shared" si="1"/>
        <v>2593629.2199999997</v>
      </c>
      <c r="J15" s="20">
        <v>3.44E-2</v>
      </c>
      <c r="K15" s="40">
        <f t="shared" si="0"/>
        <v>89221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</row>
    <row r="16" spans="1:120" x14ac:dyDescent="0.35">
      <c r="A16" s="72"/>
      <c r="B16" s="73"/>
      <c r="C16" s="10">
        <v>791693.45</v>
      </c>
      <c r="D16" s="10">
        <v>0</v>
      </c>
      <c r="E16" s="10">
        <v>0</v>
      </c>
      <c r="F16" s="10">
        <v>0</v>
      </c>
      <c r="G16" s="10">
        <v>4242221.13</v>
      </c>
      <c r="H16" s="10">
        <v>20000</v>
      </c>
      <c r="I16" s="11">
        <f t="shared" si="1"/>
        <v>5053914.58</v>
      </c>
      <c r="J16" s="20">
        <v>4.6899999999999997E-2</v>
      </c>
      <c r="K16" s="40">
        <f t="shared" si="0"/>
        <v>237029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</row>
    <row r="17" spans="1:120" x14ac:dyDescent="0.35">
      <c r="A17" s="72"/>
      <c r="B17" s="73"/>
      <c r="C17" s="10">
        <v>217502.85</v>
      </c>
      <c r="D17" s="10">
        <v>0</v>
      </c>
      <c r="E17" s="10">
        <v>0</v>
      </c>
      <c r="F17" s="10">
        <v>0</v>
      </c>
      <c r="G17" s="10">
        <v>173537.36</v>
      </c>
      <c r="H17" s="10">
        <v>0</v>
      </c>
      <c r="I17" s="11">
        <f t="shared" si="1"/>
        <v>391040.20999999996</v>
      </c>
      <c r="J17" s="20">
        <v>1.4E-2</v>
      </c>
      <c r="K17" s="40">
        <f t="shared" si="0"/>
        <v>5475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</row>
    <row r="18" spans="1:120" x14ac:dyDescent="0.35">
      <c r="A18" s="72"/>
      <c r="B18" s="73"/>
      <c r="C18" s="10">
        <f>232078.87+496</f>
        <v>232574.87</v>
      </c>
      <c r="D18" s="10">
        <v>0</v>
      </c>
      <c r="E18" s="10">
        <v>0</v>
      </c>
      <c r="F18" s="10">
        <v>0</v>
      </c>
      <c r="G18" s="10">
        <v>206339.56</v>
      </c>
      <c r="H18" s="10">
        <v>0</v>
      </c>
      <c r="I18" s="11">
        <f t="shared" si="1"/>
        <v>438914.43</v>
      </c>
      <c r="J18" s="20">
        <v>8.4400000000000003E-2</v>
      </c>
      <c r="K18" s="40">
        <f t="shared" si="0"/>
        <v>37044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</row>
    <row r="19" spans="1:120" ht="15" customHeight="1" x14ac:dyDescent="0.35">
      <c r="A19" s="72"/>
      <c r="B19" s="73"/>
      <c r="C19" s="10">
        <v>243435.22999999998</v>
      </c>
      <c r="D19" s="10">
        <v>0</v>
      </c>
      <c r="E19" s="10">
        <v>0</v>
      </c>
      <c r="F19" s="10">
        <v>0</v>
      </c>
      <c r="G19" s="10">
        <v>294705.02</v>
      </c>
      <c r="H19" s="10">
        <v>0</v>
      </c>
      <c r="I19" s="11">
        <f t="shared" si="1"/>
        <v>538140.25</v>
      </c>
      <c r="J19" s="20">
        <v>6.9500000000000006E-2</v>
      </c>
      <c r="K19" s="40">
        <f t="shared" si="0"/>
        <v>37401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</row>
    <row r="20" spans="1:120" x14ac:dyDescent="0.35">
      <c r="A20" s="72"/>
      <c r="B20" s="73"/>
      <c r="C20" s="10">
        <v>179192.25999999998</v>
      </c>
      <c r="D20" s="10">
        <v>0</v>
      </c>
      <c r="E20" s="10">
        <v>0</v>
      </c>
      <c r="F20" s="10">
        <v>0</v>
      </c>
      <c r="G20" s="10">
        <v>105389.43</v>
      </c>
      <c r="H20" s="10">
        <v>0</v>
      </c>
      <c r="I20" s="11">
        <f t="shared" si="1"/>
        <v>284581.68999999994</v>
      </c>
      <c r="J20" s="20">
        <v>2.86E-2</v>
      </c>
      <c r="K20" s="40">
        <f t="shared" si="0"/>
        <v>8139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</row>
    <row r="21" spans="1:120" x14ac:dyDescent="0.35">
      <c r="A21" s="72"/>
      <c r="B21" s="73"/>
      <c r="C21" s="10">
        <v>237235.38</v>
      </c>
      <c r="D21" s="10">
        <v>0</v>
      </c>
      <c r="E21" s="10">
        <v>0</v>
      </c>
      <c r="F21" s="10">
        <v>0</v>
      </c>
      <c r="G21" s="10">
        <v>189028.66</v>
      </c>
      <c r="H21" s="10">
        <v>0</v>
      </c>
      <c r="I21" s="11">
        <f t="shared" si="1"/>
        <v>426264.04000000004</v>
      </c>
      <c r="J21" s="20">
        <v>7.4499999999999997E-2</v>
      </c>
      <c r="K21" s="40">
        <f t="shared" si="0"/>
        <v>31757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</row>
    <row r="22" spans="1:120" x14ac:dyDescent="0.35">
      <c r="A22" s="72"/>
      <c r="B22" s="73"/>
      <c r="C22" s="10">
        <v>317079.99</v>
      </c>
      <c r="D22" s="10">
        <v>0</v>
      </c>
      <c r="E22" s="10">
        <v>0</v>
      </c>
      <c r="F22" s="10">
        <v>0</v>
      </c>
      <c r="G22" s="10">
        <v>291081.53999999998</v>
      </c>
      <c r="H22" s="10">
        <v>5112.63</v>
      </c>
      <c r="I22" s="11">
        <f t="shared" si="1"/>
        <v>613274.16</v>
      </c>
      <c r="J22" s="20">
        <v>4.3799999999999999E-2</v>
      </c>
      <c r="K22" s="40">
        <f t="shared" si="0"/>
        <v>26861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</row>
    <row r="23" spans="1:120" x14ac:dyDescent="0.35">
      <c r="A23" s="72"/>
      <c r="B23" s="73"/>
      <c r="C23" s="10">
        <v>270348.95</v>
      </c>
      <c r="D23" s="10">
        <v>0</v>
      </c>
      <c r="E23" s="10">
        <v>0</v>
      </c>
      <c r="F23" s="10">
        <v>0</v>
      </c>
      <c r="G23" s="10">
        <v>119642.43</v>
      </c>
      <c r="H23" s="10">
        <v>0</v>
      </c>
      <c r="I23" s="11">
        <f t="shared" si="1"/>
        <v>389991.38</v>
      </c>
      <c r="J23" s="43">
        <v>0.9869</v>
      </c>
      <c r="K23" s="40">
        <f t="shared" si="0"/>
        <v>384882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</row>
    <row r="24" spans="1:120" x14ac:dyDescent="0.35">
      <c r="A24" s="72"/>
      <c r="B24" s="73"/>
      <c r="C24" s="10">
        <v>236149.2</v>
      </c>
      <c r="D24" s="10">
        <v>0</v>
      </c>
      <c r="E24" s="10">
        <v>0</v>
      </c>
      <c r="F24" s="10">
        <v>0</v>
      </c>
      <c r="G24" s="10">
        <v>210323.04</v>
      </c>
      <c r="H24" s="10">
        <v>0</v>
      </c>
      <c r="I24" s="11">
        <f t="shared" si="1"/>
        <v>446472.24</v>
      </c>
      <c r="J24" s="20">
        <v>0.14269999999999999</v>
      </c>
      <c r="K24" s="40">
        <f t="shared" si="0"/>
        <v>63712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</row>
    <row r="25" spans="1:120" x14ac:dyDescent="0.35">
      <c r="A25" s="72"/>
      <c r="B25" s="73"/>
      <c r="C25" s="10">
        <v>524379.96</v>
      </c>
      <c r="D25" s="10">
        <v>0</v>
      </c>
      <c r="E25" s="10">
        <v>0</v>
      </c>
      <c r="F25" s="10">
        <v>0</v>
      </c>
      <c r="G25" s="10">
        <v>2005784.54</v>
      </c>
      <c r="H25" s="10">
        <v>3975</v>
      </c>
      <c r="I25" s="11">
        <f t="shared" si="1"/>
        <v>2534139.5</v>
      </c>
      <c r="J25" s="20">
        <v>3.56E-2</v>
      </c>
      <c r="K25" s="40">
        <f t="shared" si="0"/>
        <v>90215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</row>
    <row r="26" spans="1:120" x14ac:dyDescent="0.35">
      <c r="A26" s="72"/>
      <c r="B26" s="73"/>
      <c r="C26" s="10">
        <v>85320.68</v>
      </c>
      <c r="D26" s="10">
        <v>0</v>
      </c>
      <c r="E26" s="10">
        <v>0</v>
      </c>
      <c r="F26" s="10">
        <v>0</v>
      </c>
      <c r="G26" s="10">
        <v>50</v>
      </c>
      <c r="H26" s="10">
        <v>0</v>
      </c>
      <c r="I26" s="11">
        <f t="shared" si="1"/>
        <v>85370.68</v>
      </c>
      <c r="J26" s="20">
        <v>0.99780000000000002</v>
      </c>
      <c r="K26" s="40">
        <f t="shared" si="0"/>
        <v>85183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</row>
    <row r="27" spans="1:120" x14ac:dyDescent="0.35">
      <c r="A27" s="72"/>
      <c r="B27" s="73"/>
      <c r="C27" s="10">
        <v>239115</v>
      </c>
      <c r="D27" s="10">
        <v>0</v>
      </c>
      <c r="E27" s="10">
        <v>0</v>
      </c>
      <c r="F27" s="10">
        <v>0</v>
      </c>
      <c r="G27" s="10">
        <v>217050.28</v>
      </c>
      <c r="H27" s="10">
        <v>0</v>
      </c>
      <c r="I27" s="11">
        <f t="shared" si="1"/>
        <v>456165.28</v>
      </c>
      <c r="J27" s="20">
        <v>7.0000000000000007E-2</v>
      </c>
      <c r="K27" s="40">
        <f t="shared" si="0"/>
        <v>31932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</row>
    <row r="28" spans="1:120" x14ac:dyDescent="0.35">
      <c r="A28" s="72"/>
      <c r="B28" s="73"/>
      <c r="C28" s="10">
        <v>273214.21999999997</v>
      </c>
      <c r="D28" s="10">
        <v>0</v>
      </c>
      <c r="E28" s="10">
        <v>0</v>
      </c>
      <c r="F28" s="10">
        <v>0</v>
      </c>
      <c r="G28" s="10">
        <v>571470.28</v>
      </c>
      <c r="H28" s="10">
        <v>0</v>
      </c>
      <c r="I28" s="11">
        <f t="shared" si="1"/>
        <v>844684.5</v>
      </c>
      <c r="J28" s="20">
        <v>2.3099999999999999E-2</v>
      </c>
      <c r="K28" s="40">
        <f t="shared" si="0"/>
        <v>19512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</row>
    <row r="29" spans="1:120" ht="15" customHeight="1" x14ac:dyDescent="0.35">
      <c r="A29" s="72"/>
      <c r="B29" s="73"/>
      <c r="C29" s="10">
        <v>288908.33</v>
      </c>
      <c r="D29" s="10">
        <v>0</v>
      </c>
      <c r="E29" s="10">
        <v>0</v>
      </c>
      <c r="F29" s="10">
        <v>0</v>
      </c>
      <c r="G29" s="10">
        <v>367315.07</v>
      </c>
      <c r="H29" s="10">
        <v>0</v>
      </c>
      <c r="I29" s="11">
        <f t="shared" si="1"/>
        <v>656223.4</v>
      </c>
      <c r="J29" s="20">
        <v>6.5199999999999994E-2</v>
      </c>
      <c r="K29" s="40">
        <f t="shared" si="0"/>
        <v>42786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</row>
    <row r="30" spans="1:120" x14ac:dyDescent="0.35">
      <c r="A30" s="72"/>
      <c r="B30" s="73"/>
      <c r="C30" s="10">
        <v>414298.29000000004</v>
      </c>
      <c r="D30" s="10">
        <v>0</v>
      </c>
      <c r="E30" s="10">
        <v>0</v>
      </c>
      <c r="F30" s="10">
        <v>0</v>
      </c>
      <c r="G30" s="10">
        <v>961590.43</v>
      </c>
      <c r="H30" s="10">
        <v>0</v>
      </c>
      <c r="I30" s="11">
        <f t="shared" si="1"/>
        <v>1375888.7200000002</v>
      </c>
      <c r="J30" s="20">
        <v>4.48E-2</v>
      </c>
      <c r="K30" s="40">
        <f t="shared" si="0"/>
        <v>61640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</row>
    <row r="31" spans="1:120" ht="15" customHeight="1" x14ac:dyDescent="0.35">
      <c r="A31" s="72"/>
      <c r="B31" s="73"/>
      <c r="C31" s="10">
        <v>367455.53</v>
      </c>
      <c r="D31" s="10">
        <v>0</v>
      </c>
      <c r="E31" s="10">
        <v>0</v>
      </c>
      <c r="F31" s="10">
        <v>0</v>
      </c>
      <c r="G31" s="10">
        <v>841169.75</v>
      </c>
      <c r="H31" s="10">
        <v>0</v>
      </c>
      <c r="I31" s="11">
        <f t="shared" si="1"/>
        <v>1208625.28</v>
      </c>
      <c r="J31" s="20">
        <v>1.89E-2</v>
      </c>
      <c r="K31" s="40">
        <f t="shared" si="0"/>
        <v>22843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</row>
    <row r="32" spans="1:120" x14ac:dyDescent="0.35">
      <c r="A32" s="72"/>
      <c r="B32" s="73"/>
      <c r="C32" s="10">
        <v>357596.42000000004</v>
      </c>
      <c r="D32" s="10">
        <v>0</v>
      </c>
      <c r="E32" s="10">
        <v>0</v>
      </c>
      <c r="F32" s="10">
        <v>0</v>
      </c>
      <c r="G32" s="10">
        <v>670696.93999999994</v>
      </c>
      <c r="H32" s="10">
        <v>0</v>
      </c>
      <c r="I32" s="11">
        <f t="shared" si="1"/>
        <v>1028293.36</v>
      </c>
      <c r="J32" s="20">
        <v>2.8899999999999999E-2</v>
      </c>
      <c r="K32" s="40">
        <f t="shared" si="0"/>
        <v>29718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</row>
    <row r="33" spans="1:120" ht="15" customHeight="1" x14ac:dyDescent="0.35">
      <c r="A33" s="72"/>
      <c r="B33" s="73"/>
      <c r="C33" s="10">
        <v>321403.84000000003</v>
      </c>
      <c r="D33" s="10">
        <v>0</v>
      </c>
      <c r="E33" s="10">
        <v>0</v>
      </c>
      <c r="F33" s="10">
        <v>0</v>
      </c>
      <c r="G33" s="10">
        <v>918575.89</v>
      </c>
      <c r="H33" s="10">
        <v>0</v>
      </c>
      <c r="I33" s="11">
        <f t="shared" si="1"/>
        <v>1239979.73</v>
      </c>
      <c r="J33" s="20">
        <v>2.3699999999999999E-2</v>
      </c>
      <c r="K33" s="40">
        <f t="shared" si="0"/>
        <v>29388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</row>
    <row r="34" spans="1:120" ht="15" customHeight="1" x14ac:dyDescent="0.35">
      <c r="A34" s="72"/>
      <c r="B34" s="73"/>
      <c r="C34" s="10">
        <v>64233.95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1"/>
        <v>64233.95</v>
      </c>
      <c r="J34" s="20">
        <v>1</v>
      </c>
      <c r="K34" s="40">
        <f t="shared" si="0"/>
        <v>64234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C34" s="9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</row>
    <row r="35" spans="1:120" ht="15" customHeight="1" x14ac:dyDescent="0.35">
      <c r="A35" s="72"/>
      <c r="B35" s="73"/>
      <c r="C35" s="10">
        <v>85126.42</v>
      </c>
      <c r="D35" s="10">
        <v>0</v>
      </c>
      <c r="E35" s="10">
        <v>0</v>
      </c>
      <c r="F35" s="10">
        <v>0</v>
      </c>
      <c r="G35" s="10">
        <v>50</v>
      </c>
      <c r="H35" s="10">
        <v>0</v>
      </c>
      <c r="I35" s="11">
        <f t="shared" si="1"/>
        <v>85176.42</v>
      </c>
      <c r="J35" s="20">
        <v>0.99160000000000004</v>
      </c>
      <c r="K35" s="40">
        <f t="shared" si="0"/>
        <v>84461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</row>
    <row r="36" spans="1:120" x14ac:dyDescent="0.35">
      <c r="A36" s="13"/>
      <c r="B36" s="14"/>
      <c r="C36" s="10"/>
      <c r="D36" s="10"/>
      <c r="E36" s="10"/>
      <c r="F36" s="10"/>
      <c r="G36" s="10"/>
      <c r="H36" s="10"/>
      <c r="I36" s="11">
        <f t="shared" ref="I36" si="2">SUM(C36:H36)</f>
        <v>0</v>
      </c>
      <c r="J36" s="20"/>
      <c r="K36" s="40">
        <f t="shared" si="0"/>
        <v>0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"/>
      <c r="AC36" s="9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</row>
    <row r="37" spans="1:120" x14ac:dyDescent="0.35">
      <c r="A37" s="12" t="s">
        <v>30</v>
      </c>
      <c r="B37" s="16"/>
      <c r="C37" s="10">
        <f t="shared" ref="C37:I37" si="3">SUM(C10:C36)</f>
        <v>10250855.349999996</v>
      </c>
      <c r="D37" s="10">
        <f t="shared" si="3"/>
        <v>0</v>
      </c>
      <c r="E37" s="10">
        <f t="shared" si="3"/>
        <v>0</v>
      </c>
      <c r="F37" s="10">
        <f t="shared" si="3"/>
        <v>0</v>
      </c>
      <c r="G37" s="10">
        <f t="shared" si="3"/>
        <v>37782109.639999993</v>
      </c>
      <c r="H37" s="10">
        <f t="shared" si="3"/>
        <v>43647.63</v>
      </c>
      <c r="I37" s="10">
        <f t="shared" si="3"/>
        <v>48076612.619999997</v>
      </c>
      <c r="J37" s="21"/>
      <c r="K37" s="10">
        <f>SUM(K10:K36)</f>
        <v>2721880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7"/>
      <c r="AC37" s="7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</row>
    <row r="38" spans="1:120" x14ac:dyDescent="0.35">
      <c r="A38" s="13" t="s">
        <v>49</v>
      </c>
      <c r="B38" s="16"/>
      <c r="C38" s="22" t="s">
        <v>50</v>
      </c>
      <c r="D38" s="22" t="s">
        <v>50</v>
      </c>
      <c r="E38" s="22" t="s">
        <v>50</v>
      </c>
      <c r="F38" s="22" t="s">
        <v>50</v>
      </c>
      <c r="G38" s="22" t="s">
        <v>50</v>
      </c>
      <c r="H38" s="22" t="s">
        <v>50</v>
      </c>
      <c r="I38" s="22" t="s">
        <v>50</v>
      </c>
      <c r="J38" s="21"/>
      <c r="K38" s="11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7"/>
      <c r="AC38" s="7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</row>
    <row r="39" spans="1:120" x14ac:dyDescent="0.35">
      <c r="A39" s="16"/>
      <c r="B39" s="16"/>
      <c r="J39" s="21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/>
      <c r="AC39" s="9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</row>
    <row r="40" spans="1:120" x14ac:dyDescent="0.35">
      <c r="A40" s="59" t="s">
        <v>32</v>
      </c>
      <c r="B40" s="60"/>
      <c r="C40" s="8"/>
      <c r="D40" s="8"/>
      <c r="E40" s="8"/>
      <c r="F40" s="8"/>
      <c r="G40" s="8"/>
      <c r="H40" s="8"/>
      <c r="I40" s="9"/>
      <c r="J40" s="32"/>
      <c r="K40" s="9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/>
      <c r="AC40" s="9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</row>
    <row r="41" spans="1:120" ht="15" customHeight="1" x14ac:dyDescent="0.35">
      <c r="A41" s="61" t="s">
        <v>33</v>
      </c>
      <c r="B41" s="62"/>
      <c r="C41" s="8"/>
      <c r="D41" s="8"/>
      <c r="E41" s="8"/>
      <c r="F41" s="8"/>
      <c r="G41" s="8"/>
      <c r="H41" s="8"/>
      <c r="I41" s="9"/>
      <c r="J41" s="33"/>
      <c r="K41" s="9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9"/>
      <c r="AC41" s="9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</row>
    <row r="42" spans="1:120" x14ac:dyDescent="0.35">
      <c r="A42" s="12" t="s">
        <v>34</v>
      </c>
      <c r="B42" s="17"/>
      <c r="C42" s="10">
        <v>305263.06</v>
      </c>
      <c r="D42" s="10">
        <v>0</v>
      </c>
      <c r="E42" s="10">
        <v>0</v>
      </c>
      <c r="F42" s="10">
        <v>0</v>
      </c>
      <c r="G42" s="10">
        <v>221469.81</v>
      </c>
      <c r="H42" s="10">
        <v>93197.64</v>
      </c>
      <c r="I42" s="11">
        <v>619930.51</v>
      </c>
      <c r="J42" s="20">
        <v>1</v>
      </c>
      <c r="K42" s="10">
        <f>ROUND(+I42*J42,0)</f>
        <v>619931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7"/>
      <c r="AC42" s="7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</row>
    <row r="43" spans="1:120" x14ac:dyDescent="0.35">
      <c r="A43" s="13" t="s">
        <v>51</v>
      </c>
      <c r="B43" s="17"/>
      <c r="C43" s="22" t="s">
        <v>50</v>
      </c>
      <c r="D43" s="22" t="s">
        <v>50</v>
      </c>
      <c r="E43" s="22" t="s">
        <v>50</v>
      </c>
      <c r="F43" s="22" t="s">
        <v>50</v>
      </c>
      <c r="G43" s="22" t="s">
        <v>50</v>
      </c>
      <c r="H43" s="22" t="s">
        <v>50</v>
      </c>
      <c r="I43" s="22" t="s">
        <v>50</v>
      </c>
      <c r="J43" s="20">
        <v>1</v>
      </c>
      <c r="K43" s="10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7"/>
      <c r="AC43" s="7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</row>
    <row r="44" spans="1:120" x14ac:dyDescent="0.35">
      <c r="A44" s="16"/>
      <c r="B44" s="16"/>
      <c r="C44" s="8"/>
      <c r="D44" s="8"/>
      <c r="E44" s="8"/>
      <c r="F44" s="8"/>
      <c r="G44" s="8"/>
      <c r="H44" s="8"/>
      <c r="I44" s="9"/>
      <c r="J44" s="21"/>
      <c r="K44" s="9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9"/>
      <c r="AC44" s="9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</row>
    <row r="45" spans="1:120" x14ac:dyDescent="0.35">
      <c r="A45" s="59" t="s">
        <v>36</v>
      </c>
      <c r="B45" s="60"/>
      <c r="C45" s="8"/>
      <c r="D45" s="8"/>
      <c r="E45" s="8"/>
      <c r="F45" s="8"/>
      <c r="G45" s="8"/>
      <c r="H45" s="8"/>
      <c r="I45" s="9"/>
      <c r="J45" s="32"/>
      <c r="K45" s="9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/>
      <c r="AC45" s="9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</row>
    <row r="46" spans="1:120" ht="15" customHeight="1" x14ac:dyDescent="0.35">
      <c r="A46" s="61" t="s">
        <v>33</v>
      </c>
      <c r="B46" s="62"/>
      <c r="C46" s="8"/>
      <c r="D46" s="8"/>
      <c r="E46" s="8"/>
      <c r="F46" s="8"/>
      <c r="G46" s="8"/>
      <c r="H46" s="8"/>
      <c r="I46" s="9"/>
      <c r="J46" s="33"/>
      <c r="K46" s="9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  <c r="AC46" s="9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</row>
    <row r="47" spans="1:120" x14ac:dyDescent="0.35">
      <c r="A47" s="12" t="s">
        <v>34</v>
      </c>
      <c r="B47" s="17"/>
      <c r="C47" s="10">
        <v>1772547.46</v>
      </c>
      <c r="D47" s="10">
        <v>7923</v>
      </c>
      <c r="E47" s="10">
        <v>0</v>
      </c>
      <c r="F47" s="10">
        <v>0</v>
      </c>
      <c r="G47" s="10">
        <v>458622.92</v>
      </c>
      <c r="H47" s="10">
        <v>393949.7</v>
      </c>
      <c r="I47" s="11">
        <v>2633043.08</v>
      </c>
      <c r="J47" s="20">
        <v>1</v>
      </c>
      <c r="K47" s="10">
        <f>ROUND(+I47*J47,0)</f>
        <v>2633043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7"/>
      <c r="AC47" s="7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</row>
    <row r="48" spans="1:120" x14ac:dyDescent="0.35">
      <c r="A48" s="13" t="s">
        <v>51</v>
      </c>
      <c r="B48" s="17"/>
      <c r="C48" s="22" t="s">
        <v>50</v>
      </c>
      <c r="D48" s="22" t="s">
        <v>50</v>
      </c>
      <c r="E48" s="22" t="s">
        <v>50</v>
      </c>
      <c r="F48" s="22" t="s">
        <v>50</v>
      </c>
      <c r="G48" s="22" t="s">
        <v>50</v>
      </c>
      <c r="H48" s="22" t="s">
        <v>50</v>
      </c>
      <c r="I48" s="22" t="s">
        <v>50</v>
      </c>
      <c r="J48" s="20">
        <v>1</v>
      </c>
      <c r="K48" s="10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7"/>
      <c r="AC48" s="7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</row>
    <row r="49" spans="1:120" x14ac:dyDescent="0.35">
      <c r="A49" s="16"/>
      <c r="B49" s="16"/>
      <c r="C49" s="8"/>
      <c r="D49" s="8"/>
      <c r="E49" s="8"/>
      <c r="F49" s="8"/>
      <c r="G49" s="8"/>
      <c r="H49" s="8"/>
      <c r="I49" s="9"/>
      <c r="J49" s="21"/>
      <c r="K49" s="9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  <c r="AC49" s="9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</row>
    <row r="50" spans="1:120" x14ac:dyDescent="0.35">
      <c r="A50" s="59" t="s">
        <v>37</v>
      </c>
      <c r="B50" s="60"/>
      <c r="C50" s="8"/>
      <c r="D50" s="8"/>
      <c r="E50" s="8"/>
      <c r="F50" s="8"/>
      <c r="G50" s="8"/>
      <c r="H50" s="8"/>
      <c r="I50" s="9"/>
      <c r="J50" s="32"/>
      <c r="K50" s="9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/>
      <c r="AC50" s="9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</row>
    <row r="51" spans="1:120" ht="15" customHeight="1" x14ac:dyDescent="0.35">
      <c r="A51" s="61" t="s">
        <v>33</v>
      </c>
      <c r="B51" s="62"/>
      <c r="C51" s="8"/>
      <c r="D51" s="8"/>
      <c r="E51" s="8"/>
      <c r="F51" s="8"/>
      <c r="G51" s="8"/>
      <c r="H51" s="8"/>
      <c r="I51" s="9"/>
      <c r="J51" s="33"/>
      <c r="K51" s="9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  <c r="AC51" s="9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</row>
    <row r="52" spans="1:120" x14ac:dyDescent="0.35">
      <c r="A52" s="12" t="s">
        <v>34</v>
      </c>
      <c r="B52" s="17"/>
      <c r="C52" s="10">
        <v>6811365.0800000001</v>
      </c>
      <c r="D52" s="10">
        <v>1118403.52</v>
      </c>
      <c r="E52" s="10">
        <v>16530.91</v>
      </c>
      <c r="F52" s="10">
        <v>0</v>
      </c>
      <c r="G52" s="10">
        <v>1448356.31</v>
      </c>
      <c r="H52" s="10">
        <v>1557495.23</v>
      </c>
      <c r="I52" s="11">
        <v>10952151.050000001</v>
      </c>
      <c r="J52" s="20">
        <v>1</v>
      </c>
      <c r="K52" s="10">
        <f>ROUND(+I52*J52,0)</f>
        <v>10952151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7"/>
      <c r="AC52" s="7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</row>
    <row r="53" spans="1:120" x14ac:dyDescent="0.35">
      <c r="A53" s="13" t="s">
        <v>51</v>
      </c>
      <c r="B53" s="17"/>
      <c r="C53" s="22" t="s">
        <v>50</v>
      </c>
      <c r="D53" s="22" t="s">
        <v>50</v>
      </c>
      <c r="E53" s="22" t="s">
        <v>50</v>
      </c>
      <c r="F53" s="22" t="s">
        <v>50</v>
      </c>
      <c r="G53" s="22" t="s">
        <v>50</v>
      </c>
      <c r="H53" s="22" t="s">
        <v>50</v>
      </c>
      <c r="I53" s="22" t="s">
        <v>50</v>
      </c>
      <c r="J53" s="20">
        <v>1</v>
      </c>
      <c r="K53" s="10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7"/>
      <c r="AC53" s="7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</row>
    <row r="54" spans="1:120" x14ac:dyDescent="0.35">
      <c r="A54" s="16"/>
      <c r="B54" s="16"/>
      <c r="C54" s="8"/>
      <c r="D54" s="8"/>
      <c r="E54" s="8"/>
      <c r="F54" s="8"/>
      <c r="G54" s="8"/>
      <c r="H54" s="8"/>
      <c r="I54" s="9"/>
      <c r="J54" s="21"/>
      <c r="K54" s="9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  <c r="AC54" s="9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</row>
    <row r="55" spans="1:120" ht="15" customHeight="1" x14ac:dyDescent="0.35">
      <c r="A55" s="59" t="s">
        <v>38</v>
      </c>
      <c r="B55" s="60"/>
      <c r="C55" s="8"/>
      <c r="D55" s="8"/>
      <c r="E55" s="8"/>
      <c r="F55" s="8"/>
      <c r="G55" s="8"/>
      <c r="H55" s="8"/>
      <c r="I55" s="9"/>
      <c r="J55" s="32"/>
      <c r="K55" s="9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9"/>
      <c r="AC55" s="9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</row>
    <row r="56" spans="1:120" ht="15" customHeight="1" x14ac:dyDescent="0.35">
      <c r="A56" s="61" t="s">
        <v>33</v>
      </c>
      <c r="B56" s="62"/>
      <c r="C56" s="8"/>
      <c r="D56" s="8"/>
      <c r="E56" s="8"/>
      <c r="F56" s="8"/>
      <c r="G56" s="8"/>
      <c r="H56" s="8"/>
      <c r="I56" s="9"/>
      <c r="J56" s="33"/>
      <c r="K56" s="9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  <c r="AC56" s="9"/>
    </row>
    <row r="57" spans="1:120" x14ac:dyDescent="0.35">
      <c r="A57" s="12" t="s">
        <v>34</v>
      </c>
      <c r="B57" s="17"/>
      <c r="C57" s="10">
        <v>5980770.4000000097</v>
      </c>
      <c r="D57" s="10">
        <v>278180.69</v>
      </c>
      <c r="E57" s="10">
        <v>10822.32</v>
      </c>
      <c r="F57" s="10">
        <v>0</v>
      </c>
      <c r="G57" s="10">
        <v>1093794.32</v>
      </c>
      <c r="H57" s="10">
        <v>1126500.22</v>
      </c>
      <c r="I57" s="11">
        <v>8490067.9500000104</v>
      </c>
      <c r="J57" s="20">
        <v>1</v>
      </c>
      <c r="K57" s="10">
        <f>ROUND(+I57*J57,0)</f>
        <v>8490068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7"/>
      <c r="AC57" s="7"/>
    </row>
    <row r="58" spans="1:120" x14ac:dyDescent="0.35">
      <c r="A58" s="13" t="s">
        <v>51</v>
      </c>
      <c r="B58" s="17"/>
      <c r="C58" s="22" t="s">
        <v>50</v>
      </c>
      <c r="D58" s="22" t="s">
        <v>50</v>
      </c>
      <c r="E58" s="22" t="s">
        <v>50</v>
      </c>
      <c r="F58" s="22" t="s">
        <v>50</v>
      </c>
      <c r="G58" s="22" t="s">
        <v>50</v>
      </c>
      <c r="H58" s="22" t="s">
        <v>50</v>
      </c>
      <c r="I58" s="22" t="s">
        <v>50</v>
      </c>
      <c r="J58" s="20">
        <v>1</v>
      </c>
      <c r="K58" s="10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7"/>
      <c r="AC58" s="7"/>
    </row>
    <row r="59" spans="1:120" x14ac:dyDescent="0.35">
      <c r="A59" s="16"/>
      <c r="B59" s="16"/>
      <c r="C59" s="8"/>
      <c r="D59" s="8"/>
      <c r="E59" s="8"/>
      <c r="F59" s="8"/>
      <c r="G59" s="8"/>
      <c r="H59" s="8"/>
      <c r="I59" s="9"/>
      <c r="J59" s="21"/>
      <c r="K59" s="9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9"/>
      <c r="AC59" s="9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</row>
    <row r="60" spans="1:120" ht="14.5" customHeight="1" x14ac:dyDescent="0.35">
      <c r="A60" s="59" t="s">
        <v>39</v>
      </c>
      <c r="B60" s="60"/>
      <c r="C60" s="8"/>
      <c r="D60" s="8"/>
      <c r="E60" s="8"/>
      <c r="F60" s="8"/>
      <c r="G60" s="8"/>
      <c r="H60" s="8"/>
      <c r="I60" s="9"/>
      <c r="J60" s="32"/>
      <c r="K60" s="9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9"/>
      <c r="AC60" s="9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</row>
    <row r="61" spans="1:120" ht="15" customHeight="1" x14ac:dyDescent="0.35">
      <c r="A61" s="61" t="s">
        <v>33</v>
      </c>
      <c r="B61" s="62"/>
      <c r="C61" s="8"/>
      <c r="D61" s="8"/>
      <c r="E61" s="8"/>
      <c r="F61" s="8"/>
      <c r="G61" s="8"/>
      <c r="H61" s="8"/>
      <c r="I61" s="9"/>
      <c r="J61" s="33"/>
      <c r="K61" s="9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9"/>
      <c r="AC61" s="9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</row>
    <row r="62" spans="1:120" x14ac:dyDescent="0.35">
      <c r="A62" s="12" t="s">
        <v>34</v>
      </c>
      <c r="B62" s="17"/>
      <c r="C62" s="10">
        <v>18724401.879999999</v>
      </c>
      <c r="D62" s="10">
        <v>6244638.25</v>
      </c>
      <c r="E62" s="10">
        <v>39622.04</v>
      </c>
      <c r="F62" s="10">
        <v>0</v>
      </c>
      <c r="G62" s="10">
        <v>2189976.37</v>
      </c>
      <c r="H62" s="10">
        <v>4408555.5800000299</v>
      </c>
      <c r="I62" s="11">
        <v>31607194.120000001</v>
      </c>
      <c r="J62" s="20">
        <v>1</v>
      </c>
      <c r="K62" s="10">
        <f>ROUND(+I62*J62,0)</f>
        <v>31607194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7"/>
      <c r="AC62" s="7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</row>
    <row r="63" spans="1:120" x14ac:dyDescent="0.35">
      <c r="A63" s="13" t="s">
        <v>51</v>
      </c>
      <c r="B63" s="17"/>
      <c r="C63" s="22" t="s">
        <v>50</v>
      </c>
      <c r="D63" s="22" t="s">
        <v>50</v>
      </c>
      <c r="E63" s="22" t="s">
        <v>50</v>
      </c>
      <c r="F63" s="22" t="s">
        <v>50</v>
      </c>
      <c r="G63" s="22" t="s">
        <v>50</v>
      </c>
      <c r="H63" s="22" t="s">
        <v>50</v>
      </c>
      <c r="I63" s="22" t="s">
        <v>50</v>
      </c>
      <c r="J63" s="20">
        <v>1</v>
      </c>
      <c r="K63" s="10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7"/>
      <c r="AC63" s="7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</row>
    <row r="64" spans="1:120" x14ac:dyDescent="0.35">
      <c r="A64" s="16"/>
      <c r="B64" s="16"/>
      <c r="C64" s="8"/>
      <c r="D64" s="8"/>
      <c r="E64" s="8"/>
      <c r="F64" s="8"/>
      <c r="G64" s="8"/>
      <c r="H64" s="8"/>
      <c r="I64" s="9"/>
      <c r="J64" s="21"/>
      <c r="K64" s="9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9"/>
      <c r="AC64" s="9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</row>
    <row r="65" spans="1:120" x14ac:dyDescent="0.35">
      <c r="A65" s="59" t="s">
        <v>40</v>
      </c>
      <c r="B65" s="60"/>
      <c r="C65" s="8"/>
      <c r="D65" s="8"/>
      <c r="E65" s="8"/>
      <c r="F65" s="8"/>
      <c r="G65" s="8"/>
      <c r="H65" s="8"/>
      <c r="I65" s="9"/>
      <c r="J65" s="32"/>
      <c r="K65" s="9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9"/>
      <c r="AC65" s="9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</row>
    <row r="66" spans="1:120" ht="15" customHeight="1" x14ac:dyDescent="0.35">
      <c r="A66" s="61" t="s">
        <v>33</v>
      </c>
      <c r="B66" s="62"/>
      <c r="C66" s="8"/>
      <c r="D66" s="8"/>
      <c r="E66" s="8"/>
      <c r="F66" s="8"/>
      <c r="G66" s="8"/>
      <c r="H66" s="8"/>
      <c r="I66" s="9"/>
      <c r="J66" s="33"/>
      <c r="K66" s="9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9"/>
      <c r="AC66" s="9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</row>
    <row r="67" spans="1:120" x14ac:dyDescent="0.35">
      <c r="A67" s="12" t="s">
        <v>34</v>
      </c>
      <c r="B67" s="17"/>
      <c r="C67" s="10">
        <v>14107427.060000001</v>
      </c>
      <c r="D67" s="10">
        <v>4913752.6300000101</v>
      </c>
      <c r="E67" s="10">
        <v>23820.880000000001</v>
      </c>
      <c r="F67" s="10">
        <v>0</v>
      </c>
      <c r="G67" s="10">
        <v>1634487.75</v>
      </c>
      <c r="H67" s="10">
        <v>3326749.2200000202</v>
      </c>
      <c r="I67" s="11">
        <v>24006237.539999999</v>
      </c>
      <c r="J67" s="20">
        <v>1</v>
      </c>
      <c r="K67" s="10">
        <f>ROUND(+I67*J67,0)</f>
        <v>24006238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7"/>
      <c r="AC67" s="7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</row>
    <row r="68" spans="1:120" x14ac:dyDescent="0.35">
      <c r="A68" s="13" t="s">
        <v>51</v>
      </c>
      <c r="B68" s="17"/>
      <c r="C68" s="22" t="s">
        <v>50</v>
      </c>
      <c r="D68" s="22" t="s">
        <v>50</v>
      </c>
      <c r="E68" s="22" t="s">
        <v>50</v>
      </c>
      <c r="F68" s="22" t="s">
        <v>50</v>
      </c>
      <c r="G68" s="22" t="s">
        <v>50</v>
      </c>
      <c r="H68" s="22" t="s">
        <v>50</v>
      </c>
      <c r="I68" s="22" t="s">
        <v>50</v>
      </c>
      <c r="J68" s="20">
        <v>1</v>
      </c>
      <c r="K68" s="10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7"/>
      <c r="AC68" s="7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</row>
    <row r="69" spans="1:120" x14ac:dyDescent="0.35">
      <c r="A69" s="16"/>
      <c r="B69" s="16"/>
      <c r="C69" s="8"/>
      <c r="D69" s="8"/>
      <c r="E69" s="8"/>
      <c r="F69" s="8"/>
      <c r="G69" s="8"/>
      <c r="H69" s="8"/>
      <c r="I69" s="9"/>
      <c r="J69" s="21"/>
      <c r="K69" s="9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9"/>
      <c r="AC69" s="9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</row>
    <row r="70" spans="1:120" x14ac:dyDescent="0.35">
      <c r="A70" s="59" t="s">
        <v>41</v>
      </c>
      <c r="B70" s="60"/>
      <c r="C70" s="8"/>
      <c r="D70" s="8"/>
      <c r="E70" s="8"/>
      <c r="F70" s="8"/>
      <c r="G70" s="8"/>
      <c r="H70" s="8"/>
      <c r="I70" s="9"/>
      <c r="J70" s="32"/>
      <c r="K70" s="9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9"/>
      <c r="AC70" s="9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</row>
    <row r="71" spans="1:120" ht="15" customHeight="1" x14ac:dyDescent="0.35">
      <c r="A71" s="61" t="s">
        <v>33</v>
      </c>
      <c r="B71" s="62"/>
      <c r="C71" s="8"/>
      <c r="D71" s="8"/>
      <c r="E71" s="8"/>
      <c r="F71" s="8"/>
      <c r="G71" s="8"/>
      <c r="H71" s="8"/>
      <c r="I71" s="9"/>
      <c r="J71" s="33"/>
      <c r="K71" s="9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9"/>
      <c r="AC71" s="9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</row>
    <row r="72" spans="1:120" x14ac:dyDescent="0.35">
      <c r="A72" s="12" t="s">
        <v>34</v>
      </c>
      <c r="B72" s="16"/>
      <c r="C72" s="10">
        <v>14107427.060000001</v>
      </c>
      <c r="D72" s="10">
        <v>4913752.6300000101</v>
      </c>
      <c r="E72" s="10">
        <v>23820.880000000001</v>
      </c>
      <c r="F72" s="10">
        <v>0</v>
      </c>
      <c r="G72" s="10">
        <v>1634487.75</v>
      </c>
      <c r="H72" s="10">
        <v>3326749.2200000202</v>
      </c>
      <c r="I72" s="11">
        <v>24006237.539999999</v>
      </c>
      <c r="J72" s="20">
        <v>1</v>
      </c>
      <c r="K72" s="10">
        <f>ROUND(+I72*J72,0)</f>
        <v>24006238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7"/>
      <c r="AC72" s="7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</row>
    <row r="73" spans="1:120" x14ac:dyDescent="0.35">
      <c r="A73" s="13" t="s">
        <v>51</v>
      </c>
      <c r="B73" s="16"/>
      <c r="C73" s="22" t="s">
        <v>50</v>
      </c>
      <c r="D73" s="22" t="s">
        <v>50</v>
      </c>
      <c r="E73" s="22" t="s">
        <v>50</v>
      </c>
      <c r="F73" s="22" t="s">
        <v>50</v>
      </c>
      <c r="G73" s="22" t="s">
        <v>50</v>
      </c>
      <c r="H73" s="22" t="s">
        <v>50</v>
      </c>
      <c r="I73" s="22" t="s">
        <v>50</v>
      </c>
      <c r="J73" s="20">
        <v>1</v>
      </c>
      <c r="K73" s="10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7"/>
      <c r="AC73" s="7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</row>
    <row r="74" spans="1:120" x14ac:dyDescent="0.35">
      <c r="A74" s="31"/>
      <c r="B74" s="16"/>
      <c r="C74" s="8"/>
      <c r="D74" s="8"/>
      <c r="E74" s="8"/>
      <c r="F74" s="8"/>
      <c r="G74" s="8"/>
      <c r="H74" s="8"/>
      <c r="I74" s="9"/>
      <c r="J74" s="21"/>
      <c r="K74" s="9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9"/>
      <c r="AC74" s="9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</row>
    <row r="75" spans="1:120" x14ac:dyDescent="0.35">
      <c r="A75" s="16"/>
      <c r="B75" s="16"/>
      <c r="C75" s="8"/>
      <c r="D75" s="8"/>
      <c r="E75" s="8"/>
      <c r="F75" s="8"/>
      <c r="G75" s="8"/>
      <c r="H75" s="8"/>
      <c r="I75" s="9"/>
      <c r="J75" s="21"/>
      <c r="K75" s="9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9"/>
      <c r="AC75" s="9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</row>
    <row r="76" spans="1:120" x14ac:dyDescent="0.35">
      <c r="A76" s="57" t="s">
        <v>42</v>
      </c>
      <c r="B76" s="58"/>
      <c r="C76" s="8"/>
      <c r="D76" s="8"/>
      <c r="E76" s="8"/>
      <c r="F76" s="8"/>
      <c r="G76" s="8"/>
      <c r="H76" s="8"/>
      <c r="I76" s="9"/>
      <c r="J76" s="39"/>
      <c r="K76" s="9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9"/>
      <c r="AC76" s="9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</row>
    <row r="77" spans="1:120" x14ac:dyDescent="0.35">
      <c r="A77" s="12" t="s">
        <v>43</v>
      </c>
      <c r="C77" s="7">
        <f>C72+C67+C62+C57+C52+C47+C42+C37</f>
        <v>72060057.350000009</v>
      </c>
      <c r="D77" s="7">
        <f t="shared" ref="D77:I77" si="4">D72+D67+D62+D57+D52+D47+D42+D37</f>
        <v>17476650.720000021</v>
      </c>
      <c r="E77" s="7">
        <f t="shared" si="4"/>
        <v>114617.03</v>
      </c>
      <c r="F77" s="7">
        <f t="shared" si="4"/>
        <v>0</v>
      </c>
      <c r="G77" s="7">
        <f t="shared" si="4"/>
        <v>46463304.86999999</v>
      </c>
      <c r="H77" s="7">
        <f t="shared" si="4"/>
        <v>14276844.440000072</v>
      </c>
      <c r="I77" s="7">
        <f t="shared" si="4"/>
        <v>150391474.41</v>
      </c>
      <c r="K77" s="7">
        <f t="shared" ref="K77" si="5">K72+K67+K62+K57+K52+K47+K42+K37</f>
        <v>105036743</v>
      </c>
      <c r="L77" s="7">
        <v>4499419.8870000001</v>
      </c>
      <c r="M77" s="7">
        <v>1433887.23</v>
      </c>
      <c r="N77" s="7">
        <v>153064.62000000002</v>
      </c>
      <c r="O77" s="7">
        <v>161136.29</v>
      </c>
      <c r="P77" s="7">
        <v>0</v>
      </c>
      <c r="Q77" s="7">
        <v>63614.22</v>
      </c>
      <c r="R77" s="7">
        <v>149609.52999999997</v>
      </c>
      <c r="S77" s="7">
        <v>402302.35</v>
      </c>
      <c r="T77" s="7">
        <v>0</v>
      </c>
      <c r="U77" s="7">
        <v>0</v>
      </c>
      <c r="V77" s="7">
        <v>1789820.75</v>
      </c>
      <c r="W77" s="7">
        <v>8582747.0800000001</v>
      </c>
      <c r="X77" s="7">
        <v>-1295516.419999999</v>
      </c>
      <c r="Y77" s="7">
        <v>0</v>
      </c>
      <c r="Z77" s="7">
        <v>508512.92999999988</v>
      </c>
      <c r="AA77" s="7">
        <v>128162.98</v>
      </c>
      <c r="AB77" s="7">
        <f>+K77+L77+N77+P77+R77+T77+V77+X77+Z77</f>
        <v>110841654.29700001</v>
      </c>
      <c r="AC77" s="7">
        <f>+M77+O77+Q77+S77+U77+W77+Y77+AA77</f>
        <v>10771850.15</v>
      </c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</row>
    <row r="78" spans="1:120" x14ac:dyDescent="0.35">
      <c r="A78" s="13" t="s">
        <v>52</v>
      </c>
      <c r="B78" s="16"/>
      <c r="C78" s="22" t="s">
        <v>50</v>
      </c>
      <c r="D78" s="22" t="s">
        <v>50</v>
      </c>
      <c r="E78" s="22" t="s">
        <v>50</v>
      </c>
      <c r="F78" s="22" t="s">
        <v>50</v>
      </c>
      <c r="G78" s="22" t="s">
        <v>50</v>
      </c>
      <c r="H78" s="22" t="s">
        <v>50</v>
      </c>
      <c r="I78" s="22" t="s">
        <v>50</v>
      </c>
      <c r="J78" s="21"/>
      <c r="K78" s="22" t="s">
        <v>50</v>
      </c>
      <c r="L78" s="22" t="s">
        <v>50</v>
      </c>
      <c r="M78" s="22" t="s">
        <v>50</v>
      </c>
      <c r="N78" s="22" t="s">
        <v>50</v>
      </c>
      <c r="O78" s="22" t="s">
        <v>50</v>
      </c>
      <c r="P78" s="22" t="s">
        <v>50</v>
      </c>
      <c r="Q78" s="22" t="s">
        <v>50</v>
      </c>
      <c r="R78" s="22" t="s">
        <v>50</v>
      </c>
      <c r="S78" s="22" t="s">
        <v>50</v>
      </c>
      <c r="T78" s="22" t="s">
        <v>50</v>
      </c>
      <c r="U78" s="22" t="s">
        <v>50</v>
      </c>
      <c r="V78" s="22" t="s">
        <v>50</v>
      </c>
      <c r="W78" s="22" t="s">
        <v>50</v>
      </c>
      <c r="X78" s="22" t="s">
        <v>50</v>
      </c>
      <c r="Y78" s="22" t="s">
        <v>50</v>
      </c>
      <c r="Z78" s="22" t="s">
        <v>50</v>
      </c>
      <c r="AA78" s="22" t="s">
        <v>50</v>
      </c>
      <c r="AB78" s="22" t="s">
        <v>50</v>
      </c>
      <c r="AC78" s="22" t="s">
        <v>50</v>
      </c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</row>
    <row r="80" spans="1:120" ht="16.5" x14ac:dyDescent="0.35">
      <c r="A80" s="2" t="s">
        <v>45</v>
      </c>
      <c r="AB80" s="15"/>
    </row>
    <row r="81" spans="1:28" ht="16.5" x14ac:dyDescent="0.35">
      <c r="A81" s="2" t="s">
        <v>46</v>
      </c>
      <c r="I81" s="15"/>
      <c r="K81" s="15"/>
      <c r="AB81" s="15"/>
    </row>
    <row r="82" spans="1:28" ht="16.5" x14ac:dyDescent="0.35">
      <c r="A82" s="2" t="s">
        <v>47</v>
      </c>
      <c r="AB82" s="15"/>
    </row>
    <row r="83" spans="1:28" ht="16.5" x14ac:dyDescent="0.35">
      <c r="A83" s="2" t="s">
        <v>48</v>
      </c>
    </row>
    <row r="84" spans="1:28" ht="16.5" x14ac:dyDescent="0.35">
      <c r="A84" t="s">
        <v>57</v>
      </c>
      <c r="AB84" s="15"/>
    </row>
  </sheetData>
  <sortState xmlns:xlrd2="http://schemas.microsoft.com/office/spreadsheetml/2017/richdata2" ref="A17:K35">
    <sortCondition ref="A17:A35"/>
  </sortState>
  <mergeCells count="37">
    <mergeCell ref="J5:J6"/>
    <mergeCell ref="K5:K6"/>
    <mergeCell ref="L5:M5"/>
    <mergeCell ref="A5:A6"/>
    <mergeCell ref="B5:B6"/>
    <mergeCell ref="C5:C6"/>
    <mergeCell ref="D5:D6"/>
    <mergeCell ref="E5:E6"/>
    <mergeCell ref="F5:F6"/>
    <mergeCell ref="A56:B56"/>
    <mergeCell ref="Z5:AA5"/>
    <mergeCell ref="AB5:AC5"/>
    <mergeCell ref="A8:B8"/>
    <mergeCell ref="A9:B9"/>
    <mergeCell ref="A40:B40"/>
    <mergeCell ref="A41:B41"/>
    <mergeCell ref="N5:O5"/>
    <mergeCell ref="P5:Q5"/>
    <mergeCell ref="R5:S5"/>
    <mergeCell ref="T5:U5"/>
    <mergeCell ref="V5:W5"/>
    <mergeCell ref="X5:Y5"/>
    <mergeCell ref="G5:G6"/>
    <mergeCell ref="H5:H6"/>
    <mergeCell ref="I5:I6"/>
    <mergeCell ref="A45:B45"/>
    <mergeCell ref="A46:B46"/>
    <mergeCell ref="A50:B50"/>
    <mergeCell ref="A51:B51"/>
    <mergeCell ref="A55:B55"/>
    <mergeCell ref="A76:B76"/>
    <mergeCell ref="A60:B60"/>
    <mergeCell ref="A61:B61"/>
    <mergeCell ref="A65:B65"/>
    <mergeCell ref="A66:B66"/>
    <mergeCell ref="A70:B70"/>
    <mergeCell ref="A71:B71"/>
  </mergeCells>
  <pageMargins left="0.7" right="0.7" top="0.75" bottom="0.75" header="0.3" footer="0.3"/>
  <pageSetup scale="55" pageOrder="overThenDown" orientation="portrait" r:id="rId1"/>
  <headerFooter>
    <oddFooter>&amp;C&amp;"Calibri,Regular"&amp;11&amp;B&amp;K000000AEP CONFIDENTIAL SPECIAL HANDLING</oddFooter>
    <evenFooter>&amp;C&amp;"Calibri,Regular"&amp;11&amp;B&amp;K000000AEP CONFIDENTIAL SPECIAL HANDLING</evenFooter>
    <firstFooter>&amp;C&amp;"Calibri,Regular"&amp;11&amp;B&amp;K000000AEP CONFIDENTIAL SPECIAL HANDLING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kFwcHJvdmVkU3VnZ2VzdGlvbiI+PGVsZW1lbnQgdWlkPSJkZjA2MWM1OC1iYzA2LTQxZjctYTNmMi1jZWZhNjI0NTE3YzEiIHZhbHVlPSIiIHhtbG5zPSJodHRwOi8vd3d3LmJvbGRvbmphbWVzLmNvbS8yMDA4LzAxL3NpZS9pbnRlcm5hbC9sYWJlbCIgLz48ZWxlbWVudCB1aWQ9ImI3NjBhZGE1LTEyYmUtNGE5OS05YzU4LWUzODY1NTc4N2UzMyIgdmFsdWU9IiIgeG1sbnM9Imh0dHA6Ly93d3cuYm9sZG9uamFtZXMuY29tLzIwMDgvMDEvc2llL2ludGVybmFsL2xhYmVsIiAvPjwvc2lzbD48VXNlck5hbWU+Q09SUFxkdHNvMTQwPC9Vc2VyTmFtZT48RGF0ZVRpbWU+Ny80LzIwMjMgNDo1MToxOSBBTTwvRGF0ZVRpbWU+PExhYmVsU3RyaW5nPkFFUCBDb25maWRlbnRpYWwgU3BlY2lhbCBIYW5kbGluZz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ApprovedSuggestion">
  <element uid="df061c58-bc06-41f7-a3f2-cefa624517c1" value=""/>
  <element uid="b760ada5-12be-4a99-9c58-e38655787e33" value=""/>
</sisl>
</file>

<file path=customXml/itemProps1.xml><?xml version="1.0" encoding="utf-8"?>
<ds:datastoreItem xmlns:ds="http://schemas.openxmlformats.org/officeDocument/2006/customXml" ds:itemID="{1D806838-A69D-4634-A476-FFCD58135DA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141DC53-AA69-471B-B1D6-EB2617491E3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KPSC 1-33 -  Test</vt:lpstr>
      <vt:lpstr>KPSC 1-33 - 2022</vt:lpstr>
      <vt:lpstr>KPSC 1-33 - 2021</vt:lpstr>
      <vt:lpstr>KPSC 1-33 - 2020</vt:lpstr>
      <vt:lpstr>KPSC 1-33 2019</vt:lpstr>
      <vt:lpstr>'KPSC 1-33 -  Test'!Print_Titles</vt:lpstr>
      <vt:lpstr>'KPSC 1-33 - 2020'!Print_Titles</vt:lpstr>
      <vt:lpstr>'KPSC 1-33 - 2021'!Print_Titles</vt:lpstr>
      <vt:lpstr>'KPSC 1-33 - 2022'!Print_Titles</vt:lpstr>
      <vt:lpstr>'KPSC 1-33 2019'!Print_Titles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Holmes</dc:creator>
  <cp:keywords/>
  <dc:description/>
  <cp:lastModifiedBy>s279416</cp:lastModifiedBy>
  <cp:revision/>
  <cp:lastPrinted>2023-07-10T18:31:29Z</cp:lastPrinted>
  <dcterms:created xsi:type="dcterms:W3CDTF">2017-07-08T11:36:18Z</dcterms:created>
  <dcterms:modified xsi:type="dcterms:W3CDTF">2023-07-11T03:29:19Z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44ada0c3-fab6-4c00-9e33-70875967b88a</vt:lpwstr>
  </property>
  <property fmtid="{D5CDD505-2E9C-101B-9397-08002B2CF9AE}" pid="3" name="bjSaver">
    <vt:lpwstr>Mi39hO3HnyGKPpM5fWTIbo6WioE9pMJk</vt:lpwstr>
  </property>
  <property fmtid="{D5CDD505-2E9C-101B-9397-08002B2CF9AE}" pid="4" name="bjDocumentSecurityLabel">
    <vt:lpwstr>AEP Confidential Special Handling</vt:lpwstr>
  </property>
  <property fmtid="{D5CDD505-2E9C-101B-9397-08002B2CF9AE}" pid="5" name="Visual Markings Removed">
    <vt:lpwstr>No</vt:lpwstr>
  </property>
  <property fmtid="{D5CDD505-2E9C-101B-9397-08002B2CF9AE}" pid="6" name="bjCentreFooterLabel-first">
    <vt:lpwstr>&amp;"Calibri,Regular"&amp;11&amp;B&amp;K000000AEP CONFIDENTIAL SPECIAL HANDLING</vt:lpwstr>
  </property>
  <property fmtid="{D5CDD505-2E9C-101B-9397-08002B2CF9AE}" pid="7" name="bjCentreFooterLabel-even">
    <vt:lpwstr>&amp;"Calibri,Regular"&amp;11&amp;B&amp;K000000AEP CONFIDENTIAL SPECIAL HANDLING</vt:lpwstr>
  </property>
  <property fmtid="{D5CDD505-2E9C-101B-9397-08002B2CF9AE}" pid="8" name="bjCentreFooterLabel">
    <vt:lpwstr>&amp;"Calibri,Regular"&amp;11&amp;B&amp;K000000AEP CONFIDENTIAL SPECIAL HANDLING</vt:lpwstr>
  </property>
  <property fmtid="{D5CDD505-2E9C-101B-9397-08002B2CF9AE}" pid="9" name="{A44787D4-0540-4523-9961-78E4036D8C6D}">
    <vt:lpwstr>{F0F275EB-E66B-4932-B50B-CC96FC4EB07F}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origin="userApprovedSuggestion" xmlns="http://w</vt:lpwstr>
  </property>
  <property fmtid="{D5CDD505-2E9C-101B-9397-08002B2CF9AE}" pid="11" name="bjDocumentLabelXML-0">
    <vt:lpwstr>ww.boldonjames.com/2008/01/sie/internal/label"&gt;&lt;element uid="df061c58-bc06-41f7-a3f2-cefa624517c1" value="" /&gt;&lt;element uid="b760ada5-12be-4a99-9c58-e38655787e33" value="" /&gt;&lt;/sisl&gt;</vt:lpwstr>
  </property>
  <property fmtid="{D5CDD505-2E9C-101B-9397-08002B2CF9AE}" pid="12" name="MSIP_Label_5bcc162c-e9d5-4139-a611-b4f5a1d593b3_SiteId">
    <vt:lpwstr>15f3c881-6b03-4ff6-8559-77bf5177818f</vt:lpwstr>
  </property>
  <property fmtid="{D5CDD505-2E9C-101B-9397-08002B2CF9AE}" pid="13" name="MSIP_Label_5bcc162c-e9d5-4139-a611-b4f5a1d593b3_Name">
    <vt:lpwstr>AEP Confidential Special Handling</vt:lpwstr>
  </property>
  <property fmtid="{D5CDD505-2E9C-101B-9397-08002B2CF9AE}" pid="14" name="MSIP_Label_5bcc162c-e9d5-4139-a611-b4f5a1d593b3_Enabled">
    <vt:lpwstr>true</vt:lpwstr>
  </property>
  <property fmtid="{D5CDD505-2E9C-101B-9397-08002B2CF9AE}" pid="15" name="bjClsUserRVM">
    <vt:lpwstr>[]</vt:lpwstr>
  </property>
  <property fmtid="{D5CDD505-2E9C-101B-9397-08002B2CF9AE}" pid="16" name="bjLabelHistoryID">
    <vt:lpwstr>{1D806838-A69D-4634-A476-FFCD58135DA6}</vt:lpwstr>
  </property>
</Properties>
</file>