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icing\Rate Cases\KPCo\2023 Base Case\JCOS\Rate Base and Capitilization Recon\"/>
    </mc:Choice>
  </mc:AlternateContent>
  <xr:revisionPtr revIDLastSave="0" documentId="13_ncr:1_{5927875F-1EAC-45B6-B990-1F3A17183B38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Reconciliation" sheetId="4" r:id="rId1"/>
    <sheet name="Summary Sheet" sheetId="2" r:id="rId2"/>
    <sheet name="Balance Sheet Detail" sheetId="1" r:id="rId3"/>
  </sheets>
  <externalReferences>
    <externalReference r:id="rId4"/>
    <externalReference r:id="rId5"/>
  </externalReferences>
  <definedNames>
    <definedName name="Begin_Print1" localSheetId="0">[1]IS!#REF!</definedName>
    <definedName name="Begin_Print1">[1]IS!#REF!</definedName>
    <definedName name="BS_BEGIN">'[2]BS Feb 2017'!$B$8</definedName>
    <definedName name="BS_CAP">'[2]BS Feb 2017'!$B$401</definedName>
    <definedName name="BS_END">'[2]BS Feb 2017'!$B$739</definedName>
    <definedName name="NvsASD">"V2009-09-30"</definedName>
    <definedName name="NvsAutoDrillOk">"VN"</definedName>
    <definedName name="NvsElapsedTime">0.000486111108330078</definedName>
    <definedName name="NvsEndTime">40094.7228240741</definedName>
    <definedName name="NvsInstanceHook">"""nvsMacro"""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"VX992"</definedName>
    <definedName name="NvsReqBUOnly">"VN"</definedName>
    <definedName name="NvsTransLed">"VN"</definedName>
    <definedName name="NvsTree.GL_PRPT_CONS">"NNNNN"</definedName>
    <definedName name="NvsTreeASD">"V2009-09-30"</definedName>
    <definedName name="NvsValTbl.ACCOUNT">"GL_ACCOUNT_TBL"</definedName>
    <definedName name="NvsValTbl.CURRENCY_CD">"CURRENCY_CD_TBL"</definedName>
    <definedName name="_xlnm.Print_Area" localSheetId="0">Reconciliation!$A$1:$D$62</definedName>
    <definedName name="_xlnm.Print_Titles" localSheetId="2">'Balance Sheet Detail'!$1:$4</definedName>
    <definedName name="_xlnm.Print_Titles" localSheetId="0">Reconciliation!$1:$6</definedName>
    <definedName name="Rev_End" localSheetId="0">[1]IS!#REF!</definedName>
    <definedName name="Rev_End">[1]IS!#REF!</definedName>
    <definedName name="search_directory_name">"R:\fcm90prd\nvision\rpts\Fin_Reports\"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8" i="1" l="1"/>
  <c r="E562" i="1"/>
  <c r="H25" i="2" l="1"/>
  <c r="F21" i="2"/>
  <c r="H19" i="2"/>
  <c r="H12" i="2"/>
  <c r="H11" i="2"/>
  <c r="H15" i="2"/>
  <c r="K558" i="1"/>
  <c r="K433" i="1"/>
  <c r="K439" i="1"/>
  <c r="K445" i="1"/>
  <c r="G441" i="1"/>
  <c r="K441" i="1" s="1"/>
  <c r="G406" i="1"/>
  <c r="K406" i="1" s="1"/>
  <c r="G412" i="1"/>
  <c r="K412" i="1" s="1"/>
  <c r="G413" i="1"/>
  <c r="K413" i="1" s="1"/>
  <c r="G377" i="1"/>
  <c r="K377" i="1" s="1"/>
  <c r="G378" i="1"/>
  <c r="K378" i="1" s="1"/>
  <c r="G379" i="1"/>
  <c r="K379" i="1" s="1"/>
  <c r="G380" i="1"/>
  <c r="K380" i="1" s="1"/>
  <c r="C231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D27" i="2" l="1"/>
  <c r="F24" i="2" l="1"/>
  <c r="F27" i="2" s="1"/>
  <c r="C145" i="1" l="1"/>
  <c r="G443" i="1"/>
  <c r="K443" i="1" s="1"/>
  <c r="C444" i="1"/>
  <c r="K183" i="1"/>
  <c r="G525" i="1"/>
  <c r="K525" i="1" s="1"/>
  <c r="G401" i="1" l="1"/>
  <c r="K401" i="1" s="1"/>
  <c r="G394" i="1"/>
  <c r="K394" i="1" s="1"/>
  <c r="G388" i="1"/>
  <c r="K388" i="1" s="1"/>
  <c r="G389" i="1"/>
  <c r="K389" i="1" s="1"/>
  <c r="G390" i="1"/>
  <c r="K390" i="1" s="1"/>
  <c r="G315" i="1"/>
  <c r="K315" i="1" s="1"/>
  <c r="G316" i="1"/>
  <c r="K316" i="1" s="1"/>
  <c r="G339" i="1"/>
  <c r="K339" i="1" s="1"/>
  <c r="E284" i="1"/>
  <c r="G284" i="1" s="1"/>
  <c r="K284" i="1" s="1"/>
  <c r="G260" i="1"/>
  <c r="K260" i="1" s="1"/>
  <c r="G261" i="1"/>
  <c r="K261" i="1" s="1"/>
  <c r="K229" i="1"/>
  <c r="K230" i="1"/>
  <c r="K201" i="1"/>
  <c r="K202" i="1"/>
  <c r="G171" i="1"/>
  <c r="I144" i="1"/>
  <c r="G144" i="1"/>
  <c r="I111" i="1"/>
  <c r="G109" i="1"/>
  <c r="K109" i="1" s="1"/>
  <c r="C111" i="1"/>
  <c r="G92" i="1"/>
  <c r="K92" i="1" s="1"/>
  <c r="G89" i="1"/>
  <c r="K89" i="1" s="1"/>
  <c r="I34" i="1"/>
  <c r="G34" i="1"/>
  <c r="C35" i="1"/>
  <c r="I171" i="1" l="1"/>
  <c r="K171" i="1" s="1"/>
  <c r="K144" i="1"/>
  <c r="K34" i="1"/>
  <c r="C149" i="1" l="1"/>
  <c r="D12" i="4"/>
  <c r="C25" i="1" l="1"/>
  <c r="C38" i="1" s="1"/>
  <c r="C37" i="1"/>
  <c r="C131" i="1" l="1"/>
  <c r="C134" i="1"/>
  <c r="C173" i="1" s="1"/>
  <c r="G133" i="1"/>
  <c r="K133" i="1" s="1"/>
  <c r="I14" i="1"/>
  <c r="I15" i="1"/>
  <c r="C16" i="1"/>
  <c r="C19" i="1" s="1"/>
  <c r="G134" i="1" l="1"/>
  <c r="I160" i="1"/>
  <c r="I368" i="1"/>
  <c r="K134" i="1" l="1"/>
  <c r="I5" i="1"/>
  <c r="H24" i="2" l="1"/>
  <c r="H26" i="2"/>
  <c r="C470" i="1" l="1"/>
  <c r="G466" i="1"/>
  <c r="K466" i="1" s="1"/>
  <c r="G375" i="1"/>
  <c r="K375" i="1" s="1"/>
  <c r="G376" i="1"/>
  <c r="K376" i="1" s="1"/>
  <c r="G381" i="1"/>
  <c r="K381" i="1" s="1"/>
  <c r="I137" i="1"/>
  <c r="G137" i="1"/>
  <c r="I128" i="1"/>
  <c r="G128" i="1"/>
  <c r="C99" i="1"/>
  <c r="G75" i="1"/>
  <c r="G44" i="1"/>
  <c r="K44" i="1" s="1"/>
  <c r="I28" i="1"/>
  <c r="G28" i="1"/>
  <c r="I13" i="1"/>
  <c r="G13" i="1"/>
  <c r="I6" i="1"/>
  <c r="I7" i="1"/>
  <c r="I18" i="1"/>
  <c r="I8" i="1"/>
  <c r="I9" i="1"/>
  <c r="I10" i="1"/>
  <c r="G6" i="1"/>
  <c r="G7" i="1"/>
  <c r="G18" i="1"/>
  <c r="G8" i="1"/>
  <c r="G9" i="1"/>
  <c r="G10" i="1"/>
  <c r="C552" i="1"/>
  <c r="C530" i="1"/>
  <c r="C527" i="1"/>
  <c r="C29" i="1"/>
  <c r="C30" i="1" s="1"/>
  <c r="G549" i="1"/>
  <c r="K549" i="1" s="1"/>
  <c r="G550" i="1"/>
  <c r="K550" i="1" s="1"/>
  <c r="G551" i="1"/>
  <c r="K551" i="1" s="1"/>
  <c r="G526" i="1"/>
  <c r="K526" i="1" s="1"/>
  <c r="G523" i="1"/>
  <c r="K523" i="1" s="1"/>
  <c r="G478" i="1"/>
  <c r="K478" i="1" s="1"/>
  <c r="G442" i="1"/>
  <c r="K442" i="1" s="1"/>
  <c r="G436" i="1"/>
  <c r="K436" i="1" s="1"/>
  <c r="G437" i="1"/>
  <c r="K437" i="1" s="1"/>
  <c r="C438" i="1"/>
  <c r="G407" i="1"/>
  <c r="K407" i="1" s="1"/>
  <c r="G408" i="1"/>
  <c r="K408" i="1" s="1"/>
  <c r="G396" i="1"/>
  <c r="K396" i="1" s="1"/>
  <c r="G397" i="1"/>
  <c r="K397" i="1" s="1"/>
  <c r="G398" i="1"/>
  <c r="K398" i="1" s="1"/>
  <c r="G399" i="1"/>
  <c r="K399" i="1" s="1"/>
  <c r="I75" i="1" l="1"/>
  <c r="K75" i="1" s="1"/>
  <c r="K128" i="1"/>
  <c r="K6" i="1"/>
  <c r="K9" i="1"/>
  <c r="K13" i="1"/>
  <c r="K8" i="1"/>
  <c r="I311" i="1"/>
  <c r="G309" i="1"/>
  <c r="K309" i="1" s="1"/>
  <c r="G310" i="1"/>
  <c r="K310" i="1" s="1"/>
  <c r="C311" i="1"/>
  <c r="C273" i="1"/>
  <c r="C263" i="1"/>
  <c r="G177" i="1"/>
  <c r="G231" i="1" s="1"/>
  <c r="C153" i="1"/>
  <c r="G94" i="1"/>
  <c r="C76" i="1"/>
  <c r="C45" i="1"/>
  <c r="K177" i="1" l="1"/>
  <c r="D49" i="4"/>
  <c r="A11" i="4"/>
  <c r="A12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E553" i="1"/>
  <c r="E332" i="1"/>
  <c r="I331" i="1"/>
  <c r="I302" i="1"/>
  <c r="A27" i="4" l="1"/>
  <c r="A28" i="4" s="1"/>
  <c r="A31" i="4" s="1"/>
  <c r="A32" i="4" s="1"/>
  <c r="A33" i="4" s="1"/>
  <c r="A34" i="4" s="1"/>
  <c r="A35" i="4" s="1"/>
  <c r="A36" i="4" s="1"/>
  <c r="I53" i="1"/>
  <c r="I107" i="1"/>
  <c r="D50" i="4" l="1"/>
  <c r="A37" i="4" l="1"/>
  <c r="A38" i="4" s="1"/>
  <c r="A39" i="4" s="1"/>
  <c r="A40" i="4" s="1"/>
  <c r="A41" i="4" s="1"/>
  <c r="A42" i="4" s="1"/>
  <c r="A43" i="4" s="1"/>
  <c r="A44" i="4" s="1"/>
  <c r="A46" i="4" s="1"/>
  <c r="A50" i="4" s="1"/>
  <c r="A52" i="4" s="1"/>
  <c r="A55" i="4" s="1"/>
  <c r="A56" i="4" s="1"/>
  <c r="A57" i="4" s="1"/>
  <c r="A58" i="4" s="1"/>
  <c r="A59" i="4" s="1"/>
  <c r="A61" i="4" s="1"/>
  <c r="G301" i="1" l="1"/>
  <c r="K301" i="1" s="1"/>
  <c r="G521" i="1" l="1"/>
  <c r="G507" i="1"/>
  <c r="G415" i="1"/>
  <c r="K415" i="1" s="1"/>
  <c r="C496" i="1" l="1"/>
  <c r="K507" i="1"/>
  <c r="C511" i="1"/>
  <c r="K521" i="1"/>
  <c r="G481" i="1"/>
  <c r="K481" i="1" s="1"/>
  <c r="C432" i="1"/>
  <c r="C422" i="1" l="1"/>
  <c r="I355" i="1"/>
  <c r="G354" i="1"/>
  <c r="E334" i="1"/>
  <c r="E498" i="1" s="1"/>
  <c r="E298" i="1"/>
  <c r="I99" i="1"/>
  <c r="I118" i="1"/>
  <c r="I149" i="1"/>
  <c r="I153" i="1"/>
  <c r="G328" i="1"/>
  <c r="K328" i="1" s="1"/>
  <c r="C281" i="1"/>
  <c r="C331" i="1" l="1"/>
  <c r="C299" i="1"/>
  <c r="C302" i="1" s="1"/>
  <c r="G326" i="1"/>
  <c r="K326" i="1" s="1"/>
  <c r="C355" i="1"/>
  <c r="K354" i="1"/>
  <c r="C289" i="1"/>
  <c r="C292" i="1" s="1"/>
  <c r="C332" i="1" l="1"/>
  <c r="C304" i="1"/>
  <c r="C64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05" i="1"/>
  <c r="G269" i="1" l="1"/>
  <c r="G250" i="1"/>
  <c r="K250" i="1" s="1"/>
  <c r="G249" i="1"/>
  <c r="K249" i="1" s="1"/>
  <c r="I269" i="1" l="1"/>
  <c r="K269" i="1" s="1"/>
  <c r="G238" i="1"/>
  <c r="K238" i="1" s="1"/>
  <c r="I231" i="1"/>
  <c r="I166" i="1"/>
  <c r="I158" i="1"/>
  <c r="G158" i="1" l="1"/>
  <c r="K158" i="1" s="1"/>
  <c r="I130" i="1"/>
  <c r="I129" i="1"/>
  <c r="I123" i="1"/>
  <c r="G96" i="1"/>
  <c r="K96" i="1" s="1"/>
  <c r="G95" i="1"/>
  <c r="K95" i="1" s="1"/>
  <c r="G88" i="1"/>
  <c r="K88" i="1" s="1"/>
  <c r="G74" i="1"/>
  <c r="I60" i="1"/>
  <c r="G50" i="1"/>
  <c r="K50" i="1" s="1"/>
  <c r="I11" i="1"/>
  <c r="I131" i="1" l="1"/>
  <c r="C53" i="1"/>
  <c r="C107" i="1"/>
  <c r="C57" i="1"/>
  <c r="C118" i="1"/>
  <c r="C126" i="1"/>
  <c r="G123" i="1"/>
  <c r="K123" i="1" s="1"/>
  <c r="K74" i="1"/>
  <c r="C60" i="1"/>
  <c r="C119" i="1" l="1"/>
  <c r="C39" i="1"/>
  <c r="H20" i="2" l="1"/>
  <c r="H21" i="2"/>
  <c r="H23" i="2"/>
  <c r="H22" i="2"/>
  <c r="H10" i="2"/>
  <c r="D55" i="4" s="1"/>
  <c r="H27" i="2" l="1"/>
  <c r="D57" i="4"/>
  <c r="D58" i="4"/>
  <c r="G537" i="1"/>
  <c r="K537" i="1" s="1"/>
  <c r="G538" i="1"/>
  <c r="K538" i="1" s="1"/>
  <c r="G539" i="1"/>
  <c r="G540" i="1"/>
  <c r="K540" i="1" s="1"/>
  <c r="G541" i="1"/>
  <c r="K541" i="1" s="1"/>
  <c r="G542" i="1"/>
  <c r="K542" i="1" s="1"/>
  <c r="G543" i="1"/>
  <c r="K543" i="1" s="1"/>
  <c r="G544" i="1"/>
  <c r="K544" i="1" s="1"/>
  <c r="G545" i="1"/>
  <c r="G546" i="1"/>
  <c r="K546" i="1" s="1"/>
  <c r="G547" i="1"/>
  <c r="K547" i="1" s="1"/>
  <c r="G548" i="1"/>
  <c r="K548" i="1" s="1"/>
  <c r="G536" i="1"/>
  <c r="G533" i="1"/>
  <c r="G534" i="1" s="1"/>
  <c r="G330" i="1"/>
  <c r="K330" i="1" s="1"/>
  <c r="G329" i="1"/>
  <c r="K329" i="1" s="1"/>
  <c r="G529" i="1"/>
  <c r="K529" i="1" s="1"/>
  <c r="G528" i="1"/>
  <c r="K528" i="1" s="1"/>
  <c r="G519" i="1"/>
  <c r="G520" i="1"/>
  <c r="K520" i="1" s="1"/>
  <c r="G522" i="1"/>
  <c r="K522" i="1" s="1"/>
  <c r="G524" i="1"/>
  <c r="K524" i="1" s="1"/>
  <c r="G517" i="1"/>
  <c r="G510" i="1"/>
  <c r="K510" i="1" s="1"/>
  <c r="G509" i="1"/>
  <c r="K509" i="1" s="1"/>
  <c r="G508" i="1"/>
  <c r="K508" i="1" s="1"/>
  <c r="G506" i="1"/>
  <c r="I506" i="1" s="1"/>
  <c r="G505" i="1"/>
  <c r="I505" i="1" s="1"/>
  <c r="G504" i="1"/>
  <c r="G503" i="1"/>
  <c r="K503" i="1" s="1"/>
  <c r="G502" i="1"/>
  <c r="K502" i="1" s="1"/>
  <c r="G501" i="1"/>
  <c r="G500" i="1"/>
  <c r="I500" i="1" s="1"/>
  <c r="G495" i="1"/>
  <c r="K495" i="1" s="1"/>
  <c r="G494" i="1"/>
  <c r="K494" i="1" s="1"/>
  <c r="G493" i="1"/>
  <c r="K493" i="1" s="1"/>
  <c r="G492" i="1"/>
  <c r="K492" i="1" s="1"/>
  <c r="G491" i="1"/>
  <c r="K491" i="1" s="1"/>
  <c r="G490" i="1"/>
  <c r="K490" i="1" s="1"/>
  <c r="G489" i="1"/>
  <c r="K489" i="1" s="1"/>
  <c r="G488" i="1"/>
  <c r="K488" i="1" s="1"/>
  <c r="G487" i="1"/>
  <c r="K487" i="1" s="1"/>
  <c r="G486" i="1"/>
  <c r="K486" i="1" s="1"/>
  <c r="G485" i="1"/>
  <c r="K485" i="1" s="1"/>
  <c r="G484" i="1"/>
  <c r="K484" i="1" s="1"/>
  <c r="G483" i="1"/>
  <c r="K483" i="1" s="1"/>
  <c r="G482" i="1"/>
  <c r="K482" i="1" s="1"/>
  <c r="G480" i="1"/>
  <c r="K480" i="1" s="1"/>
  <c r="G479" i="1"/>
  <c r="K479" i="1" s="1"/>
  <c r="G477" i="1"/>
  <c r="K477" i="1" s="1"/>
  <c r="G476" i="1"/>
  <c r="K476" i="1" s="1"/>
  <c r="G475" i="1"/>
  <c r="K475" i="1" s="1"/>
  <c r="G474" i="1"/>
  <c r="K474" i="1" s="1"/>
  <c r="G473" i="1"/>
  <c r="K473" i="1" s="1"/>
  <c r="G471" i="1"/>
  <c r="K471" i="1" s="1"/>
  <c r="G469" i="1"/>
  <c r="K469" i="1" s="1"/>
  <c r="G468" i="1"/>
  <c r="K468" i="1" s="1"/>
  <c r="G467" i="1"/>
  <c r="K467" i="1" s="1"/>
  <c r="G463" i="1"/>
  <c r="K463" i="1" s="1"/>
  <c r="G462" i="1"/>
  <c r="K462" i="1" s="1"/>
  <c r="G459" i="1"/>
  <c r="K459" i="1" s="1"/>
  <c r="G460" i="1"/>
  <c r="K460" i="1" s="1"/>
  <c r="G456" i="1"/>
  <c r="K456" i="1" s="1"/>
  <c r="G454" i="1"/>
  <c r="K454" i="1" s="1"/>
  <c r="G452" i="1"/>
  <c r="K452" i="1" s="1"/>
  <c r="G451" i="1"/>
  <c r="K451" i="1" s="1"/>
  <c r="G450" i="1"/>
  <c r="K450" i="1" s="1"/>
  <c r="G449" i="1"/>
  <c r="K449" i="1" s="1"/>
  <c r="G448" i="1"/>
  <c r="K448" i="1" s="1"/>
  <c r="G447" i="1"/>
  <c r="K447" i="1" s="1"/>
  <c r="G446" i="1"/>
  <c r="K446" i="1" s="1"/>
  <c r="G440" i="1"/>
  <c r="K440" i="1" s="1"/>
  <c r="G435" i="1"/>
  <c r="K435" i="1" s="1"/>
  <c r="G434" i="1"/>
  <c r="K434" i="1" s="1"/>
  <c r="G431" i="1"/>
  <c r="K431" i="1" s="1"/>
  <c r="G430" i="1"/>
  <c r="K430" i="1" s="1"/>
  <c r="G429" i="1"/>
  <c r="K429" i="1" s="1"/>
  <c r="G428" i="1"/>
  <c r="K428" i="1" s="1"/>
  <c r="G427" i="1"/>
  <c r="K427" i="1" s="1"/>
  <c r="G426" i="1"/>
  <c r="K426" i="1" s="1"/>
  <c r="G425" i="1"/>
  <c r="K425" i="1" s="1"/>
  <c r="G424" i="1"/>
  <c r="K424" i="1" s="1"/>
  <c r="G372" i="1"/>
  <c r="K372" i="1" s="1"/>
  <c r="G373" i="1"/>
  <c r="K373" i="1" s="1"/>
  <c r="G374" i="1"/>
  <c r="K374" i="1" s="1"/>
  <c r="G382" i="1"/>
  <c r="K382" i="1" s="1"/>
  <c r="G383" i="1"/>
  <c r="K383" i="1" s="1"/>
  <c r="G384" i="1"/>
  <c r="K384" i="1" s="1"/>
  <c r="G385" i="1"/>
  <c r="K385" i="1" s="1"/>
  <c r="G386" i="1"/>
  <c r="K386" i="1" s="1"/>
  <c r="G387" i="1"/>
  <c r="K387" i="1" s="1"/>
  <c r="G391" i="1"/>
  <c r="K391" i="1" s="1"/>
  <c r="G392" i="1"/>
  <c r="K392" i="1" s="1"/>
  <c r="G393" i="1"/>
  <c r="K393" i="1" s="1"/>
  <c r="G395" i="1"/>
  <c r="K395" i="1" s="1"/>
  <c r="G400" i="1"/>
  <c r="K400" i="1" s="1"/>
  <c r="G402" i="1"/>
  <c r="K402" i="1" s="1"/>
  <c r="G403" i="1"/>
  <c r="K403" i="1" s="1"/>
  <c r="G404" i="1"/>
  <c r="K404" i="1" s="1"/>
  <c r="G405" i="1"/>
  <c r="K405" i="1" s="1"/>
  <c r="G409" i="1"/>
  <c r="K409" i="1" s="1"/>
  <c r="G410" i="1"/>
  <c r="K410" i="1" s="1"/>
  <c r="G411" i="1"/>
  <c r="K411" i="1" s="1"/>
  <c r="G414" i="1"/>
  <c r="K414" i="1" s="1"/>
  <c r="G416" i="1"/>
  <c r="K416" i="1" s="1"/>
  <c r="G417" i="1"/>
  <c r="K417" i="1" s="1"/>
  <c r="G418" i="1"/>
  <c r="K418" i="1" s="1"/>
  <c r="G419" i="1"/>
  <c r="K419" i="1" s="1"/>
  <c r="G420" i="1"/>
  <c r="K420" i="1" s="1"/>
  <c r="G421" i="1"/>
  <c r="K421" i="1" s="1"/>
  <c r="G371" i="1"/>
  <c r="G368" i="1"/>
  <c r="G367" i="1"/>
  <c r="G357" i="1"/>
  <c r="K357" i="1" s="1"/>
  <c r="G358" i="1"/>
  <c r="K358" i="1" s="1"/>
  <c r="G359" i="1"/>
  <c r="K359" i="1" s="1"/>
  <c r="G360" i="1"/>
  <c r="K360" i="1" s="1"/>
  <c r="G361" i="1"/>
  <c r="K361" i="1" s="1"/>
  <c r="G362" i="1"/>
  <c r="K362" i="1" s="1"/>
  <c r="G363" i="1"/>
  <c r="K363" i="1" s="1"/>
  <c r="G364" i="1"/>
  <c r="K364" i="1" s="1"/>
  <c r="G337" i="1"/>
  <c r="K337" i="1" s="1"/>
  <c r="G338" i="1"/>
  <c r="K338" i="1" s="1"/>
  <c r="G340" i="1"/>
  <c r="K340" i="1" s="1"/>
  <c r="G341" i="1"/>
  <c r="K341" i="1" s="1"/>
  <c r="G342" i="1"/>
  <c r="K342" i="1" s="1"/>
  <c r="G343" i="1"/>
  <c r="K343" i="1" s="1"/>
  <c r="G344" i="1"/>
  <c r="K344" i="1" s="1"/>
  <c r="G345" i="1"/>
  <c r="K345" i="1" s="1"/>
  <c r="G346" i="1"/>
  <c r="K346" i="1" s="1"/>
  <c r="G347" i="1"/>
  <c r="K347" i="1" s="1"/>
  <c r="G348" i="1"/>
  <c r="K348" i="1" s="1"/>
  <c r="G349" i="1"/>
  <c r="K349" i="1" s="1"/>
  <c r="G350" i="1"/>
  <c r="K350" i="1" s="1"/>
  <c r="G351" i="1"/>
  <c r="K351" i="1" s="1"/>
  <c r="G352" i="1"/>
  <c r="K352" i="1" s="1"/>
  <c r="G353" i="1"/>
  <c r="K353" i="1" s="1"/>
  <c r="G336" i="1"/>
  <c r="G334" i="1"/>
  <c r="K334" i="1" s="1"/>
  <c r="G298" i="1"/>
  <c r="K298" i="1" s="1"/>
  <c r="G327" i="1"/>
  <c r="K327" i="1" s="1"/>
  <c r="G325" i="1"/>
  <c r="K325" i="1" s="1"/>
  <c r="G324" i="1"/>
  <c r="K324" i="1" s="1"/>
  <c r="G323" i="1"/>
  <c r="K323" i="1" s="1"/>
  <c r="G322" i="1"/>
  <c r="K322" i="1" s="1"/>
  <c r="G321" i="1"/>
  <c r="K321" i="1" s="1"/>
  <c r="G320" i="1"/>
  <c r="K320" i="1" s="1"/>
  <c r="G319" i="1"/>
  <c r="K319" i="1" s="1"/>
  <c r="G318" i="1"/>
  <c r="K318" i="1" s="1"/>
  <c r="G317" i="1"/>
  <c r="K317" i="1" s="1"/>
  <c r="G314" i="1"/>
  <c r="G308" i="1"/>
  <c r="G307" i="1"/>
  <c r="G265" i="1"/>
  <c r="K265" i="1" s="1"/>
  <c r="G266" i="1"/>
  <c r="G267" i="1"/>
  <c r="K267" i="1" s="1"/>
  <c r="G268" i="1"/>
  <c r="G270" i="1"/>
  <c r="K270" i="1" s="1"/>
  <c r="G271" i="1"/>
  <c r="K271" i="1" s="1"/>
  <c r="G272" i="1"/>
  <c r="K272" i="1" s="1"/>
  <c r="G246" i="1"/>
  <c r="K246" i="1" s="1"/>
  <c r="G247" i="1"/>
  <c r="K247" i="1" s="1"/>
  <c r="G248" i="1"/>
  <c r="G252" i="1"/>
  <c r="K252" i="1" s="1"/>
  <c r="G253" i="1"/>
  <c r="K253" i="1" s="1"/>
  <c r="G254" i="1"/>
  <c r="K254" i="1" s="1"/>
  <c r="G255" i="1"/>
  <c r="K255" i="1" s="1"/>
  <c r="G256" i="1"/>
  <c r="K256" i="1" s="1"/>
  <c r="G257" i="1"/>
  <c r="K257" i="1" s="1"/>
  <c r="G258" i="1"/>
  <c r="K258" i="1" s="1"/>
  <c r="G259" i="1"/>
  <c r="K259" i="1" s="1"/>
  <c r="G262" i="1"/>
  <c r="K262" i="1" s="1"/>
  <c r="G245" i="1"/>
  <c r="K245" i="1" s="1"/>
  <c r="G242" i="1"/>
  <c r="G239" i="1"/>
  <c r="K239" i="1" s="1"/>
  <c r="G237" i="1"/>
  <c r="G234" i="1"/>
  <c r="K234" i="1" s="1"/>
  <c r="K235" i="1" s="1"/>
  <c r="K180" i="1"/>
  <c r="K181" i="1"/>
  <c r="K182" i="1"/>
  <c r="G14" i="1"/>
  <c r="K14" i="1" s="1"/>
  <c r="G15" i="1"/>
  <c r="K15" i="1" s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3" i="1"/>
  <c r="K204" i="1"/>
  <c r="G69" i="1"/>
  <c r="I69" i="1" s="1"/>
  <c r="G70" i="1"/>
  <c r="G71" i="1"/>
  <c r="G251" i="1"/>
  <c r="K251" i="1" s="1"/>
  <c r="G47" i="1"/>
  <c r="G156" i="1"/>
  <c r="G157" i="1"/>
  <c r="G159" i="1"/>
  <c r="G160" i="1"/>
  <c r="K160" i="1" s="1"/>
  <c r="G161" i="1"/>
  <c r="G162" i="1"/>
  <c r="G163" i="1"/>
  <c r="G164" i="1"/>
  <c r="G165" i="1"/>
  <c r="G166" i="1"/>
  <c r="G167" i="1"/>
  <c r="G168" i="1"/>
  <c r="G169" i="1"/>
  <c r="G170" i="1"/>
  <c r="G155" i="1"/>
  <c r="G152" i="1"/>
  <c r="G151" i="1"/>
  <c r="G148" i="1"/>
  <c r="K148" i="1" s="1"/>
  <c r="G147" i="1"/>
  <c r="G130" i="1"/>
  <c r="K130" i="1" s="1"/>
  <c r="G129" i="1"/>
  <c r="G138" i="1"/>
  <c r="G139" i="1"/>
  <c r="G140" i="1"/>
  <c r="G141" i="1"/>
  <c r="G142" i="1"/>
  <c r="G143" i="1"/>
  <c r="G136" i="1"/>
  <c r="G122" i="1"/>
  <c r="G124" i="1"/>
  <c r="G125" i="1"/>
  <c r="G121" i="1"/>
  <c r="G114" i="1"/>
  <c r="G115" i="1"/>
  <c r="K115" i="1" s="1"/>
  <c r="G116" i="1"/>
  <c r="K116" i="1" s="1"/>
  <c r="G117" i="1"/>
  <c r="K117" i="1" s="1"/>
  <c r="G113" i="1"/>
  <c r="G110" i="1"/>
  <c r="G111" i="1" s="1"/>
  <c r="G102" i="1"/>
  <c r="K102" i="1" s="1"/>
  <c r="G103" i="1"/>
  <c r="K103" i="1" s="1"/>
  <c r="G104" i="1"/>
  <c r="K104" i="1" s="1"/>
  <c r="G105" i="1"/>
  <c r="K105" i="1" s="1"/>
  <c r="G106" i="1"/>
  <c r="K106" i="1" s="1"/>
  <c r="G172" i="1"/>
  <c r="K172" i="1" s="1"/>
  <c r="G101" i="1"/>
  <c r="G82" i="1"/>
  <c r="K82" i="1" s="1"/>
  <c r="G83" i="1"/>
  <c r="K83" i="1" s="1"/>
  <c r="G84" i="1"/>
  <c r="G85" i="1"/>
  <c r="K85" i="1" s="1"/>
  <c r="G86" i="1"/>
  <c r="K86" i="1" s="1"/>
  <c r="G87" i="1"/>
  <c r="K87" i="1" s="1"/>
  <c r="G90" i="1"/>
  <c r="K90" i="1" s="1"/>
  <c r="G91" i="1"/>
  <c r="K91" i="1" s="1"/>
  <c r="G93" i="1"/>
  <c r="K93" i="1" s="1"/>
  <c r="K94" i="1"/>
  <c r="G97" i="1"/>
  <c r="K97" i="1" s="1"/>
  <c r="G98" i="1"/>
  <c r="K98" i="1" s="1"/>
  <c r="G81" i="1"/>
  <c r="G78" i="1"/>
  <c r="K78" i="1" s="1"/>
  <c r="K79" i="1" s="1"/>
  <c r="G73" i="1"/>
  <c r="I73" i="1" s="1"/>
  <c r="G72" i="1"/>
  <c r="G68" i="1"/>
  <c r="G63" i="1"/>
  <c r="G62" i="1"/>
  <c r="K62" i="1" s="1"/>
  <c r="G59" i="1"/>
  <c r="G55" i="1"/>
  <c r="G56" i="1"/>
  <c r="K56" i="1" s="1"/>
  <c r="G48" i="1"/>
  <c r="K48" i="1" s="1"/>
  <c r="G52" i="1"/>
  <c r="K52" i="1" s="1"/>
  <c r="G46" i="1"/>
  <c r="G51" i="1"/>
  <c r="K51" i="1" s="1"/>
  <c r="G49" i="1"/>
  <c r="K49" i="1" s="1"/>
  <c r="G43" i="1"/>
  <c r="G41" i="1"/>
  <c r="G42" i="1" s="1"/>
  <c r="G21" i="1"/>
  <c r="G22" i="1"/>
  <c r="G23" i="1"/>
  <c r="G24" i="1"/>
  <c r="K24" i="1" s="1"/>
  <c r="G27" i="1"/>
  <c r="G29" i="1" s="1"/>
  <c r="G33" i="1"/>
  <c r="G11" i="1"/>
  <c r="K11" i="1" s="1"/>
  <c r="G32" i="1"/>
  <c r="G12" i="1"/>
  <c r="G5" i="1"/>
  <c r="I530" i="1"/>
  <c r="I531" i="1" s="1"/>
  <c r="I515" i="1"/>
  <c r="I496" i="1"/>
  <c r="I472" i="1"/>
  <c r="I470" i="1"/>
  <c r="I464" i="1"/>
  <c r="I461" i="1"/>
  <c r="I457" i="1"/>
  <c r="I458" i="1" s="1"/>
  <c r="I455" i="1"/>
  <c r="I453" i="1"/>
  <c r="I444" i="1"/>
  <c r="I438" i="1"/>
  <c r="I432" i="1"/>
  <c r="I422" i="1"/>
  <c r="I365" i="1"/>
  <c r="I332" i="1"/>
  <c r="I281" i="1"/>
  <c r="I263" i="1"/>
  <c r="I243" i="1"/>
  <c r="I240" i="1"/>
  <c r="I235" i="1"/>
  <c r="I79" i="1"/>
  <c r="I57" i="1"/>
  <c r="I45" i="1"/>
  <c r="I42" i="1"/>
  <c r="I289" i="1"/>
  <c r="I367" i="1"/>
  <c r="I369" i="1" s="1"/>
  <c r="I533" i="1"/>
  <c r="I534" i="1" s="1"/>
  <c r="I273" i="1"/>
  <c r="I21" i="1"/>
  <c r="I22" i="1"/>
  <c r="I23" i="1"/>
  <c r="I27" i="1"/>
  <c r="I29" i="1" s="1"/>
  <c r="I122" i="1"/>
  <c r="I124" i="1"/>
  <c r="I125" i="1"/>
  <c r="I121" i="1"/>
  <c r="I138" i="1"/>
  <c r="I139" i="1"/>
  <c r="I140" i="1"/>
  <c r="I141" i="1"/>
  <c r="I142" i="1"/>
  <c r="I143" i="1"/>
  <c r="I136" i="1"/>
  <c r="I156" i="1"/>
  <c r="I157" i="1"/>
  <c r="I159" i="1"/>
  <c r="I161" i="1"/>
  <c r="I162" i="1"/>
  <c r="I163" i="1"/>
  <c r="I164" i="1"/>
  <c r="I167" i="1"/>
  <c r="I168" i="1"/>
  <c r="I169" i="1"/>
  <c r="I155" i="1"/>
  <c r="I33" i="1"/>
  <c r="I32" i="1"/>
  <c r="I12" i="1"/>
  <c r="I16" i="1" s="1"/>
  <c r="I19" i="1" s="1"/>
  <c r="E514" i="1"/>
  <c r="E291" i="1"/>
  <c r="G291" i="1" s="1"/>
  <c r="K291" i="1" s="1"/>
  <c r="E285" i="1"/>
  <c r="G285" i="1" s="1"/>
  <c r="K285" i="1" s="1"/>
  <c r="E286" i="1"/>
  <c r="G286" i="1" s="1"/>
  <c r="E287" i="1"/>
  <c r="G287" i="1" s="1"/>
  <c r="K287" i="1" s="1"/>
  <c r="E288" i="1"/>
  <c r="G288" i="1" s="1"/>
  <c r="K288" i="1" s="1"/>
  <c r="E283" i="1"/>
  <c r="G283" i="1" s="1"/>
  <c r="K283" i="1" s="1"/>
  <c r="E280" i="1"/>
  <c r="E297" i="1"/>
  <c r="G297" i="1" s="1"/>
  <c r="E296" i="1"/>
  <c r="G296" i="1" s="1"/>
  <c r="E295" i="1"/>
  <c r="C534" i="1"/>
  <c r="C553" i="1" s="1"/>
  <c r="C518" i="1"/>
  <c r="C531" i="1" s="1"/>
  <c r="C515" i="1"/>
  <c r="C472" i="1"/>
  <c r="C464" i="1"/>
  <c r="C461" i="1"/>
  <c r="C457" i="1"/>
  <c r="C458" i="1" s="1"/>
  <c r="G458" i="1" s="1"/>
  <c r="K458" i="1" s="1"/>
  <c r="C455" i="1"/>
  <c r="C453" i="1"/>
  <c r="C369" i="1"/>
  <c r="C365" i="1"/>
  <c r="C243" i="1"/>
  <c r="C240" i="1"/>
  <c r="C235" i="1"/>
  <c r="C79" i="1"/>
  <c r="C174" i="1" s="1"/>
  <c r="C42" i="1"/>
  <c r="C65" i="1" s="1"/>
  <c r="C274" i="1" l="1"/>
  <c r="C276" i="1" s="1"/>
  <c r="I274" i="1"/>
  <c r="I173" i="1"/>
  <c r="I545" i="1"/>
  <c r="K545" i="1" s="1"/>
  <c r="I71" i="1"/>
  <c r="K71" i="1" s="1"/>
  <c r="I539" i="1"/>
  <c r="K539" i="1" s="1"/>
  <c r="G444" i="1"/>
  <c r="K444" i="1" s="1"/>
  <c r="D39" i="4" s="1"/>
  <c r="I35" i="1"/>
  <c r="I145" i="1"/>
  <c r="G145" i="1"/>
  <c r="G35" i="1"/>
  <c r="G16" i="1"/>
  <c r="G19" i="1" s="1"/>
  <c r="G173" i="1"/>
  <c r="K368" i="1"/>
  <c r="D35" i="4" s="1"/>
  <c r="G131" i="1"/>
  <c r="C554" i="1"/>
  <c r="I511" i="1"/>
  <c r="K536" i="1"/>
  <c r="G552" i="1"/>
  <c r="G553" i="1" s="1"/>
  <c r="K152" i="1"/>
  <c r="G153" i="1"/>
  <c r="I25" i="1"/>
  <c r="I30" i="1" s="1"/>
  <c r="G76" i="1"/>
  <c r="G527" i="1"/>
  <c r="K527" i="1" s="1"/>
  <c r="I126" i="1"/>
  <c r="I65" i="1"/>
  <c r="K43" i="1"/>
  <c r="K45" i="1" s="1"/>
  <c r="G45" i="1"/>
  <c r="K129" i="1"/>
  <c r="G470" i="1"/>
  <c r="K470" i="1" s="1"/>
  <c r="G311" i="1"/>
  <c r="G438" i="1"/>
  <c r="K438" i="1" s="1"/>
  <c r="D38" i="4" s="1"/>
  <c r="D56" i="4"/>
  <c r="D59" i="4" s="1"/>
  <c r="G331" i="1"/>
  <c r="E299" i="1"/>
  <c r="E302" i="1" s="1"/>
  <c r="K299" i="1"/>
  <c r="K302" i="1" s="1"/>
  <c r="D31" i="4" s="1"/>
  <c r="G25" i="1"/>
  <c r="K46" i="1"/>
  <c r="G53" i="1"/>
  <c r="G107" i="1"/>
  <c r="K69" i="1"/>
  <c r="K47" i="1"/>
  <c r="K365" i="1"/>
  <c r="K5" i="1"/>
  <c r="K18" i="1"/>
  <c r="G99" i="1"/>
  <c r="K237" i="1"/>
  <c r="K240" i="1" s="1"/>
  <c r="G240" i="1"/>
  <c r="K33" i="1"/>
  <c r="K371" i="1"/>
  <c r="G422" i="1"/>
  <c r="I292" i="1"/>
  <c r="I304" i="1" s="1"/>
  <c r="K519" i="1"/>
  <c r="G496" i="1"/>
  <c r="K496" i="1" s="1"/>
  <c r="K336" i="1"/>
  <c r="K355" i="1" s="1"/>
  <c r="G355" i="1"/>
  <c r="K81" i="1"/>
  <c r="K113" i="1"/>
  <c r="G118" i="1"/>
  <c r="K151" i="1"/>
  <c r="K178" i="1"/>
  <c r="G149" i="1"/>
  <c r="K307" i="1"/>
  <c r="G295" i="1"/>
  <c r="G126" i="1"/>
  <c r="K314" i="1"/>
  <c r="K331" i="1" s="1"/>
  <c r="D33" i="4" s="1"/>
  <c r="K55" i="1"/>
  <c r="G57" i="1"/>
  <c r="K121" i="1"/>
  <c r="G455" i="1"/>
  <c r="K455" i="1" s="1"/>
  <c r="K142" i="1"/>
  <c r="K138" i="1"/>
  <c r="K72" i="1"/>
  <c r="K68" i="1"/>
  <c r="K59" i="1"/>
  <c r="G60" i="1"/>
  <c r="K60" i="1" s="1"/>
  <c r="K10" i="1"/>
  <c r="G235" i="1"/>
  <c r="K505" i="1"/>
  <c r="K268" i="1"/>
  <c r="K166" i="1"/>
  <c r="K157" i="1"/>
  <c r="K21" i="1"/>
  <c r="K12" i="1"/>
  <c r="K32" i="1"/>
  <c r="K7" i="1"/>
  <c r="K155" i="1"/>
  <c r="K163" i="1"/>
  <c r="K159" i="1"/>
  <c r="K170" i="1"/>
  <c r="K162" i="1"/>
  <c r="K506" i="1"/>
  <c r="K41" i="1"/>
  <c r="K125" i="1"/>
  <c r="K124" i="1"/>
  <c r="K167" i="1"/>
  <c r="K530" i="1"/>
  <c r="K136" i="1"/>
  <c r="K367" i="1"/>
  <c r="K500" i="1"/>
  <c r="K63" i="1"/>
  <c r="G64" i="1"/>
  <c r="K101" i="1"/>
  <c r="K107" i="1" s="1"/>
  <c r="K70" i="1"/>
  <c r="K179" i="1"/>
  <c r="K27" i="1"/>
  <c r="K29" i="1" s="1"/>
  <c r="G457" i="1"/>
  <c r="K457" i="1" s="1"/>
  <c r="K110" i="1"/>
  <c r="K111" i="1" s="1"/>
  <c r="K114" i="1"/>
  <c r="K242" i="1"/>
  <c r="G243" i="1"/>
  <c r="G472" i="1"/>
  <c r="K472" i="1" s="1"/>
  <c r="K22" i="1"/>
  <c r="E281" i="1"/>
  <c r="G280" i="1"/>
  <c r="G79" i="1"/>
  <c r="G289" i="1"/>
  <c r="K286" i="1"/>
  <c r="E515" i="1"/>
  <c r="E554" i="1" s="1"/>
  <c r="G514" i="1"/>
  <c r="K143" i="1"/>
  <c r="K139" i="1"/>
  <c r="K308" i="1"/>
  <c r="K533" i="1"/>
  <c r="I465" i="1"/>
  <c r="I497" i="1" s="1"/>
  <c r="I498" i="1" s="1"/>
  <c r="K141" i="1"/>
  <c r="G263" i="1"/>
  <c r="K73" i="1"/>
  <c r="K140" i="1"/>
  <c r="K169" i="1"/>
  <c r="K165" i="1"/>
  <c r="K161" i="1"/>
  <c r="K156" i="1"/>
  <c r="G273" i="1"/>
  <c r="K266" i="1"/>
  <c r="G518" i="1"/>
  <c r="K517" i="1"/>
  <c r="K248" i="1"/>
  <c r="K263" i="1" s="1"/>
  <c r="K147" i="1"/>
  <c r="K168" i="1"/>
  <c r="K164" i="1"/>
  <c r="K501" i="1"/>
  <c r="K504" i="1"/>
  <c r="K84" i="1"/>
  <c r="K122" i="1"/>
  <c r="K23" i="1"/>
  <c r="E289" i="1"/>
  <c r="G453" i="1"/>
  <c r="K453" i="1" s="1"/>
  <c r="G464" i="1"/>
  <c r="K464" i="1" s="1"/>
  <c r="C465" i="1"/>
  <c r="C497" i="1" s="1"/>
  <c r="C498" i="1" s="1"/>
  <c r="G461" i="1"/>
  <c r="K461" i="1" s="1"/>
  <c r="G511" i="1"/>
  <c r="G530" i="1"/>
  <c r="G432" i="1"/>
  <c r="K432" i="1" s="1"/>
  <c r="D37" i="4" s="1"/>
  <c r="G369" i="1"/>
  <c r="G365" i="1"/>
  <c r="G274" i="1" l="1"/>
  <c r="I76" i="1"/>
  <c r="I174" i="1" s="1"/>
  <c r="C556" i="1"/>
  <c r="I553" i="1"/>
  <c r="I554" i="1" s="1"/>
  <c r="I556" i="1" s="1"/>
  <c r="I560" i="1" s="1"/>
  <c r="I563" i="1" s="1"/>
  <c r="K552" i="1"/>
  <c r="K231" i="1"/>
  <c r="D24" i="4" s="1"/>
  <c r="K35" i="1"/>
  <c r="K118" i="1"/>
  <c r="G174" i="1"/>
  <c r="K149" i="1"/>
  <c r="D21" i="4" s="1"/>
  <c r="K173" i="1"/>
  <c r="D23" i="4" s="1"/>
  <c r="G119" i="1"/>
  <c r="K153" i="1"/>
  <c r="D22" i="4" s="1"/>
  <c r="G65" i="1"/>
  <c r="K76" i="1"/>
  <c r="K311" i="1"/>
  <c r="D25" i="4"/>
  <c r="G332" i="1"/>
  <c r="D34" i="4"/>
  <c r="G531" i="1"/>
  <c r="G299" i="1"/>
  <c r="G302" i="1" s="1"/>
  <c r="K25" i="1"/>
  <c r="K16" i="1"/>
  <c r="K19" i="1" s="1"/>
  <c r="K53" i="1"/>
  <c r="K145" i="1"/>
  <c r="K99" i="1"/>
  <c r="K273" i="1"/>
  <c r="D27" i="4" s="1"/>
  <c r="K57" i="1"/>
  <c r="K422" i="1"/>
  <c r="D36" i="4" s="1"/>
  <c r="E292" i="1"/>
  <c r="E304" i="1" s="1"/>
  <c r="E556" i="1" s="1"/>
  <c r="K126" i="1"/>
  <c r="K131" i="1"/>
  <c r="K132" i="1" s="1"/>
  <c r="K511" i="1"/>
  <c r="D41" i="4" s="1"/>
  <c r="K64" i="1"/>
  <c r="K534" i="1"/>
  <c r="K289" i="1"/>
  <c r="K518" i="1"/>
  <c r="K531" i="1" s="1"/>
  <c r="D42" i="4" s="1"/>
  <c r="K42" i="1"/>
  <c r="G465" i="1"/>
  <c r="K465" i="1" s="1"/>
  <c r="K243" i="1"/>
  <c r="K369" i="1"/>
  <c r="K514" i="1"/>
  <c r="G515" i="1"/>
  <c r="K280" i="1"/>
  <c r="G281" i="1"/>
  <c r="K274" i="1" l="1"/>
  <c r="D26" i="4"/>
  <c r="K553" i="1"/>
  <c r="D43" i="4" s="1"/>
  <c r="E560" i="1"/>
  <c r="K30" i="1"/>
  <c r="K119" i="1"/>
  <c r="D20" i="4" s="1"/>
  <c r="K174" i="1"/>
  <c r="K65" i="1"/>
  <c r="K332" i="1"/>
  <c r="D32" i="4"/>
  <c r="D19" i="4"/>
  <c r="G497" i="1"/>
  <c r="G292" i="1"/>
  <c r="G304" i="1" s="1"/>
  <c r="K515" i="1"/>
  <c r="K281" i="1"/>
  <c r="G554" i="1"/>
  <c r="K554" i="1" l="1"/>
  <c r="E563" i="1"/>
  <c r="G498" i="1"/>
  <c r="G556" i="1" s="1"/>
  <c r="K497" i="1"/>
  <c r="D40" i="4" s="1"/>
  <c r="D44" i="4" s="1"/>
  <c r="C560" i="1"/>
  <c r="C563" i="1" s="1"/>
  <c r="D18" i="4"/>
  <c r="K292" i="1"/>
  <c r="K304" i="1" s="1"/>
  <c r="D7" i="2"/>
  <c r="K498" i="1" l="1"/>
  <c r="K556" i="1" s="1"/>
  <c r="K560" i="1" s="1"/>
  <c r="K563" i="1" s="1"/>
  <c r="G560" i="1"/>
  <c r="D14" i="2"/>
  <c r="D16" i="2" s="1"/>
  <c r="D29" i="2" s="1"/>
  <c r="E564" i="1"/>
  <c r="G563" i="1" l="1"/>
  <c r="G30" i="1"/>
  <c r="G276" i="1" s="1"/>
  <c r="G562" i="1" s="1"/>
  <c r="G564" i="1" l="1"/>
  <c r="I276" i="1"/>
  <c r="I562" i="1" l="1"/>
  <c r="I564" i="1" s="1"/>
  <c r="I568" i="1" s="1"/>
  <c r="C562" i="1"/>
  <c r="C564" i="1" s="1"/>
  <c r="F7" i="2" l="1"/>
  <c r="M564" i="1"/>
  <c r="F14" i="2"/>
  <c r="F16" i="2" s="1"/>
  <c r="F29" i="2" s="1"/>
  <c r="D17" i="4"/>
  <c r="D28" i="4" s="1"/>
  <c r="D46" i="4" l="1"/>
  <c r="D52" i="4" s="1"/>
  <c r="D61" i="4" s="1"/>
  <c r="K276" i="1"/>
  <c r="K562" i="1" s="1"/>
  <c r="K564" i="1" l="1"/>
  <c r="H7" i="2" s="1"/>
  <c r="H14" i="2" s="1"/>
  <c r="H16" i="2" s="1"/>
  <c r="H29" i="2" s="1"/>
  <c r="D65" i="4" s="1"/>
  <c r="N564" i="1"/>
</calcChain>
</file>

<file path=xl/sharedStrings.xml><?xml version="1.0" encoding="utf-8"?>
<sst xmlns="http://schemas.openxmlformats.org/spreadsheetml/2006/main" count="747" uniqueCount="650">
  <si>
    <t>ASSETS</t>
  </si>
  <si>
    <t>Plant in Service</t>
  </si>
  <si>
    <t>Capital Leases</t>
  </si>
  <si>
    <t>Held For Fut Use</t>
  </si>
  <si>
    <t>Const Not Classifd</t>
  </si>
  <si>
    <t>Plant In Service</t>
  </si>
  <si>
    <t>Accrued Capital Leases</t>
  </si>
  <si>
    <t>CWIP - Project</t>
  </si>
  <si>
    <t>ELECTRIC UTILITY PLANT</t>
  </si>
  <si>
    <t>Prov-Leased Assets</t>
  </si>
  <si>
    <t>A/P for Deprec of Plt</t>
  </si>
  <si>
    <t>RWIP - Project Detail</t>
  </si>
  <si>
    <t>Cost of Removal Reserve</t>
  </si>
  <si>
    <t>ARO Removal Deprec - Accretion</t>
  </si>
  <si>
    <t>A/P for Amort of Plt</t>
  </si>
  <si>
    <t>NET ELECTRIC UTILITY PLANT</t>
  </si>
  <si>
    <t>Nonutility Property - Owned</t>
  </si>
  <si>
    <t>Gross NonUtility Property</t>
  </si>
  <si>
    <t>Depr&amp;Amrt of Nonutl Prop-Ownd</t>
  </si>
  <si>
    <t>Less Depr &amp; Amort NonUtility Property</t>
  </si>
  <si>
    <t>Other Property - RWIP</t>
  </si>
  <si>
    <t>Other Property - CPR</t>
  </si>
  <si>
    <t>Oth Investments-Nonassociated</t>
  </si>
  <si>
    <t>Deferred Compensation Benefits</t>
  </si>
  <si>
    <t>Fbr Opt Lns-In Kind Sv-Invest</t>
  </si>
  <si>
    <t>Other Investments</t>
  </si>
  <si>
    <t>Non-UMWA PRW Funded Position</t>
  </si>
  <si>
    <t>SFAS 106 - Non-UMWA PRW</t>
  </si>
  <si>
    <t>Other Special Funds</t>
  </si>
  <si>
    <t>SO2 Allowance Inventory</t>
  </si>
  <si>
    <t>Allowance - NonCurrent</t>
  </si>
  <si>
    <t>Long-Term Unreal Gns - Non Aff</t>
  </si>
  <si>
    <t>L/T Asset MTM Collateral</t>
  </si>
  <si>
    <t>Long Term Energy Trading Contracts</t>
  </si>
  <si>
    <t>OTHER PROPERTY AND INVESTMENTS</t>
  </si>
  <si>
    <t>Cash</t>
  </si>
  <si>
    <t>Cash and Cash Equivalents</t>
  </si>
  <si>
    <t>Spec Deposit Mizuho Securities</t>
  </si>
  <si>
    <t>Spec Depost RBC</t>
  </si>
  <si>
    <t>Corp Borrow Prg (NR-Assoc)</t>
  </si>
  <si>
    <t>Advances to Affiliates</t>
  </si>
  <si>
    <t>Customer A/R - Electric</t>
  </si>
  <si>
    <t>Customer A/R-System Sales</t>
  </si>
  <si>
    <t>Transmission Sales Receivable</t>
  </si>
  <si>
    <t>Cust A/R - Factored</t>
  </si>
  <si>
    <t>Cust A/R-System Sales - MLR</t>
  </si>
  <si>
    <t>Cust A/R-Options &amp; Swaps - MLR</t>
  </si>
  <si>
    <t>Low Inc Energy Asst Pr (LIEAP)</t>
  </si>
  <si>
    <t>Customer A/R - Estimated</t>
  </si>
  <si>
    <t>Accrued Power Brokers</t>
  </si>
  <si>
    <t>AR Peoplesoft Billing - Cust</t>
  </si>
  <si>
    <t>Acct Rec - Customers</t>
  </si>
  <si>
    <t>2001 Employee Biweekly Pay Cnv</t>
  </si>
  <si>
    <t>Damage Recovery - Third Party</t>
  </si>
  <si>
    <t>Damage Recovery Offset Demand</t>
  </si>
  <si>
    <t>Other Accounts Rec - Misc</t>
  </si>
  <si>
    <t>AR Peoplesoft Billing - Misc</t>
  </si>
  <si>
    <t>Rents Receivable</t>
  </si>
  <si>
    <t>Acct Rec - Miscellaneous</t>
  </si>
  <si>
    <t>Uncoll Accts-Other Receivables</t>
  </si>
  <si>
    <t>Acct Rec - AP for Uncollectible Accounts</t>
  </si>
  <si>
    <t>A/R Assoc Co - InterUnit G/L</t>
  </si>
  <si>
    <t>A/R Assoc Co - Intercompany</t>
  </si>
  <si>
    <t>A/R Assoc Co - InterUnit A/P</t>
  </si>
  <si>
    <t>A/R Assoc Co - Multi Pmts</t>
  </si>
  <si>
    <t>Fleet - M4 - A/R</t>
  </si>
  <si>
    <t>Acct Rec - Associated Companies</t>
  </si>
  <si>
    <t>Fuel Stock - Coal</t>
  </si>
  <si>
    <t>Fuel Stock - Oil</t>
  </si>
  <si>
    <t>Fuel Stock Coal - Intransit</t>
  </si>
  <si>
    <t>Fuel Stock Exp Undistributed</t>
  </si>
  <si>
    <t>Fuel Stock</t>
  </si>
  <si>
    <t>M&amp;S - Regular</t>
  </si>
  <si>
    <t>M&amp;S -  Exempt Material</t>
  </si>
  <si>
    <t>M&amp;S - Lime and Limestone</t>
  </si>
  <si>
    <t>Materials &amp; Supplies - Urea</t>
  </si>
  <si>
    <t>Transportation Inventory</t>
  </si>
  <si>
    <t>M&amp;S-Lime &amp; Limestone Intransit</t>
  </si>
  <si>
    <t>M&amp;S Inv - Urea In-Transit</t>
  </si>
  <si>
    <t>Plant Materials and Supplies</t>
  </si>
  <si>
    <t>SO2 Allowance Inventory - Curr</t>
  </si>
  <si>
    <t>CSAPR Current SO2 Inv</t>
  </si>
  <si>
    <t>Allowance Inventory</t>
  </si>
  <si>
    <t>Accrued Utility Revenues</t>
  </si>
  <si>
    <t>Acrd Utility Rev-Factored-Assc</t>
  </si>
  <si>
    <t>Curr. Unreal Gains - NonAffil</t>
  </si>
  <si>
    <t>Energy Trading</t>
  </si>
  <si>
    <t>Prepaid Insurance</t>
  </si>
  <si>
    <t>Prepaid Taxes</t>
  </si>
  <si>
    <t>Prepaid Carry Cost-Factored AR</t>
  </si>
  <si>
    <t>Prepaid Pension Benefits</t>
  </si>
  <si>
    <t>Prepaid Sales Taxes</t>
  </si>
  <si>
    <t>Prepaid Use Taxes</t>
  </si>
  <si>
    <t>FAS 158 Qual Contra Asset</t>
  </si>
  <si>
    <t>Prepaid Insurance - EIS</t>
  </si>
  <si>
    <t>Prepaid Lease</t>
  </si>
  <si>
    <t>PRW Without MED-D Benefits</t>
  </si>
  <si>
    <t>PRW for Med-D Benefits</t>
  </si>
  <si>
    <t>FAS158 Contra-PRW Exclud Med-D</t>
  </si>
  <si>
    <t>Spec Allowance Inv NOx</t>
  </si>
  <si>
    <t>Spec Deposits - Elect Trading</t>
  </si>
  <si>
    <t>Spec Deposit UBS Securities</t>
  </si>
  <si>
    <t>Spec Deposits-Trading Contra</t>
  </si>
  <si>
    <t>Billings and Deferred Projects</t>
  </si>
  <si>
    <t>CURRENT ASSETS</t>
  </si>
  <si>
    <t>SFAS 112 Postemployment Benef</t>
  </si>
  <si>
    <t>DSM Incentives</t>
  </si>
  <si>
    <t>Energy Efficiency Recovery</t>
  </si>
  <si>
    <t>DSM Lost Revenues</t>
  </si>
  <si>
    <t>DSM Program Costs</t>
  </si>
  <si>
    <t>HRJ 765kV Post Service AFUDC</t>
  </si>
  <si>
    <t>HRJ 765kV Depreciation Expense</t>
  </si>
  <si>
    <t>Unrecovered Fuel Cost</t>
  </si>
  <si>
    <t>Unreal Loss on Fwd Commitments</t>
  </si>
  <si>
    <t>Deferred Storm Expense</t>
  </si>
  <si>
    <t>Asset Retirement Obligations</t>
  </si>
  <si>
    <t>Defd Equity Carry Chg-Non Fuel</t>
  </si>
  <si>
    <t>BridgeCo TO Funding</t>
  </si>
  <si>
    <t>Other PJM Integration</t>
  </si>
  <si>
    <t>Carry Chgs-RTO Startup Costs</t>
  </si>
  <si>
    <t>Alliance RTO Deferred Expense</t>
  </si>
  <si>
    <t>REG ASSET FAS 158 QUAL PLAN</t>
  </si>
  <si>
    <t>REG ASSET FAS 158 OPEB PLAN</t>
  </si>
  <si>
    <t>REG Asset FAS 158 SERP Plan</t>
  </si>
  <si>
    <t>Deferred Carbon Mgmt Research</t>
  </si>
  <si>
    <t>SFAS 106 Medicare Subsidy</t>
  </si>
  <si>
    <t>SFAS 109 Flow Thru Defd FIT</t>
  </si>
  <si>
    <t>SFAS 109 Flow Thru Defrd SIT</t>
  </si>
  <si>
    <t>Net CCS FEED Study Costs</t>
  </si>
  <si>
    <t>Loss Rec Debt-Debentures</t>
  </si>
  <si>
    <t>Unamortized Loss on Reacquired Debt</t>
  </si>
  <si>
    <t>Unamort Debt Exp - Inst Pur Cn</t>
  </si>
  <si>
    <t>Unamort Debt Exp - Sr Unsec Nt</t>
  </si>
  <si>
    <t>Unamortized Debt Expense</t>
  </si>
  <si>
    <t>Clearing Accounts</t>
  </si>
  <si>
    <t>Prelimin Surv&amp;Investgtn Chrgs</t>
  </si>
  <si>
    <t>Prelim Survey &amp; Invstgtn Resrv</t>
  </si>
  <si>
    <t>MDD-Internal Billing Only</t>
  </si>
  <si>
    <t>Allowances</t>
  </si>
  <si>
    <t>Deferred Property Taxes</t>
  </si>
  <si>
    <t>Agency Fees - Factored A/R</t>
  </si>
  <si>
    <t>Defd Property Tax - Cap Leases</t>
  </si>
  <si>
    <t>Estimated Barging Bills</t>
  </si>
  <si>
    <t>Unamortized Credit Line Fees</t>
  </si>
  <si>
    <t>Def Lease Assets - Non Taxable</t>
  </si>
  <si>
    <t>Other Deferred Debits</t>
  </si>
  <si>
    <t>ADIT Federal - Pension OCI</t>
  </si>
  <si>
    <t>ADIT Federal Non-UMWA PRW OCI</t>
  </si>
  <si>
    <t>ADIT-Fed-Hdg-CF-Int Rate</t>
  </si>
  <si>
    <t>Accum Defd FIT - Oth Inc &amp; Ded</t>
  </si>
  <si>
    <t>Acc Dfd FIT - FAS109 Flow Thru</t>
  </si>
  <si>
    <t>Accum Dfd FIT - FAS 109 Excess</t>
  </si>
  <si>
    <t>Accumulated Deferred Income Taxes</t>
  </si>
  <si>
    <t>TOTAL DEFERRED CHARGES</t>
  </si>
  <si>
    <t>TOTAL ASSETS</t>
  </si>
  <si>
    <t xml:space="preserve"> </t>
  </si>
  <si>
    <t>CAPITALIZATION and LIABILITIES</t>
  </si>
  <si>
    <t>COMMON STOCK</t>
  </si>
  <si>
    <t>Common Stock Issued-Affiliated</t>
  </si>
  <si>
    <t>Common Stock</t>
  </si>
  <si>
    <t>Donations Recvd from Stckhldrs</t>
  </si>
  <si>
    <t>DSIT Apportionment Adj.</t>
  </si>
  <si>
    <t>OCI-Min Pen Liab FAS 158-Qual</t>
  </si>
  <si>
    <t>OCI-Min Pen Liab FAS 158-OPEB</t>
  </si>
  <si>
    <t>Accum OCI-Hdg-CF-Int Rate</t>
  </si>
  <si>
    <t>Paid-In-Capital</t>
  </si>
  <si>
    <t>Retained Earnings</t>
  </si>
  <si>
    <t>COMMON SHAREHOLDERS' EQUITY</t>
  </si>
  <si>
    <t>Other Long Term Debt - Other</t>
  </si>
  <si>
    <t>Senior Unsecured Notes</t>
  </si>
  <si>
    <t>Unam Disc LTD-Dr-Sr Unsec Note</t>
  </si>
  <si>
    <t>CAPITALIZATION</t>
  </si>
  <si>
    <t>Obligatns Undr Cap Lse-Noncurr</t>
  </si>
  <si>
    <t>Accrued Noncur Lease Oblig</t>
  </si>
  <si>
    <t>Obligations Under Capital  Lease-NonCurrent</t>
  </si>
  <si>
    <t>Accumulated Provision Rate Relief</t>
  </si>
  <si>
    <t>Accm Prv I/D - Worker's Com</t>
  </si>
  <si>
    <t>Accm Prv for Pensions&amp;Benefits</t>
  </si>
  <si>
    <t>Supplemental Savings Plan</t>
  </si>
  <si>
    <t>SFAS 87 - Pensions</t>
  </si>
  <si>
    <t>Perf Share Incentive Plan</t>
  </si>
  <si>
    <t>Incentive Comp Deferral Plan</t>
  </si>
  <si>
    <t>FAS 158 SERP Payable Long Term</t>
  </si>
  <si>
    <t>FAS 158 Qual Payable Long Term</t>
  </si>
  <si>
    <t>Econ. Development Fund NonCurr</t>
  </si>
  <si>
    <t>Accumlated Provision - Miscellanous</t>
  </si>
  <si>
    <t>Other NonCurrent Liabilities</t>
  </si>
  <si>
    <t>Instl Purchase Contracts-Curr</t>
  </si>
  <si>
    <t>Corp Borrow Program (NP-Assoc)</t>
  </si>
  <si>
    <t>Accounts Payable - Regular</t>
  </si>
  <si>
    <t>Unvouchered Invoices</t>
  </si>
  <si>
    <t>Retention</t>
  </si>
  <si>
    <t>Uninvoiced Fuel</t>
  </si>
  <si>
    <t>Accounts Payable - Purch Power</t>
  </si>
  <si>
    <t>Elect Trad-Options&amp;Swaps</t>
  </si>
  <si>
    <t>Emission Allowance Trading</t>
  </si>
  <si>
    <t>Gas Physicals</t>
  </si>
  <si>
    <t>Broker Fees Payable</t>
  </si>
  <si>
    <t>A/P Misc Dedic. Power</t>
  </si>
  <si>
    <t>Corporate Credit Card Liab</t>
  </si>
  <si>
    <t>INDUS Unvouchered Liabilities</t>
  </si>
  <si>
    <t>Broker Commisn Spark/Merch Gen</t>
  </si>
  <si>
    <t>PJM Net AP Accrual</t>
  </si>
  <si>
    <t>Accrued Broker - Power</t>
  </si>
  <si>
    <t>A/P General</t>
  </si>
  <si>
    <t>A/P Assoc Co - InterUnit G/L</t>
  </si>
  <si>
    <t>A/P-Assc Co-AEPSC-Agent</t>
  </si>
  <si>
    <t>A/P Assoc Co - CM Bills</t>
  </si>
  <si>
    <t>A/P Assoc Co - Intercompany</t>
  </si>
  <si>
    <t>A/P Assoc Co - AEPSC Bills</t>
  </si>
  <si>
    <t>A/P Assoc Co - InterUnit A/P</t>
  </si>
  <si>
    <t>A/P Assoc Co - Multi Pmts</t>
  </si>
  <si>
    <t>Fleet - M4 - A/P</t>
  </si>
  <si>
    <t>A/P Associated Companies</t>
  </si>
  <si>
    <t>Customer Deposits-Active</t>
  </si>
  <si>
    <t>Deposits - Trading Activity</t>
  </si>
  <si>
    <t>Customer Deposits</t>
  </si>
  <si>
    <t>Federal Income Tax</t>
  </si>
  <si>
    <t>State Income Taxes</t>
  </si>
  <si>
    <t>FICA</t>
  </si>
  <si>
    <t>Federal Unemployment Tax</t>
  </si>
  <si>
    <t>State Unemployment Tax</t>
  </si>
  <si>
    <t>State Sales and Use Taxes</t>
  </si>
  <si>
    <t>Real Personal Property Taxes</t>
  </si>
  <si>
    <t>State Franchise Taxes</t>
  </si>
  <si>
    <t>State Business Occupatn Taxes</t>
  </si>
  <si>
    <t>State Gross Receipts Tax</t>
  </si>
  <si>
    <t>Municipal License Fees Accrd</t>
  </si>
  <si>
    <t>Pers Prop Tax-Cap Leases</t>
  </si>
  <si>
    <t>Real Prop Tax-Cap Leases</t>
  </si>
  <si>
    <t>FICA - Incentive accrual</t>
  </si>
  <si>
    <t>State Inc Tax-Short Term FIN48</t>
  </si>
  <si>
    <t>Fed Inc Tax-Long Term FIN48</t>
  </si>
  <si>
    <t>State Inc Tax-Long Term FIN48</t>
  </si>
  <si>
    <t>SEC Accum Defd SIT - FIN 48</t>
  </si>
  <si>
    <t>Federal Income Tax - IRS Audit</t>
  </si>
  <si>
    <t>Accum Defd FIT- IRS Audit</t>
  </si>
  <si>
    <t>Taxes Accrued</t>
  </si>
  <si>
    <t>Interest Accrued-Inst Pur Con</t>
  </si>
  <si>
    <t>Interest Accrd-Other LT Debt</t>
  </si>
  <si>
    <t>Interest Accrd-Sen Unsec Notes</t>
  </si>
  <si>
    <t>Interest Accrd-Customer Depsts</t>
  </si>
  <si>
    <t>Accrued Margin Interest</t>
  </si>
  <si>
    <t>Acrd Int.- FIT Reserve - LT</t>
  </si>
  <si>
    <t>Acrd Int. - SIT Reserve - ST</t>
  </si>
  <si>
    <t>Interest Accrued</t>
  </si>
  <si>
    <t>Oblig Under Cap Leases - Curr</t>
  </si>
  <si>
    <t>Accrued Cur Lease Oblig</t>
  </si>
  <si>
    <t>Obligation Under Capital Leases</t>
  </si>
  <si>
    <t>Curr. Unreal Losses - NonAffil</t>
  </si>
  <si>
    <t>S/T Liability MTM Collateral</t>
  </si>
  <si>
    <t>Energy Contracts Current</t>
  </si>
  <si>
    <t>Federal Income Tax Withheld</t>
  </si>
  <si>
    <t>State Income Tax Withheld</t>
  </si>
  <si>
    <t>Local Income Tax Withheld</t>
  </si>
  <si>
    <t>State Sales Tax Collected</t>
  </si>
  <si>
    <t>School District Tax Withheld</t>
  </si>
  <si>
    <t>Franchise Fee Collected</t>
  </si>
  <si>
    <t>KY Utility Gr Receipts Lic Tax</t>
  </si>
  <si>
    <t>Tax Collections Payable</t>
  </si>
  <si>
    <t>Revenue Refunds Accrued</t>
  </si>
  <si>
    <t>Revenue Refunds Accured</t>
  </si>
  <si>
    <t>Accrued Lease Expense</t>
  </si>
  <si>
    <t>Accrued Rents - NonAffiliated</t>
  </si>
  <si>
    <t>Accrued Rents</t>
  </si>
  <si>
    <t>Vacation Pay - This Year</t>
  </si>
  <si>
    <t>Vacation Pay - Next Year</t>
  </si>
  <si>
    <t>Accrued Vacations</t>
  </si>
  <si>
    <t>Non-Productive Payroll</t>
  </si>
  <si>
    <t>Miscellaneous Employee Benefits</t>
  </si>
  <si>
    <t>Employee Benefits</t>
  </si>
  <si>
    <t>P/R Ded - Medical Insurance</t>
  </si>
  <si>
    <t>P/R Ded - Dental Insurance</t>
  </si>
  <si>
    <t>P/R Ded - LTD Ins Premiums</t>
  </si>
  <si>
    <t>Payroll Deductions</t>
  </si>
  <si>
    <t>Adm Liab-Cur-S/Ins-W/C</t>
  </si>
  <si>
    <t>Accrued Workers' Compensation</t>
  </si>
  <si>
    <t>FAS 112 CURRENT LIAB</t>
  </si>
  <si>
    <t>FAS 158 SERP Payable - Current</t>
  </si>
  <si>
    <t>P/R Ded - Vision Plan</t>
  </si>
  <si>
    <t>P/R - Payroll Adjustment</t>
  </si>
  <si>
    <t>P/R Savings Plan - Incentive</t>
  </si>
  <si>
    <t>Econ. Development Fund Curr</t>
  </si>
  <si>
    <t>Control Cash Disburse Account</t>
  </si>
  <si>
    <t>Unclaimed Funds</t>
  </si>
  <si>
    <t>Acc Cash Franchise Req</t>
  </si>
  <si>
    <t>Admitted Liab NC-Self/Ins-W/C</t>
  </si>
  <si>
    <t>Sales Use Tax - Lease Equip</t>
  </si>
  <si>
    <t>Accrued Payroll</t>
  </si>
  <si>
    <t>Distr, Cust Ops &amp; Reg Svcs ICP</t>
  </si>
  <si>
    <t>Corp &amp; Shrd Srv Incentive Plan</t>
  </si>
  <si>
    <t>Generation Incentive Plan</t>
  </si>
  <si>
    <t>Accrued Audit Fees</t>
  </si>
  <si>
    <t>Miscellaneous Current and Accrued Liab</t>
  </si>
  <si>
    <t>Other Current and Accrued Liabilities</t>
  </si>
  <si>
    <t>Current Liabilities</t>
  </si>
  <si>
    <t>Acc Dfrd FIT FAS 109 Flow Thru</t>
  </si>
  <si>
    <t>Acc Dfrd FIT - SFAS 109 Excess</t>
  </si>
  <si>
    <t>Accum Deferred SIT - Other</t>
  </si>
  <si>
    <t>Accum Dfrd FIT - Oth Inc &amp; Ded</t>
  </si>
  <si>
    <t>Acc Dfd FIT FAS 109 Flow Thru</t>
  </si>
  <si>
    <t>Acc Dfrd SIT FAS 109 Flow Thru</t>
  </si>
  <si>
    <t>Deferred Income Taxes</t>
  </si>
  <si>
    <t>Accum Deferred ITC - Federal</t>
  </si>
  <si>
    <t>Deferred Investment Tax Credits</t>
  </si>
  <si>
    <t>Over Recovered Fuel Cost</t>
  </si>
  <si>
    <t>Over Recover of Fuel Cost</t>
  </si>
  <si>
    <t>Unreal Gain on Fwd Commitments</t>
  </si>
  <si>
    <t>Home Energy Assist Prgm - KPCO</t>
  </si>
  <si>
    <t>Other Regulatory Liability</t>
  </si>
  <si>
    <t>SFAS109 Flow Thru Def FIT Liab</t>
  </si>
  <si>
    <t>SFAS 109 Exces Deferred FIT</t>
  </si>
  <si>
    <t>FAS109 DFIT Reclass (Acct 254)</t>
  </si>
  <si>
    <t>Regulatory Liabilities</t>
  </si>
  <si>
    <t>LT Unreal Losses - Non Affil</t>
  </si>
  <si>
    <t>L/T Liability MTM Collateral</t>
  </si>
  <si>
    <t>Customer Adv for Construction</t>
  </si>
  <si>
    <t>Customer Advances for Construction</t>
  </si>
  <si>
    <t>Other Deferred Credits</t>
  </si>
  <si>
    <t>Customer Advance Receipts</t>
  </si>
  <si>
    <t>Deferred Rev -Pole Attachments</t>
  </si>
  <si>
    <t>IPP - System Upgrade Credits</t>
  </si>
  <si>
    <t>Fbr Opt Lns-In Kind Sv-Dfd Gns</t>
  </si>
  <si>
    <t>MACSS Unidentified EDI Cash</t>
  </si>
  <si>
    <t>Other Deferred Credits-Curr</t>
  </si>
  <si>
    <t>Federl Mitigation Deferal(NSR)</t>
  </si>
  <si>
    <t>Contr In Aid of Constr Advance</t>
  </si>
  <si>
    <t>Fbr Opt Lns-Sold-Defd Rev</t>
  </si>
  <si>
    <t>Deferred Rev-Bonus Lease Curr</t>
  </si>
  <si>
    <t>Deferred Rev-Bonus Lease NC</t>
  </si>
  <si>
    <t>Deferred Credits</t>
  </si>
  <si>
    <t>DEFERRED CREDITS &amp; REGULATED LIABILITIES</t>
  </si>
  <si>
    <t>CAPITAL &amp; LIABILITIES</t>
  </si>
  <si>
    <t>Capitalization</t>
  </si>
  <si>
    <t>Rate Base</t>
  </si>
  <si>
    <t>Adjustments</t>
  </si>
  <si>
    <t>FGD Movement from Base to Environmental (Mitchell)</t>
  </si>
  <si>
    <t>Mitchell Coal Stock</t>
  </si>
  <si>
    <t xml:space="preserve">Rate Base </t>
  </si>
  <si>
    <t>Adj #</t>
  </si>
  <si>
    <t>Adjustment Subtotals</t>
  </si>
  <si>
    <t>Proforma Debt Adjustment</t>
  </si>
  <si>
    <t>FRECO A/C 124 Property</t>
  </si>
  <si>
    <t>Non-Utility</t>
  </si>
  <si>
    <t>Schedule 3</t>
  </si>
  <si>
    <t>Section V Exhibit 1</t>
  </si>
  <si>
    <t>Schedule 4</t>
  </si>
  <si>
    <t>Difference in</t>
  </si>
  <si>
    <t>Capitalization &amp;</t>
  </si>
  <si>
    <t>All Balance Sheet</t>
  </si>
  <si>
    <t>Items Not in</t>
  </si>
  <si>
    <t>Section IV</t>
  </si>
  <si>
    <t>Page 3 &amp; 4</t>
  </si>
  <si>
    <t>Assets</t>
  </si>
  <si>
    <t>Liabilities</t>
  </si>
  <si>
    <t>Totals from Balance Sheet Detail:</t>
  </si>
  <si>
    <t>Subtotal</t>
  </si>
  <si>
    <t>Total</t>
  </si>
  <si>
    <t>Other Property - RETIRE</t>
  </si>
  <si>
    <t>Other Property and Investments</t>
  </si>
  <si>
    <t>Emergency LIEAP</t>
  </si>
  <si>
    <t>Cust A/R-Contra-Home Warranty</t>
  </si>
  <si>
    <t>AR PS Bill-Cust Home Warranty</t>
  </si>
  <si>
    <t>Fuel Stock - Gas</t>
  </si>
  <si>
    <t>Other Prepayments</t>
  </si>
  <si>
    <t>Unamort Debt Exp Notes Payable</t>
  </si>
  <si>
    <t>1823376</t>
  </si>
  <si>
    <t>Cost of Removal-Big Sandy Coal</t>
  </si>
  <si>
    <t>1823377</t>
  </si>
  <si>
    <t>NBV - AROs Retired Plants</t>
  </si>
  <si>
    <t>1823378</t>
  </si>
  <si>
    <t>M&amp;S - Retiring Plants</t>
  </si>
  <si>
    <t>1823379</t>
  </si>
  <si>
    <t>Unrecovered Plant - Big Sandy</t>
  </si>
  <si>
    <t>1823380</t>
  </si>
  <si>
    <t>Spent AROs - Big Sandy Coal</t>
  </si>
  <si>
    <t>1823410</t>
  </si>
  <si>
    <t>BS1OR Unrecognized Equity CC</t>
  </si>
  <si>
    <t>1823411</t>
  </si>
  <si>
    <t>BS1OR Under Recovery CC</t>
  </si>
  <si>
    <t>1823414</t>
  </si>
  <si>
    <t>Capacity Charge Tariff Rev</t>
  </si>
  <si>
    <t>1823515</t>
  </si>
  <si>
    <t>IGCC Pre-Construction Costs</t>
  </si>
  <si>
    <t>1823516</t>
  </si>
  <si>
    <t>BS1OR Under Recovery</t>
  </si>
  <si>
    <t>1823517</t>
  </si>
  <si>
    <t>Big Sandy Recov O/U Balancing</t>
  </si>
  <si>
    <t>1823518</t>
  </si>
  <si>
    <t>BSRR Unit 2 O&amp;M</t>
  </si>
  <si>
    <t>1823519</t>
  </si>
  <si>
    <t>Unrecovered Purch Power-PPA</t>
  </si>
  <si>
    <t>1823520</t>
  </si>
  <si>
    <t>Deferred Dep - Environmental</t>
  </si>
  <si>
    <t>1823536</t>
  </si>
  <si>
    <t>CC-NERC Compl/Cyber Unrec Eqty</t>
  </si>
  <si>
    <t>1823537</t>
  </si>
  <si>
    <t>CC-NERC Compliance/Cyber Sec</t>
  </si>
  <si>
    <t>1823538</t>
  </si>
  <si>
    <t>Def Depr-NERC Compli/Cybersec</t>
  </si>
  <si>
    <t>1823547</t>
  </si>
  <si>
    <t>Def Depr-Big Sandy Unit 1 Gas</t>
  </si>
  <si>
    <t>1823550</t>
  </si>
  <si>
    <t>Def Prop Tax-Big Sandy U1 Gas</t>
  </si>
  <si>
    <t>Deferred Expenses</t>
  </si>
  <si>
    <t>Unidentified Cash Receipts</t>
  </si>
  <si>
    <t>ARO - Current</t>
  </si>
  <si>
    <t>Home Warranty Payables</t>
  </si>
  <si>
    <t>Reorg Payroll Tax Accrual</t>
  </si>
  <si>
    <t>Acrd Int. - SIT Reserve - LT</t>
  </si>
  <si>
    <t>Severance Accrual</t>
  </si>
  <si>
    <t>Reorg Severance Accrual</t>
  </si>
  <si>
    <t>KY Enhanced Reliability Liab</t>
  </si>
  <si>
    <t>Deposits Flexible Spending</t>
  </si>
  <si>
    <t>Removal of Mitchell FGD Consumables</t>
  </si>
  <si>
    <t>Going-Level Adjustments to Cash Working Capital &amp; Other Ratebase Items</t>
  </si>
  <si>
    <t>KENTUCKY POWER COMPANY</t>
  </si>
  <si>
    <t>Line</t>
  </si>
  <si>
    <t>No.</t>
  </si>
  <si>
    <t>Description</t>
  </si>
  <si>
    <t>Total KPSC Jurisdiction Rate Base</t>
  </si>
  <si>
    <t>Accounts Receivable Net</t>
  </si>
  <si>
    <t>Energy Trading Contracts</t>
  </si>
  <si>
    <t>Accounts Payable</t>
  </si>
  <si>
    <t>Total KPSC Jurisdiction Capitalization</t>
  </si>
  <si>
    <t>Effect of Adjustments</t>
  </si>
  <si>
    <t>Summary of Differences</t>
  </si>
  <si>
    <t>Jurisdictional Adjustment</t>
  </si>
  <si>
    <t>Adjustments to Cash Working Capital</t>
  </si>
  <si>
    <t>Adjustments to Rate Base</t>
  </si>
  <si>
    <t>Difference (Capitalization less Rate Base)</t>
  </si>
  <si>
    <t>Adjustments to Capitalization</t>
  </si>
  <si>
    <t>(Section V, Schedule 1, line 18)</t>
  </si>
  <si>
    <t>(Section V, Schedule 1, line 16)</t>
  </si>
  <si>
    <t>Capital and Liabilities</t>
  </si>
  <si>
    <t>Regulatory Assets</t>
  </si>
  <si>
    <t>less Accum Provision - Depre, Depl</t>
  </si>
  <si>
    <t>less Accum Provision - Amort.</t>
  </si>
  <si>
    <t>Prepayments &amp; Other Current Assets</t>
  </si>
  <si>
    <t>Long-Term Debt</t>
  </si>
  <si>
    <t>Subtotal as Shown in Application</t>
  </si>
  <si>
    <t>A</t>
  </si>
  <si>
    <t>B</t>
  </si>
  <si>
    <t>A + B</t>
  </si>
  <si>
    <t>Original Cost - Electric Plant in Service</t>
  </si>
  <si>
    <t>Accum Prov for Depr, Depl &amp; Amort</t>
  </si>
  <si>
    <t>C</t>
  </si>
  <si>
    <t>D</t>
  </si>
  <si>
    <t>Net Original Cost</t>
  </si>
  <si>
    <t>Net Plant</t>
  </si>
  <si>
    <t>Prepayments and Other Current Assets</t>
  </si>
  <si>
    <t>Long Term Debt</t>
  </si>
  <si>
    <t>Accumulated Provisions - Misc. - NonCurrent</t>
  </si>
  <si>
    <t>Obligations Under Capital Leases - Noncurrent</t>
  </si>
  <si>
    <t>Trading Deposits</t>
  </si>
  <si>
    <t>Obligations Under Capital Leases - Current</t>
  </si>
  <si>
    <t>Energy Contracts</t>
  </si>
  <si>
    <t>Total (14 + 29)</t>
  </si>
  <si>
    <t>Unamortized Debt</t>
  </si>
  <si>
    <t>Accts Receivable</t>
  </si>
  <si>
    <t>Subtotal (4 through 14)</t>
  </si>
  <si>
    <t>Subtotal (16 through 29)</t>
  </si>
  <si>
    <t>Difference (pre-adjustments) (30 + 33)</t>
  </si>
  <si>
    <t>Overall Difference (34 + 39)</t>
  </si>
  <si>
    <t>C + D</t>
  </si>
  <si>
    <t>Cloud Implement - PIS</t>
  </si>
  <si>
    <t>1011012</t>
  </si>
  <si>
    <t>1011031</t>
  </si>
  <si>
    <t>Operating Lease</t>
  </si>
  <si>
    <t>Accrued Operating Leases</t>
  </si>
  <si>
    <t>Prov - Operating Lease Assets</t>
  </si>
  <si>
    <t>Cloud Implement - CCNC</t>
  </si>
  <si>
    <t>1110007</t>
  </si>
  <si>
    <t>Cloud Implement - A/P Amrt Plt</t>
  </si>
  <si>
    <t>Depr&amp;Amrt of Nonutl Prop-WIP</t>
  </si>
  <si>
    <t>1340057</t>
  </si>
  <si>
    <t>Wells Fargo Securities, LLC</t>
  </si>
  <si>
    <t>1420060</t>
  </si>
  <si>
    <t>PJM Trans Enhancement Refund</t>
  </si>
  <si>
    <t>AR Long-Term-Customer</t>
  </si>
  <si>
    <t>Cust A/R - Special Contracts</t>
  </si>
  <si>
    <t>1581000</t>
  </si>
  <si>
    <t>1540003</t>
  </si>
  <si>
    <t>Material in Transit</t>
  </si>
  <si>
    <t>1823000</t>
  </si>
  <si>
    <t>Other Regulatory Assets</t>
  </si>
  <si>
    <t>1823108</t>
  </si>
  <si>
    <t>Reg Asset - Rate Case Expenses</t>
  </si>
  <si>
    <t>1823557</t>
  </si>
  <si>
    <t>1823571</t>
  </si>
  <si>
    <t>1823429</t>
  </si>
  <si>
    <t>1823430</t>
  </si>
  <si>
    <t>1823431</t>
  </si>
  <si>
    <t>Rockport Capacity Def-Eqty CC</t>
  </si>
  <si>
    <t>Rockport Capacity CC Deferral</t>
  </si>
  <si>
    <t>Rockport Capacity Deferral</t>
  </si>
  <si>
    <t>1860332</t>
  </si>
  <si>
    <t>Prov Opr Lease Assets-Gen&amp;Misc</t>
  </si>
  <si>
    <t>2270031</t>
  </si>
  <si>
    <t>Oblig undr Oper Lease-Non Curr</t>
  </si>
  <si>
    <t>2270033</t>
  </si>
  <si>
    <t>Acrued Noncur Oper Lease Oblig</t>
  </si>
  <si>
    <t>2320100</t>
  </si>
  <si>
    <t>PJM Greenhat Default Payable</t>
  </si>
  <si>
    <t>2320101</t>
  </si>
  <si>
    <t>RTO AP Accrual for Cong Deriv</t>
  </si>
  <si>
    <t>236000319</t>
  </si>
  <si>
    <t>Local Income Tax</t>
  </si>
  <si>
    <t>236000700</t>
  </si>
  <si>
    <t>236000720</t>
  </si>
  <si>
    <t>236000819</t>
  </si>
  <si>
    <t>236001217</t>
  </si>
  <si>
    <t>236001218</t>
  </si>
  <si>
    <t>236001219</t>
  </si>
  <si>
    <t>236001220</t>
  </si>
  <si>
    <t>236001719</t>
  </si>
  <si>
    <t>236001720</t>
  </si>
  <si>
    <t>State License Registration Tax</t>
  </si>
  <si>
    <t>236003320</t>
  </si>
  <si>
    <t>2430031</t>
  </si>
  <si>
    <t>Oblig undr Oper Lease -Current</t>
  </si>
  <si>
    <t>2430033</t>
  </si>
  <si>
    <t>Acrued Curent Oper Lease Oblig</t>
  </si>
  <si>
    <t>2440001</t>
  </si>
  <si>
    <t>2440021</t>
  </si>
  <si>
    <t>2420083</t>
  </si>
  <si>
    <t>Active Med and Dental IBNR</t>
  </si>
  <si>
    <t>2420715</t>
  </si>
  <si>
    <t>KY RPO Rider Liabilty</t>
  </si>
  <si>
    <t>2834001</t>
  </si>
  <si>
    <t>Acc Defd FIT - SFAS 109 Excess</t>
  </si>
  <si>
    <t>2814001</t>
  </si>
  <si>
    <t>Acc Dfd FIT - FAS 109 Excess</t>
  </si>
  <si>
    <t>2540125</t>
  </si>
  <si>
    <t>OSS Margin Sharing</t>
  </si>
  <si>
    <t>2540230</t>
  </si>
  <si>
    <t>PJM trans enhancement reg liab</t>
  </si>
  <si>
    <t>2543247</t>
  </si>
  <si>
    <t>KY - DSM Over Recovery</t>
  </si>
  <si>
    <t>2530185</t>
  </si>
  <si>
    <t>O\U Accounting of ExpensesT</t>
  </si>
  <si>
    <t>2530190</t>
  </si>
  <si>
    <t>QUAL OF SVC PENALTIES - LT</t>
  </si>
  <si>
    <t>2420000</t>
  </si>
  <si>
    <t>Misc Current &amp; Accrued Liab</t>
  </si>
  <si>
    <t>Removal NERC Compliance Asset from Cap.</t>
  </si>
  <si>
    <t>Less SO2 Allowance Inventory</t>
  </si>
  <si>
    <t>*</t>
  </si>
  <si>
    <t>Accum Deferred FIT - Other*</t>
  </si>
  <si>
    <t>Acc Dfd FIT - Accel Amort Prop*</t>
  </si>
  <si>
    <t>Accum Defd FIT - Utility Prop*</t>
  </si>
  <si>
    <t>Acc Dfd SIT-WV Pollution Cntrl*</t>
  </si>
  <si>
    <t>*Differences in accumulated deferred federal income tax account balances are due to tax accounting preparation for filing purposes</t>
  </si>
  <si>
    <t>165001122</t>
  </si>
  <si>
    <t>165001123</t>
  </si>
  <si>
    <t>165001222</t>
  </si>
  <si>
    <t>165001223</t>
  </si>
  <si>
    <t>1840063</t>
  </si>
  <si>
    <t>Corporate Charge Card Clearing</t>
  </si>
  <si>
    <t>186000321</t>
  </si>
  <si>
    <t>186000322</t>
  </si>
  <si>
    <t>186008122</t>
  </si>
  <si>
    <t>186008123</t>
  </si>
  <si>
    <t>1070007</t>
  </si>
  <si>
    <t>Cloud Implementation Costs</t>
  </si>
  <si>
    <t>1420033</t>
  </si>
  <si>
    <t>Cooling Assistance Prg (COOL)</t>
  </si>
  <si>
    <t>1420050</t>
  </si>
  <si>
    <t>PJM AR Accrual</t>
  </si>
  <si>
    <t>1440001</t>
  </si>
  <si>
    <t>Uncoll Accts-Elect Receivables</t>
  </si>
  <si>
    <t>1540033</t>
  </si>
  <si>
    <t>Inventory  Pending Inspection</t>
  </si>
  <si>
    <t>1650041</t>
  </si>
  <si>
    <t>Prepaid Regulatory Fees</t>
  </si>
  <si>
    <t>165000221</t>
  </si>
  <si>
    <t>165000222</t>
  </si>
  <si>
    <t>1823037</t>
  </si>
  <si>
    <t>KY Steam Maint O/U</t>
  </si>
  <si>
    <t>182332821</t>
  </si>
  <si>
    <t>FERC Formula Rates Under Recvr</t>
  </si>
  <si>
    <t>182332822</t>
  </si>
  <si>
    <t>1823620</t>
  </si>
  <si>
    <t>2020 KY Storm Deferral</t>
  </si>
  <si>
    <t>1823623</t>
  </si>
  <si>
    <t>2021 KY Storm deferral</t>
  </si>
  <si>
    <t>1823685</t>
  </si>
  <si>
    <t>KY ELG Deferral</t>
  </si>
  <si>
    <t>1823698</t>
  </si>
  <si>
    <t>2022 KY Major Storm Deferral</t>
  </si>
  <si>
    <t>1860185</t>
  </si>
  <si>
    <t>Long Term Assoc AR</t>
  </si>
  <si>
    <t>1860192</t>
  </si>
  <si>
    <t>Trnsrce OU Acctg for Def Asset</t>
  </si>
  <si>
    <t>2110000</t>
  </si>
  <si>
    <t>Miscellaneous Paid-In Capital</t>
  </si>
  <si>
    <t>2240502</t>
  </si>
  <si>
    <t>2240505</t>
  </si>
  <si>
    <t>Oth LTD - Other - Current</t>
  </si>
  <si>
    <t>2320008</t>
  </si>
  <si>
    <t>Miscellaneous Liabilities</t>
  </si>
  <si>
    <t>2282011</t>
  </si>
  <si>
    <t>Accm Prv I/D - Asbestos - Curr</t>
  </si>
  <si>
    <t>2282012</t>
  </si>
  <si>
    <t>Accm Prv I/D - Asbestos</t>
  </si>
  <si>
    <t>236000220</t>
  </si>
  <si>
    <t>236000221</t>
  </si>
  <si>
    <t>236000222</t>
  </si>
  <si>
    <t>236000223</t>
  </si>
  <si>
    <t>236000721</t>
  </si>
  <si>
    <t>236000722</t>
  </si>
  <si>
    <t>236000723</t>
  </si>
  <si>
    <t>236000820</t>
  </si>
  <si>
    <t>236000821</t>
  </si>
  <si>
    <t>236000822</t>
  </si>
  <si>
    <t>236001321</t>
  </si>
  <si>
    <t>236001322</t>
  </si>
  <si>
    <t>236001323</t>
  </si>
  <si>
    <t>236001622</t>
  </si>
  <si>
    <t>236001623</t>
  </si>
  <si>
    <t>236001722</t>
  </si>
  <si>
    <t>236002222</t>
  </si>
  <si>
    <t>236003321</t>
  </si>
  <si>
    <t>236003322</t>
  </si>
  <si>
    <t>236003323</t>
  </si>
  <si>
    <t>236003522</t>
  </si>
  <si>
    <t>236003523</t>
  </si>
  <si>
    <t>2440002</t>
  </si>
  <si>
    <t>2440022</t>
  </si>
  <si>
    <t>2420660</t>
  </si>
  <si>
    <t>AEP Transmission ICP</t>
  </si>
  <si>
    <t>2420700</t>
  </si>
  <si>
    <t>Quality of Service</t>
  </si>
  <si>
    <t>2540237</t>
  </si>
  <si>
    <t>KY Steam Main O/U</t>
  </si>
  <si>
    <t>2543246</t>
  </si>
  <si>
    <t>Capacity Charge Tariff OverRec</t>
  </si>
  <si>
    <t>2530188</t>
  </si>
  <si>
    <t>Long Term Assoc AP</t>
  </si>
  <si>
    <t>Cash Working Capital</t>
  </si>
  <si>
    <t>Total ADIT Adjustment</t>
  </si>
  <si>
    <t>Removal Rockport Deferral from Cap</t>
  </si>
  <si>
    <t>Decommissioning Removal</t>
  </si>
  <si>
    <t>AFUDC in CWIP</t>
  </si>
  <si>
    <t>Per Books 3/31/2023</t>
  </si>
  <si>
    <t>Jurisdictional Allocation &amp; Non-Applicable ADIT Adjustment</t>
  </si>
  <si>
    <t>Less: AFUDC in CWIP</t>
  </si>
  <si>
    <t>Subtotal (34 through 37)</t>
  </si>
  <si>
    <t>(Section V, Schedule 4, column 2, line 212)</t>
  </si>
  <si>
    <t>Subtotal 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</si>
</sst>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&quot;&quot;;_(@_)"/>
    <numFmt numFmtId="166" formatCode="[Blue]#,##0,_);[Red]\(#,##0,\)"/>
    <numFmt numFmtId="167" formatCode="_(&quot;$&quot;* #,##0_);_(&quot;$&quot;* \(#,##0\);_(&quot;$&quot;* &quot;-&quot;??_);_(@_)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 Unicode MS"/>
      <family val="2"/>
    </font>
    <font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4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2" applyNumberFormat="0" applyAlignment="0" applyProtection="0"/>
    <xf numFmtId="0" fontId="17" fillId="2" borderId="2" applyNumberFormat="0" applyAlignment="0" applyProtection="0"/>
    <xf numFmtId="0" fontId="17" fillId="2" borderId="2" applyNumberFormat="0" applyAlignment="0" applyProtection="0"/>
    <xf numFmtId="0" fontId="17" fillId="2" borderId="2" applyNumberFormat="0" applyAlignment="0" applyProtection="0"/>
    <xf numFmtId="0" fontId="18" fillId="2" borderId="2" applyNumberFormat="0" applyAlignment="0" applyProtection="0"/>
    <xf numFmtId="0" fontId="19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1" fillId="26" borderId="3" applyNumberFormat="0" applyAlignment="0" applyProtection="0"/>
    <xf numFmtId="0" fontId="20" fillId="26" borderId="3" applyNumberFormat="0" applyAlignment="0" applyProtection="0"/>
    <xf numFmtId="0" fontId="19" fillId="26" borderId="3" applyNumberFormat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9" borderId="2" applyNumberFormat="0" applyAlignment="0" applyProtection="0"/>
    <xf numFmtId="0" fontId="46" fillId="9" borderId="2" applyNumberFormat="0" applyAlignment="0" applyProtection="0"/>
    <xf numFmtId="0" fontId="46" fillId="9" borderId="2" applyNumberFormat="0" applyAlignment="0" applyProtection="0"/>
    <xf numFmtId="0" fontId="46" fillId="9" borderId="2" applyNumberFormat="0" applyAlignment="0" applyProtection="0"/>
    <xf numFmtId="0" fontId="47" fillId="9" borderId="2" applyNumberFormat="0" applyAlignment="0" applyProtection="0"/>
    <xf numFmtId="41" fontId="48" fillId="0" borderId="0">
      <alignment horizontal="left"/>
    </xf>
    <xf numFmtId="0" fontId="49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0" borderId="0"/>
    <xf numFmtId="0" fontId="5" fillId="0" borderId="0"/>
    <xf numFmtId="37" fontId="6" fillId="0" borderId="0"/>
    <xf numFmtId="0" fontId="6" fillId="0" borderId="0"/>
    <xf numFmtId="0" fontId="23" fillId="0" borderId="0"/>
    <xf numFmtId="0" fontId="1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5" fillId="0" borderId="0"/>
    <xf numFmtId="0" fontId="56" fillId="0" borderId="0"/>
    <xf numFmtId="0" fontId="56" fillId="0" borderId="0"/>
    <xf numFmtId="0" fontId="5" fillId="0" borderId="0"/>
    <xf numFmtId="0" fontId="56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3" fillId="5" borderId="11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43" fontId="46" fillId="0" borderId="0"/>
    <xf numFmtId="166" fontId="57" fillId="0" borderId="0"/>
    <xf numFmtId="0" fontId="58" fillId="2" borderId="12" applyNumberFormat="0" applyAlignment="0" applyProtection="0"/>
    <xf numFmtId="0" fontId="59" fillId="2" borderId="12" applyNumberFormat="0" applyAlignment="0" applyProtection="0"/>
    <xf numFmtId="0" fontId="59" fillId="2" borderId="12" applyNumberFormat="0" applyAlignment="0" applyProtection="0"/>
    <xf numFmtId="0" fontId="59" fillId="2" borderId="12" applyNumberFormat="0" applyAlignment="0" applyProtection="0"/>
    <xf numFmtId="0" fontId="60" fillId="2" borderId="12" applyNumberFormat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4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15" fontId="75" fillId="0" borderId="0" applyFont="0" applyFill="0" applyBorder="0" applyAlignment="0" applyProtection="0"/>
    <xf numFmtId="4" fontId="75" fillId="0" borderId="0" applyFont="0" applyFill="0" applyBorder="0" applyAlignment="0" applyProtection="0"/>
    <xf numFmtId="0" fontId="76" fillId="0" borderId="13">
      <alignment horizontal="center"/>
    </xf>
    <xf numFmtId="3" fontId="75" fillId="0" borderId="0" applyFont="0" applyFill="0" applyBorder="0" applyAlignment="0" applyProtection="0"/>
    <xf numFmtId="0" fontId="75" fillId="27" borderId="0" applyNumberFormat="0" applyFont="0" applyBorder="0" applyAlignment="0" applyProtection="0"/>
    <xf numFmtId="0" fontId="77" fillId="0" borderId="0"/>
    <xf numFmtId="44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37" fontId="0" fillId="0" borderId="0" xfId="1" applyNumberFormat="1" applyFont="1" applyFill="1" applyAlignment="1"/>
    <xf numFmtId="37" fontId="0" fillId="0" borderId="1" xfId="1" applyNumberFormat="1" applyFont="1" applyFill="1" applyBorder="1" applyAlignment="1"/>
    <xf numFmtId="37" fontId="2" fillId="0" borderId="0" xfId="1" applyNumberFormat="1" applyFont="1" applyFill="1" applyAlignment="1"/>
    <xf numFmtId="37" fontId="4" fillId="0" borderId="0" xfId="1" applyNumberFormat="1" applyFont="1" applyFill="1" applyAlignment="1"/>
    <xf numFmtId="37" fontId="4" fillId="0" borderId="0" xfId="1" applyNumberFormat="1" applyFont="1" applyFill="1" applyAlignment="1">
      <alignment horizontal="center"/>
    </xf>
    <xf numFmtId="37" fontId="0" fillId="0" borderId="0" xfId="1" applyNumberFormat="1" applyFont="1" applyFill="1" applyBorder="1" applyAlignment="1"/>
    <xf numFmtId="37" fontId="4" fillId="0" borderId="0" xfId="0" applyNumberFormat="1" applyFont="1" applyFill="1"/>
    <xf numFmtId="37" fontId="0" fillId="0" borderId="0" xfId="0" applyNumberFormat="1" applyFill="1"/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2" fillId="0" borderId="0" xfId="0" applyFont="1" applyFill="1"/>
    <xf numFmtId="37" fontId="0" fillId="0" borderId="1" xfId="0" applyNumberFormat="1" applyFill="1" applyBorder="1"/>
    <xf numFmtId="37" fontId="0" fillId="0" borderId="0" xfId="0" applyNumberFormat="1" applyFill="1" applyBorder="1"/>
    <xf numFmtId="37" fontId="2" fillId="0" borderId="0" xfId="0" applyNumberFormat="1" applyFont="1" applyFill="1"/>
    <xf numFmtId="49" fontId="70" fillId="0" borderId="0" xfId="5" applyNumberFormat="1" applyFont="1" applyFill="1" applyAlignment="1">
      <alignment horizontal="left" vertical="center"/>
    </xf>
    <xf numFmtId="49" fontId="71" fillId="0" borderId="0" xfId="5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37" fontId="4" fillId="0" borderId="0" xfId="0" applyNumberFormat="1" applyFont="1" applyFill="1" applyAlignment="1">
      <alignment horizontal="center" vertical="center"/>
    </xf>
    <xf numFmtId="49" fontId="70" fillId="0" borderId="0" xfId="5" applyNumberFormat="1" applyFont="1" applyFill="1" applyAlignment="1">
      <alignment horizontal="right" vertical="center"/>
    </xf>
    <xf numFmtId="37" fontId="1" fillId="0" borderId="0" xfId="1" applyNumberFormat="1" applyFont="1" applyFill="1" applyAlignment="1"/>
    <xf numFmtId="37" fontId="1" fillId="0" borderId="0" xfId="1" applyNumberFormat="1" applyFont="1" applyFill="1" applyBorder="1" applyAlignment="1"/>
    <xf numFmtId="0" fontId="0" fillId="0" borderId="0" xfId="0" quotePrefix="1" applyFill="1"/>
    <xf numFmtId="164" fontId="0" fillId="0" borderId="1" xfId="1" applyNumberFormat="1" applyFont="1" applyFill="1" applyBorder="1"/>
    <xf numFmtId="0" fontId="3" fillId="0" borderId="0" xfId="736" applyFont="1" applyFill="1"/>
    <xf numFmtId="0" fontId="4" fillId="0" borderId="0" xfId="0" applyFont="1" applyFill="1"/>
    <xf numFmtId="0" fontId="1" fillId="0" borderId="0" xfId="0" applyFont="1" applyFill="1"/>
    <xf numFmtId="37" fontId="1" fillId="0" borderId="0" xfId="0" applyNumberFormat="1" applyFont="1" applyFill="1"/>
    <xf numFmtId="0" fontId="0" fillId="0" borderId="0" xfId="0" applyFill="1" applyBorder="1"/>
    <xf numFmtId="37" fontId="2" fillId="0" borderId="1" xfId="1" applyNumberFormat="1" applyFont="1" applyFill="1" applyBorder="1" applyAlignment="1"/>
    <xf numFmtId="0" fontId="1" fillId="0" borderId="0" xfId="0" applyFont="1" applyFill="1" applyBorder="1"/>
    <xf numFmtId="37" fontId="1" fillId="0" borderId="0" xfId="0" applyNumberFormat="1" applyFont="1" applyFill="1" applyBorder="1"/>
    <xf numFmtId="37" fontId="0" fillId="0" borderId="18" xfId="1" applyNumberFormat="1" applyFont="1" applyFill="1" applyBorder="1" applyAlignment="1"/>
    <xf numFmtId="0" fontId="0" fillId="0" borderId="18" xfId="0" applyFill="1" applyBorder="1"/>
    <xf numFmtId="37" fontId="0" fillId="0" borderId="19" xfId="0" applyNumberFormat="1" applyFill="1" applyBorder="1"/>
    <xf numFmtId="37" fontId="0" fillId="0" borderId="21" xfId="0" applyNumberFormat="1" applyFill="1" applyBorder="1"/>
    <xf numFmtId="0" fontId="0" fillId="0" borderId="13" xfId="0" applyFill="1" applyBorder="1"/>
    <xf numFmtId="37" fontId="0" fillId="0" borderId="24" xfId="0" applyNumberFormat="1" applyFill="1" applyBorder="1"/>
    <xf numFmtId="167" fontId="73" fillId="0" borderId="0" xfId="736" applyNumberFormat="1" applyFont="1" applyFill="1"/>
    <xf numFmtId="167" fontId="3" fillId="0" borderId="0" xfId="736" applyNumberFormat="1" applyFont="1" applyFill="1"/>
    <xf numFmtId="0" fontId="78" fillId="0" borderId="0" xfId="0" applyFont="1" applyFill="1" applyAlignment="1">
      <alignment horizontal="center" wrapText="1"/>
    </xf>
    <xf numFmtId="37" fontId="3" fillId="0" borderId="0" xfId="736" applyNumberFormat="1" applyFont="1" applyFill="1"/>
    <xf numFmtId="37" fontId="3" fillId="0" borderId="1" xfId="736" applyNumberFormat="1" applyFont="1" applyFill="1" applyBorder="1"/>
    <xf numFmtId="37" fontId="3" fillId="0" borderId="0" xfId="736" applyNumberFormat="1" applyFont="1" applyFill="1" applyBorder="1"/>
    <xf numFmtId="37" fontId="3" fillId="0" borderId="13" xfId="736" applyNumberFormat="1" applyFont="1" applyFill="1" applyBorder="1"/>
    <xf numFmtId="164" fontId="78" fillId="0" borderId="0" xfId="738" applyNumberFormat="1" applyFont="1" applyFill="1"/>
    <xf numFmtId="164" fontId="55" fillId="0" borderId="0" xfId="738" applyNumberFormat="1" applyFont="1" applyFill="1"/>
    <xf numFmtId="164" fontId="55" fillId="0" borderId="1" xfId="738" applyNumberFormat="1" applyFont="1" applyFill="1" applyBorder="1"/>
    <xf numFmtId="164" fontId="3" fillId="0" borderId="0" xfId="736" applyNumberFormat="1" applyFont="1" applyFill="1"/>
    <xf numFmtId="164" fontId="73" fillId="0" borderId="1" xfId="736" applyNumberFormat="1" applyFont="1" applyFill="1" applyBorder="1"/>
    <xf numFmtId="164" fontId="73" fillId="0" borderId="16" xfId="736" applyNumberFormat="1" applyFont="1" applyFill="1" applyBorder="1"/>
    <xf numFmtId="37" fontId="2" fillId="0" borderId="0" xfId="1" applyNumberFormat="1" applyFont="1" applyFill="1" applyBorder="1" applyAlignment="1"/>
    <xf numFmtId="37" fontId="1" fillId="0" borderId="1" xfId="1" applyNumberFormat="1" applyFont="1" applyFill="1" applyBorder="1" applyAlignment="1"/>
    <xf numFmtId="164" fontId="0" fillId="0" borderId="0" xfId="1" applyNumberFormat="1" applyFont="1" applyFill="1" applyBorder="1"/>
    <xf numFmtId="0" fontId="0" fillId="0" borderId="0" xfId="0" applyFill="1" applyAlignment="1">
      <alignment horizontal="right"/>
    </xf>
    <xf numFmtId="0" fontId="0" fillId="0" borderId="0" xfId="0" quotePrefix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3" fontId="0" fillId="0" borderId="0" xfId="1" applyFont="1" applyFill="1"/>
    <xf numFmtId="43" fontId="0" fillId="0" borderId="0" xfId="0" applyNumberFormat="1" applyFill="1"/>
    <xf numFmtId="0" fontId="0" fillId="0" borderId="0" xfId="0" applyFill="1" applyAlignment="1">
      <alignment horizontal="left"/>
    </xf>
    <xf numFmtId="43" fontId="3" fillId="0" borderId="0" xfId="736" applyNumberFormat="1" applyFont="1" applyFill="1"/>
    <xf numFmtId="43" fontId="3" fillId="0" borderId="0" xfId="1" applyFont="1" applyFill="1"/>
    <xf numFmtId="0" fontId="3" fillId="0" borderId="0" xfId="736" applyFont="1" applyFill="1" applyAlignment="1">
      <alignment horizontal="center"/>
    </xf>
    <xf numFmtId="164" fontId="0" fillId="0" borderId="0" xfId="0" applyNumberFormat="1" applyFill="1"/>
    <xf numFmtId="43" fontId="0" fillId="0" borderId="0" xfId="1" applyNumberFormat="1" applyFont="1" applyFill="1"/>
    <xf numFmtId="49" fontId="70" fillId="0" borderId="0" xfId="2" applyNumberFormat="1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vertical="center"/>
    </xf>
    <xf numFmtId="164" fontId="0" fillId="0" borderId="13" xfId="1" applyNumberFormat="1" applyFont="1" applyFill="1" applyBorder="1"/>
    <xf numFmtId="0" fontId="2" fillId="0" borderId="0" xfId="0" applyFont="1" applyFill="1" applyAlignment="1">
      <alignment horizontal="right" vertical="center"/>
    </xf>
    <xf numFmtId="164" fontId="2" fillId="0" borderId="0" xfId="1" applyNumberFormat="1" applyFont="1" applyFill="1"/>
    <xf numFmtId="0" fontId="0" fillId="0" borderId="0" xfId="0" applyFill="1" applyAlignment="1">
      <alignment wrapText="1"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7" fontId="0" fillId="0" borderId="0" xfId="1" applyNumberFormat="1" applyFont="1" applyFill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80" fillId="0" borderId="0" xfId="0" applyNumberFormat="1" applyFont="1" applyFill="1" applyAlignment="1">
      <alignment horizontal="center"/>
    </xf>
    <xf numFmtId="0" fontId="79" fillId="0" borderId="17" xfId="0" applyFont="1" applyFill="1" applyBorder="1"/>
    <xf numFmtId="0" fontId="2" fillId="0" borderId="20" xfId="0" applyFont="1" applyFill="1" applyBorder="1"/>
    <xf numFmtId="0" fontId="2" fillId="0" borderId="22" xfId="0" applyFont="1" applyFill="1" applyBorder="1"/>
    <xf numFmtId="0" fontId="2" fillId="0" borderId="23" xfId="0" applyFont="1" applyFill="1" applyBorder="1"/>
    <xf numFmtId="167" fontId="55" fillId="0" borderId="1" xfId="737" applyNumberFormat="1" applyFont="1" applyFill="1" applyBorder="1"/>
    <xf numFmtId="0" fontId="3" fillId="0" borderId="0" xfId="736" applyFont="1" applyFill="1" applyAlignment="1">
      <alignment horizontal="centerContinuous"/>
    </xf>
    <xf numFmtId="0" fontId="74" fillId="0" borderId="0" xfId="736" applyFont="1" applyFill="1" applyBorder="1" applyAlignment="1">
      <alignment horizontal="left" wrapText="1"/>
    </xf>
    <xf numFmtId="0" fontId="74" fillId="0" borderId="0" xfId="736" applyFont="1" applyFill="1"/>
    <xf numFmtId="0" fontId="73" fillId="0" borderId="0" xfId="736" applyFont="1" applyFill="1"/>
    <xf numFmtId="0" fontId="73" fillId="0" borderId="0" xfId="736" applyFont="1" applyFill="1" applyBorder="1" applyAlignment="1">
      <alignment horizontal="center" wrapText="1"/>
    </xf>
    <xf numFmtId="0" fontId="78" fillId="0" borderId="0" xfId="0" applyFont="1" applyFill="1" applyAlignment="1">
      <alignment horizontal="center" wrapText="1"/>
    </xf>
    <xf numFmtId="0" fontId="73" fillId="0" borderId="0" xfId="736" applyFont="1" applyFill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37" fontId="4" fillId="0" borderId="1" xfId="0" applyNumberFormat="1" applyFont="1" applyFill="1" applyBorder="1"/>
    <xf numFmtId="37" fontId="4" fillId="0" borderId="0" xfId="1" applyNumberFormat="1" applyFont="1" applyFill="1" applyBorder="1" applyAlignment="1"/>
    <xf numFmtId="37" fontId="0" fillId="0" borderId="13" xfId="1" applyNumberFormat="1" applyFont="1" applyFill="1" applyBorder="1" applyAlignment="1"/>
    <xf numFmtId="37" fontId="2" fillId="0" borderId="1" xfId="0" applyNumberFormat="1" applyFont="1" applyFill="1" applyBorder="1"/>
    <xf numFmtId="37" fontId="4" fillId="0" borderId="0" xfId="0" applyNumberFormat="1" applyFont="1" applyFill="1" applyBorder="1"/>
    <xf numFmtId="43" fontId="0" fillId="0" borderId="1" xfId="1" applyFont="1" applyFill="1" applyBorder="1"/>
  </cellXfs>
  <cellStyles count="740">
    <cellStyle name="20% - Accent1 2" xfId="9" xr:uid="{00000000-0005-0000-0000-000000000000}"/>
    <cellStyle name="20% - Accent1 2 2" xfId="10" xr:uid="{00000000-0005-0000-0000-000001000000}"/>
    <cellStyle name="20% - Accent1 3" xfId="11" xr:uid="{00000000-0005-0000-0000-000002000000}"/>
    <cellStyle name="20% - Accent1 4" xfId="12" xr:uid="{00000000-0005-0000-0000-000003000000}"/>
    <cellStyle name="20% - Accent1 5" xfId="13" xr:uid="{00000000-0005-0000-0000-000004000000}"/>
    <cellStyle name="20% - Accent1 6" xfId="14" xr:uid="{00000000-0005-0000-0000-000005000000}"/>
    <cellStyle name="20% - Accent1 7" xfId="15" xr:uid="{00000000-0005-0000-0000-000006000000}"/>
    <cellStyle name="20% - Accent1 8" xfId="16" xr:uid="{00000000-0005-0000-0000-000007000000}"/>
    <cellStyle name="20% - Accent2 2" xfId="17" xr:uid="{00000000-0005-0000-0000-000008000000}"/>
    <cellStyle name="20% - Accent2 2 2" xfId="18" xr:uid="{00000000-0005-0000-0000-000009000000}"/>
    <cellStyle name="20% - Accent2 3" xfId="19" xr:uid="{00000000-0005-0000-0000-00000A000000}"/>
    <cellStyle name="20% - Accent2 4" xfId="20" xr:uid="{00000000-0005-0000-0000-00000B000000}"/>
    <cellStyle name="20% - Accent2 5" xfId="21" xr:uid="{00000000-0005-0000-0000-00000C000000}"/>
    <cellStyle name="20% - Accent2 6" xfId="22" xr:uid="{00000000-0005-0000-0000-00000D000000}"/>
    <cellStyle name="20% - Accent3 2" xfId="23" xr:uid="{00000000-0005-0000-0000-00000E000000}"/>
    <cellStyle name="20% - Accent3 2 2" xfId="24" xr:uid="{00000000-0005-0000-0000-00000F000000}"/>
    <cellStyle name="20% - Accent3 3" xfId="25" xr:uid="{00000000-0005-0000-0000-000010000000}"/>
    <cellStyle name="20% - Accent3 4" xfId="26" xr:uid="{00000000-0005-0000-0000-000011000000}"/>
    <cellStyle name="20% - Accent3 5" xfId="27" xr:uid="{00000000-0005-0000-0000-000012000000}"/>
    <cellStyle name="20% - Accent3 6" xfId="28" xr:uid="{00000000-0005-0000-0000-000013000000}"/>
    <cellStyle name="20% - Accent3 7" xfId="29" xr:uid="{00000000-0005-0000-0000-000014000000}"/>
    <cellStyle name="20% - Accent3 8" xfId="30" xr:uid="{00000000-0005-0000-0000-000015000000}"/>
    <cellStyle name="20% - Accent4 2" xfId="31" xr:uid="{00000000-0005-0000-0000-000016000000}"/>
    <cellStyle name="20% - Accent4 2 2" xfId="32" xr:uid="{00000000-0005-0000-0000-000017000000}"/>
    <cellStyle name="20% - Accent4 3" xfId="33" xr:uid="{00000000-0005-0000-0000-000018000000}"/>
    <cellStyle name="20% - Accent4 4" xfId="34" xr:uid="{00000000-0005-0000-0000-000019000000}"/>
    <cellStyle name="20% - Accent4 5" xfId="35" xr:uid="{00000000-0005-0000-0000-00001A000000}"/>
    <cellStyle name="20% - Accent4 6" xfId="36" xr:uid="{00000000-0005-0000-0000-00001B000000}"/>
    <cellStyle name="20% - Accent4 7" xfId="37" xr:uid="{00000000-0005-0000-0000-00001C000000}"/>
    <cellStyle name="20% - Accent4 8" xfId="38" xr:uid="{00000000-0005-0000-0000-00001D000000}"/>
    <cellStyle name="20% - Accent5 2" xfId="39" xr:uid="{00000000-0005-0000-0000-00001E000000}"/>
    <cellStyle name="20% - Accent5 2 2" xfId="40" xr:uid="{00000000-0005-0000-0000-00001F000000}"/>
    <cellStyle name="20% - Accent5 3" xfId="41" xr:uid="{00000000-0005-0000-0000-000020000000}"/>
    <cellStyle name="20% - Accent5 4" xfId="42" xr:uid="{00000000-0005-0000-0000-000021000000}"/>
    <cellStyle name="20% - Accent5 5" xfId="43" xr:uid="{00000000-0005-0000-0000-000022000000}"/>
    <cellStyle name="20% - Accent5 6" xfId="44" xr:uid="{00000000-0005-0000-0000-000023000000}"/>
    <cellStyle name="20% - Accent6 2" xfId="45" xr:uid="{00000000-0005-0000-0000-000024000000}"/>
    <cellStyle name="20% - Accent6 2 2" xfId="46" xr:uid="{00000000-0005-0000-0000-000025000000}"/>
    <cellStyle name="20% - Accent6 3" xfId="47" xr:uid="{00000000-0005-0000-0000-000026000000}"/>
    <cellStyle name="20% - Accent6 4" xfId="48" xr:uid="{00000000-0005-0000-0000-000027000000}"/>
    <cellStyle name="20% - Accent6 5" xfId="49" xr:uid="{00000000-0005-0000-0000-000028000000}"/>
    <cellStyle name="20% - Accent6 6" xfId="50" xr:uid="{00000000-0005-0000-0000-000029000000}"/>
    <cellStyle name="40% - Accent1 2" xfId="51" xr:uid="{00000000-0005-0000-0000-00002A000000}"/>
    <cellStyle name="40% - Accent1 2 2" xfId="52" xr:uid="{00000000-0005-0000-0000-00002B000000}"/>
    <cellStyle name="40% - Accent1 3" xfId="53" xr:uid="{00000000-0005-0000-0000-00002C000000}"/>
    <cellStyle name="40% - Accent1 4" xfId="54" xr:uid="{00000000-0005-0000-0000-00002D000000}"/>
    <cellStyle name="40% - Accent1 5" xfId="55" xr:uid="{00000000-0005-0000-0000-00002E000000}"/>
    <cellStyle name="40% - Accent1 6" xfId="56" xr:uid="{00000000-0005-0000-0000-00002F000000}"/>
    <cellStyle name="40% - Accent1 7" xfId="57" xr:uid="{00000000-0005-0000-0000-000030000000}"/>
    <cellStyle name="40% - Accent1 8" xfId="58" xr:uid="{00000000-0005-0000-0000-000031000000}"/>
    <cellStyle name="40% - Accent2 2" xfId="59" xr:uid="{00000000-0005-0000-0000-000032000000}"/>
    <cellStyle name="40% - Accent2 2 2" xfId="60" xr:uid="{00000000-0005-0000-0000-000033000000}"/>
    <cellStyle name="40% - Accent2 3" xfId="61" xr:uid="{00000000-0005-0000-0000-000034000000}"/>
    <cellStyle name="40% - Accent2 4" xfId="62" xr:uid="{00000000-0005-0000-0000-000035000000}"/>
    <cellStyle name="40% - Accent2 5" xfId="63" xr:uid="{00000000-0005-0000-0000-000036000000}"/>
    <cellStyle name="40% - Accent2 6" xfId="64" xr:uid="{00000000-0005-0000-0000-000037000000}"/>
    <cellStyle name="40% - Accent3 2" xfId="65" xr:uid="{00000000-0005-0000-0000-000038000000}"/>
    <cellStyle name="40% - Accent3 2 2" xfId="66" xr:uid="{00000000-0005-0000-0000-000039000000}"/>
    <cellStyle name="40% - Accent3 3" xfId="67" xr:uid="{00000000-0005-0000-0000-00003A000000}"/>
    <cellStyle name="40% - Accent3 4" xfId="68" xr:uid="{00000000-0005-0000-0000-00003B000000}"/>
    <cellStyle name="40% - Accent3 5" xfId="69" xr:uid="{00000000-0005-0000-0000-00003C000000}"/>
    <cellStyle name="40% - Accent3 6" xfId="70" xr:uid="{00000000-0005-0000-0000-00003D000000}"/>
    <cellStyle name="40% - Accent3 7" xfId="71" xr:uid="{00000000-0005-0000-0000-00003E000000}"/>
    <cellStyle name="40% - Accent3 8" xfId="72" xr:uid="{00000000-0005-0000-0000-00003F000000}"/>
    <cellStyle name="40% - Accent4 2" xfId="73" xr:uid="{00000000-0005-0000-0000-000040000000}"/>
    <cellStyle name="40% - Accent4 2 2" xfId="74" xr:uid="{00000000-0005-0000-0000-000041000000}"/>
    <cellStyle name="40% - Accent4 3" xfId="75" xr:uid="{00000000-0005-0000-0000-000042000000}"/>
    <cellStyle name="40% - Accent4 4" xfId="76" xr:uid="{00000000-0005-0000-0000-000043000000}"/>
    <cellStyle name="40% - Accent4 5" xfId="77" xr:uid="{00000000-0005-0000-0000-000044000000}"/>
    <cellStyle name="40% - Accent4 6" xfId="78" xr:uid="{00000000-0005-0000-0000-000045000000}"/>
    <cellStyle name="40% - Accent4 7" xfId="79" xr:uid="{00000000-0005-0000-0000-000046000000}"/>
    <cellStyle name="40% - Accent4 8" xfId="80" xr:uid="{00000000-0005-0000-0000-000047000000}"/>
    <cellStyle name="40% - Accent5 2" xfId="81" xr:uid="{00000000-0005-0000-0000-000048000000}"/>
    <cellStyle name="40% - Accent5 2 2" xfId="82" xr:uid="{00000000-0005-0000-0000-000049000000}"/>
    <cellStyle name="40% - Accent5 3" xfId="83" xr:uid="{00000000-0005-0000-0000-00004A000000}"/>
    <cellStyle name="40% - Accent5 4" xfId="84" xr:uid="{00000000-0005-0000-0000-00004B000000}"/>
    <cellStyle name="40% - Accent5 5" xfId="85" xr:uid="{00000000-0005-0000-0000-00004C000000}"/>
    <cellStyle name="40% - Accent5 6" xfId="86" xr:uid="{00000000-0005-0000-0000-00004D000000}"/>
    <cellStyle name="40% - Accent6 2" xfId="87" xr:uid="{00000000-0005-0000-0000-00004E000000}"/>
    <cellStyle name="40% - Accent6 2 2" xfId="88" xr:uid="{00000000-0005-0000-0000-00004F000000}"/>
    <cellStyle name="40% - Accent6 3" xfId="89" xr:uid="{00000000-0005-0000-0000-000050000000}"/>
    <cellStyle name="40% - Accent6 4" xfId="90" xr:uid="{00000000-0005-0000-0000-000051000000}"/>
    <cellStyle name="40% - Accent6 5" xfId="91" xr:uid="{00000000-0005-0000-0000-000052000000}"/>
    <cellStyle name="40% - Accent6 6" xfId="92" xr:uid="{00000000-0005-0000-0000-000053000000}"/>
    <cellStyle name="40% - Accent6 7" xfId="93" xr:uid="{00000000-0005-0000-0000-000054000000}"/>
    <cellStyle name="40% - Accent6 8" xfId="94" xr:uid="{00000000-0005-0000-0000-000055000000}"/>
    <cellStyle name="60% - Accent1 2" xfId="95" xr:uid="{00000000-0005-0000-0000-000056000000}"/>
    <cellStyle name="60% - Accent1 3" xfId="96" xr:uid="{00000000-0005-0000-0000-000057000000}"/>
    <cellStyle name="60% - Accent1 4" xfId="97" xr:uid="{00000000-0005-0000-0000-000058000000}"/>
    <cellStyle name="60% - Accent1 5" xfId="98" xr:uid="{00000000-0005-0000-0000-000059000000}"/>
    <cellStyle name="60% - Accent1 6" xfId="99" xr:uid="{00000000-0005-0000-0000-00005A000000}"/>
    <cellStyle name="60% - Accent1 7" xfId="100" xr:uid="{00000000-0005-0000-0000-00005B000000}"/>
    <cellStyle name="60% - Accent1 8" xfId="101" xr:uid="{00000000-0005-0000-0000-00005C000000}"/>
    <cellStyle name="60% - Accent2 2" xfId="102" xr:uid="{00000000-0005-0000-0000-00005D000000}"/>
    <cellStyle name="60% - Accent2 3" xfId="103" xr:uid="{00000000-0005-0000-0000-00005E000000}"/>
    <cellStyle name="60% - Accent2 4" xfId="104" xr:uid="{00000000-0005-0000-0000-00005F000000}"/>
    <cellStyle name="60% - Accent2 5" xfId="105" xr:uid="{00000000-0005-0000-0000-000060000000}"/>
    <cellStyle name="60% - Accent2 6" xfId="106" xr:uid="{00000000-0005-0000-0000-000061000000}"/>
    <cellStyle name="60% - Accent3 2" xfId="107" xr:uid="{00000000-0005-0000-0000-000062000000}"/>
    <cellStyle name="60% - Accent3 3" xfId="108" xr:uid="{00000000-0005-0000-0000-000063000000}"/>
    <cellStyle name="60% - Accent3 4" xfId="109" xr:uid="{00000000-0005-0000-0000-000064000000}"/>
    <cellStyle name="60% - Accent3 5" xfId="110" xr:uid="{00000000-0005-0000-0000-000065000000}"/>
    <cellStyle name="60% - Accent3 6" xfId="111" xr:uid="{00000000-0005-0000-0000-000066000000}"/>
    <cellStyle name="60% - Accent3 7" xfId="112" xr:uid="{00000000-0005-0000-0000-000067000000}"/>
    <cellStyle name="60% - Accent3 8" xfId="113" xr:uid="{00000000-0005-0000-0000-000068000000}"/>
    <cellStyle name="60% - Accent4 2" xfId="114" xr:uid="{00000000-0005-0000-0000-000069000000}"/>
    <cellStyle name="60% - Accent4 3" xfId="115" xr:uid="{00000000-0005-0000-0000-00006A000000}"/>
    <cellStyle name="60% - Accent4 4" xfId="116" xr:uid="{00000000-0005-0000-0000-00006B000000}"/>
    <cellStyle name="60% - Accent4 5" xfId="117" xr:uid="{00000000-0005-0000-0000-00006C000000}"/>
    <cellStyle name="60% - Accent4 6" xfId="118" xr:uid="{00000000-0005-0000-0000-00006D000000}"/>
    <cellStyle name="60% - Accent4 7" xfId="119" xr:uid="{00000000-0005-0000-0000-00006E000000}"/>
    <cellStyle name="60% - Accent4 8" xfId="120" xr:uid="{00000000-0005-0000-0000-00006F000000}"/>
    <cellStyle name="60% - Accent5 2" xfId="121" xr:uid="{00000000-0005-0000-0000-000070000000}"/>
    <cellStyle name="60% - Accent5 3" xfId="122" xr:uid="{00000000-0005-0000-0000-000071000000}"/>
    <cellStyle name="60% - Accent5 4" xfId="123" xr:uid="{00000000-0005-0000-0000-000072000000}"/>
    <cellStyle name="60% - Accent5 5" xfId="124" xr:uid="{00000000-0005-0000-0000-000073000000}"/>
    <cellStyle name="60% - Accent5 6" xfId="125" xr:uid="{00000000-0005-0000-0000-000074000000}"/>
    <cellStyle name="60% - Accent6 2" xfId="126" xr:uid="{00000000-0005-0000-0000-000075000000}"/>
    <cellStyle name="60% - Accent6 3" xfId="127" xr:uid="{00000000-0005-0000-0000-000076000000}"/>
    <cellStyle name="60% - Accent6 4" xfId="128" xr:uid="{00000000-0005-0000-0000-000077000000}"/>
    <cellStyle name="60% - Accent6 5" xfId="129" xr:uid="{00000000-0005-0000-0000-000078000000}"/>
    <cellStyle name="60% - Accent6 6" xfId="130" xr:uid="{00000000-0005-0000-0000-000079000000}"/>
    <cellStyle name="60% - Accent6 7" xfId="131" xr:uid="{00000000-0005-0000-0000-00007A000000}"/>
    <cellStyle name="60% - Accent6 8" xfId="132" xr:uid="{00000000-0005-0000-0000-00007B000000}"/>
    <cellStyle name="Accent1 2" xfId="133" xr:uid="{00000000-0005-0000-0000-00007C000000}"/>
    <cellStyle name="Accent1 3" xfId="134" xr:uid="{00000000-0005-0000-0000-00007D000000}"/>
    <cellStyle name="Accent1 4" xfId="135" xr:uid="{00000000-0005-0000-0000-00007E000000}"/>
    <cellStyle name="Accent1 5" xfId="136" xr:uid="{00000000-0005-0000-0000-00007F000000}"/>
    <cellStyle name="Accent1 6" xfId="137" xr:uid="{00000000-0005-0000-0000-000080000000}"/>
    <cellStyle name="Accent1 7" xfId="138" xr:uid="{00000000-0005-0000-0000-000081000000}"/>
    <cellStyle name="Accent1 8" xfId="139" xr:uid="{00000000-0005-0000-0000-000082000000}"/>
    <cellStyle name="Accent2 2" xfId="140" xr:uid="{00000000-0005-0000-0000-000083000000}"/>
    <cellStyle name="Accent2 3" xfId="141" xr:uid="{00000000-0005-0000-0000-000084000000}"/>
    <cellStyle name="Accent2 4" xfId="142" xr:uid="{00000000-0005-0000-0000-000085000000}"/>
    <cellStyle name="Accent2 5" xfId="143" xr:uid="{00000000-0005-0000-0000-000086000000}"/>
    <cellStyle name="Accent2 6" xfId="144" xr:uid="{00000000-0005-0000-0000-000087000000}"/>
    <cellStyle name="Accent3 2" xfId="145" xr:uid="{00000000-0005-0000-0000-000088000000}"/>
    <cellStyle name="Accent3 3" xfId="146" xr:uid="{00000000-0005-0000-0000-000089000000}"/>
    <cellStyle name="Accent3 4" xfId="147" xr:uid="{00000000-0005-0000-0000-00008A000000}"/>
    <cellStyle name="Accent3 5" xfId="148" xr:uid="{00000000-0005-0000-0000-00008B000000}"/>
    <cellStyle name="Accent3 6" xfId="149" xr:uid="{00000000-0005-0000-0000-00008C000000}"/>
    <cellStyle name="Accent4 2" xfId="150" xr:uid="{00000000-0005-0000-0000-00008D000000}"/>
    <cellStyle name="Accent4 3" xfId="151" xr:uid="{00000000-0005-0000-0000-00008E000000}"/>
    <cellStyle name="Accent4 4" xfId="152" xr:uid="{00000000-0005-0000-0000-00008F000000}"/>
    <cellStyle name="Accent4 5" xfId="153" xr:uid="{00000000-0005-0000-0000-000090000000}"/>
    <cellStyle name="Accent4 6" xfId="154" xr:uid="{00000000-0005-0000-0000-000091000000}"/>
    <cellStyle name="Accent4 7" xfId="155" xr:uid="{00000000-0005-0000-0000-000092000000}"/>
    <cellStyle name="Accent4 8" xfId="156" xr:uid="{00000000-0005-0000-0000-000093000000}"/>
    <cellStyle name="Accent5 2" xfId="157" xr:uid="{00000000-0005-0000-0000-000094000000}"/>
    <cellStyle name="Accent5 3" xfId="158" xr:uid="{00000000-0005-0000-0000-000095000000}"/>
    <cellStyle name="Accent5 4" xfId="159" xr:uid="{00000000-0005-0000-0000-000096000000}"/>
    <cellStyle name="Accent5 5" xfId="160" xr:uid="{00000000-0005-0000-0000-000097000000}"/>
    <cellStyle name="Accent5 6" xfId="161" xr:uid="{00000000-0005-0000-0000-000098000000}"/>
    <cellStyle name="Accent6 2" xfId="162" xr:uid="{00000000-0005-0000-0000-000099000000}"/>
    <cellStyle name="Accent6 3" xfId="163" xr:uid="{00000000-0005-0000-0000-00009A000000}"/>
    <cellStyle name="Accent6 4" xfId="164" xr:uid="{00000000-0005-0000-0000-00009B000000}"/>
    <cellStyle name="Accent6 5" xfId="165" xr:uid="{00000000-0005-0000-0000-00009C000000}"/>
    <cellStyle name="Accent6 6" xfId="166" xr:uid="{00000000-0005-0000-0000-00009D000000}"/>
    <cellStyle name="Bad 2" xfId="167" xr:uid="{00000000-0005-0000-0000-00009E000000}"/>
    <cellStyle name="Bad 3" xfId="168" xr:uid="{00000000-0005-0000-0000-00009F000000}"/>
    <cellStyle name="Bad 4" xfId="169" xr:uid="{00000000-0005-0000-0000-0000A0000000}"/>
    <cellStyle name="Bad 5" xfId="170" xr:uid="{00000000-0005-0000-0000-0000A1000000}"/>
    <cellStyle name="Bad 6" xfId="171" xr:uid="{00000000-0005-0000-0000-0000A2000000}"/>
    <cellStyle name="Bad 7" xfId="172" xr:uid="{00000000-0005-0000-0000-0000A3000000}"/>
    <cellStyle name="Bad 8" xfId="173" xr:uid="{00000000-0005-0000-0000-0000A4000000}"/>
    <cellStyle name="Calculation 2" xfId="174" xr:uid="{00000000-0005-0000-0000-0000A5000000}"/>
    <cellStyle name="Calculation 3" xfId="175" xr:uid="{00000000-0005-0000-0000-0000A6000000}"/>
    <cellStyle name="Calculation 4" xfId="176" xr:uid="{00000000-0005-0000-0000-0000A7000000}"/>
    <cellStyle name="Calculation 5" xfId="177" xr:uid="{00000000-0005-0000-0000-0000A8000000}"/>
    <cellStyle name="Calculation 6" xfId="178" xr:uid="{00000000-0005-0000-0000-0000A9000000}"/>
    <cellStyle name="Check Cell 2" xfId="179" xr:uid="{00000000-0005-0000-0000-0000AA000000}"/>
    <cellStyle name="Check Cell 3" xfId="180" xr:uid="{00000000-0005-0000-0000-0000AB000000}"/>
    <cellStyle name="Check Cell 4" xfId="181" xr:uid="{00000000-0005-0000-0000-0000AC000000}"/>
    <cellStyle name="Check Cell 5" xfId="182" xr:uid="{00000000-0005-0000-0000-0000AD000000}"/>
    <cellStyle name="Check Cell 6" xfId="183" xr:uid="{00000000-0005-0000-0000-0000AE000000}"/>
    <cellStyle name="Check Cell 7" xfId="184" xr:uid="{00000000-0005-0000-0000-0000AF000000}"/>
    <cellStyle name="Check Cell 8" xfId="185" xr:uid="{00000000-0005-0000-0000-0000B0000000}"/>
    <cellStyle name="Comma" xfId="1" builtinId="3"/>
    <cellStyle name="Comma 10" xfId="186" xr:uid="{00000000-0005-0000-0000-0000B2000000}"/>
    <cellStyle name="Comma 11" xfId="187" xr:uid="{00000000-0005-0000-0000-0000B3000000}"/>
    <cellStyle name="Comma 12" xfId="188" xr:uid="{00000000-0005-0000-0000-0000B4000000}"/>
    <cellStyle name="Comma 13" xfId="189" xr:uid="{00000000-0005-0000-0000-0000B5000000}"/>
    <cellStyle name="Comma 14" xfId="190" xr:uid="{00000000-0005-0000-0000-0000B6000000}"/>
    <cellStyle name="Comma 15" xfId="191" xr:uid="{00000000-0005-0000-0000-0000B7000000}"/>
    <cellStyle name="Comma 16" xfId="6" xr:uid="{00000000-0005-0000-0000-0000B8000000}"/>
    <cellStyle name="Comma 17" xfId="192" xr:uid="{00000000-0005-0000-0000-0000B9000000}"/>
    <cellStyle name="Comma 17 2" xfId="474" xr:uid="{00000000-0005-0000-0000-0000BA000000}"/>
    <cellStyle name="Comma 17 2 2" xfId="523" xr:uid="{00000000-0005-0000-0000-0000BB000000}"/>
    <cellStyle name="Comma 17 2 2 2" xfId="647" xr:uid="{00000000-0005-0000-0000-0000BC000000}"/>
    <cellStyle name="Comma 17 2 3" xfId="606" xr:uid="{00000000-0005-0000-0000-0000BD000000}"/>
    <cellStyle name="Comma 17 3" xfId="502" xr:uid="{00000000-0005-0000-0000-0000BE000000}"/>
    <cellStyle name="Comma 17 3 2" xfId="524" xr:uid="{00000000-0005-0000-0000-0000BF000000}"/>
    <cellStyle name="Comma 17 3 2 2" xfId="648" xr:uid="{00000000-0005-0000-0000-0000C0000000}"/>
    <cellStyle name="Comma 17 3 3" xfId="626" xr:uid="{00000000-0005-0000-0000-0000C1000000}"/>
    <cellStyle name="Comma 17 4" xfId="522" xr:uid="{00000000-0005-0000-0000-0000C2000000}"/>
    <cellStyle name="Comma 17 4 2" xfId="646" xr:uid="{00000000-0005-0000-0000-0000C3000000}"/>
    <cellStyle name="Comma 17 5" xfId="584" xr:uid="{00000000-0005-0000-0000-0000C4000000}"/>
    <cellStyle name="Comma 18" xfId="193" xr:uid="{00000000-0005-0000-0000-0000C5000000}"/>
    <cellStyle name="Comma 19" xfId="7" xr:uid="{00000000-0005-0000-0000-0000C6000000}"/>
    <cellStyle name="Comma 2" xfId="194" xr:uid="{00000000-0005-0000-0000-0000C7000000}"/>
    <cellStyle name="Comma 2 2" xfId="195" xr:uid="{00000000-0005-0000-0000-0000C8000000}"/>
    <cellStyle name="Comma 2 2 2" xfId="453" xr:uid="{00000000-0005-0000-0000-0000C9000000}"/>
    <cellStyle name="Comma 2 2 3" xfId="475" xr:uid="{00000000-0005-0000-0000-0000CA000000}"/>
    <cellStyle name="Comma 2 2 4" xfId="709" xr:uid="{00000000-0005-0000-0000-0000CB000000}"/>
    <cellStyle name="Comma 2 2 5" xfId="710" xr:uid="{00000000-0005-0000-0000-0000CC000000}"/>
    <cellStyle name="Comma 2 3" xfId="196" xr:uid="{00000000-0005-0000-0000-0000CD000000}"/>
    <cellStyle name="Comma 2 4" xfId="197" xr:uid="{00000000-0005-0000-0000-0000CE000000}"/>
    <cellStyle name="Comma 2 5" xfId="711" xr:uid="{00000000-0005-0000-0000-0000CF000000}"/>
    <cellStyle name="Comma 2 6" xfId="712" xr:uid="{00000000-0005-0000-0000-0000D0000000}"/>
    <cellStyle name="Comma 2 7" xfId="713" xr:uid="{00000000-0005-0000-0000-0000D1000000}"/>
    <cellStyle name="Comma 2_Allocators" xfId="198" xr:uid="{00000000-0005-0000-0000-0000D2000000}"/>
    <cellStyle name="Comma 20" xfId="199" xr:uid="{00000000-0005-0000-0000-0000D3000000}"/>
    <cellStyle name="Comma 20 2" xfId="476" xr:uid="{00000000-0005-0000-0000-0000D4000000}"/>
    <cellStyle name="Comma 20 2 2" xfId="526" xr:uid="{00000000-0005-0000-0000-0000D5000000}"/>
    <cellStyle name="Comma 20 2 2 2" xfId="650" xr:uid="{00000000-0005-0000-0000-0000D6000000}"/>
    <cellStyle name="Comma 20 2 3" xfId="607" xr:uid="{00000000-0005-0000-0000-0000D7000000}"/>
    <cellStyle name="Comma 20 3" xfId="503" xr:uid="{00000000-0005-0000-0000-0000D8000000}"/>
    <cellStyle name="Comma 20 3 2" xfId="527" xr:uid="{00000000-0005-0000-0000-0000D9000000}"/>
    <cellStyle name="Comma 20 3 2 2" xfId="651" xr:uid="{00000000-0005-0000-0000-0000DA000000}"/>
    <cellStyle name="Comma 20 3 3" xfId="627" xr:uid="{00000000-0005-0000-0000-0000DB000000}"/>
    <cellStyle name="Comma 20 4" xfId="525" xr:uid="{00000000-0005-0000-0000-0000DC000000}"/>
    <cellStyle name="Comma 20 4 2" xfId="649" xr:uid="{00000000-0005-0000-0000-0000DD000000}"/>
    <cellStyle name="Comma 20 5" xfId="585" xr:uid="{00000000-0005-0000-0000-0000DE000000}"/>
    <cellStyle name="Comma 21" xfId="3" xr:uid="{00000000-0005-0000-0000-0000DF000000}"/>
    <cellStyle name="Comma 22" xfId="738" xr:uid="{00000000-0005-0000-0000-0000E0000000}"/>
    <cellStyle name="Comma 3" xfId="200" xr:uid="{00000000-0005-0000-0000-0000E1000000}"/>
    <cellStyle name="Comma 3 10" xfId="470" xr:uid="{00000000-0005-0000-0000-0000E2000000}"/>
    <cellStyle name="Comma 3 10 2" xfId="500" xr:uid="{00000000-0005-0000-0000-0000E3000000}"/>
    <cellStyle name="Comma 3 10 2 2" xfId="529" xr:uid="{00000000-0005-0000-0000-0000E4000000}"/>
    <cellStyle name="Comma 3 10 2 2 2" xfId="653" xr:uid="{00000000-0005-0000-0000-0000E5000000}"/>
    <cellStyle name="Comma 3 10 2 3" xfId="624" xr:uid="{00000000-0005-0000-0000-0000E6000000}"/>
    <cellStyle name="Comma 3 10 3" xfId="520" xr:uid="{00000000-0005-0000-0000-0000E7000000}"/>
    <cellStyle name="Comma 3 10 3 2" xfId="530" xr:uid="{00000000-0005-0000-0000-0000E8000000}"/>
    <cellStyle name="Comma 3 10 3 2 2" xfId="654" xr:uid="{00000000-0005-0000-0000-0000E9000000}"/>
    <cellStyle name="Comma 3 10 3 3" xfId="644" xr:uid="{00000000-0005-0000-0000-0000EA000000}"/>
    <cellStyle name="Comma 3 10 4" xfId="528" xr:uid="{00000000-0005-0000-0000-0000EB000000}"/>
    <cellStyle name="Comma 3 10 4 2" xfId="652" xr:uid="{00000000-0005-0000-0000-0000EC000000}"/>
    <cellStyle name="Comma 3 10 5" xfId="602" xr:uid="{00000000-0005-0000-0000-0000ED000000}"/>
    <cellStyle name="Comma 3 11" xfId="477" xr:uid="{00000000-0005-0000-0000-0000EE000000}"/>
    <cellStyle name="Comma 3 12" xfId="472" xr:uid="{00000000-0005-0000-0000-0000EF000000}"/>
    <cellStyle name="Comma 3 12 2" xfId="531" xr:uid="{00000000-0005-0000-0000-0000F0000000}"/>
    <cellStyle name="Comma 3 12 2 2" xfId="655" xr:uid="{00000000-0005-0000-0000-0000F1000000}"/>
    <cellStyle name="Comma 3 12 3" xfId="604" xr:uid="{00000000-0005-0000-0000-0000F2000000}"/>
    <cellStyle name="Comma 3 13" xfId="714" xr:uid="{00000000-0005-0000-0000-0000F3000000}"/>
    <cellStyle name="Comma 3 13 2" xfId="715" xr:uid="{00000000-0005-0000-0000-0000F4000000}"/>
    <cellStyle name="Comma 3 2" xfId="201" xr:uid="{00000000-0005-0000-0000-0000F5000000}"/>
    <cellStyle name="Comma 3 3" xfId="202" xr:uid="{00000000-0005-0000-0000-0000F6000000}"/>
    <cellStyle name="Comma 3 4" xfId="454" xr:uid="{00000000-0005-0000-0000-0000F7000000}"/>
    <cellStyle name="Comma 3 4 2" xfId="488" xr:uid="{00000000-0005-0000-0000-0000F8000000}"/>
    <cellStyle name="Comma 3 4 2 2" xfId="533" xr:uid="{00000000-0005-0000-0000-0000F9000000}"/>
    <cellStyle name="Comma 3 4 2 2 2" xfId="657" xr:uid="{00000000-0005-0000-0000-0000FA000000}"/>
    <cellStyle name="Comma 3 4 2 3" xfId="612" xr:uid="{00000000-0005-0000-0000-0000FB000000}"/>
    <cellStyle name="Comma 3 4 3" xfId="508" xr:uid="{00000000-0005-0000-0000-0000FC000000}"/>
    <cellStyle name="Comma 3 4 3 2" xfId="534" xr:uid="{00000000-0005-0000-0000-0000FD000000}"/>
    <cellStyle name="Comma 3 4 3 2 2" xfId="658" xr:uid="{00000000-0005-0000-0000-0000FE000000}"/>
    <cellStyle name="Comma 3 4 3 3" xfId="632" xr:uid="{00000000-0005-0000-0000-0000FF000000}"/>
    <cellStyle name="Comma 3 4 4" xfId="532" xr:uid="{00000000-0005-0000-0000-000000010000}"/>
    <cellStyle name="Comma 3 4 4 2" xfId="656" xr:uid="{00000000-0005-0000-0000-000001010000}"/>
    <cellStyle name="Comma 3 4 5" xfId="590" xr:uid="{00000000-0005-0000-0000-000002010000}"/>
    <cellStyle name="Comma 3 5" xfId="460" xr:uid="{00000000-0005-0000-0000-000003010000}"/>
    <cellStyle name="Comma 3 5 2" xfId="490" xr:uid="{00000000-0005-0000-0000-000004010000}"/>
    <cellStyle name="Comma 3 5 2 2" xfId="536" xr:uid="{00000000-0005-0000-0000-000005010000}"/>
    <cellStyle name="Comma 3 5 2 2 2" xfId="660" xr:uid="{00000000-0005-0000-0000-000006010000}"/>
    <cellStyle name="Comma 3 5 2 3" xfId="614" xr:uid="{00000000-0005-0000-0000-000007010000}"/>
    <cellStyle name="Comma 3 5 3" xfId="510" xr:uid="{00000000-0005-0000-0000-000008010000}"/>
    <cellStyle name="Comma 3 5 3 2" xfId="537" xr:uid="{00000000-0005-0000-0000-000009010000}"/>
    <cellStyle name="Comma 3 5 3 2 2" xfId="661" xr:uid="{00000000-0005-0000-0000-00000A010000}"/>
    <cellStyle name="Comma 3 5 3 3" xfId="634" xr:uid="{00000000-0005-0000-0000-00000B010000}"/>
    <cellStyle name="Comma 3 5 4" xfId="535" xr:uid="{00000000-0005-0000-0000-00000C010000}"/>
    <cellStyle name="Comma 3 5 4 2" xfId="659" xr:uid="{00000000-0005-0000-0000-00000D010000}"/>
    <cellStyle name="Comma 3 5 5" xfId="592" xr:uid="{00000000-0005-0000-0000-00000E010000}"/>
    <cellStyle name="Comma 3 6" xfId="462" xr:uid="{00000000-0005-0000-0000-00000F010000}"/>
    <cellStyle name="Comma 3 6 2" xfId="492" xr:uid="{00000000-0005-0000-0000-000010010000}"/>
    <cellStyle name="Comma 3 6 2 2" xfId="539" xr:uid="{00000000-0005-0000-0000-000011010000}"/>
    <cellStyle name="Comma 3 6 2 2 2" xfId="663" xr:uid="{00000000-0005-0000-0000-000012010000}"/>
    <cellStyle name="Comma 3 6 2 3" xfId="616" xr:uid="{00000000-0005-0000-0000-000013010000}"/>
    <cellStyle name="Comma 3 6 3" xfId="512" xr:uid="{00000000-0005-0000-0000-000014010000}"/>
    <cellStyle name="Comma 3 6 3 2" xfId="540" xr:uid="{00000000-0005-0000-0000-000015010000}"/>
    <cellStyle name="Comma 3 6 3 2 2" xfId="664" xr:uid="{00000000-0005-0000-0000-000016010000}"/>
    <cellStyle name="Comma 3 6 3 3" xfId="636" xr:uid="{00000000-0005-0000-0000-000017010000}"/>
    <cellStyle name="Comma 3 6 4" xfId="538" xr:uid="{00000000-0005-0000-0000-000018010000}"/>
    <cellStyle name="Comma 3 6 4 2" xfId="662" xr:uid="{00000000-0005-0000-0000-000019010000}"/>
    <cellStyle name="Comma 3 6 5" xfId="594" xr:uid="{00000000-0005-0000-0000-00001A010000}"/>
    <cellStyle name="Comma 3 7" xfId="464" xr:uid="{00000000-0005-0000-0000-00001B010000}"/>
    <cellStyle name="Comma 3 7 2" xfId="494" xr:uid="{00000000-0005-0000-0000-00001C010000}"/>
    <cellStyle name="Comma 3 7 2 2" xfId="542" xr:uid="{00000000-0005-0000-0000-00001D010000}"/>
    <cellStyle name="Comma 3 7 2 2 2" xfId="666" xr:uid="{00000000-0005-0000-0000-00001E010000}"/>
    <cellStyle name="Comma 3 7 2 3" xfId="618" xr:uid="{00000000-0005-0000-0000-00001F010000}"/>
    <cellStyle name="Comma 3 7 3" xfId="514" xr:uid="{00000000-0005-0000-0000-000020010000}"/>
    <cellStyle name="Comma 3 7 3 2" xfId="543" xr:uid="{00000000-0005-0000-0000-000021010000}"/>
    <cellStyle name="Comma 3 7 3 2 2" xfId="667" xr:uid="{00000000-0005-0000-0000-000022010000}"/>
    <cellStyle name="Comma 3 7 3 3" xfId="638" xr:uid="{00000000-0005-0000-0000-000023010000}"/>
    <cellStyle name="Comma 3 7 4" xfId="541" xr:uid="{00000000-0005-0000-0000-000024010000}"/>
    <cellStyle name="Comma 3 7 4 2" xfId="665" xr:uid="{00000000-0005-0000-0000-000025010000}"/>
    <cellStyle name="Comma 3 7 5" xfId="596" xr:uid="{00000000-0005-0000-0000-000026010000}"/>
    <cellStyle name="Comma 3 8" xfId="466" xr:uid="{00000000-0005-0000-0000-000027010000}"/>
    <cellStyle name="Comma 3 8 2" xfId="496" xr:uid="{00000000-0005-0000-0000-000028010000}"/>
    <cellStyle name="Comma 3 8 2 2" xfId="545" xr:uid="{00000000-0005-0000-0000-000029010000}"/>
    <cellStyle name="Comma 3 8 2 2 2" xfId="669" xr:uid="{00000000-0005-0000-0000-00002A010000}"/>
    <cellStyle name="Comma 3 8 2 3" xfId="620" xr:uid="{00000000-0005-0000-0000-00002B010000}"/>
    <cellStyle name="Comma 3 8 3" xfId="516" xr:uid="{00000000-0005-0000-0000-00002C010000}"/>
    <cellStyle name="Comma 3 8 3 2" xfId="546" xr:uid="{00000000-0005-0000-0000-00002D010000}"/>
    <cellStyle name="Comma 3 8 3 2 2" xfId="670" xr:uid="{00000000-0005-0000-0000-00002E010000}"/>
    <cellStyle name="Comma 3 8 3 3" xfId="640" xr:uid="{00000000-0005-0000-0000-00002F010000}"/>
    <cellStyle name="Comma 3 8 4" xfId="544" xr:uid="{00000000-0005-0000-0000-000030010000}"/>
    <cellStyle name="Comma 3 8 4 2" xfId="668" xr:uid="{00000000-0005-0000-0000-000031010000}"/>
    <cellStyle name="Comma 3 8 5" xfId="598" xr:uid="{00000000-0005-0000-0000-000032010000}"/>
    <cellStyle name="Comma 3 9" xfId="468" xr:uid="{00000000-0005-0000-0000-000033010000}"/>
    <cellStyle name="Comma 3 9 2" xfId="498" xr:uid="{00000000-0005-0000-0000-000034010000}"/>
    <cellStyle name="Comma 3 9 2 2" xfId="548" xr:uid="{00000000-0005-0000-0000-000035010000}"/>
    <cellStyle name="Comma 3 9 2 2 2" xfId="672" xr:uid="{00000000-0005-0000-0000-000036010000}"/>
    <cellStyle name="Comma 3 9 2 3" xfId="622" xr:uid="{00000000-0005-0000-0000-000037010000}"/>
    <cellStyle name="Comma 3 9 3" xfId="518" xr:uid="{00000000-0005-0000-0000-000038010000}"/>
    <cellStyle name="Comma 3 9 3 2" xfId="549" xr:uid="{00000000-0005-0000-0000-000039010000}"/>
    <cellStyle name="Comma 3 9 3 2 2" xfId="673" xr:uid="{00000000-0005-0000-0000-00003A010000}"/>
    <cellStyle name="Comma 3 9 3 3" xfId="642" xr:uid="{00000000-0005-0000-0000-00003B010000}"/>
    <cellStyle name="Comma 3 9 4" xfId="547" xr:uid="{00000000-0005-0000-0000-00003C010000}"/>
    <cellStyle name="Comma 3 9 4 2" xfId="671" xr:uid="{00000000-0005-0000-0000-00003D010000}"/>
    <cellStyle name="Comma 3 9 5" xfId="600" xr:uid="{00000000-0005-0000-0000-00003E010000}"/>
    <cellStyle name="Comma 4" xfId="203" xr:uid="{00000000-0005-0000-0000-00003F010000}"/>
    <cellStyle name="Comma 4 2" xfId="8" xr:uid="{00000000-0005-0000-0000-000040010000}"/>
    <cellStyle name="Comma 4 3" xfId="204" xr:uid="{00000000-0005-0000-0000-000041010000}"/>
    <cellStyle name="Comma 5" xfId="205" xr:uid="{00000000-0005-0000-0000-000042010000}"/>
    <cellStyle name="Comma 6" xfId="206" xr:uid="{00000000-0005-0000-0000-000043010000}"/>
    <cellStyle name="Comma 6 2" xfId="207" xr:uid="{00000000-0005-0000-0000-000044010000}"/>
    <cellStyle name="Comma 7" xfId="208" xr:uid="{00000000-0005-0000-0000-000045010000}"/>
    <cellStyle name="Comma 7 2" xfId="209" xr:uid="{00000000-0005-0000-0000-000046010000}"/>
    <cellStyle name="Comma 8" xfId="210" xr:uid="{00000000-0005-0000-0000-000047010000}"/>
    <cellStyle name="Comma 8 2" xfId="211" xr:uid="{00000000-0005-0000-0000-000048010000}"/>
    <cellStyle name="Comma 9" xfId="212" xr:uid="{00000000-0005-0000-0000-000049010000}"/>
    <cellStyle name="CommaBlank" xfId="213" xr:uid="{00000000-0005-0000-0000-00004A010000}"/>
    <cellStyle name="CommaBlank 2" xfId="214" xr:uid="{00000000-0005-0000-0000-00004B010000}"/>
    <cellStyle name="Currency 10" xfId="215" xr:uid="{00000000-0005-0000-0000-00004C010000}"/>
    <cellStyle name="Currency 10 2" xfId="478" xr:uid="{00000000-0005-0000-0000-00004D010000}"/>
    <cellStyle name="Currency 10 2 2" xfId="551" xr:uid="{00000000-0005-0000-0000-00004E010000}"/>
    <cellStyle name="Currency 10 2 2 2" xfId="675" xr:uid="{00000000-0005-0000-0000-00004F010000}"/>
    <cellStyle name="Currency 10 2 3" xfId="608" xr:uid="{00000000-0005-0000-0000-000050010000}"/>
    <cellStyle name="Currency 10 3" xfId="504" xr:uid="{00000000-0005-0000-0000-000051010000}"/>
    <cellStyle name="Currency 10 3 2" xfId="552" xr:uid="{00000000-0005-0000-0000-000052010000}"/>
    <cellStyle name="Currency 10 3 2 2" xfId="676" xr:uid="{00000000-0005-0000-0000-000053010000}"/>
    <cellStyle name="Currency 10 3 3" xfId="628" xr:uid="{00000000-0005-0000-0000-000054010000}"/>
    <cellStyle name="Currency 10 4" xfId="550" xr:uid="{00000000-0005-0000-0000-000055010000}"/>
    <cellStyle name="Currency 10 4 2" xfId="674" xr:uid="{00000000-0005-0000-0000-000056010000}"/>
    <cellStyle name="Currency 10 5" xfId="586" xr:uid="{00000000-0005-0000-0000-000057010000}"/>
    <cellStyle name="Currency 11" xfId="459" xr:uid="{00000000-0005-0000-0000-000058010000}"/>
    <cellStyle name="Currency 12" xfId="737" xr:uid="{00000000-0005-0000-0000-000059010000}"/>
    <cellStyle name="Currency 2" xfId="216" xr:uid="{00000000-0005-0000-0000-00005A010000}"/>
    <cellStyle name="Currency 2 2" xfId="217" xr:uid="{00000000-0005-0000-0000-00005B010000}"/>
    <cellStyle name="Currency 2 3" xfId="452" xr:uid="{00000000-0005-0000-0000-00005C010000}"/>
    <cellStyle name="Currency 2 4" xfId="716" xr:uid="{00000000-0005-0000-0000-00005D010000}"/>
    <cellStyle name="Currency 3" xfId="218" xr:uid="{00000000-0005-0000-0000-00005E010000}"/>
    <cellStyle name="Currency 3 2" xfId="219" xr:uid="{00000000-0005-0000-0000-00005F010000}"/>
    <cellStyle name="Currency 3 3" xfId="220" xr:uid="{00000000-0005-0000-0000-000060010000}"/>
    <cellStyle name="Currency 3 4" xfId="221" xr:uid="{00000000-0005-0000-0000-000061010000}"/>
    <cellStyle name="Currency 3 5" xfId="479" xr:uid="{00000000-0005-0000-0000-000062010000}"/>
    <cellStyle name="Currency 4" xfId="222" xr:uid="{00000000-0005-0000-0000-000063010000}"/>
    <cellStyle name="Currency 4 2" xfId="223" xr:uid="{00000000-0005-0000-0000-000064010000}"/>
    <cellStyle name="Currency 4 3" xfId="224" xr:uid="{00000000-0005-0000-0000-000065010000}"/>
    <cellStyle name="Currency 4 4" xfId="225" xr:uid="{00000000-0005-0000-0000-000066010000}"/>
    <cellStyle name="Currency 5" xfId="226" xr:uid="{00000000-0005-0000-0000-000067010000}"/>
    <cellStyle name="Currency 6" xfId="227" xr:uid="{00000000-0005-0000-0000-000068010000}"/>
    <cellStyle name="Currency 7" xfId="228" xr:uid="{00000000-0005-0000-0000-000069010000}"/>
    <cellStyle name="Currency 8" xfId="229" xr:uid="{00000000-0005-0000-0000-00006A010000}"/>
    <cellStyle name="Currency 9" xfId="230" xr:uid="{00000000-0005-0000-0000-00006B010000}"/>
    <cellStyle name="Explanatory Text 2" xfId="231" xr:uid="{00000000-0005-0000-0000-00006C010000}"/>
    <cellStyle name="Explanatory Text 3" xfId="232" xr:uid="{00000000-0005-0000-0000-00006D010000}"/>
    <cellStyle name="Explanatory Text 4" xfId="233" xr:uid="{00000000-0005-0000-0000-00006E010000}"/>
    <cellStyle name="Explanatory Text 5" xfId="234" xr:uid="{00000000-0005-0000-0000-00006F010000}"/>
    <cellStyle name="Explanatory Text 6" xfId="235" xr:uid="{00000000-0005-0000-0000-000070010000}"/>
    <cellStyle name="Good 2" xfId="236" xr:uid="{00000000-0005-0000-0000-000071010000}"/>
    <cellStyle name="Good 3" xfId="237" xr:uid="{00000000-0005-0000-0000-000072010000}"/>
    <cellStyle name="Good 4" xfId="238" xr:uid="{00000000-0005-0000-0000-000073010000}"/>
    <cellStyle name="Good 5" xfId="239" xr:uid="{00000000-0005-0000-0000-000074010000}"/>
    <cellStyle name="Good 6" xfId="240" xr:uid="{00000000-0005-0000-0000-000075010000}"/>
    <cellStyle name="Heading 1 2" xfId="241" xr:uid="{00000000-0005-0000-0000-000076010000}"/>
    <cellStyle name="Heading 1 3" xfId="242" xr:uid="{00000000-0005-0000-0000-000077010000}"/>
    <cellStyle name="Heading 1 4" xfId="243" xr:uid="{00000000-0005-0000-0000-000078010000}"/>
    <cellStyle name="Heading 1 5" xfId="244" xr:uid="{00000000-0005-0000-0000-000079010000}"/>
    <cellStyle name="Heading 1 6" xfId="245" xr:uid="{00000000-0005-0000-0000-00007A010000}"/>
    <cellStyle name="Heading 1 7" xfId="246" xr:uid="{00000000-0005-0000-0000-00007B010000}"/>
    <cellStyle name="Heading 1 8" xfId="247" xr:uid="{00000000-0005-0000-0000-00007C010000}"/>
    <cellStyle name="Heading 2 2" xfId="248" xr:uid="{00000000-0005-0000-0000-00007D010000}"/>
    <cellStyle name="Heading 2 3" xfId="249" xr:uid="{00000000-0005-0000-0000-00007E010000}"/>
    <cellStyle name="Heading 2 4" xfId="250" xr:uid="{00000000-0005-0000-0000-00007F010000}"/>
    <cellStyle name="Heading 2 5" xfId="251" xr:uid="{00000000-0005-0000-0000-000080010000}"/>
    <cellStyle name="Heading 2 6" xfId="252" xr:uid="{00000000-0005-0000-0000-000081010000}"/>
    <cellStyle name="Heading 2 7" xfId="253" xr:uid="{00000000-0005-0000-0000-000082010000}"/>
    <cellStyle name="Heading 2 8" xfId="254" xr:uid="{00000000-0005-0000-0000-000083010000}"/>
    <cellStyle name="Heading 3 2" xfId="255" xr:uid="{00000000-0005-0000-0000-000084010000}"/>
    <cellStyle name="Heading 3 3" xfId="256" xr:uid="{00000000-0005-0000-0000-000085010000}"/>
    <cellStyle name="Heading 3 4" xfId="257" xr:uid="{00000000-0005-0000-0000-000086010000}"/>
    <cellStyle name="Heading 3 5" xfId="258" xr:uid="{00000000-0005-0000-0000-000087010000}"/>
    <cellStyle name="Heading 3 6" xfId="259" xr:uid="{00000000-0005-0000-0000-000088010000}"/>
    <cellStyle name="Heading 3 7" xfId="260" xr:uid="{00000000-0005-0000-0000-000089010000}"/>
    <cellStyle name="Heading 3 8" xfId="261" xr:uid="{00000000-0005-0000-0000-00008A010000}"/>
    <cellStyle name="Heading 4 2" xfId="262" xr:uid="{00000000-0005-0000-0000-00008B010000}"/>
    <cellStyle name="Heading 4 3" xfId="263" xr:uid="{00000000-0005-0000-0000-00008C010000}"/>
    <cellStyle name="Heading 4 4" xfId="264" xr:uid="{00000000-0005-0000-0000-00008D010000}"/>
    <cellStyle name="Heading 4 5" xfId="265" xr:uid="{00000000-0005-0000-0000-00008E010000}"/>
    <cellStyle name="Heading 4 6" xfId="266" xr:uid="{00000000-0005-0000-0000-00008F010000}"/>
    <cellStyle name="Heading 4 7" xfId="267" xr:uid="{00000000-0005-0000-0000-000090010000}"/>
    <cellStyle name="Heading 4 8" xfId="268" xr:uid="{00000000-0005-0000-0000-000091010000}"/>
    <cellStyle name="Input 2" xfId="269" xr:uid="{00000000-0005-0000-0000-000092010000}"/>
    <cellStyle name="Input 3" xfId="270" xr:uid="{00000000-0005-0000-0000-000093010000}"/>
    <cellStyle name="Input 4" xfId="271" xr:uid="{00000000-0005-0000-0000-000094010000}"/>
    <cellStyle name="Input 5" xfId="272" xr:uid="{00000000-0005-0000-0000-000095010000}"/>
    <cellStyle name="Input 6" xfId="273" xr:uid="{00000000-0005-0000-0000-000096010000}"/>
    <cellStyle name="kirkdollars" xfId="274" xr:uid="{00000000-0005-0000-0000-000097010000}"/>
    <cellStyle name="Linked Cell 2" xfId="275" xr:uid="{00000000-0005-0000-0000-000098010000}"/>
    <cellStyle name="Linked Cell 3" xfId="276" xr:uid="{00000000-0005-0000-0000-000099010000}"/>
    <cellStyle name="Linked Cell 4" xfId="277" xr:uid="{00000000-0005-0000-0000-00009A010000}"/>
    <cellStyle name="Linked Cell 5" xfId="278" xr:uid="{00000000-0005-0000-0000-00009B010000}"/>
    <cellStyle name="Linked Cell 6" xfId="279" xr:uid="{00000000-0005-0000-0000-00009C010000}"/>
    <cellStyle name="Neutral 2" xfId="280" xr:uid="{00000000-0005-0000-0000-00009D010000}"/>
    <cellStyle name="Neutral 3" xfId="281" xr:uid="{00000000-0005-0000-0000-00009E010000}"/>
    <cellStyle name="Neutral 4" xfId="282" xr:uid="{00000000-0005-0000-0000-00009F010000}"/>
    <cellStyle name="Neutral 5" xfId="283" xr:uid="{00000000-0005-0000-0000-0000A0010000}"/>
    <cellStyle name="Neutral 6" xfId="284" xr:uid="{00000000-0005-0000-0000-0000A1010000}"/>
    <cellStyle name="Normal" xfId="0" builtinId="0"/>
    <cellStyle name="Normal 10" xfId="285" xr:uid="{00000000-0005-0000-0000-0000A3010000}"/>
    <cellStyle name="Normal 11" xfId="286" xr:uid="{00000000-0005-0000-0000-0000A4010000}"/>
    <cellStyle name="Normal 12" xfId="287" xr:uid="{00000000-0005-0000-0000-0000A5010000}"/>
    <cellStyle name="Normal 13" xfId="288" xr:uid="{00000000-0005-0000-0000-0000A6010000}"/>
    <cellStyle name="Normal 14" xfId="289" xr:uid="{00000000-0005-0000-0000-0000A7010000}"/>
    <cellStyle name="Normal 15" xfId="290" xr:uid="{00000000-0005-0000-0000-0000A8010000}"/>
    <cellStyle name="Normal 15 2" xfId="480" xr:uid="{00000000-0005-0000-0000-0000A9010000}"/>
    <cellStyle name="Normal 15 2 2" xfId="554" xr:uid="{00000000-0005-0000-0000-0000AA010000}"/>
    <cellStyle name="Normal 15 2 2 2" xfId="678" xr:uid="{00000000-0005-0000-0000-0000AB010000}"/>
    <cellStyle name="Normal 15 2 3" xfId="609" xr:uid="{00000000-0005-0000-0000-0000AC010000}"/>
    <cellStyle name="Normal 15 3" xfId="505" xr:uid="{00000000-0005-0000-0000-0000AD010000}"/>
    <cellStyle name="Normal 15 3 2" xfId="555" xr:uid="{00000000-0005-0000-0000-0000AE010000}"/>
    <cellStyle name="Normal 15 3 2 2" xfId="679" xr:uid="{00000000-0005-0000-0000-0000AF010000}"/>
    <cellStyle name="Normal 15 3 3" xfId="629" xr:uid="{00000000-0005-0000-0000-0000B0010000}"/>
    <cellStyle name="Normal 15 4" xfId="553" xr:uid="{00000000-0005-0000-0000-0000B1010000}"/>
    <cellStyle name="Normal 15 4 2" xfId="677" xr:uid="{00000000-0005-0000-0000-0000B2010000}"/>
    <cellStyle name="Normal 15 5" xfId="587" xr:uid="{00000000-0005-0000-0000-0000B3010000}"/>
    <cellStyle name="Normal 16" xfId="291" xr:uid="{00000000-0005-0000-0000-0000B4010000}"/>
    <cellStyle name="Normal 17" xfId="292" xr:uid="{00000000-0005-0000-0000-0000B5010000}"/>
    <cellStyle name="Normal 18" xfId="293" xr:uid="{00000000-0005-0000-0000-0000B6010000}"/>
    <cellStyle name="Normal 19" xfId="294" xr:uid="{00000000-0005-0000-0000-0000B7010000}"/>
    <cellStyle name="Normal 2" xfId="295" xr:uid="{00000000-0005-0000-0000-0000B8010000}"/>
    <cellStyle name="Normal 2 2" xfId="296" xr:uid="{00000000-0005-0000-0000-0000B9010000}"/>
    <cellStyle name="Normal 2 2 2" xfId="717" xr:uid="{00000000-0005-0000-0000-0000BA010000}"/>
    <cellStyle name="Normal 2 2 2 2" xfId="718" xr:uid="{00000000-0005-0000-0000-0000BB010000}"/>
    <cellStyle name="Normal 2 2 3" xfId="719" xr:uid="{00000000-0005-0000-0000-0000BC010000}"/>
    <cellStyle name="Normal 2 2 4" xfId="720" xr:uid="{00000000-0005-0000-0000-0000BD010000}"/>
    <cellStyle name="Normal 2 3" xfId="5" xr:uid="{00000000-0005-0000-0000-0000BE010000}"/>
    <cellStyle name="Normal 2 4" xfId="297" xr:uid="{00000000-0005-0000-0000-0000BF010000}"/>
    <cellStyle name="Normal 2_Adjustment WP" xfId="298" xr:uid="{00000000-0005-0000-0000-0000C0010000}"/>
    <cellStyle name="Normal 20" xfId="299" xr:uid="{00000000-0005-0000-0000-0000C1010000}"/>
    <cellStyle name="Normal 21" xfId="300" xr:uid="{00000000-0005-0000-0000-0000C2010000}"/>
    <cellStyle name="Normal 22" xfId="301" xr:uid="{00000000-0005-0000-0000-0000C3010000}"/>
    <cellStyle name="Normal 23" xfId="302" xr:uid="{00000000-0005-0000-0000-0000C4010000}"/>
    <cellStyle name="Normal 24" xfId="303" xr:uid="{00000000-0005-0000-0000-0000C5010000}"/>
    <cellStyle name="Normal 25" xfId="304" xr:uid="{00000000-0005-0000-0000-0000C6010000}"/>
    <cellStyle name="Normal 26" xfId="305" xr:uid="{00000000-0005-0000-0000-0000C7010000}"/>
    <cellStyle name="Normal 27" xfId="306" xr:uid="{00000000-0005-0000-0000-0000C8010000}"/>
    <cellStyle name="Normal 28" xfId="307" xr:uid="{00000000-0005-0000-0000-0000C9010000}"/>
    <cellStyle name="Normal 29" xfId="308" xr:uid="{00000000-0005-0000-0000-0000CA010000}"/>
    <cellStyle name="Normal 3" xfId="309" xr:uid="{00000000-0005-0000-0000-0000CB010000}"/>
    <cellStyle name="Normal 3 2" xfId="310" xr:uid="{00000000-0005-0000-0000-0000CC010000}"/>
    <cellStyle name="Normal 3 3" xfId="311" xr:uid="{00000000-0005-0000-0000-0000CD010000}"/>
    <cellStyle name="Normal 3 4" xfId="312" xr:uid="{00000000-0005-0000-0000-0000CE010000}"/>
    <cellStyle name="Normal 3 5" xfId="451" xr:uid="{00000000-0005-0000-0000-0000CF010000}"/>
    <cellStyle name="Normal 3 6" xfId="481" xr:uid="{00000000-0005-0000-0000-0000D0010000}"/>
    <cellStyle name="Normal 3 7" xfId="721" xr:uid="{00000000-0005-0000-0000-0000D1010000}"/>
    <cellStyle name="Normal 3_108 Summary" xfId="313" xr:uid="{00000000-0005-0000-0000-0000D2010000}"/>
    <cellStyle name="Normal 30" xfId="314" xr:uid="{00000000-0005-0000-0000-0000D3010000}"/>
    <cellStyle name="Normal 31" xfId="315" xr:uid="{00000000-0005-0000-0000-0000D4010000}"/>
    <cellStyle name="Normal 32" xfId="316" xr:uid="{00000000-0005-0000-0000-0000D5010000}"/>
    <cellStyle name="Normal 33" xfId="317" xr:uid="{00000000-0005-0000-0000-0000D6010000}"/>
    <cellStyle name="Normal 34" xfId="318" xr:uid="{00000000-0005-0000-0000-0000D7010000}"/>
    <cellStyle name="Normal 35" xfId="319" xr:uid="{00000000-0005-0000-0000-0000D8010000}"/>
    <cellStyle name="Normal 35 2" xfId="482" xr:uid="{00000000-0005-0000-0000-0000D9010000}"/>
    <cellStyle name="Normal 35 2 2" xfId="557" xr:uid="{00000000-0005-0000-0000-0000DA010000}"/>
    <cellStyle name="Normal 35 2 2 2" xfId="681" xr:uid="{00000000-0005-0000-0000-0000DB010000}"/>
    <cellStyle name="Normal 35 2 3" xfId="610" xr:uid="{00000000-0005-0000-0000-0000DC010000}"/>
    <cellStyle name="Normal 35 3" xfId="506" xr:uid="{00000000-0005-0000-0000-0000DD010000}"/>
    <cellStyle name="Normal 35 3 2" xfId="558" xr:uid="{00000000-0005-0000-0000-0000DE010000}"/>
    <cellStyle name="Normal 35 3 2 2" xfId="682" xr:uid="{00000000-0005-0000-0000-0000DF010000}"/>
    <cellStyle name="Normal 35 3 3" xfId="630" xr:uid="{00000000-0005-0000-0000-0000E0010000}"/>
    <cellStyle name="Normal 35 4" xfId="556" xr:uid="{00000000-0005-0000-0000-0000E1010000}"/>
    <cellStyle name="Normal 35 4 2" xfId="680" xr:uid="{00000000-0005-0000-0000-0000E2010000}"/>
    <cellStyle name="Normal 35 5" xfId="588" xr:uid="{00000000-0005-0000-0000-0000E3010000}"/>
    <cellStyle name="Normal 36" xfId="2" xr:uid="{00000000-0005-0000-0000-0000E4010000}"/>
    <cellStyle name="Normal 37" xfId="708" xr:uid="{00000000-0005-0000-0000-0000E5010000}"/>
    <cellStyle name="Normal 38" xfId="736" xr:uid="{00000000-0005-0000-0000-0000E6010000}"/>
    <cellStyle name="Normal 4" xfId="320" xr:uid="{00000000-0005-0000-0000-0000E7010000}"/>
    <cellStyle name="Normal 4 2" xfId="455" xr:uid="{00000000-0005-0000-0000-0000E8010000}"/>
    <cellStyle name="Normal 4 3" xfId="483" xr:uid="{00000000-0005-0000-0000-0000E9010000}"/>
    <cellStyle name="Normal 4 4" xfId="722" xr:uid="{00000000-0005-0000-0000-0000EA010000}"/>
    <cellStyle name="Normal 4 5" xfId="723" xr:uid="{00000000-0005-0000-0000-0000EB010000}"/>
    <cellStyle name="Normal 5" xfId="321" xr:uid="{00000000-0005-0000-0000-0000EC010000}"/>
    <cellStyle name="Normal 5 2" xfId="456" xr:uid="{00000000-0005-0000-0000-0000ED010000}"/>
    <cellStyle name="Normal 5 3" xfId="484" xr:uid="{00000000-0005-0000-0000-0000EE010000}"/>
    <cellStyle name="Normal 6" xfId="322" xr:uid="{00000000-0005-0000-0000-0000EF010000}"/>
    <cellStyle name="Normal 6 10" xfId="473" xr:uid="{00000000-0005-0000-0000-0000F0010000}"/>
    <cellStyle name="Normal 6 10 2" xfId="559" xr:uid="{00000000-0005-0000-0000-0000F1010000}"/>
    <cellStyle name="Normal 6 10 2 2" xfId="683" xr:uid="{00000000-0005-0000-0000-0000F2010000}"/>
    <cellStyle name="Normal 6 10 3" xfId="605" xr:uid="{00000000-0005-0000-0000-0000F3010000}"/>
    <cellStyle name="Normal 6 11" xfId="724" xr:uid="{00000000-0005-0000-0000-0000F4010000}"/>
    <cellStyle name="Normal 6 2" xfId="458" xr:uid="{00000000-0005-0000-0000-0000F5010000}"/>
    <cellStyle name="Normal 6 2 2" xfId="489" xr:uid="{00000000-0005-0000-0000-0000F6010000}"/>
    <cellStyle name="Normal 6 2 2 2" xfId="561" xr:uid="{00000000-0005-0000-0000-0000F7010000}"/>
    <cellStyle name="Normal 6 2 2 2 2" xfId="685" xr:uid="{00000000-0005-0000-0000-0000F8010000}"/>
    <cellStyle name="Normal 6 2 2 3" xfId="613" xr:uid="{00000000-0005-0000-0000-0000F9010000}"/>
    <cellStyle name="Normal 6 2 3" xfId="509" xr:uid="{00000000-0005-0000-0000-0000FA010000}"/>
    <cellStyle name="Normal 6 2 3 2" xfId="562" xr:uid="{00000000-0005-0000-0000-0000FB010000}"/>
    <cellStyle name="Normal 6 2 3 2 2" xfId="686" xr:uid="{00000000-0005-0000-0000-0000FC010000}"/>
    <cellStyle name="Normal 6 2 3 3" xfId="633" xr:uid="{00000000-0005-0000-0000-0000FD010000}"/>
    <cellStyle name="Normal 6 2 4" xfId="560" xr:uid="{00000000-0005-0000-0000-0000FE010000}"/>
    <cellStyle name="Normal 6 2 4 2" xfId="684" xr:uid="{00000000-0005-0000-0000-0000FF010000}"/>
    <cellStyle name="Normal 6 2 5" xfId="591" xr:uid="{00000000-0005-0000-0000-000000020000}"/>
    <cellStyle name="Normal 6 3" xfId="461" xr:uid="{00000000-0005-0000-0000-000001020000}"/>
    <cellStyle name="Normal 6 3 2" xfId="491" xr:uid="{00000000-0005-0000-0000-000002020000}"/>
    <cellStyle name="Normal 6 3 2 2" xfId="564" xr:uid="{00000000-0005-0000-0000-000003020000}"/>
    <cellStyle name="Normal 6 3 2 2 2" xfId="688" xr:uid="{00000000-0005-0000-0000-000004020000}"/>
    <cellStyle name="Normal 6 3 2 3" xfId="615" xr:uid="{00000000-0005-0000-0000-000005020000}"/>
    <cellStyle name="Normal 6 3 3" xfId="511" xr:uid="{00000000-0005-0000-0000-000006020000}"/>
    <cellStyle name="Normal 6 3 3 2" xfId="565" xr:uid="{00000000-0005-0000-0000-000007020000}"/>
    <cellStyle name="Normal 6 3 3 2 2" xfId="689" xr:uid="{00000000-0005-0000-0000-000008020000}"/>
    <cellStyle name="Normal 6 3 3 3" xfId="635" xr:uid="{00000000-0005-0000-0000-000009020000}"/>
    <cellStyle name="Normal 6 3 4" xfId="563" xr:uid="{00000000-0005-0000-0000-00000A020000}"/>
    <cellStyle name="Normal 6 3 4 2" xfId="687" xr:uid="{00000000-0005-0000-0000-00000B020000}"/>
    <cellStyle name="Normal 6 3 5" xfId="593" xr:uid="{00000000-0005-0000-0000-00000C020000}"/>
    <cellStyle name="Normal 6 4" xfId="463" xr:uid="{00000000-0005-0000-0000-00000D020000}"/>
    <cellStyle name="Normal 6 4 2" xfId="493" xr:uid="{00000000-0005-0000-0000-00000E020000}"/>
    <cellStyle name="Normal 6 4 2 2" xfId="567" xr:uid="{00000000-0005-0000-0000-00000F020000}"/>
    <cellStyle name="Normal 6 4 2 2 2" xfId="691" xr:uid="{00000000-0005-0000-0000-000010020000}"/>
    <cellStyle name="Normal 6 4 2 3" xfId="617" xr:uid="{00000000-0005-0000-0000-000011020000}"/>
    <cellStyle name="Normal 6 4 3" xfId="513" xr:uid="{00000000-0005-0000-0000-000012020000}"/>
    <cellStyle name="Normal 6 4 3 2" xfId="568" xr:uid="{00000000-0005-0000-0000-000013020000}"/>
    <cellStyle name="Normal 6 4 3 2 2" xfId="692" xr:uid="{00000000-0005-0000-0000-000014020000}"/>
    <cellStyle name="Normal 6 4 3 3" xfId="637" xr:uid="{00000000-0005-0000-0000-000015020000}"/>
    <cellStyle name="Normal 6 4 4" xfId="566" xr:uid="{00000000-0005-0000-0000-000016020000}"/>
    <cellStyle name="Normal 6 4 4 2" xfId="690" xr:uid="{00000000-0005-0000-0000-000017020000}"/>
    <cellStyle name="Normal 6 4 5" xfId="595" xr:uid="{00000000-0005-0000-0000-000018020000}"/>
    <cellStyle name="Normal 6 5" xfId="465" xr:uid="{00000000-0005-0000-0000-000019020000}"/>
    <cellStyle name="Normal 6 5 2" xfId="495" xr:uid="{00000000-0005-0000-0000-00001A020000}"/>
    <cellStyle name="Normal 6 5 2 2" xfId="570" xr:uid="{00000000-0005-0000-0000-00001B020000}"/>
    <cellStyle name="Normal 6 5 2 2 2" xfId="694" xr:uid="{00000000-0005-0000-0000-00001C020000}"/>
    <cellStyle name="Normal 6 5 2 3" xfId="619" xr:uid="{00000000-0005-0000-0000-00001D020000}"/>
    <cellStyle name="Normal 6 5 3" xfId="515" xr:uid="{00000000-0005-0000-0000-00001E020000}"/>
    <cellStyle name="Normal 6 5 3 2" xfId="571" xr:uid="{00000000-0005-0000-0000-00001F020000}"/>
    <cellStyle name="Normal 6 5 3 2 2" xfId="695" xr:uid="{00000000-0005-0000-0000-000020020000}"/>
    <cellStyle name="Normal 6 5 3 3" xfId="639" xr:uid="{00000000-0005-0000-0000-000021020000}"/>
    <cellStyle name="Normal 6 5 4" xfId="569" xr:uid="{00000000-0005-0000-0000-000022020000}"/>
    <cellStyle name="Normal 6 5 4 2" xfId="693" xr:uid="{00000000-0005-0000-0000-000023020000}"/>
    <cellStyle name="Normal 6 5 5" xfId="597" xr:uid="{00000000-0005-0000-0000-000024020000}"/>
    <cellStyle name="Normal 6 6" xfId="467" xr:uid="{00000000-0005-0000-0000-000025020000}"/>
    <cellStyle name="Normal 6 6 2" xfId="497" xr:uid="{00000000-0005-0000-0000-000026020000}"/>
    <cellStyle name="Normal 6 6 2 2" xfId="573" xr:uid="{00000000-0005-0000-0000-000027020000}"/>
    <cellStyle name="Normal 6 6 2 2 2" xfId="697" xr:uid="{00000000-0005-0000-0000-000028020000}"/>
    <cellStyle name="Normal 6 6 2 3" xfId="621" xr:uid="{00000000-0005-0000-0000-000029020000}"/>
    <cellStyle name="Normal 6 6 3" xfId="517" xr:uid="{00000000-0005-0000-0000-00002A020000}"/>
    <cellStyle name="Normal 6 6 3 2" xfId="574" xr:uid="{00000000-0005-0000-0000-00002B020000}"/>
    <cellStyle name="Normal 6 6 3 2 2" xfId="698" xr:uid="{00000000-0005-0000-0000-00002C020000}"/>
    <cellStyle name="Normal 6 6 3 3" xfId="641" xr:uid="{00000000-0005-0000-0000-00002D020000}"/>
    <cellStyle name="Normal 6 6 4" xfId="572" xr:uid="{00000000-0005-0000-0000-00002E020000}"/>
    <cellStyle name="Normal 6 6 4 2" xfId="696" xr:uid="{00000000-0005-0000-0000-00002F020000}"/>
    <cellStyle name="Normal 6 6 5" xfId="599" xr:uid="{00000000-0005-0000-0000-000030020000}"/>
    <cellStyle name="Normal 6 7" xfId="469" xr:uid="{00000000-0005-0000-0000-000031020000}"/>
    <cellStyle name="Normal 6 7 2" xfId="499" xr:uid="{00000000-0005-0000-0000-000032020000}"/>
    <cellStyle name="Normal 6 7 2 2" xfId="576" xr:uid="{00000000-0005-0000-0000-000033020000}"/>
    <cellStyle name="Normal 6 7 2 2 2" xfId="700" xr:uid="{00000000-0005-0000-0000-000034020000}"/>
    <cellStyle name="Normal 6 7 2 3" xfId="623" xr:uid="{00000000-0005-0000-0000-000035020000}"/>
    <cellStyle name="Normal 6 7 3" xfId="519" xr:uid="{00000000-0005-0000-0000-000036020000}"/>
    <cellStyle name="Normal 6 7 3 2" xfId="577" xr:uid="{00000000-0005-0000-0000-000037020000}"/>
    <cellStyle name="Normal 6 7 3 2 2" xfId="701" xr:uid="{00000000-0005-0000-0000-000038020000}"/>
    <cellStyle name="Normal 6 7 3 3" xfId="643" xr:uid="{00000000-0005-0000-0000-000039020000}"/>
    <cellStyle name="Normal 6 7 4" xfId="575" xr:uid="{00000000-0005-0000-0000-00003A020000}"/>
    <cellStyle name="Normal 6 7 4 2" xfId="699" xr:uid="{00000000-0005-0000-0000-00003B020000}"/>
    <cellStyle name="Normal 6 7 5" xfId="601" xr:uid="{00000000-0005-0000-0000-00003C020000}"/>
    <cellStyle name="Normal 6 8" xfId="471" xr:uid="{00000000-0005-0000-0000-00003D020000}"/>
    <cellStyle name="Normal 6 8 2" xfId="501" xr:uid="{00000000-0005-0000-0000-00003E020000}"/>
    <cellStyle name="Normal 6 8 2 2" xfId="579" xr:uid="{00000000-0005-0000-0000-00003F020000}"/>
    <cellStyle name="Normal 6 8 2 2 2" xfId="703" xr:uid="{00000000-0005-0000-0000-000040020000}"/>
    <cellStyle name="Normal 6 8 2 3" xfId="625" xr:uid="{00000000-0005-0000-0000-000041020000}"/>
    <cellStyle name="Normal 6 8 3" xfId="521" xr:uid="{00000000-0005-0000-0000-000042020000}"/>
    <cellStyle name="Normal 6 8 3 2" xfId="580" xr:uid="{00000000-0005-0000-0000-000043020000}"/>
    <cellStyle name="Normal 6 8 3 2 2" xfId="704" xr:uid="{00000000-0005-0000-0000-000044020000}"/>
    <cellStyle name="Normal 6 8 3 3" xfId="645" xr:uid="{00000000-0005-0000-0000-000045020000}"/>
    <cellStyle name="Normal 6 8 4" xfId="578" xr:uid="{00000000-0005-0000-0000-000046020000}"/>
    <cellStyle name="Normal 6 8 4 2" xfId="702" xr:uid="{00000000-0005-0000-0000-000047020000}"/>
    <cellStyle name="Normal 6 8 5" xfId="603" xr:uid="{00000000-0005-0000-0000-000048020000}"/>
    <cellStyle name="Normal 6 9" xfId="485" xr:uid="{00000000-0005-0000-0000-000049020000}"/>
    <cellStyle name="Normal 7" xfId="323" xr:uid="{00000000-0005-0000-0000-00004A020000}"/>
    <cellStyle name="Normal 8" xfId="324" xr:uid="{00000000-0005-0000-0000-00004B020000}"/>
    <cellStyle name="Normal 9" xfId="325" xr:uid="{00000000-0005-0000-0000-00004C020000}"/>
    <cellStyle name="Note 10" xfId="326" xr:uid="{00000000-0005-0000-0000-00004D020000}"/>
    <cellStyle name="Note 11" xfId="327" xr:uid="{00000000-0005-0000-0000-00004E020000}"/>
    <cellStyle name="Note 2" xfId="328" xr:uid="{00000000-0005-0000-0000-00004F020000}"/>
    <cellStyle name="Note 2 2" xfId="329" xr:uid="{00000000-0005-0000-0000-000050020000}"/>
    <cellStyle name="Note 2_Allocators" xfId="330" xr:uid="{00000000-0005-0000-0000-000051020000}"/>
    <cellStyle name="Note 3" xfId="331" xr:uid="{00000000-0005-0000-0000-000052020000}"/>
    <cellStyle name="Note 3 2" xfId="332" xr:uid="{00000000-0005-0000-0000-000053020000}"/>
    <cellStyle name="Note 3 3" xfId="333" xr:uid="{00000000-0005-0000-0000-000054020000}"/>
    <cellStyle name="Note 3_Allocators" xfId="334" xr:uid="{00000000-0005-0000-0000-000055020000}"/>
    <cellStyle name="Note 4" xfId="335" xr:uid="{00000000-0005-0000-0000-000056020000}"/>
    <cellStyle name="Note 4 2" xfId="336" xr:uid="{00000000-0005-0000-0000-000057020000}"/>
    <cellStyle name="Note 4_Allocators" xfId="337" xr:uid="{00000000-0005-0000-0000-000058020000}"/>
    <cellStyle name="Note 5" xfId="338" xr:uid="{00000000-0005-0000-0000-000059020000}"/>
    <cellStyle name="Note 6" xfId="339" xr:uid="{00000000-0005-0000-0000-00005A020000}"/>
    <cellStyle name="Note 6 2" xfId="340" xr:uid="{00000000-0005-0000-0000-00005B020000}"/>
    <cellStyle name="Note 6_Allocators" xfId="341" xr:uid="{00000000-0005-0000-0000-00005C020000}"/>
    <cellStyle name="Note 7" xfId="342" xr:uid="{00000000-0005-0000-0000-00005D020000}"/>
    <cellStyle name="Note 7 2" xfId="343" xr:uid="{00000000-0005-0000-0000-00005E020000}"/>
    <cellStyle name="Note 8" xfId="344" xr:uid="{00000000-0005-0000-0000-00005F020000}"/>
    <cellStyle name="Note 9" xfId="345" xr:uid="{00000000-0005-0000-0000-000060020000}"/>
    <cellStyle name="nPlosion" xfId="346" xr:uid="{00000000-0005-0000-0000-000061020000}"/>
    <cellStyle name="nvision" xfId="347" xr:uid="{00000000-0005-0000-0000-000062020000}"/>
    <cellStyle name="Output 2" xfId="348" xr:uid="{00000000-0005-0000-0000-000063020000}"/>
    <cellStyle name="Output 3" xfId="349" xr:uid="{00000000-0005-0000-0000-000064020000}"/>
    <cellStyle name="Output 4" xfId="350" xr:uid="{00000000-0005-0000-0000-000065020000}"/>
    <cellStyle name="Output 5" xfId="351" xr:uid="{00000000-0005-0000-0000-000066020000}"/>
    <cellStyle name="Output 6" xfId="352" xr:uid="{00000000-0005-0000-0000-000067020000}"/>
    <cellStyle name="Percent 10" xfId="353" xr:uid="{00000000-0005-0000-0000-000068020000}"/>
    <cellStyle name="Percent 11" xfId="354" xr:uid="{00000000-0005-0000-0000-000069020000}"/>
    <cellStyle name="Percent 12" xfId="355" xr:uid="{00000000-0005-0000-0000-00006A020000}"/>
    <cellStyle name="Percent 13" xfId="356" xr:uid="{00000000-0005-0000-0000-00006B020000}"/>
    <cellStyle name="Percent 13 2" xfId="486" xr:uid="{00000000-0005-0000-0000-00006C020000}"/>
    <cellStyle name="Percent 13 2 2" xfId="582" xr:uid="{00000000-0005-0000-0000-00006D020000}"/>
    <cellStyle name="Percent 13 2 2 2" xfId="706" xr:uid="{00000000-0005-0000-0000-00006E020000}"/>
    <cellStyle name="Percent 13 2 3" xfId="611" xr:uid="{00000000-0005-0000-0000-00006F020000}"/>
    <cellStyle name="Percent 13 3" xfId="507" xr:uid="{00000000-0005-0000-0000-000070020000}"/>
    <cellStyle name="Percent 13 3 2" xfId="583" xr:uid="{00000000-0005-0000-0000-000071020000}"/>
    <cellStyle name="Percent 13 3 2 2" xfId="707" xr:uid="{00000000-0005-0000-0000-000072020000}"/>
    <cellStyle name="Percent 13 3 3" xfId="631" xr:uid="{00000000-0005-0000-0000-000073020000}"/>
    <cellStyle name="Percent 13 4" xfId="581" xr:uid="{00000000-0005-0000-0000-000074020000}"/>
    <cellStyle name="Percent 13 4 2" xfId="705" xr:uid="{00000000-0005-0000-0000-000075020000}"/>
    <cellStyle name="Percent 13 5" xfId="589" xr:uid="{00000000-0005-0000-0000-000076020000}"/>
    <cellStyle name="Percent 14" xfId="4" xr:uid="{00000000-0005-0000-0000-000077020000}"/>
    <cellStyle name="Percent 15" xfId="739" xr:uid="{00000000-0005-0000-0000-000078020000}"/>
    <cellStyle name="Percent 2" xfId="357" xr:uid="{00000000-0005-0000-0000-000079020000}"/>
    <cellStyle name="Percent 2 2" xfId="358" xr:uid="{00000000-0005-0000-0000-00007A020000}"/>
    <cellStyle name="Percent 2 2 2" xfId="725" xr:uid="{00000000-0005-0000-0000-00007B020000}"/>
    <cellStyle name="Percent 2 2 3" xfId="726" xr:uid="{00000000-0005-0000-0000-00007C020000}"/>
    <cellStyle name="Percent 2 3" xfId="727" xr:uid="{00000000-0005-0000-0000-00007D020000}"/>
    <cellStyle name="Percent 2 4" xfId="728" xr:uid="{00000000-0005-0000-0000-00007E020000}"/>
    <cellStyle name="Percent 2 5" xfId="729" xr:uid="{00000000-0005-0000-0000-00007F020000}"/>
    <cellStyle name="Percent 3" xfId="359" xr:uid="{00000000-0005-0000-0000-000080020000}"/>
    <cellStyle name="Percent 3 2" xfId="360" xr:uid="{00000000-0005-0000-0000-000081020000}"/>
    <cellStyle name="Percent 3 3" xfId="361" xr:uid="{00000000-0005-0000-0000-000082020000}"/>
    <cellStyle name="Percent 3 4" xfId="457" xr:uid="{00000000-0005-0000-0000-000083020000}"/>
    <cellStyle name="Percent 3 5" xfId="487" xr:uid="{00000000-0005-0000-0000-000084020000}"/>
    <cellStyle name="Percent 4" xfId="362" xr:uid="{00000000-0005-0000-0000-000085020000}"/>
    <cellStyle name="Percent 4 2" xfId="363" xr:uid="{00000000-0005-0000-0000-000086020000}"/>
    <cellStyle name="Percent 4 3" xfId="364" xr:uid="{00000000-0005-0000-0000-000087020000}"/>
    <cellStyle name="Percent 4 4" xfId="365" xr:uid="{00000000-0005-0000-0000-000088020000}"/>
    <cellStyle name="Percent 5" xfId="366" xr:uid="{00000000-0005-0000-0000-000089020000}"/>
    <cellStyle name="Percent 5 2" xfId="367" xr:uid="{00000000-0005-0000-0000-00008A020000}"/>
    <cellStyle name="Percent 6" xfId="368" xr:uid="{00000000-0005-0000-0000-00008B020000}"/>
    <cellStyle name="Percent 6 2" xfId="369" xr:uid="{00000000-0005-0000-0000-00008C020000}"/>
    <cellStyle name="Percent 7" xfId="370" xr:uid="{00000000-0005-0000-0000-00008D020000}"/>
    <cellStyle name="Percent 8" xfId="371" xr:uid="{00000000-0005-0000-0000-00008E020000}"/>
    <cellStyle name="Percent 9" xfId="372" xr:uid="{00000000-0005-0000-0000-00008F020000}"/>
    <cellStyle name="PSChar" xfId="373" xr:uid="{00000000-0005-0000-0000-000090020000}"/>
    <cellStyle name="PSChar 2" xfId="374" xr:uid="{00000000-0005-0000-0000-000091020000}"/>
    <cellStyle name="PSChar 2 2" xfId="375" xr:uid="{00000000-0005-0000-0000-000092020000}"/>
    <cellStyle name="PSChar 2 3" xfId="376" xr:uid="{00000000-0005-0000-0000-000093020000}"/>
    <cellStyle name="PSChar 3" xfId="377" xr:uid="{00000000-0005-0000-0000-000094020000}"/>
    <cellStyle name="PSChar 3 2" xfId="378" xr:uid="{00000000-0005-0000-0000-000095020000}"/>
    <cellStyle name="PSChar 4" xfId="379" xr:uid="{00000000-0005-0000-0000-000096020000}"/>
    <cellStyle name="PSChar 5" xfId="380" xr:uid="{00000000-0005-0000-0000-000097020000}"/>
    <cellStyle name="PSChar 6" xfId="381" xr:uid="{00000000-0005-0000-0000-000098020000}"/>
    <cellStyle name="PSChar 7" xfId="730" xr:uid="{00000000-0005-0000-0000-000099020000}"/>
    <cellStyle name="PSDate" xfId="382" xr:uid="{00000000-0005-0000-0000-00009A020000}"/>
    <cellStyle name="PSDate 2" xfId="383" xr:uid="{00000000-0005-0000-0000-00009B020000}"/>
    <cellStyle name="PSDate 2 2" xfId="384" xr:uid="{00000000-0005-0000-0000-00009C020000}"/>
    <cellStyle name="PSDate 2 3" xfId="385" xr:uid="{00000000-0005-0000-0000-00009D020000}"/>
    <cellStyle name="PSDate 3" xfId="386" xr:uid="{00000000-0005-0000-0000-00009E020000}"/>
    <cellStyle name="PSDate 3 2" xfId="387" xr:uid="{00000000-0005-0000-0000-00009F020000}"/>
    <cellStyle name="PSDate 4" xfId="388" xr:uid="{00000000-0005-0000-0000-0000A0020000}"/>
    <cellStyle name="PSDate 5" xfId="389" xr:uid="{00000000-0005-0000-0000-0000A1020000}"/>
    <cellStyle name="PSDate 6" xfId="390" xr:uid="{00000000-0005-0000-0000-0000A2020000}"/>
    <cellStyle name="PSDate 7" xfId="731" xr:uid="{00000000-0005-0000-0000-0000A3020000}"/>
    <cellStyle name="PSDec" xfId="391" xr:uid="{00000000-0005-0000-0000-0000A4020000}"/>
    <cellStyle name="PSDec 2" xfId="392" xr:uid="{00000000-0005-0000-0000-0000A5020000}"/>
    <cellStyle name="PSDec 2 2" xfId="393" xr:uid="{00000000-0005-0000-0000-0000A6020000}"/>
    <cellStyle name="PSDec 2 3" xfId="394" xr:uid="{00000000-0005-0000-0000-0000A7020000}"/>
    <cellStyle name="PSDec 3" xfId="395" xr:uid="{00000000-0005-0000-0000-0000A8020000}"/>
    <cellStyle name="PSDec 3 2" xfId="396" xr:uid="{00000000-0005-0000-0000-0000A9020000}"/>
    <cellStyle name="PSDec 4" xfId="397" xr:uid="{00000000-0005-0000-0000-0000AA020000}"/>
    <cellStyle name="PSDec 5" xfId="398" xr:uid="{00000000-0005-0000-0000-0000AB020000}"/>
    <cellStyle name="PSDec 6" xfId="399" xr:uid="{00000000-0005-0000-0000-0000AC020000}"/>
    <cellStyle name="PSDec 7" xfId="732" xr:uid="{00000000-0005-0000-0000-0000AD020000}"/>
    <cellStyle name="PSHeading" xfId="400" xr:uid="{00000000-0005-0000-0000-0000AE020000}"/>
    <cellStyle name="PSHeading 10" xfId="401" xr:uid="{00000000-0005-0000-0000-0000AF020000}"/>
    <cellStyle name="PSHeading 11" xfId="402" xr:uid="{00000000-0005-0000-0000-0000B0020000}"/>
    <cellStyle name="PSHeading 12" xfId="733" xr:uid="{00000000-0005-0000-0000-0000B1020000}"/>
    <cellStyle name="PSHeading 2" xfId="403" xr:uid="{00000000-0005-0000-0000-0000B2020000}"/>
    <cellStyle name="PSHeading 2 2" xfId="404" xr:uid="{00000000-0005-0000-0000-0000B3020000}"/>
    <cellStyle name="PSHeading 2 3" xfId="405" xr:uid="{00000000-0005-0000-0000-0000B4020000}"/>
    <cellStyle name="PSHeading 2_108 Summary" xfId="406" xr:uid="{00000000-0005-0000-0000-0000B5020000}"/>
    <cellStyle name="PSHeading 3" xfId="407" xr:uid="{00000000-0005-0000-0000-0000B6020000}"/>
    <cellStyle name="PSHeading 3 2" xfId="408" xr:uid="{00000000-0005-0000-0000-0000B7020000}"/>
    <cellStyle name="PSHeading 3_108 Summary" xfId="409" xr:uid="{00000000-0005-0000-0000-0000B8020000}"/>
    <cellStyle name="PSHeading 4" xfId="410" xr:uid="{00000000-0005-0000-0000-0000B9020000}"/>
    <cellStyle name="PSHeading 5" xfId="411" xr:uid="{00000000-0005-0000-0000-0000BA020000}"/>
    <cellStyle name="PSHeading 6" xfId="412" xr:uid="{00000000-0005-0000-0000-0000BB020000}"/>
    <cellStyle name="PSHeading 7" xfId="413" xr:uid="{00000000-0005-0000-0000-0000BC020000}"/>
    <cellStyle name="PSHeading 8" xfId="414" xr:uid="{00000000-0005-0000-0000-0000BD020000}"/>
    <cellStyle name="PSHeading 9" xfId="415" xr:uid="{00000000-0005-0000-0000-0000BE020000}"/>
    <cellStyle name="PSHeading_101 check" xfId="416" xr:uid="{00000000-0005-0000-0000-0000BF020000}"/>
    <cellStyle name="PSInt" xfId="417" xr:uid="{00000000-0005-0000-0000-0000C0020000}"/>
    <cellStyle name="PSInt 2" xfId="418" xr:uid="{00000000-0005-0000-0000-0000C1020000}"/>
    <cellStyle name="PSInt 2 2" xfId="419" xr:uid="{00000000-0005-0000-0000-0000C2020000}"/>
    <cellStyle name="PSInt 2 3" xfId="420" xr:uid="{00000000-0005-0000-0000-0000C3020000}"/>
    <cellStyle name="PSInt 3" xfId="421" xr:uid="{00000000-0005-0000-0000-0000C4020000}"/>
    <cellStyle name="PSInt 3 2" xfId="422" xr:uid="{00000000-0005-0000-0000-0000C5020000}"/>
    <cellStyle name="PSInt 4" xfId="423" xr:uid="{00000000-0005-0000-0000-0000C6020000}"/>
    <cellStyle name="PSInt 5" xfId="424" xr:uid="{00000000-0005-0000-0000-0000C7020000}"/>
    <cellStyle name="PSInt 6" xfId="425" xr:uid="{00000000-0005-0000-0000-0000C8020000}"/>
    <cellStyle name="PSInt 7" xfId="734" xr:uid="{00000000-0005-0000-0000-0000C9020000}"/>
    <cellStyle name="PSSpacer" xfId="426" xr:uid="{00000000-0005-0000-0000-0000CA020000}"/>
    <cellStyle name="PSSpacer 2" xfId="427" xr:uid="{00000000-0005-0000-0000-0000CB020000}"/>
    <cellStyle name="PSSpacer 2 2" xfId="428" xr:uid="{00000000-0005-0000-0000-0000CC020000}"/>
    <cellStyle name="PSSpacer 2 3" xfId="429" xr:uid="{00000000-0005-0000-0000-0000CD020000}"/>
    <cellStyle name="PSSpacer 3" xfId="430" xr:uid="{00000000-0005-0000-0000-0000CE020000}"/>
    <cellStyle name="PSSpacer 3 2" xfId="431" xr:uid="{00000000-0005-0000-0000-0000CF020000}"/>
    <cellStyle name="PSSpacer 4" xfId="432" xr:uid="{00000000-0005-0000-0000-0000D0020000}"/>
    <cellStyle name="PSSpacer 5" xfId="433" xr:uid="{00000000-0005-0000-0000-0000D1020000}"/>
    <cellStyle name="PSSpacer 6" xfId="434" xr:uid="{00000000-0005-0000-0000-0000D2020000}"/>
    <cellStyle name="PSSpacer 7" xfId="735" xr:uid="{00000000-0005-0000-0000-0000D3020000}"/>
    <cellStyle name="Title 2" xfId="435" xr:uid="{00000000-0005-0000-0000-0000D4020000}"/>
    <cellStyle name="Title 3" xfId="436" xr:uid="{00000000-0005-0000-0000-0000D5020000}"/>
    <cellStyle name="Title 4" xfId="437" xr:uid="{00000000-0005-0000-0000-0000D6020000}"/>
    <cellStyle name="Title 5" xfId="438" xr:uid="{00000000-0005-0000-0000-0000D7020000}"/>
    <cellStyle name="Total 2" xfId="439" xr:uid="{00000000-0005-0000-0000-0000D8020000}"/>
    <cellStyle name="Total 3" xfId="440" xr:uid="{00000000-0005-0000-0000-0000D9020000}"/>
    <cellStyle name="Total 4" xfId="441" xr:uid="{00000000-0005-0000-0000-0000DA020000}"/>
    <cellStyle name="Total 5" xfId="442" xr:uid="{00000000-0005-0000-0000-0000DB020000}"/>
    <cellStyle name="Total 6" xfId="443" xr:uid="{00000000-0005-0000-0000-0000DC020000}"/>
    <cellStyle name="Total 7" xfId="444" xr:uid="{00000000-0005-0000-0000-0000DD020000}"/>
    <cellStyle name="Total 8" xfId="445" xr:uid="{00000000-0005-0000-0000-0000DE020000}"/>
    <cellStyle name="Warning Text 2" xfId="446" xr:uid="{00000000-0005-0000-0000-0000DF020000}"/>
    <cellStyle name="Warning Text 3" xfId="447" xr:uid="{00000000-0005-0000-0000-0000E0020000}"/>
    <cellStyle name="Warning Text 4" xfId="448" xr:uid="{00000000-0005-0000-0000-0000E1020000}"/>
    <cellStyle name="Warning Text 5" xfId="449" xr:uid="{00000000-0005-0000-0000-0000E2020000}"/>
    <cellStyle name="Warning Text 6" xfId="450" xr:uid="{00000000-0005-0000-0000-0000E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icing\Rate%20Cases\KPCo\2017%20Base%20Case\February%20Test%20Year\JCOS\Financial%20Statements\2017_2%20%20GLR3000%20KYP_CORP_CONSOL%20FER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Modification History"/>
      <sheetName val="BS"/>
      <sheetName val="O&amp;M"/>
      <sheetName val="O&amp;M QRT"/>
      <sheetName val="TRIAL BALANCE"/>
      <sheetName val="KW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Feb 2017"/>
    </sheetNames>
    <sheetDataSet>
      <sheetData sheetId="0">
        <row r="8">
          <cell r="B8" t="str">
            <v>Line 1</v>
          </cell>
        </row>
        <row r="401">
          <cell r="B401" t="str">
            <v>Line 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tabSelected="1" zoomScaleNormal="100" workbookViewId="0">
      <selection activeCell="B5" sqref="B5"/>
    </sheetView>
  </sheetViews>
  <sheetFormatPr defaultColWidth="8.81640625" defaultRowHeight="12.5"/>
  <cols>
    <col min="1" max="1" width="6.7265625" style="28" customWidth="1"/>
    <col min="2" max="2" width="40.26953125" style="28" bestFit="1" customWidth="1"/>
    <col min="3" max="3" width="36.81640625" style="28" bestFit="1" customWidth="1"/>
    <col min="4" max="4" width="16.453125" style="28" customWidth="1"/>
    <col min="5" max="5" width="8.7265625" style="28" customWidth="1"/>
    <col min="6" max="6" width="15.7265625" style="28" bestFit="1" customWidth="1"/>
    <col min="7" max="7" width="8.81640625" style="28"/>
    <col min="8" max="8" width="9.7265625" style="28" bestFit="1" customWidth="1"/>
    <col min="9" max="9" width="11.26953125" style="28" bestFit="1" customWidth="1"/>
    <col min="10" max="16384" width="8.81640625" style="28"/>
  </cols>
  <sheetData>
    <row r="1" spans="1:4" ht="15" customHeight="1">
      <c r="A1" s="97" t="s">
        <v>416</v>
      </c>
      <c r="B1" s="97"/>
      <c r="C1" s="97"/>
      <c r="D1" s="97"/>
    </row>
    <row r="4" spans="1:4">
      <c r="A4" s="67" t="s">
        <v>417</v>
      </c>
    </row>
    <row r="5" spans="1:4">
      <c r="A5" s="67" t="s">
        <v>418</v>
      </c>
      <c r="B5" s="91" t="s">
        <v>419</v>
      </c>
      <c r="C5" s="91"/>
    </row>
    <row r="9" spans="1:4">
      <c r="A9" s="67">
        <v>1</v>
      </c>
      <c r="B9" s="28" t="s">
        <v>424</v>
      </c>
      <c r="C9" s="28" t="s">
        <v>432</v>
      </c>
      <c r="D9" s="90">
        <v>1812539574.7966874</v>
      </c>
    </row>
    <row r="10" spans="1:4">
      <c r="A10" s="67"/>
    </row>
    <row r="11" spans="1:4">
      <c r="A11" s="67">
        <f>A9+1</f>
        <v>2</v>
      </c>
      <c r="B11" s="28" t="s">
        <v>420</v>
      </c>
      <c r="C11" s="28" t="s">
        <v>433</v>
      </c>
      <c r="D11" s="90">
        <v>1793487855.5044985</v>
      </c>
    </row>
    <row r="12" spans="1:4" ht="13">
      <c r="A12" s="67">
        <f>A11+1</f>
        <v>3</v>
      </c>
      <c r="B12" s="28" t="s">
        <v>430</v>
      </c>
      <c r="D12" s="42">
        <f>D9-D11</f>
        <v>19051719.292188883</v>
      </c>
    </row>
    <row r="13" spans="1:4">
      <c r="D13" s="43"/>
    </row>
    <row r="15" spans="1:4" ht="13">
      <c r="B15" s="95" t="s">
        <v>426</v>
      </c>
      <c r="C15" s="96"/>
      <c r="D15" s="96"/>
    </row>
    <row r="16" spans="1:4" ht="13">
      <c r="B16" s="92" t="s">
        <v>353</v>
      </c>
      <c r="C16" s="44"/>
      <c r="D16" s="44"/>
    </row>
    <row r="17" spans="1:9">
      <c r="A17" s="67">
        <f>A12+1</f>
        <v>4</v>
      </c>
      <c r="B17" s="28" t="s">
        <v>449</v>
      </c>
      <c r="D17" s="45">
        <f>'Balance Sheet Detail'!K30</f>
        <v>4435007.2</v>
      </c>
    </row>
    <row r="18" spans="1:9">
      <c r="A18" s="67">
        <f>A17+1</f>
        <v>5</v>
      </c>
      <c r="B18" s="28" t="s">
        <v>359</v>
      </c>
      <c r="D18" s="45">
        <f>'Balance Sheet Detail'!K65</f>
        <v>30467289.610000003</v>
      </c>
    </row>
    <row r="19" spans="1:9">
      <c r="A19" s="67">
        <f t="shared" ref="A19:A27" si="0">A18+1</f>
        <v>6</v>
      </c>
      <c r="B19" s="28" t="s">
        <v>36</v>
      </c>
      <c r="D19" s="45">
        <f>'Balance Sheet Detail'!K76</f>
        <v>1884025.6800000002</v>
      </c>
    </row>
    <row r="20" spans="1:9">
      <c r="A20" s="67">
        <f t="shared" si="0"/>
        <v>7</v>
      </c>
      <c r="B20" s="28" t="s">
        <v>421</v>
      </c>
      <c r="D20" s="45">
        <f>'Balance Sheet Detail'!K119</f>
        <v>53764689.680000007</v>
      </c>
    </row>
    <row r="21" spans="1:9">
      <c r="A21" s="67">
        <f t="shared" si="0"/>
        <v>8</v>
      </c>
      <c r="B21" s="28" t="s">
        <v>83</v>
      </c>
      <c r="D21" s="45">
        <f>'Balance Sheet Detail'!K149</f>
        <v>19060495.620000001</v>
      </c>
    </row>
    <row r="22" spans="1:9">
      <c r="A22" s="67">
        <f t="shared" si="0"/>
        <v>9</v>
      </c>
      <c r="B22" s="28" t="s">
        <v>422</v>
      </c>
      <c r="D22" s="45">
        <f>'Balance Sheet Detail'!K153</f>
        <v>1810583.8599999999</v>
      </c>
    </row>
    <row r="23" spans="1:9">
      <c r="A23" s="67">
        <f t="shared" si="0"/>
        <v>10</v>
      </c>
      <c r="B23" s="28" t="s">
        <v>450</v>
      </c>
      <c r="D23" s="45">
        <f>'Balance Sheet Detail'!K173</f>
        <v>-46760821.099999994</v>
      </c>
    </row>
    <row r="24" spans="1:9">
      <c r="A24" s="67">
        <f t="shared" si="0"/>
        <v>11</v>
      </c>
      <c r="B24" s="28" t="s">
        <v>435</v>
      </c>
      <c r="D24" s="45">
        <f>'Balance Sheet Detail'!K231</f>
        <v>642868338.06199992</v>
      </c>
    </row>
    <row r="25" spans="1:9">
      <c r="A25" s="67">
        <f t="shared" ref="A25:A26" si="1">A24+1</f>
        <v>12</v>
      </c>
      <c r="B25" s="28" t="s">
        <v>458</v>
      </c>
      <c r="D25" s="45">
        <f>'Balance Sheet Detail'!K235+'Balance Sheet Detail'!K240</f>
        <v>1780607.73</v>
      </c>
    </row>
    <row r="26" spans="1:9">
      <c r="A26" s="67">
        <f t="shared" si="1"/>
        <v>13</v>
      </c>
      <c r="B26" s="28" t="s">
        <v>145</v>
      </c>
      <c r="D26" s="45">
        <f>'Balance Sheet Detail'!K263+'Balance Sheet Detail'!K243</f>
        <v>19376506.957000002</v>
      </c>
    </row>
    <row r="27" spans="1:9">
      <c r="A27" s="67">
        <f t="shared" si="0"/>
        <v>14</v>
      </c>
      <c r="B27" s="28" t="s">
        <v>152</v>
      </c>
      <c r="D27" s="46">
        <f>'Balance Sheet Detail'!K273</f>
        <v>57703617.320999995</v>
      </c>
    </row>
    <row r="28" spans="1:9">
      <c r="A28" s="67">
        <f>A27+1</f>
        <v>15</v>
      </c>
      <c r="B28" s="28" t="s">
        <v>460</v>
      </c>
      <c r="D28" s="45">
        <f>SUM(D17:D27)</f>
        <v>786390340.62</v>
      </c>
      <c r="F28" s="45"/>
      <c r="H28" s="45"/>
      <c r="I28" s="66"/>
    </row>
    <row r="29" spans="1:9">
      <c r="A29" s="67"/>
      <c r="D29" s="45"/>
      <c r="F29" s="45"/>
    </row>
    <row r="30" spans="1:9">
      <c r="A30" s="67"/>
      <c r="B30" s="93" t="s">
        <v>434</v>
      </c>
      <c r="F30" s="45"/>
    </row>
    <row r="31" spans="1:9">
      <c r="A31" s="67">
        <f>A28+1</f>
        <v>16</v>
      </c>
      <c r="B31" s="28" t="s">
        <v>451</v>
      </c>
      <c r="D31" s="45">
        <f>'Balance Sheet Detail'!K302</f>
        <v>0</v>
      </c>
    </row>
    <row r="32" spans="1:9">
      <c r="A32" s="67">
        <f t="shared" ref="A32:A44" si="2">+A31+1</f>
        <v>17</v>
      </c>
      <c r="B32" s="28" t="s">
        <v>453</v>
      </c>
      <c r="D32" s="45">
        <f>'Balance Sheet Detail'!K311</f>
        <v>-707671.04000000004</v>
      </c>
    </row>
    <row r="33" spans="1:6">
      <c r="A33" s="67">
        <f t="shared" si="2"/>
        <v>18</v>
      </c>
      <c r="B33" s="28" t="s">
        <v>452</v>
      </c>
      <c r="D33" s="45">
        <f>'Balance Sheet Detail'!K331</f>
        <v>-26907606.720000003</v>
      </c>
    </row>
    <row r="34" spans="1:6">
      <c r="A34" s="67">
        <f t="shared" si="2"/>
        <v>19</v>
      </c>
      <c r="B34" s="28" t="s">
        <v>423</v>
      </c>
      <c r="D34" s="45">
        <f>'Balance Sheet Detail'!K355+'Balance Sheet Detail'!K365</f>
        <v>-81549861.843999982</v>
      </c>
    </row>
    <row r="35" spans="1:6">
      <c r="A35" s="67">
        <f t="shared" si="2"/>
        <v>20</v>
      </c>
      <c r="B35" s="28" t="s">
        <v>454</v>
      </c>
      <c r="D35" s="45">
        <f>'Balance Sheet Detail'!K368</f>
        <v>0</v>
      </c>
    </row>
    <row r="36" spans="1:6">
      <c r="A36" s="67">
        <f t="shared" si="2"/>
        <v>21</v>
      </c>
      <c r="B36" s="28" t="s">
        <v>237</v>
      </c>
      <c r="D36" s="45">
        <f>'Balance Sheet Detail'!K422</f>
        <v>-28990384.053000003</v>
      </c>
    </row>
    <row r="37" spans="1:6">
      <c r="A37" s="67">
        <f t="shared" ref="A37" si="3">+A36+1</f>
        <v>22</v>
      </c>
      <c r="B37" s="28" t="s">
        <v>245</v>
      </c>
      <c r="D37" s="45">
        <f>'Balance Sheet Detail'!K432</f>
        <v>-9204285.0940000005</v>
      </c>
    </row>
    <row r="38" spans="1:6">
      <c r="A38" s="67">
        <f t="shared" si="2"/>
        <v>23</v>
      </c>
      <c r="B38" s="28" t="s">
        <v>455</v>
      </c>
      <c r="D38" s="45">
        <f>'Balance Sheet Detail'!K438</f>
        <v>-198798.14</v>
      </c>
    </row>
    <row r="39" spans="1:6">
      <c r="A39" s="67">
        <f t="shared" si="2"/>
        <v>24</v>
      </c>
      <c r="B39" s="28" t="s">
        <v>456</v>
      </c>
      <c r="D39" s="45">
        <f>'Balance Sheet Detail'!K444</f>
        <v>-795717.78999999992</v>
      </c>
    </row>
    <row r="40" spans="1:6">
      <c r="A40" s="67">
        <f t="shared" si="2"/>
        <v>25</v>
      </c>
      <c r="B40" s="28" t="s">
        <v>294</v>
      </c>
      <c r="D40" s="45">
        <f>'Balance Sheet Detail'!K497</f>
        <v>-12272571.059</v>
      </c>
    </row>
    <row r="41" spans="1:6">
      <c r="A41" s="67">
        <f t="shared" si="2"/>
        <v>26</v>
      </c>
      <c r="B41" s="28" t="s">
        <v>302</v>
      </c>
      <c r="D41" s="45">
        <f>'Balance Sheet Detail'!K511</f>
        <v>-40811225.543999985</v>
      </c>
    </row>
    <row r="42" spans="1:6">
      <c r="A42" s="67">
        <f t="shared" si="2"/>
        <v>27</v>
      </c>
      <c r="B42" s="28" t="s">
        <v>313</v>
      </c>
      <c r="D42" s="45">
        <f>'Balance Sheet Detail'!K531</f>
        <v>-157225419.17799997</v>
      </c>
    </row>
    <row r="43" spans="1:6">
      <c r="A43" s="67">
        <f t="shared" si="2"/>
        <v>28</v>
      </c>
      <c r="B43" s="28" t="s">
        <v>318</v>
      </c>
      <c r="D43" s="46">
        <f>'Balance Sheet Detail'!K553</f>
        <v>-7842042.1639999999</v>
      </c>
      <c r="F43" s="45"/>
    </row>
    <row r="44" spans="1:6">
      <c r="A44" s="67">
        <f t="shared" si="2"/>
        <v>29</v>
      </c>
      <c r="B44" s="28" t="s">
        <v>461</v>
      </c>
      <c r="D44" s="47">
        <f>SUM(D31:D43)</f>
        <v>-366505582.62599993</v>
      </c>
      <c r="F44" s="45"/>
    </row>
    <row r="45" spans="1:6" ht="13" thickBot="1">
      <c r="A45" s="67"/>
      <c r="D45" s="48"/>
      <c r="F45" s="45"/>
    </row>
    <row r="46" spans="1:6" ht="13">
      <c r="A46" s="67">
        <f>+A44+1</f>
        <v>30</v>
      </c>
      <c r="B46" s="28" t="s">
        <v>457</v>
      </c>
      <c r="D46" s="49">
        <f>D28+D44</f>
        <v>419884757.99400008</v>
      </c>
      <c r="F46" s="66"/>
    </row>
    <row r="47" spans="1:6">
      <c r="A47" s="67"/>
      <c r="D47" s="50"/>
      <c r="F47" s="66"/>
    </row>
    <row r="48" spans="1:6">
      <c r="A48" s="67"/>
      <c r="D48" s="45"/>
      <c r="F48" s="65"/>
    </row>
    <row r="49" spans="1:6">
      <c r="A49" s="67">
        <v>31</v>
      </c>
      <c r="B49" s="28" t="s">
        <v>646</v>
      </c>
      <c r="C49" s="28" t="s">
        <v>648</v>
      </c>
      <c r="D49" s="51">
        <f>'Balance Sheet Detail'!I558</f>
        <v>-5377687</v>
      </c>
      <c r="F49" s="45"/>
    </row>
    <row r="50" spans="1:6">
      <c r="A50" s="67">
        <f>A49+1</f>
        <v>32</v>
      </c>
      <c r="B50" s="28" t="s">
        <v>649</v>
      </c>
      <c r="D50" s="52">
        <f>D48-D49</f>
        <v>5377687</v>
      </c>
      <c r="F50" s="45"/>
    </row>
    <row r="51" spans="1:6">
      <c r="A51" s="67"/>
      <c r="D51" s="52"/>
      <c r="F51" s="45"/>
    </row>
    <row r="52" spans="1:6" ht="13">
      <c r="A52" s="67">
        <f>A50+1</f>
        <v>33</v>
      </c>
      <c r="B52" s="94" t="s">
        <v>462</v>
      </c>
      <c r="D52" s="53">
        <f>D46+D50</f>
        <v>425262444.99400008</v>
      </c>
      <c r="F52" s="45"/>
    </row>
    <row r="53" spans="1:6">
      <c r="A53" s="67"/>
      <c r="F53" s="45"/>
    </row>
    <row r="54" spans="1:6" ht="13">
      <c r="A54" s="67"/>
      <c r="B54" s="94" t="s">
        <v>425</v>
      </c>
      <c r="F54" s="45"/>
    </row>
    <row r="55" spans="1:6">
      <c r="A55" s="67">
        <f>A52+1</f>
        <v>34</v>
      </c>
      <c r="B55" s="28" t="s">
        <v>431</v>
      </c>
      <c r="D55" s="45">
        <f>SUM('Summary Sheet'!H10:H12)+'Summary Sheet'!H19</f>
        <v>-219588515.84999999</v>
      </c>
      <c r="F55" s="45"/>
    </row>
    <row r="56" spans="1:6">
      <c r="A56" s="67">
        <f t="shared" ref="A56:A59" si="4">+A55+1</f>
        <v>35</v>
      </c>
      <c r="B56" s="28" t="s">
        <v>427</v>
      </c>
      <c r="D56" s="45">
        <f>'Summary Sheet'!H15</f>
        <v>-115846551</v>
      </c>
      <c r="F56" s="45"/>
    </row>
    <row r="57" spans="1:6">
      <c r="A57" s="67">
        <f t="shared" si="4"/>
        <v>36</v>
      </c>
      <c r="B57" s="28" t="s">
        <v>428</v>
      </c>
      <c r="D57" s="45">
        <f>SUM('Summary Sheet'!H20:H20)</f>
        <v>-7686462.1945622414</v>
      </c>
      <c r="F57" s="45"/>
    </row>
    <row r="58" spans="1:6">
      <c r="A58" s="67">
        <f t="shared" si="4"/>
        <v>37</v>
      </c>
      <c r="B58" s="28" t="s">
        <v>429</v>
      </c>
      <c r="D58" s="46">
        <f>SUM('Summary Sheet'!H21:H26)</f>
        <v>-63089197.105796508</v>
      </c>
      <c r="F58" s="45"/>
    </row>
    <row r="59" spans="1:6">
      <c r="A59" s="67">
        <f t="shared" si="4"/>
        <v>38</v>
      </c>
      <c r="B59" s="28" t="s">
        <v>647</v>
      </c>
      <c r="D59" s="45">
        <f>SUM(D55:D58)</f>
        <v>-406210726.1503588</v>
      </c>
      <c r="F59" s="45"/>
    </row>
    <row r="60" spans="1:6">
      <c r="A60" s="67"/>
      <c r="F60" s="45"/>
    </row>
    <row r="61" spans="1:6" ht="13.5" thickBot="1">
      <c r="A61" s="67">
        <f>A59+1</f>
        <v>39</v>
      </c>
      <c r="B61" s="94" t="s">
        <v>463</v>
      </c>
      <c r="D61" s="54">
        <f>D52+D59</f>
        <v>19051718.843641281</v>
      </c>
      <c r="F61" s="45"/>
    </row>
    <row r="62" spans="1:6" ht="13" thickTop="1">
      <c r="A62" s="67"/>
      <c r="F62" s="45"/>
    </row>
    <row r="63" spans="1:6">
      <c r="A63" s="67"/>
    </row>
    <row r="64" spans="1:6">
      <c r="D64" s="66"/>
    </row>
    <row r="65" spans="4:4">
      <c r="D65" s="65">
        <f>D61-'Summary Sheet'!H29</f>
        <v>0</v>
      </c>
    </row>
    <row r="66" spans="4:4">
      <c r="D66" s="66"/>
    </row>
  </sheetData>
  <mergeCells count="2">
    <mergeCell ref="B15:D15"/>
    <mergeCell ref="A1:D1"/>
  </mergeCells>
  <printOptions horizontalCentered="1"/>
  <pageMargins left="0.75" right="0" top="1.5" bottom="0" header="0.5" footer="0"/>
  <pageSetup scale="78" orientation="portrait" r:id="rId1"/>
  <headerFooter alignWithMargins="0">
    <oddHeader xml:space="preserve">&amp;CFiling Requirement
807KAR5:001, Section 16 (9)(i)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5"/>
  <sheetViews>
    <sheetView zoomScaleNormal="100" workbookViewId="0">
      <selection activeCell="F100" sqref="F100"/>
    </sheetView>
  </sheetViews>
  <sheetFormatPr defaultColWidth="9.1796875" defaultRowHeight="14.5"/>
  <cols>
    <col min="1" max="1" width="9.1796875" style="21"/>
    <col min="2" max="2" width="50.1796875" style="20" customWidth="1"/>
    <col min="3" max="3" width="2.7265625" style="1" customWidth="1"/>
    <col min="4" max="4" width="17.54296875" style="1" bestFit="1" customWidth="1"/>
    <col min="5" max="5" width="2.7265625" style="1" customWidth="1"/>
    <col min="6" max="6" width="17.54296875" style="1" bestFit="1" customWidth="1"/>
    <col min="7" max="7" width="2.7265625" style="1" customWidth="1"/>
    <col min="8" max="8" width="15.1796875" style="1" bestFit="1" customWidth="1"/>
    <col min="9" max="9" width="9.1796875" style="1"/>
    <col min="10" max="10" width="12" style="1" bestFit="1" customWidth="1"/>
    <col min="11" max="11" width="15" style="1" bestFit="1" customWidth="1"/>
    <col min="12" max="16384" width="9.1796875" style="1"/>
  </cols>
  <sheetData>
    <row r="1" spans="1:10">
      <c r="F1" s="68"/>
      <c r="H1" s="68"/>
    </row>
    <row r="2" spans="1:10">
      <c r="H2" s="68"/>
    </row>
    <row r="3" spans="1:10">
      <c r="D3" s="12" t="s">
        <v>345</v>
      </c>
      <c r="E3" s="10"/>
      <c r="F3" s="9" t="s">
        <v>345</v>
      </c>
      <c r="G3" s="10"/>
      <c r="H3" s="12" t="s">
        <v>347</v>
      </c>
    </row>
    <row r="4" spans="1:10">
      <c r="A4" s="11" t="s">
        <v>338</v>
      </c>
      <c r="D4" s="12" t="s">
        <v>344</v>
      </c>
      <c r="E4" s="10"/>
      <c r="F4" s="12" t="s">
        <v>346</v>
      </c>
      <c r="G4" s="10"/>
      <c r="H4" s="12" t="s">
        <v>348</v>
      </c>
    </row>
    <row r="5" spans="1:10" s="11" customFormat="1">
      <c r="A5" s="11" t="s">
        <v>339</v>
      </c>
      <c r="B5" s="19"/>
      <c r="D5" s="12" t="s">
        <v>333</v>
      </c>
      <c r="E5" s="12"/>
      <c r="F5" s="12" t="s">
        <v>334</v>
      </c>
      <c r="G5" s="12"/>
      <c r="H5" s="12" t="s">
        <v>334</v>
      </c>
    </row>
    <row r="7" spans="1:10">
      <c r="B7" s="1" t="s">
        <v>355</v>
      </c>
      <c r="C7" s="2"/>
      <c r="D7" s="2">
        <f>'Balance Sheet Detail'!E560</f>
        <v>2218586747.816</v>
      </c>
      <c r="E7" s="2"/>
      <c r="F7" s="2">
        <f>'Balance Sheet Detail'!I564</f>
        <v>1793324302.6149993</v>
      </c>
      <c r="G7" s="2"/>
      <c r="H7" s="2">
        <f>'Balance Sheet Detail'!K564</f>
        <v>425262444.99400008</v>
      </c>
      <c r="J7" s="68"/>
    </row>
    <row r="8" spans="1:10">
      <c r="C8" s="2"/>
      <c r="D8" s="2"/>
      <c r="E8" s="2"/>
      <c r="F8" s="2"/>
      <c r="G8" s="2"/>
      <c r="H8" s="2"/>
    </row>
    <row r="9" spans="1:10">
      <c r="B9" s="19" t="s">
        <v>335</v>
      </c>
      <c r="C9" s="2"/>
      <c r="D9" s="2"/>
      <c r="E9" s="2"/>
      <c r="F9" s="2"/>
      <c r="G9" s="2"/>
      <c r="H9" s="2"/>
    </row>
    <row r="10" spans="1:10">
      <c r="B10" s="20" t="s">
        <v>341</v>
      </c>
      <c r="C10" s="2"/>
      <c r="D10" s="2">
        <v>0</v>
      </c>
      <c r="E10" s="2"/>
      <c r="F10" s="2"/>
      <c r="G10" s="2"/>
      <c r="H10" s="2">
        <f>D10-F10</f>
        <v>0</v>
      </c>
    </row>
    <row r="11" spans="1:10">
      <c r="B11" s="20" t="s">
        <v>342</v>
      </c>
      <c r="C11" s="2"/>
      <c r="D11" s="2">
        <v>-655168.37</v>
      </c>
      <c r="E11" s="2"/>
      <c r="F11" s="2"/>
      <c r="G11" s="2"/>
      <c r="H11" s="2">
        <f>D11-F11</f>
        <v>-655168.37</v>
      </c>
    </row>
    <row r="12" spans="1:10">
      <c r="B12" s="20" t="s">
        <v>343</v>
      </c>
      <c r="C12" s="2"/>
      <c r="D12" s="2">
        <v>-571711.48</v>
      </c>
      <c r="E12" s="2"/>
      <c r="F12" s="2"/>
      <c r="G12" s="2"/>
      <c r="H12" s="2">
        <f>D12-F12</f>
        <v>-571711.48</v>
      </c>
    </row>
    <row r="13" spans="1:10">
      <c r="B13" s="17"/>
      <c r="C13" s="2"/>
      <c r="D13" s="27"/>
      <c r="E13" s="2"/>
      <c r="F13" s="27"/>
      <c r="G13" s="2"/>
      <c r="H13" s="27"/>
    </row>
    <row r="14" spans="1:10">
      <c r="B14" s="23" t="s">
        <v>356</v>
      </c>
      <c r="C14" s="2"/>
      <c r="D14" s="57">
        <f>SUM(D7:D12)</f>
        <v>2217359867.9660001</v>
      </c>
      <c r="E14" s="2"/>
      <c r="F14" s="57">
        <f>SUM(F7:F12)</f>
        <v>1793324302.6149993</v>
      </c>
      <c r="G14" s="2"/>
      <c r="H14" s="57">
        <f>SUM(H7:H12)</f>
        <v>424035565.14400005</v>
      </c>
    </row>
    <row r="15" spans="1:10">
      <c r="B15" s="17" t="s">
        <v>645</v>
      </c>
      <c r="C15" s="2"/>
      <c r="D15" s="27">
        <v>-28563629</v>
      </c>
      <c r="E15" s="2"/>
      <c r="F15" s="27">
        <v>87282922</v>
      </c>
      <c r="G15" s="2"/>
      <c r="H15" s="27">
        <f>D15-F15</f>
        <v>-115846551</v>
      </c>
    </row>
    <row r="16" spans="1:10">
      <c r="B16" s="23" t="s">
        <v>356</v>
      </c>
      <c r="C16" s="2"/>
      <c r="D16" s="57">
        <f>SUM(D14:D15)</f>
        <v>2188796238.9660001</v>
      </c>
      <c r="E16" s="2"/>
      <c r="F16" s="57">
        <f>SUM(F14:F15)</f>
        <v>1880607224.6149993</v>
      </c>
      <c r="G16" s="2"/>
      <c r="H16" s="57">
        <f>SUM(H14:H15)</f>
        <v>308189014.14400005</v>
      </c>
    </row>
    <row r="17" spans="1:11">
      <c r="B17" s="17"/>
      <c r="C17" s="2"/>
      <c r="D17" s="57"/>
      <c r="E17" s="2"/>
      <c r="F17" s="2"/>
      <c r="G17" s="2"/>
      <c r="H17" s="2"/>
    </row>
    <row r="18" spans="1:11">
      <c r="B18" s="18" t="s">
        <v>415</v>
      </c>
      <c r="C18" s="2"/>
      <c r="D18" s="57"/>
      <c r="E18" s="2"/>
      <c r="F18" s="69"/>
      <c r="G18" s="2"/>
      <c r="H18" s="2"/>
    </row>
    <row r="19" spans="1:11">
      <c r="B19" s="20" t="s">
        <v>642</v>
      </c>
      <c r="C19" s="2"/>
      <c r="D19" s="57">
        <v>-218361636</v>
      </c>
      <c r="E19" s="2"/>
      <c r="F19" s="69"/>
      <c r="G19" s="2"/>
      <c r="H19" s="2">
        <f t="shared" ref="H19:H26" si="0">D19-F19</f>
        <v>-218361636</v>
      </c>
    </row>
    <row r="20" spans="1:11">
      <c r="A20" s="21">
        <v>61</v>
      </c>
      <c r="B20" s="20" t="s">
        <v>639</v>
      </c>
      <c r="C20" s="2"/>
      <c r="D20" s="2">
        <v>0</v>
      </c>
      <c r="E20" s="2"/>
      <c r="F20" s="2">
        <v>7686462.1945622414</v>
      </c>
      <c r="G20" s="2"/>
      <c r="H20" s="2">
        <f t="shared" si="0"/>
        <v>-7686462.1945622414</v>
      </c>
    </row>
    <row r="21" spans="1:11">
      <c r="A21" s="21">
        <v>4</v>
      </c>
      <c r="B21" s="70" t="s">
        <v>336</v>
      </c>
      <c r="C21" s="2"/>
      <c r="D21" s="2">
        <v>-148127866</v>
      </c>
      <c r="E21" s="2"/>
      <c r="F21" s="2">
        <f>-147750467-F22</f>
        <v>-145905949</v>
      </c>
      <c r="G21" s="2"/>
      <c r="H21" s="2">
        <f t="shared" si="0"/>
        <v>-2221917</v>
      </c>
    </row>
    <row r="22" spans="1:11">
      <c r="A22" s="21">
        <v>4</v>
      </c>
      <c r="B22" s="17" t="s">
        <v>414</v>
      </c>
      <c r="C22" s="2"/>
      <c r="D22" s="2">
        <v>-1870709</v>
      </c>
      <c r="E22" s="57"/>
      <c r="F22" s="57">
        <v>-1844518</v>
      </c>
      <c r="G22" s="57"/>
      <c r="H22" s="57">
        <f>D22-F22</f>
        <v>-26191</v>
      </c>
    </row>
    <row r="23" spans="1:11">
      <c r="A23" s="21">
        <v>39</v>
      </c>
      <c r="B23" s="17" t="s">
        <v>337</v>
      </c>
      <c r="C23" s="2"/>
      <c r="D23" s="2">
        <v>-16521460.503818544</v>
      </c>
      <c r="E23" s="2"/>
      <c r="F23" s="2">
        <v>-16290160</v>
      </c>
      <c r="G23" s="2"/>
      <c r="H23" s="2">
        <f t="shared" si="0"/>
        <v>-231300.50381854363</v>
      </c>
    </row>
    <row r="24" spans="1:11">
      <c r="A24" s="21">
        <v>54</v>
      </c>
      <c r="B24" s="17" t="s">
        <v>545</v>
      </c>
      <c r="C24" s="2"/>
      <c r="D24" s="57">
        <v>-3161736</v>
      </c>
      <c r="E24" s="57"/>
      <c r="F24" s="57">
        <f>-3843227+1974726</f>
        <v>-1868501</v>
      </c>
      <c r="G24" s="57"/>
      <c r="H24" s="57">
        <f t="shared" si="0"/>
        <v>-1293235</v>
      </c>
    </row>
    <row r="25" spans="1:11">
      <c r="A25" s="21">
        <v>60</v>
      </c>
      <c r="B25" s="17" t="s">
        <v>641</v>
      </c>
      <c r="C25" s="2"/>
      <c r="D25" s="57">
        <v>-40020354.348099999</v>
      </c>
      <c r="E25" s="57"/>
      <c r="F25" s="57">
        <v>0</v>
      </c>
      <c r="G25" s="57"/>
      <c r="H25" s="57">
        <f t="shared" si="0"/>
        <v>-40020354.348099999</v>
      </c>
    </row>
    <row r="26" spans="1:11">
      <c r="A26" s="21">
        <v>63</v>
      </c>
      <c r="B26" s="17" t="s">
        <v>640</v>
      </c>
      <c r="C26" s="2"/>
      <c r="D26" s="27">
        <v>51807097.746122032</v>
      </c>
      <c r="E26" s="57"/>
      <c r="F26" s="27">
        <v>71103297</v>
      </c>
      <c r="G26" s="57"/>
      <c r="H26" s="27">
        <f t="shared" si="0"/>
        <v>-19296199.253877968</v>
      </c>
    </row>
    <row r="27" spans="1:11">
      <c r="B27" s="71" t="s">
        <v>340</v>
      </c>
      <c r="C27" s="2"/>
      <c r="D27" s="2">
        <f>SUM(D19:D26)</f>
        <v>-376256664.10579658</v>
      </c>
      <c r="E27" s="2"/>
      <c r="F27" s="2">
        <f>SUM(F20:F26)</f>
        <v>-87119368.805437744</v>
      </c>
      <c r="G27" s="2"/>
      <c r="H27" s="2">
        <f>SUM(H19:H26)</f>
        <v>-289137295.30035877</v>
      </c>
      <c r="K27" s="62"/>
    </row>
    <row r="28" spans="1:11" ht="15" thickBot="1">
      <c r="B28" s="72"/>
      <c r="C28" s="73"/>
      <c r="D28" s="73"/>
      <c r="E28" s="73"/>
      <c r="F28" s="73"/>
      <c r="G28" s="73"/>
      <c r="H28" s="73"/>
      <c r="K28" s="63"/>
    </row>
    <row r="29" spans="1:11">
      <c r="B29" s="74" t="s">
        <v>357</v>
      </c>
      <c r="C29" s="75"/>
      <c r="D29" s="75">
        <f>D16+D27</f>
        <v>1812539574.8602035</v>
      </c>
      <c r="E29" s="75"/>
      <c r="F29" s="75">
        <f>F16+F27</f>
        <v>1793487855.8095615</v>
      </c>
      <c r="G29" s="75"/>
      <c r="H29" s="75">
        <f>H16+H27</f>
        <v>19051718.843641281</v>
      </c>
    </row>
    <row r="30" spans="1:11">
      <c r="C30" s="2"/>
      <c r="D30" s="2"/>
      <c r="E30" s="2"/>
      <c r="F30" s="2"/>
      <c r="G30" s="2"/>
      <c r="H30" s="2"/>
    </row>
    <row r="31" spans="1:11">
      <c r="C31" s="2"/>
      <c r="D31" s="2"/>
      <c r="E31" s="2"/>
      <c r="F31" s="2"/>
      <c r="G31" s="2"/>
      <c r="H31" s="2"/>
    </row>
    <row r="32" spans="1:11">
      <c r="C32" s="2"/>
      <c r="D32" s="2"/>
      <c r="E32" s="2"/>
      <c r="F32" s="2"/>
      <c r="G32" s="2"/>
      <c r="H32" s="2"/>
    </row>
    <row r="33" spans="3:8">
      <c r="C33" s="2"/>
      <c r="D33" s="2"/>
      <c r="E33" s="2"/>
      <c r="F33" s="2"/>
      <c r="G33" s="2"/>
      <c r="H33" s="2"/>
    </row>
    <row r="34" spans="3:8">
      <c r="C34" s="2"/>
      <c r="D34" s="2"/>
      <c r="E34" s="2"/>
      <c r="F34" s="2"/>
      <c r="G34" s="2"/>
      <c r="H34" s="2"/>
    </row>
    <row r="35" spans="3:8">
      <c r="C35" s="2"/>
      <c r="D35" s="2"/>
      <c r="E35" s="2"/>
      <c r="F35" s="2"/>
      <c r="G35" s="2"/>
      <c r="H35" s="2"/>
    </row>
    <row r="36" spans="3:8">
      <c r="C36" s="2"/>
      <c r="D36" s="2"/>
      <c r="E36" s="2"/>
      <c r="F36" s="2"/>
      <c r="G36" s="2"/>
      <c r="H36" s="2"/>
    </row>
    <row r="37" spans="3:8">
      <c r="C37" s="2"/>
      <c r="D37" s="2"/>
      <c r="E37" s="2"/>
      <c r="F37" s="2"/>
      <c r="G37" s="2"/>
      <c r="H37" s="2"/>
    </row>
    <row r="38" spans="3:8">
      <c r="C38" s="2"/>
      <c r="D38" s="2"/>
      <c r="E38" s="2"/>
      <c r="F38" s="2"/>
      <c r="G38" s="2"/>
      <c r="H38" s="2"/>
    </row>
    <row r="39" spans="3:8">
      <c r="C39" s="2"/>
      <c r="D39" s="2"/>
      <c r="E39" s="2"/>
      <c r="F39" s="2"/>
      <c r="G39" s="2"/>
      <c r="H39" s="2"/>
    </row>
    <row r="40" spans="3:8">
      <c r="C40" s="2"/>
      <c r="D40" s="2"/>
      <c r="E40" s="2"/>
      <c r="F40" s="2"/>
      <c r="G40" s="2"/>
      <c r="H40" s="2"/>
    </row>
    <row r="41" spans="3:8">
      <c r="C41" s="2"/>
      <c r="D41" s="2"/>
      <c r="E41" s="2"/>
      <c r="F41" s="2"/>
      <c r="G41" s="2"/>
      <c r="H41" s="2"/>
    </row>
    <row r="42" spans="3:8">
      <c r="C42" s="2"/>
      <c r="D42" s="2"/>
      <c r="E42" s="2"/>
      <c r="F42" s="2"/>
      <c r="G42" s="2"/>
      <c r="H42" s="2"/>
    </row>
    <row r="43" spans="3:8">
      <c r="C43" s="2"/>
      <c r="D43" s="2"/>
      <c r="E43" s="2"/>
      <c r="F43" s="2"/>
      <c r="G43" s="2"/>
      <c r="H43" s="2"/>
    </row>
    <row r="44" spans="3:8">
      <c r="C44" s="2"/>
      <c r="D44" s="2"/>
      <c r="E44" s="2"/>
      <c r="F44" s="2"/>
      <c r="G44" s="2"/>
      <c r="H44" s="2"/>
    </row>
    <row r="45" spans="3:8">
      <c r="C45" s="2"/>
      <c r="D45" s="2"/>
      <c r="E45" s="2"/>
      <c r="F45" s="2"/>
      <c r="G45" s="2"/>
      <c r="H45" s="2"/>
    </row>
    <row r="46" spans="3:8">
      <c r="C46" s="2"/>
      <c r="D46" s="2"/>
      <c r="E46" s="2"/>
      <c r="F46" s="2"/>
      <c r="G46" s="2"/>
      <c r="H46" s="2"/>
    </row>
    <row r="47" spans="3:8">
      <c r="C47" s="2"/>
      <c r="D47" s="2"/>
      <c r="E47" s="2"/>
      <c r="F47" s="2"/>
      <c r="G47" s="2"/>
      <c r="H47" s="2"/>
    </row>
    <row r="48" spans="3:8">
      <c r="C48" s="2"/>
      <c r="D48" s="2"/>
      <c r="E48" s="2"/>
      <c r="F48" s="2"/>
      <c r="G48" s="2"/>
      <c r="H48" s="2"/>
    </row>
    <row r="49" spans="3:8">
      <c r="C49" s="2"/>
      <c r="D49" s="2"/>
      <c r="E49" s="2"/>
      <c r="F49" s="2"/>
      <c r="G49" s="2"/>
      <c r="H49" s="2"/>
    </row>
    <row r="50" spans="3:8">
      <c r="C50" s="2"/>
      <c r="D50" s="2"/>
      <c r="E50" s="2"/>
      <c r="F50" s="2"/>
      <c r="G50" s="2"/>
      <c r="H50" s="2"/>
    </row>
    <row r="51" spans="3:8">
      <c r="C51" s="2"/>
      <c r="D51" s="2"/>
      <c r="E51" s="2"/>
      <c r="F51" s="2"/>
      <c r="G51" s="2"/>
      <c r="H51" s="2"/>
    </row>
    <row r="52" spans="3:8">
      <c r="C52" s="2"/>
      <c r="D52" s="2"/>
      <c r="E52" s="2"/>
      <c r="F52" s="2"/>
      <c r="G52" s="2"/>
      <c r="H52" s="2"/>
    </row>
    <row r="53" spans="3:8">
      <c r="C53" s="2"/>
      <c r="D53" s="2"/>
      <c r="E53" s="2"/>
      <c r="F53" s="2"/>
      <c r="G53" s="2"/>
      <c r="H53" s="2"/>
    </row>
    <row r="54" spans="3:8">
      <c r="C54" s="2"/>
      <c r="D54" s="2"/>
      <c r="E54" s="2"/>
      <c r="F54" s="2"/>
      <c r="G54" s="2"/>
      <c r="H54" s="2"/>
    </row>
    <row r="55" spans="3:8">
      <c r="C55" s="2"/>
      <c r="D55" s="2"/>
      <c r="E55" s="2"/>
      <c r="F55" s="2"/>
      <c r="G55" s="2"/>
      <c r="H55" s="2"/>
    </row>
    <row r="56" spans="3:8">
      <c r="C56" s="2"/>
      <c r="D56" s="2"/>
      <c r="E56" s="2"/>
      <c r="F56" s="2"/>
      <c r="G56" s="2"/>
      <c r="H56" s="2"/>
    </row>
    <row r="57" spans="3:8">
      <c r="C57" s="2"/>
      <c r="D57" s="2"/>
      <c r="E57" s="2"/>
      <c r="F57" s="2"/>
      <c r="G57" s="2"/>
      <c r="H57" s="2"/>
    </row>
    <row r="58" spans="3:8">
      <c r="C58" s="2"/>
      <c r="D58" s="2"/>
      <c r="E58" s="2"/>
      <c r="F58" s="2"/>
      <c r="G58" s="2"/>
      <c r="H58" s="2"/>
    </row>
    <row r="59" spans="3:8">
      <c r="C59" s="2"/>
      <c r="D59" s="2"/>
      <c r="E59" s="2"/>
      <c r="F59" s="2"/>
      <c r="G59" s="2"/>
      <c r="H59" s="2"/>
    </row>
    <row r="60" spans="3:8">
      <c r="C60" s="2"/>
      <c r="D60" s="2"/>
      <c r="E60" s="2"/>
      <c r="F60" s="2"/>
      <c r="G60" s="2"/>
      <c r="H60" s="2"/>
    </row>
    <row r="61" spans="3:8">
      <c r="C61" s="2"/>
      <c r="D61" s="2"/>
      <c r="E61" s="2"/>
      <c r="F61" s="2"/>
      <c r="G61" s="2"/>
      <c r="H61" s="2"/>
    </row>
    <row r="62" spans="3:8">
      <c r="C62" s="2"/>
      <c r="D62" s="2"/>
      <c r="E62" s="2"/>
      <c r="F62" s="2"/>
      <c r="G62" s="2"/>
      <c r="H62" s="2"/>
    </row>
    <row r="63" spans="3:8">
      <c r="C63" s="2"/>
      <c r="D63" s="2"/>
      <c r="E63" s="2"/>
      <c r="F63" s="2"/>
      <c r="G63" s="2"/>
      <c r="H63" s="2"/>
    </row>
    <row r="64" spans="3:8">
      <c r="C64" s="2"/>
      <c r="D64" s="2"/>
      <c r="E64" s="2"/>
      <c r="F64" s="2"/>
      <c r="G64" s="2"/>
      <c r="H64" s="2"/>
    </row>
    <row r="65" spans="3:8">
      <c r="C65" s="2"/>
      <c r="D65" s="2"/>
      <c r="E65" s="2"/>
      <c r="F65" s="2"/>
      <c r="G65" s="2"/>
      <c r="H65" s="2"/>
    </row>
    <row r="66" spans="3:8">
      <c r="C66" s="2"/>
      <c r="D66" s="2"/>
      <c r="E66" s="2"/>
      <c r="F66" s="2"/>
      <c r="G66" s="2"/>
      <c r="H66" s="2"/>
    </row>
    <row r="67" spans="3:8">
      <c r="C67" s="2"/>
      <c r="D67" s="2"/>
      <c r="E67" s="2"/>
      <c r="F67" s="2"/>
      <c r="G67" s="2"/>
      <c r="H67" s="2"/>
    </row>
    <row r="68" spans="3:8">
      <c r="C68" s="2"/>
      <c r="D68" s="2"/>
      <c r="E68" s="2"/>
      <c r="F68" s="2"/>
      <c r="G68" s="2"/>
      <c r="H68" s="2"/>
    </row>
    <row r="69" spans="3:8">
      <c r="C69" s="2"/>
      <c r="D69" s="2"/>
      <c r="E69" s="2"/>
      <c r="F69" s="2"/>
      <c r="G69" s="2"/>
      <c r="H69" s="2"/>
    </row>
    <row r="70" spans="3:8">
      <c r="C70" s="2"/>
      <c r="D70" s="2"/>
      <c r="E70" s="2"/>
      <c r="F70" s="2"/>
      <c r="G70" s="2"/>
      <c r="H70" s="2"/>
    </row>
    <row r="71" spans="3:8">
      <c r="C71" s="2"/>
      <c r="D71" s="2"/>
      <c r="E71" s="2"/>
      <c r="F71" s="2"/>
      <c r="G71" s="2"/>
      <c r="H71" s="2"/>
    </row>
    <row r="72" spans="3:8">
      <c r="C72" s="2"/>
      <c r="D72" s="2"/>
      <c r="E72" s="2"/>
      <c r="F72" s="2"/>
      <c r="G72" s="2"/>
      <c r="H72" s="2"/>
    </row>
    <row r="73" spans="3:8">
      <c r="C73" s="2"/>
      <c r="D73" s="2"/>
      <c r="E73" s="2"/>
      <c r="F73" s="2"/>
      <c r="G73" s="2"/>
      <c r="H73" s="2"/>
    </row>
    <row r="74" spans="3:8">
      <c r="C74" s="2"/>
      <c r="D74" s="2"/>
      <c r="E74" s="2"/>
      <c r="F74" s="2"/>
      <c r="G74" s="2"/>
      <c r="H74" s="2"/>
    </row>
    <row r="75" spans="3:8">
      <c r="C75" s="2"/>
      <c r="D75" s="2"/>
      <c r="E75" s="2"/>
      <c r="F75" s="2"/>
      <c r="G75" s="2"/>
      <c r="H75" s="2"/>
    </row>
  </sheetData>
  <pageMargins left="0.45" right="0.45" top="0.5" bottom="0.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68"/>
  <sheetViews>
    <sheetView zoomScale="90" zoomScaleNormal="90" workbookViewId="0">
      <selection sqref="A1:XFD1048576"/>
    </sheetView>
  </sheetViews>
  <sheetFormatPr defaultColWidth="9.1796875" defaultRowHeight="14.5"/>
  <cols>
    <col min="1" max="1" width="11.1796875" style="58" bestFit="1" customWidth="1"/>
    <col min="2" max="2" width="41.54296875" style="1" bestFit="1" customWidth="1"/>
    <col min="3" max="3" width="20.81640625" style="3" bestFit="1" customWidth="1"/>
    <col min="4" max="4" width="2.7265625" style="1" customWidth="1"/>
    <col min="5" max="5" width="19.26953125" style="10" bestFit="1" customWidth="1"/>
    <col min="6" max="6" width="2.7265625" style="10" customWidth="1"/>
    <col min="7" max="7" width="18.7265625" style="10" bestFit="1" customWidth="1"/>
    <col min="8" max="8" width="2.7265625" style="10" customWidth="1"/>
    <col min="9" max="9" width="19.26953125" style="10" bestFit="1" customWidth="1"/>
    <col min="10" max="10" width="2.7265625" style="77" customWidth="1"/>
    <col min="11" max="11" width="17.1796875" style="10" bestFit="1" customWidth="1"/>
    <col min="12" max="12" width="9.1796875" style="1"/>
    <col min="13" max="13" width="12.6328125" style="1" bestFit="1" customWidth="1"/>
    <col min="14" max="14" width="16" style="1" bestFit="1" customWidth="1"/>
    <col min="15" max="15" width="9.1796875" style="1"/>
    <col min="16" max="16" width="20.26953125" style="1" bestFit="1" customWidth="1"/>
    <col min="17" max="17" width="12.1796875" style="1" bestFit="1" customWidth="1"/>
    <col min="18" max="16384" width="9.1796875" style="1"/>
  </cols>
  <sheetData>
    <row r="1" spans="1:11">
      <c r="C1" s="7" t="s">
        <v>351</v>
      </c>
      <c r="E1" s="12" t="s">
        <v>345</v>
      </c>
      <c r="G1" s="22" t="s">
        <v>349</v>
      </c>
      <c r="I1" s="9" t="s">
        <v>345</v>
      </c>
      <c r="K1" s="12" t="s">
        <v>347</v>
      </c>
    </row>
    <row r="2" spans="1:11">
      <c r="B2" s="10"/>
      <c r="C2" s="7" t="s">
        <v>352</v>
      </c>
      <c r="E2" s="12" t="s">
        <v>344</v>
      </c>
      <c r="G2" s="12" t="s">
        <v>350</v>
      </c>
      <c r="I2" s="12" t="s">
        <v>346</v>
      </c>
      <c r="K2" s="12" t="s">
        <v>348</v>
      </c>
    </row>
    <row r="3" spans="1:11" s="11" customFormat="1">
      <c r="A3" s="60"/>
      <c r="B3" s="11" t="s">
        <v>0</v>
      </c>
      <c r="C3" s="7" t="s">
        <v>644</v>
      </c>
      <c r="E3" s="12" t="s">
        <v>333</v>
      </c>
      <c r="F3" s="12"/>
      <c r="G3" s="12" t="s">
        <v>333</v>
      </c>
      <c r="H3" s="12"/>
      <c r="I3" s="12" t="s">
        <v>334</v>
      </c>
      <c r="J3" s="12"/>
      <c r="K3" s="12" t="s">
        <v>334</v>
      </c>
    </row>
    <row r="5" spans="1:11">
      <c r="A5" s="58">
        <v>1010001</v>
      </c>
      <c r="B5" s="1" t="s">
        <v>1</v>
      </c>
      <c r="C5" s="3">
        <v>3150978678.29</v>
      </c>
      <c r="D5" s="1" t="s">
        <v>441</v>
      </c>
      <c r="G5" s="3">
        <f>C5-E5</f>
        <v>3150978678.29</v>
      </c>
      <c r="I5" s="10">
        <f>C5</f>
        <v>3150978678.29</v>
      </c>
      <c r="K5" s="3">
        <f>G5-I5</f>
        <v>0</v>
      </c>
    </row>
    <row r="6" spans="1:11">
      <c r="A6" s="58">
        <v>1010008</v>
      </c>
      <c r="B6" s="1" t="s">
        <v>465</v>
      </c>
      <c r="C6" s="3">
        <v>1038351.95</v>
      </c>
      <c r="D6" s="1" t="s">
        <v>441</v>
      </c>
      <c r="G6" s="3">
        <f t="shared" ref="G6:G10" si="0">C6-E6</f>
        <v>1038351.95</v>
      </c>
      <c r="I6" s="10">
        <f t="shared" ref="I6:I10" si="1">C6</f>
        <v>1038351.95</v>
      </c>
      <c r="K6" s="3">
        <f>G6-I6</f>
        <v>0</v>
      </c>
    </row>
    <row r="7" spans="1:11">
      <c r="A7" s="58">
        <v>1011001</v>
      </c>
      <c r="B7" s="1" t="s">
        <v>2</v>
      </c>
      <c r="C7" s="3">
        <v>594516.72</v>
      </c>
      <c r="G7" s="3">
        <f t="shared" si="0"/>
        <v>594516.72</v>
      </c>
      <c r="I7" s="10">
        <f t="shared" si="1"/>
        <v>594516.72</v>
      </c>
      <c r="K7" s="3">
        <f t="shared" ref="K7" si="2">G7-I7</f>
        <v>0</v>
      </c>
    </row>
    <row r="8" spans="1:11">
      <c r="A8" s="58" t="s">
        <v>466</v>
      </c>
      <c r="B8" s="1" t="s">
        <v>6</v>
      </c>
      <c r="C8" s="3">
        <v>0</v>
      </c>
      <c r="G8" s="3">
        <f t="shared" si="0"/>
        <v>0</v>
      </c>
      <c r="I8" s="10">
        <f t="shared" si="1"/>
        <v>0</v>
      </c>
      <c r="K8" s="3">
        <f>G8-I8</f>
        <v>0</v>
      </c>
    </row>
    <row r="9" spans="1:11">
      <c r="A9" s="58" t="s">
        <v>467</v>
      </c>
      <c r="B9" s="1" t="s">
        <v>468</v>
      </c>
      <c r="C9" s="3">
        <v>380146.18</v>
      </c>
      <c r="G9" s="3">
        <f t="shared" si="0"/>
        <v>380146.18</v>
      </c>
      <c r="I9" s="10">
        <f t="shared" si="1"/>
        <v>380146.18</v>
      </c>
      <c r="K9" s="3">
        <f>G9-I9</f>
        <v>0</v>
      </c>
    </row>
    <row r="10" spans="1:11">
      <c r="A10" s="58">
        <v>1011032</v>
      </c>
      <c r="B10" s="1" t="s">
        <v>469</v>
      </c>
      <c r="C10" s="3">
        <v>295185.39</v>
      </c>
      <c r="G10" s="3">
        <f t="shared" si="0"/>
        <v>295185.39</v>
      </c>
      <c r="I10" s="10">
        <f t="shared" si="1"/>
        <v>295185.39</v>
      </c>
      <c r="K10" s="3">
        <f>G10-I10</f>
        <v>0</v>
      </c>
    </row>
    <row r="11" spans="1:11">
      <c r="A11" s="58">
        <v>1011036</v>
      </c>
      <c r="B11" s="1" t="s">
        <v>470</v>
      </c>
      <c r="C11" s="8">
        <v>-158728.92000000001</v>
      </c>
      <c r="G11" s="8">
        <f>C11-E11</f>
        <v>-158728.92000000001</v>
      </c>
      <c r="H11" s="15"/>
      <c r="I11" s="15">
        <f>C11</f>
        <v>-158728.92000000001</v>
      </c>
      <c r="J11" s="78"/>
      <c r="K11" s="8">
        <f t="shared" ref="K11" si="3">G11-I11</f>
        <v>0</v>
      </c>
    </row>
    <row r="12" spans="1:11">
      <c r="A12" s="58">
        <v>1060001</v>
      </c>
      <c r="B12" s="1" t="s">
        <v>4</v>
      </c>
      <c r="C12" s="8">
        <v>140372868.11000001</v>
      </c>
      <c r="D12" s="32" t="s">
        <v>442</v>
      </c>
      <c r="E12" s="15"/>
      <c r="F12" s="15"/>
      <c r="G12" s="8">
        <f>C12-E12</f>
        <v>140372868.11000001</v>
      </c>
      <c r="H12" s="15"/>
      <c r="I12" s="15">
        <f>C12</f>
        <v>140372868.11000001</v>
      </c>
      <c r="J12" s="78"/>
      <c r="K12" s="8">
        <f>G12-I12</f>
        <v>0</v>
      </c>
    </row>
    <row r="13" spans="1:11">
      <c r="A13" s="58">
        <v>1060007</v>
      </c>
      <c r="B13" s="1" t="s">
        <v>471</v>
      </c>
      <c r="C13" s="8">
        <v>12632.52</v>
      </c>
      <c r="D13" s="32" t="s">
        <v>442</v>
      </c>
      <c r="E13" s="15"/>
      <c r="F13" s="15"/>
      <c r="G13" s="8">
        <f>C13-E13</f>
        <v>12632.52</v>
      </c>
      <c r="H13" s="15"/>
      <c r="I13" s="15">
        <f>C13</f>
        <v>12632.52</v>
      </c>
      <c r="J13" s="78"/>
      <c r="K13" s="3">
        <f>G13-I13</f>
        <v>0</v>
      </c>
    </row>
    <row r="14" spans="1:11">
      <c r="A14" s="58">
        <v>1823022</v>
      </c>
      <c r="B14" s="1" t="s">
        <v>110</v>
      </c>
      <c r="C14" s="3">
        <v>323208</v>
      </c>
      <c r="G14" s="3">
        <f>C14-E14</f>
        <v>323208</v>
      </c>
      <c r="I14" s="15">
        <f t="shared" ref="I14:I15" si="4">C14</f>
        <v>323208</v>
      </c>
      <c r="K14" s="3">
        <f>G14-I14</f>
        <v>0</v>
      </c>
    </row>
    <row r="15" spans="1:11">
      <c r="A15" s="58">
        <v>1823054</v>
      </c>
      <c r="B15" s="1" t="s">
        <v>111</v>
      </c>
      <c r="C15" s="4">
        <v>50347</v>
      </c>
      <c r="G15" s="4">
        <f>C15-E15</f>
        <v>50347</v>
      </c>
      <c r="I15" s="14">
        <f t="shared" si="4"/>
        <v>50347</v>
      </c>
      <c r="K15" s="4">
        <f>G15-I15</f>
        <v>0</v>
      </c>
    </row>
    <row r="16" spans="1:11">
      <c r="B16" s="1" t="s">
        <v>5</v>
      </c>
      <c r="C16" s="3">
        <f>SUM(C5:C15)</f>
        <v>3293887205.2399993</v>
      </c>
      <c r="G16" s="3">
        <f>SUM(G5:G15)</f>
        <v>3293887205.2399993</v>
      </c>
      <c r="I16" s="3">
        <f>SUM(I5:I15)</f>
        <v>3293887205.2399993</v>
      </c>
      <c r="K16" s="3">
        <f>SUM(K5:K11)</f>
        <v>0</v>
      </c>
    </row>
    <row r="17" spans="1:11">
      <c r="G17" s="3"/>
      <c r="K17" s="3"/>
    </row>
    <row r="18" spans="1:11">
      <c r="A18" s="58">
        <v>1011006</v>
      </c>
      <c r="B18" s="1" t="s">
        <v>9</v>
      </c>
      <c r="C18" s="3">
        <v>-247949.49</v>
      </c>
      <c r="G18" s="3">
        <f>C18-E18</f>
        <v>-247949.49</v>
      </c>
      <c r="I18" s="10">
        <f>C18</f>
        <v>-247949.49</v>
      </c>
      <c r="K18" s="3">
        <f>G18-I18</f>
        <v>0</v>
      </c>
    </row>
    <row r="19" spans="1:11" s="13" customFormat="1">
      <c r="A19" s="61"/>
      <c r="B19" s="13" t="s">
        <v>8</v>
      </c>
      <c r="C19" s="5">
        <f>SUM(C16:C18)</f>
        <v>3293639255.7499995</v>
      </c>
      <c r="E19" s="16"/>
      <c r="F19" s="16"/>
      <c r="G19" s="5">
        <f>SUM(G16:G18)</f>
        <v>3293639255.7499995</v>
      </c>
      <c r="H19" s="16"/>
      <c r="I19" s="5">
        <f>SUM(I16:I18)</f>
        <v>3293639255.7499995</v>
      </c>
      <c r="J19" s="79"/>
      <c r="K19" s="5">
        <f>SUM(K16:K18)</f>
        <v>0</v>
      </c>
    </row>
    <row r="20" spans="1:11">
      <c r="G20" s="3"/>
      <c r="K20" s="3"/>
    </row>
    <row r="21" spans="1:11">
      <c r="A21" s="58">
        <v>1080001</v>
      </c>
      <c r="B21" s="1" t="s">
        <v>10</v>
      </c>
      <c r="C21" s="3">
        <v>1145999904.2780001</v>
      </c>
      <c r="G21" s="3">
        <f>C21-E21</f>
        <v>1145999904.2780001</v>
      </c>
      <c r="I21" s="10">
        <f>C21</f>
        <v>1145999904.2780001</v>
      </c>
      <c r="K21" s="3">
        <f>G21-I21</f>
        <v>0</v>
      </c>
    </row>
    <row r="22" spans="1:11">
      <c r="A22" s="58">
        <v>1080005</v>
      </c>
      <c r="B22" s="1" t="s">
        <v>11</v>
      </c>
      <c r="C22" s="3">
        <v>-11021571.755000001</v>
      </c>
      <c r="G22" s="3">
        <f>C22-E22</f>
        <v>-11021571.755000001</v>
      </c>
      <c r="I22" s="10">
        <f>C22</f>
        <v>-11021571.755000001</v>
      </c>
      <c r="K22" s="3">
        <f>G22-I22</f>
        <v>0</v>
      </c>
    </row>
    <row r="23" spans="1:11">
      <c r="A23" s="58">
        <v>1080011</v>
      </c>
      <c r="B23" s="1" t="s">
        <v>12</v>
      </c>
      <c r="C23" s="3">
        <v>84262059.170000002</v>
      </c>
      <c r="G23" s="3">
        <f>C23-E23</f>
        <v>84262059.170000002</v>
      </c>
      <c r="I23" s="10">
        <f>C23</f>
        <v>84262059.170000002</v>
      </c>
      <c r="K23" s="3">
        <f>G23-I23</f>
        <v>0</v>
      </c>
    </row>
    <row r="24" spans="1:11">
      <c r="A24" s="58">
        <v>1080013</v>
      </c>
      <c r="B24" s="1" t="s">
        <v>13</v>
      </c>
      <c r="C24" s="56">
        <v>-4435007.2</v>
      </c>
      <c r="D24" s="29"/>
      <c r="E24" s="9"/>
      <c r="F24" s="9"/>
      <c r="G24" s="56">
        <f>C24-E24</f>
        <v>-4435007.2</v>
      </c>
      <c r="H24" s="9"/>
      <c r="I24" s="100">
        <v>0</v>
      </c>
      <c r="J24" s="12"/>
      <c r="K24" s="56">
        <f>G24-I24</f>
        <v>-4435007.2</v>
      </c>
    </row>
    <row r="25" spans="1:11">
      <c r="B25" s="1" t="s">
        <v>436</v>
      </c>
      <c r="C25" s="3">
        <f>SUM(C21:C24)</f>
        <v>1214805384.493</v>
      </c>
      <c r="D25" s="1" t="s">
        <v>446</v>
      </c>
      <c r="G25" s="5">
        <f>SUM(G21:G24)</f>
        <v>1214805384.493</v>
      </c>
      <c r="I25" s="16">
        <f>SUM(I21:I24)</f>
        <v>1219240391.6930001</v>
      </c>
      <c r="K25" s="3">
        <f>SUM(K21:K24)</f>
        <v>-4435007.2</v>
      </c>
    </row>
    <row r="26" spans="1:11">
      <c r="G26" s="3"/>
      <c r="K26" s="3"/>
    </row>
    <row r="27" spans="1:11">
      <c r="A27" s="58">
        <v>1110001</v>
      </c>
      <c r="B27" s="1" t="s">
        <v>14</v>
      </c>
      <c r="C27" s="25">
        <v>28745567.43</v>
      </c>
      <c r="D27" s="1" t="s">
        <v>447</v>
      </c>
      <c r="G27" s="24">
        <f t="shared" ref="G27:G28" si="5">C27-E27</f>
        <v>28745567.43</v>
      </c>
      <c r="I27" s="31">
        <f t="shared" ref="I27:I28" si="6">C27</f>
        <v>28745567.43</v>
      </c>
      <c r="J27" s="12"/>
      <c r="K27" s="24">
        <f t="shared" ref="K27" si="7">G27-I27</f>
        <v>0</v>
      </c>
    </row>
    <row r="28" spans="1:11">
      <c r="A28" s="58" t="s">
        <v>472</v>
      </c>
      <c r="B28" s="1" t="s">
        <v>473</v>
      </c>
      <c r="C28" s="101">
        <v>348862.98</v>
      </c>
      <c r="D28" s="1" t="s">
        <v>447</v>
      </c>
      <c r="G28" s="6">
        <f t="shared" si="5"/>
        <v>348862.98</v>
      </c>
      <c r="I28" s="9">
        <f t="shared" si="6"/>
        <v>348862.98</v>
      </c>
      <c r="J28" s="12"/>
      <c r="K28" s="6">
        <v>0</v>
      </c>
    </row>
    <row r="29" spans="1:11">
      <c r="B29" s="1" t="s">
        <v>437</v>
      </c>
      <c r="C29" s="4">
        <f>C27+C28</f>
        <v>29094430.41</v>
      </c>
      <c r="G29" s="33">
        <f>G27+G28</f>
        <v>29094430.41</v>
      </c>
      <c r="I29" s="33">
        <f>I27+I28</f>
        <v>29094430.41</v>
      </c>
      <c r="J29" s="78"/>
      <c r="K29" s="4">
        <f>K27</f>
        <v>0</v>
      </c>
    </row>
    <row r="30" spans="1:11" s="13" customFormat="1">
      <c r="A30" s="61"/>
      <c r="B30" s="13" t="s">
        <v>15</v>
      </c>
      <c r="C30" s="5">
        <f>C19-C25-C29</f>
        <v>2049739440.8469994</v>
      </c>
      <c r="E30" s="16"/>
      <c r="F30" s="16"/>
      <c r="G30" s="5">
        <f>G19-G25-G29</f>
        <v>2049739440.8469994</v>
      </c>
      <c r="H30" s="16"/>
      <c r="I30" s="5">
        <f>I19-I25-I29</f>
        <v>2045304433.6469994</v>
      </c>
      <c r="J30" s="80"/>
      <c r="K30" s="5">
        <f>K19-K25-K29</f>
        <v>4435007.2</v>
      </c>
    </row>
    <row r="31" spans="1:11" s="13" customFormat="1">
      <c r="A31" s="61"/>
      <c r="C31" s="5"/>
      <c r="E31" s="16"/>
      <c r="F31" s="16"/>
      <c r="G31" s="5"/>
      <c r="H31" s="16"/>
      <c r="I31" s="5"/>
      <c r="J31" s="80"/>
      <c r="K31" s="5"/>
    </row>
    <row r="32" spans="1:11">
      <c r="A32" s="58">
        <v>1050001</v>
      </c>
      <c r="B32" s="1" t="s">
        <v>3</v>
      </c>
      <c r="C32" s="3">
        <v>801671.21</v>
      </c>
      <c r="G32" s="3">
        <f>C32-E32</f>
        <v>801671.21</v>
      </c>
      <c r="I32" s="10">
        <f>C32</f>
        <v>801671.21</v>
      </c>
      <c r="K32" s="3">
        <f>G32-I32</f>
        <v>0</v>
      </c>
    </row>
    <row r="33" spans="1:11">
      <c r="A33" s="58">
        <v>1070001</v>
      </c>
      <c r="B33" s="1" t="s">
        <v>7</v>
      </c>
      <c r="C33" s="8">
        <v>143279696.28999999</v>
      </c>
      <c r="D33" s="32"/>
      <c r="E33" s="15"/>
      <c r="F33" s="15"/>
      <c r="G33" s="8">
        <f>C33-E33</f>
        <v>143279696.28999999</v>
      </c>
      <c r="H33" s="15"/>
      <c r="I33" s="15">
        <f>C33</f>
        <v>143279696.28999999</v>
      </c>
      <c r="J33" s="78"/>
      <c r="K33" s="8">
        <f>G33-I33</f>
        <v>0</v>
      </c>
    </row>
    <row r="34" spans="1:11">
      <c r="A34" s="58" t="s">
        <v>563</v>
      </c>
      <c r="B34" s="1" t="s">
        <v>564</v>
      </c>
      <c r="C34" s="4">
        <v>1167707.23</v>
      </c>
      <c r="G34" s="8">
        <f>C34-E34</f>
        <v>1167707.23</v>
      </c>
      <c r="I34" s="15">
        <f>C34</f>
        <v>1167707.23</v>
      </c>
      <c r="J34" s="78"/>
      <c r="K34" s="8">
        <f>G34-I34</f>
        <v>0</v>
      </c>
    </row>
    <row r="35" spans="1:11" ht="15" thickBot="1">
      <c r="C35" s="5">
        <f>+C32+C33+C34</f>
        <v>145249074.72999999</v>
      </c>
      <c r="G35" s="5">
        <f>+G32+G33+G34</f>
        <v>145249074.72999999</v>
      </c>
      <c r="I35" s="5">
        <f>+I32+I33+I34</f>
        <v>145249074.72999999</v>
      </c>
      <c r="K35" s="5">
        <f>+K32+K33+K34</f>
        <v>0</v>
      </c>
    </row>
    <row r="36" spans="1:11">
      <c r="B36" s="86" t="s">
        <v>440</v>
      </c>
      <c r="C36" s="36"/>
      <c r="D36" s="37"/>
      <c r="E36" s="38"/>
      <c r="G36" s="3"/>
      <c r="K36" s="3"/>
    </row>
    <row r="37" spans="1:11">
      <c r="B37" s="87" t="s">
        <v>444</v>
      </c>
      <c r="C37" s="8">
        <f>C5+C6+C12+C13</f>
        <v>3292402530.8699999</v>
      </c>
      <c r="D37" s="32" t="s">
        <v>443</v>
      </c>
      <c r="E37" s="39"/>
      <c r="G37" s="3"/>
      <c r="K37" s="3"/>
    </row>
    <row r="38" spans="1:11">
      <c r="B38" s="88" t="s">
        <v>445</v>
      </c>
      <c r="C38" s="4">
        <f>C25+C27+C28</f>
        <v>1243899814.9030001</v>
      </c>
      <c r="D38" s="32" t="s">
        <v>464</v>
      </c>
      <c r="E38" s="39"/>
      <c r="G38" s="3"/>
      <c r="K38" s="3"/>
    </row>
    <row r="39" spans="1:11" ht="15" thickBot="1">
      <c r="B39" s="89" t="s">
        <v>448</v>
      </c>
      <c r="C39" s="102">
        <f>C37+C38</f>
        <v>4536302345.7729998</v>
      </c>
      <c r="D39" s="40"/>
      <c r="E39" s="41"/>
      <c r="G39" s="3"/>
      <c r="K39" s="3"/>
    </row>
    <row r="40" spans="1:11">
      <c r="G40" s="3"/>
      <c r="K40" s="3"/>
    </row>
    <row r="41" spans="1:11">
      <c r="A41" s="58">
        <v>1210001</v>
      </c>
      <c r="B41" s="1" t="s">
        <v>16</v>
      </c>
      <c r="C41" s="6">
        <v>571711.48</v>
      </c>
      <c r="G41" s="6">
        <f>C41-E41</f>
        <v>571711.48</v>
      </c>
      <c r="I41" s="31"/>
      <c r="K41" s="6">
        <f>G41-I41</f>
        <v>571711.48</v>
      </c>
    </row>
    <row r="42" spans="1:11">
      <c r="B42" s="1" t="s">
        <v>17</v>
      </c>
      <c r="C42" s="3">
        <f>SUM(C41)</f>
        <v>571711.48</v>
      </c>
      <c r="G42" s="5">
        <f>SUM(G41)</f>
        <v>571711.48</v>
      </c>
      <c r="I42" s="3">
        <f>SUM(I41)</f>
        <v>0</v>
      </c>
      <c r="K42" s="3">
        <f>SUM(K41)</f>
        <v>571711.48</v>
      </c>
    </row>
    <row r="43" spans="1:11">
      <c r="A43" s="58">
        <v>1220001</v>
      </c>
      <c r="B43" s="1" t="s">
        <v>18</v>
      </c>
      <c r="C43" s="24">
        <v>167259.78</v>
      </c>
      <c r="G43" s="24">
        <f>C43-E43</f>
        <v>167259.78</v>
      </c>
      <c r="K43" s="24">
        <f>G43-I43</f>
        <v>167259.78</v>
      </c>
    </row>
    <row r="44" spans="1:11">
      <c r="A44" s="58">
        <v>1220003</v>
      </c>
      <c r="B44" s="1" t="s">
        <v>474</v>
      </c>
      <c r="C44" s="6">
        <v>69987.88</v>
      </c>
      <c r="G44" s="6">
        <f>C44-E44</f>
        <v>69987.88</v>
      </c>
      <c r="K44" s="6">
        <f>G44-I44</f>
        <v>69987.88</v>
      </c>
    </row>
    <row r="45" spans="1:11">
      <c r="B45" s="1" t="s">
        <v>19</v>
      </c>
      <c r="C45" s="3">
        <f>SUM(C43:C44)</f>
        <v>237247.66</v>
      </c>
      <c r="G45" s="5">
        <f>SUM(G43:G44)</f>
        <v>237247.66</v>
      </c>
      <c r="I45" s="3">
        <f>SUM(I43)</f>
        <v>0</v>
      </c>
      <c r="K45" s="3">
        <f>SUM(K43:K44)</f>
        <v>237247.66</v>
      </c>
    </row>
    <row r="46" spans="1:11">
      <c r="A46" s="58">
        <v>1240002</v>
      </c>
      <c r="B46" s="1" t="s">
        <v>22</v>
      </c>
      <c r="C46" s="3">
        <v>0</v>
      </c>
      <c r="G46" s="3">
        <f t="shared" ref="G46:G51" si="8">C46-E46</f>
        <v>0</v>
      </c>
      <c r="K46" s="3">
        <f t="shared" ref="K46:K51" si="9">G46-I46</f>
        <v>0</v>
      </c>
    </row>
    <row r="47" spans="1:11">
      <c r="A47" s="58">
        <v>1240005</v>
      </c>
      <c r="B47" s="1" t="s">
        <v>99</v>
      </c>
      <c r="C47" s="3">
        <v>0</v>
      </c>
      <c r="G47" s="3">
        <f t="shared" si="8"/>
        <v>0</v>
      </c>
      <c r="K47" s="3">
        <f t="shared" si="9"/>
        <v>0</v>
      </c>
    </row>
    <row r="48" spans="1:11">
      <c r="A48" s="58">
        <v>1240007</v>
      </c>
      <c r="B48" s="1" t="s">
        <v>23</v>
      </c>
      <c r="C48" s="3">
        <v>30406.82</v>
      </c>
      <c r="G48" s="3">
        <f t="shared" si="8"/>
        <v>30406.82</v>
      </c>
      <c r="K48" s="3">
        <f t="shared" si="9"/>
        <v>30406.82</v>
      </c>
    </row>
    <row r="49" spans="1:11">
      <c r="A49" s="58">
        <v>1240027</v>
      </c>
      <c r="B49" s="1" t="s">
        <v>20</v>
      </c>
      <c r="C49" s="3">
        <v>-35121.360000000001</v>
      </c>
      <c r="G49" s="3">
        <f t="shared" si="8"/>
        <v>-35121.360000000001</v>
      </c>
      <c r="K49" s="3">
        <f t="shared" si="9"/>
        <v>-35121.360000000001</v>
      </c>
    </row>
    <row r="50" spans="1:11">
      <c r="A50" s="58">
        <v>1240028</v>
      </c>
      <c r="B50" s="1" t="s">
        <v>358</v>
      </c>
      <c r="C50" s="3">
        <v>46947.270000000004</v>
      </c>
      <c r="G50" s="3">
        <f t="shared" si="8"/>
        <v>46947.270000000004</v>
      </c>
      <c r="I50" s="10">
        <v>0</v>
      </c>
      <c r="K50" s="3">
        <f t="shared" si="9"/>
        <v>46947.270000000004</v>
      </c>
    </row>
    <row r="51" spans="1:11">
      <c r="A51" s="58">
        <v>1240029</v>
      </c>
      <c r="B51" s="1" t="s">
        <v>21</v>
      </c>
      <c r="C51" s="24">
        <v>655168.37</v>
      </c>
      <c r="D51" s="30"/>
      <c r="E51" s="31"/>
      <c r="F51" s="31"/>
      <c r="G51" s="24">
        <f t="shared" si="8"/>
        <v>655168.37</v>
      </c>
      <c r="H51" s="31"/>
      <c r="I51" s="31"/>
      <c r="J51" s="81"/>
      <c r="K51" s="24">
        <f t="shared" si="9"/>
        <v>655168.37</v>
      </c>
    </row>
    <row r="52" spans="1:11">
      <c r="A52" s="58">
        <v>1240092</v>
      </c>
      <c r="B52" s="1" t="s">
        <v>24</v>
      </c>
      <c r="C52" s="6">
        <v>49983</v>
      </c>
      <c r="G52" s="6">
        <f t="shared" ref="G52" si="10">C52-E52</f>
        <v>49983</v>
      </c>
      <c r="K52" s="6">
        <f t="shared" ref="K52" si="11">G52-I52</f>
        <v>49983</v>
      </c>
    </row>
    <row r="53" spans="1:11">
      <c r="B53" s="1" t="s">
        <v>25</v>
      </c>
      <c r="C53" s="8">
        <f>SUM(C46:C52)</f>
        <v>747384.1</v>
      </c>
      <c r="D53" s="32"/>
      <c r="E53" s="15"/>
      <c r="F53" s="15"/>
      <c r="G53" s="55">
        <f>SUM(G46:G52)</f>
        <v>747384.1</v>
      </c>
      <c r="H53" s="15"/>
      <c r="I53" s="8">
        <f>SUM(I46:I52)</f>
        <v>0</v>
      </c>
      <c r="J53" s="78"/>
      <c r="K53" s="8">
        <f>SUM(K46:K52)</f>
        <v>747384.1</v>
      </c>
    </row>
    <row r="54" spans="1:11">
      <c r="C54" s="8"/>
      <c r="D54" s="32"/>
      <c r="E54" s="15"/>
      <c r="F54" s="15"/>
      <c r="G54" s="8"/>
      <c r="H54" s="15"/>
      <c r="I54" s="15"/>
      <c r="J54" s="78"/>
      <c r="K54" s="8"/>
    </row>
    <row r="55" spans="1:11">
      <c r="A55" s="58">
        <v>1290001</v>
      </c>
      <c r="B55" s="1" t="s">
        <v>26</v>
      </c>
      <c r="C55" s="3">
        <v>20178145.780000001</v>
      </c>
      <c r="G55" s="3">
        <f t="shared" ref="G55:G56" si="12">C55-E55</f>
        <v>20178145.780000001</v>
      </c>
      <c r="K55" s="3">
        <f t="shared" ref="K55:K56" si="13">G55-I55</f>
        <v>20178145.780000001</v>
      </c>
    </row>
    <row r="56" spans="1:11">
      <c r="A56" s="58">
        <v>1290002</v>
      </c>
      <c r="B56" s="1" t="s">
        <v>27</v>
      </c>
      <c r="C56" s="6">
        <v>821457.58000000007</v>
      </c>
      <c r="D56" s="29"/>
      <c r="E56" s="9"/>
      <c r="F56" s="9"/>
      <c r="G56" s="6">
        <f t="shared" si="12"/>
        <v>821457.58000000007</v>
      </c>
      <c r="H56" s="9"/>
      <c r="I56" s="9"/>
      <c r="J56" s="12"/>
      <c r="K56" s="6">
        <f t="shared" si="13"/>
        <v>821457.58000000007</v>
      </c>
    </row>
    <row r="57" spans="1:11">
      <c r="B57" s="1" t="s">
        <v>28</v>
      </c>
      <c r="C57" s="3">
        <f>SUM(C55:C56)</f>
        <v>20999603.359999999</v>
      </c>
      <c r="G57" s="5">
        <f>SUM(G55:G56)</f>
        <v>20999603.359999999</v>
      </c>
      <c r="I57" s="3">
        <f>SUM(I55:I56)</f>
        <v>0</v>
      </c>
      <c r="K57" s="3">
        <f>SUM(K55:K56)</f>
        <v>20999603.359999999</v>
      </c>
    </row>
    <row r="58" spans="1:11">
      <c r="G58" s="3"/>
      <c r="K58" s="3"/>
    </row>
    <row r="59" spans="1:11">
      <c r="A59" s="58">
        <v>1581000</v>
      </c>
      <c r="B59" s="1" t="s">
        <v>29</v>
      </c>
      <c r="C59" s="6">
        <v>8385838.2300000004</v>
      </c>
      <c r="G59" s="6">
        <f>C59-E59</f>
        <v>8385838.2300000004</v>
      </c>
      <c r="I59" s="9">
        <v>0</v>
      </c>
      <c r="K59" s="6">
        <f>G59-I59</f>
        <v>8385838.2300000004</v>
      </c>
    </row>
    <row r="60" spans="1:11">
      <c r="B60" s="1" t="s">
        <v>30</v>
      </c>
      <c r="C60" s="3">
        <f>SUM(C59:C59)</f>
        <v>8385838.2300000004</v>
      </c>
      <c r="G60" s="5">
        <f>SUM(G59:G59)</f>
        <v>8385838.2300000004</v>
      </c>
      <c r="I60" s="3">
        <f>SUM(I59:I59)</f>
        <v>0</v>
      </c>
      <c r="K60" s="24">
        <f t="shared" ref="K60" si="14">G60-I60</f>
        <v>8385838.2300000004</v>
      </c>
    </row>
    <row r="61" spans="1:11">
      <c r="G61" s="3"/>
      <c r="K61" s="3"/>
    </row>
    <row r="62" spans="1:11">
      <c r="A62" s="58">
        <v>1750002</v>
      </c>
      <c r="B62" s="1" t="s">
        <v>31</v>
      </c>
      <c r="C62" s="3">
        <v>0.1</v>
      </c>
      <c r="G62" s="3">
        <f>C62-E62</f>
        <v>0.1</v>
      </c>
      <c r="K62" s="3">
        <f>G62-I62</f>
        <v>0.1</v>
      </c>
    </row>
    <row r="63" spans="1:11">
      <c r="A63" s="58">
        <v>1750022</v>
      </c>
      <c r="B63" s="1" t="s">
        <v>32</v>
      </c>
      <c r="C63" s="6">
        <v>0</v>
      </c>
      <c r="D63" s="29"/>
      <c r="E63" s="9"/>
      <c r="F63" s="9"/>
      <c r="G63" s="6">
        <f t="shared" ref="G63" si="15">C63-E63</f>
        <v>0</v>
      </c>
      <c r="H63" s="9"/>
      <c r="I63" s="9"/>
      <c r="J63" s="12"/>
      <c r="K63" s="6">
        <f t="shared" ref="K63" si="16">G63-I63</f>
        <v>0</v>
      </c>
    </row>
    <row r="64" spans="1:11">
      <c r="B64" s="1" t="s">
        <v>33</v>
      </c>
      <c r="C64" s="4">
        <f>SUM(C62:C63)</f>
        <v>0.1</v>
      </c>
      <c r="G64" s="33">
        <f>SUM(G62:G63)</f>
        <v>0.1</v>
      </c>
      <c r="I64" s="14"/>
      <c r="K64" s="4">
        <f>SUM(K62:K63)</f>
        <v>0.1</v>
      </c>
    </row>
    <row r="65" spans="1:11">
      <c r="B65" s="1" t="s">
        <v>34</v>
      </c>
      <c r="C65" s="3">
        <f>C42-C45+C53+C57+C60+C64</f>
        <v>30467289.610000003</v>
      </c>
      <c r="G65" s="3">
        <f>G42-G45+G53+G57+G60+G64</f>
        <v>30467289.610000003</v>
      </c>
      <c r="I65" s="3">
        <f>I42+I45+I53+I57+I60+I64</f>
        <v>0</v>
      </c>
      <c r="K65" s="3">
        <f>K42-K45+K53+K57+K60+K64</f>
        <v>30467289.610000003</v>
      </c>
    </row>
    <row r="66" spans="1:11">
      <c r="G66" s="3"/>
      <c r="K66" s="3"/>
    </row>
    <row r="67" spans="1:11">
      <c r="G67" s="3"/>
      <c r="K67" s="3"/>
    </row>
    <row r="68" spans="1:11">
      <c r="A68" s="58">
        <v>1310000</v>
      </c>
      <c r="B68" s="1" t="s">
        <v>35</v>
      </c>
      <c r="C68" s="25">
        <v>1828262.05</v>
      </c>
      <c r="D68" s="30"/>
      <c r="E68" s="31"/>
      <c r="F68" s="31"/>
      <c r="G68" s="25">
        <f t="shared" ref="G68:G75" si="17">C68-E68</f>
        <v>1828262.05</v>
      </c>
      <c r="H68" s="31"/>
      <c r="I68" s="31"/>
      <c r="J68" s="81"/>
      <c r="K68" s="25">
        <f t="shared" ref="K68:K75" si="18">G68-I68</f>
        <v>1828262.05</v>
      </c>
    </row>
    <row r="69" spans="1:11">
      <c r="A69" s="58">
        <v>1340018</v>
      </c>
      <c r="B69" s="1" t="s">
        <v>100</v>
      </c>
      <c r="C69" s="24">
        <v>2999191.202</v>
      </c>
      <c r="D69" s="30"/>
      <c r="E69" s="31"/>
      <c r="F69" s="31"/>
      <c r="G69" s="24">
        <f t="shared" si="17"/>
        <v>2999191.202</v>
      </c>
      <c r="H69" s="31"/>
      <c r="I69" s="31">
        <f>G69</f>
        <v>2999191.202</v>
      </c>
      <c r="J69" s="81"/>
      <c r="K69" s="24">
        <f t="shared" si="18"/>
        <v>0</v>
      </c>
    </row>
    <row r="70" spans="1:11">
      <c r="A70" s="58">
        <v>1340043</v>
      </c>
      <c r="B70" s="1" t="s">
        <v>101</v>
      </c>
      <c r="C70" s="24">
        <v>0</v>
      </c>
      <c r="D70" s="30"/>
      <c r="E70" s="31"/>
      <c r="F70" s="31"/>
      <c r="G70" s="24">
        <f t="shared" si="17"/>
        <v>0</v>
      </c>
      <c r="H70" s="31"/>
      <c r="I70" s="31"/>
      <c r="J70" s="81"/>
      <c r="K70" s="24">
        <f t="shared" si="18"/>
        <v>0</v>
      </c>
    </row>
    <row r="71" spans="1:11">
      <c r="A71" s="58">
        <v>1340048</v>
      </c>
      <c r="B71" s="1" t="s">
        <v>102</v>
      </c>
      <c r="C71" s="24">
        <v>-411</v>
      </c>
      <c r="D71" s="30"/>
      <c r="E71" s="31"/>
      <c r="F71" s="31"/>
      <c r="G71" s="24">
        <f t="shared" si="17"/>
        <v>-411</v>
      </c>
      <c r="H71" s="31"/>
      <c r="I71" s="31">
        <f>G71</f>
        <v>-411</v>
      </c>
      <c r="J71" s="81"/>
      <c r="K71" s="24">
        <f t="shared" si="18"/>
        <v>0</v>
      </c>
    </row>
    <row r="72" spans="1:11">
      <c r="A72" s="58">
        <v>1340050</v>
      </c>
      <c r="B72" s="1" t="s">
        <v>37</v>
      </c>
      <c r="C72" s="24">
        <v>0</v>
      </c>
      <c r="D72" s="30"/>
      <c r="E72" s="31"/>
      <c r="F72" s="31"/>
      <c r="G72" s="24">
        <f t="shared" si="17"/>
        <v>0</v>
      </c>
      <c r="H72" s="31"/>
      <c r="I72" s="31"/>
      <c r="J72" s="81"/>
      <c r="K72" s="24">
        <f t="shared" si="18"/>
        <v>0</v>
      </c>
    </row>
    <row r="73" spans="1:11">
      <c r="A73" s="58">
        <v>1340051</v>
      </c>
      <c r="B73" s="1" t="s">
        <v>38</v>
      </c>
      <c r="C73" s="24">
        <v>411.22</v>
      </c>
      <c r="D73" s="30"/>
      <c r="E73" s="31"/>
      <c r="F73" s="31"/>
      <c r="G73" s="24">
        <f t="shared" si="17"/>
        <v>411.22</v>
      </c>
      <c r="H73" s="31"/>
      <c r="I73" s="31">
        <f>G73</f>
        <v>411.22</v>
      </c>
      <c r="J73" s="81"/>
      <c r="K73" s="24">
        <f t="shared" si="18"/>
        <v>0</v>
      </c>
    </row>
    <row r="74" spans="1:11">
      <c r="A74" s="58">
        <v>1340053</v>
      </c>
      <c r="B74" s="1" t="s">
        <v>413</v>
      </c>
      <c r="C74" s="24">
        <v>55763.630000000005</v>
      </c>
      <c r="D74" s="29"/>
      <c r="E74" s="9"/>
      <c r="F74" s="9"/>
      <c r="G74" s="24">
        <f t="shared" si="17"/>
        <v>55763.630000000005</v>
      </c>
      <c r="H74" s="9"/>
      <c r="I74" s="9"/>
      <c r="J74" s="12"/>
      <c r="K74" s="24">
        <f t="shared" si="18"/>
        <v>55763.630000000005</v>
      </c>
    </row>
    <row r="75" spans="1:11">
      <c r="A75" s="59" t="s">
        <v>475</v>
      </c>
      <c r="B75" s="1" t="s">
        <v>476</v>
      </c>
      <c r="C75" s="6">
        <v>811.24</v>
      </c>
      <c r="D75" s="29"/>
      <c r="E75" s="9"/>
      <c r="F75" s="9"/>
      <c r="G75" s="6">
        <f t="shared" si="17"/>
        <v>811.24</v>
      </c>
      <c r="H75" s="9"/>
      <c r="I75" s="9">
        <f>G75</f>
        <v>811.24</v>
      </c>
      <c r="J75" s="12"/>
      <c r="K75" s="6">
        <f t="shared" si="18"/>
        <v>0</v>
      </c>
    </row>
    <row r="76" spans="1:11">
      <c r="B76" s="1" t="s">
        <v>36</v>
      </c>
      <c r="C76" s="3">
        <f>SUM(C68:C75)</f>
        <v>4884028.3420000002</v>
      </c>
      <c r="G76" s="5">
        <f>SUM(G68:G75)</f>
        <v>4884028.3420000002</v>
      </c>
      <c r="I76" s="3">
        <f>SUM(I68:I75)</f>
        <v>3000002.6620000005</v>
      </c>
      <c r="K76" s="3">
        <f>SUM(K68:K75)</f>
        <v>1884025.6800000002</v>
      </c>
    </row>
    <row r="77" spans="1:11">
      <c r="G77" s="3"/>
      <c r="K77" s="3"/>
    </row>
    <row r="78" spans="1:11">
      <c r="A78" s="58">
        <v>1450000</v>
      </c>
      <c r="B78" s="1" t="s">
        <v>39</v>
      </c>
      <c r="C78" s="6">
        <v>0</v>
      </c>
      <c r="G78" s="6">
        <f>C78-E78</f>
        <v>0</v>
      </c>
      <c r="K78" s="6">
        <f>G78-I78</f>
        <v>0</v>
      </c>
    </row>
    <row r="79" spans="1:11">
      <c r="B79" s="1" t="s">
        <v>40</v>
      </c>
      <c r="C79" s="3">
        <f>SUM(C78)</f>
        <v>0</v>
      </c>
      <c r="G79" s="5">
        <f>SUM(G78)</f>
        <v>0</v>
      </c>
      <c r="I79" s="3">
        <f>SUM(I78)</f>
        <v>0</v>
      </c>
      <c r="K79" s="3">
        <f>SUM(K78)</f>
        <v>0</v>
      </c>
    </row>
    <row r="80" spans="1:11">
      <c r="G80" s="3"/>
      <c r="K80" s="3"/>
    </row>
    <row r="81" spans="1:11">
      <c r="A81" s="58">
        <v>1420001</v>
      </c>
      <c r="B81" s="1" t="s">
        <v>41</v>
      </c>
      <c r="C81" s="3">
        <v>34611327.285999998</v>
      </c>
      <c r="G81" s="3">
        <f>C81-E81</f>
        <v>34611327.285999998</v>
      </c>
      <c r="K81" s="3">
        <f>G81-I81</f>
        <v>34611327.285999998</v>
      </c>
    </row>
    <row r="82" spans="1:11">
      <c r="A82" s="58">
        <v>1420014</v>
      </c>
      <c r="B82" s="1" t="s">
        <v>42</v>
      </c>
      <c r="C82" s="3">
        <v>869929.56099999999</v>
      </c>
      <c r="G82" s="3">
        <f t="shared" ref="G82:G98" si="19">C82-E82</f>
        <v>869929.56099999999</v>
      </c>
      <c r="K82" s="3">
        <f t="shared" ref="K82:K98" si="20">G82-I82</f>
        <v>869929.56099999999</v>
      </c>
    </row>
    <row r="83" spans="1:11">
      <c r="A83" s="58">
        <v>1420019</v>
      </c>
      <c r="B83" s="1" t="s">
        <v>43</v>
      </c>
      <c r="C83" s="3">
        <v>13572</v>
      </c>
      <c r="G83" s="3">
        <f t="shared" si="19"/>
        <v>13572</v>
      </c>
      <c r="K83" s="3">
        <f t="shared" si="20"/>
        <v>13572</v>
      </c>
    </row>
    <row r="84" spans="1:11">
      <c r="A84" s="58">
        <v>1420022</v>
      </c>
      <c r="B84" s="1" t="s">
        <v>44</v>
      </c>
      <c r="C84" s="3">
        <v>0</v>
      </c>
      <c r="G84" s="3">
        <f t="shared" si="19"/>
        <v>0</v>
      </c>
      <c r="K84" s="3">
        <f t="shared" si="20"/>
        <v>0</v>
      </c>
    </row>
    <row r="85" spans="1:11">
      <c r="A85" s="58">
        <v>1420023</v>
      </c>
      <c r="B85" s="1" t="s">
        <v>45</v>
      </c>
      <c r="C85" s="3">
        <v>5.0000000000000001E-3</v>
      </c>
      <c r="G85" s="3">
        <f t="shared" si="19"/>
        <v>5.0000000000000001E-3</v>
      </c>
      <c r="K85" s="3">
        <f t="shared" si="20"/>
        <v>5.0000000000000001E-3</v>
      </c>
    </row>
    <row r="86" spans="1:11">
      <c r="A86" s="58">
        <v>1420024</v>
      </c>
      <c r="B86" s="1" t="s">
        <v>46</v>
      </c>
      <c r="C86" s="3">
        <v>-0.12</v>
      </c>
      <c r="G86" s="3">
        <f t="shared" si="19"/>
        <v>-0.12</v>
      </c>
      <c r="K86" s="3">
        <f t="shared" si="20"/>
        <v>-0.12</v>
      </c>
    </row>
    <row r="87" spans="1:11">
      <c r="A87" s="58">
        <v>1420027</v>
      </c>
      <c r="B87" s="1" t="s">
        <v>47</v>
      </c>
      <c r="C87" s="3">
        <v>52115</v>
      </c>
      <c r="G87" s="3">
        <f t="shared" si="19"/>
        <v>52115</v>
      </c>
      <c r="K87" s="3">
        <f t="shared" si="20"/>
        <v>52115</v>
      </c>
    </row>
    <row r="88" spans="1:11">
      <c r="A88" s="58">
        <v>1420028</v>
      </c>
      <c r="B88" s="1" t="s">
        <v>360</v>
      </c>
      <c r="C88" s="3">
        <v>887875.15</v>
      </c>
      <c r="G88" s="3">
        <f t="shared" si="19"/>
        <v>887875.15</v>
      </c>
      <c r="K88" s="3">
        <f t="shared" si="20"/>
        <v>887875.15</v>
      </c>
    </row>
    <row r="89" spans="1:11">
      <c r="A89" s="58" t="s">
        <v>565</v>
      </c>
      <c r="B89" s="1" t="s">
        <v>566</v>
      </c>
      <c r="C89" s="3">
        <v>150</v>
      </c>
      <c r="G89" s="3">
        <f t="shared" si="19"/>
        <v>150</v>
      </c>
      <c r="K89" s="3">
        <f t="shared" si="20"/>
        <v>150</v>
      </c>
    </row>
    <row r="90" spans="1:11">
      <c r="A90" s="58">
        <v>1420042</v>
      </c>
      <c r="B90" s="1" t="s">
        <v>480</v>
      </c>
      <c r="C90" s="3">
        <v>-0.01</v>
      </c>
      <c r="G90" s="3">
        <f t="shared" si="19"/>
        <v>-0.01</v>
      </c>
      <c r="K90" s="3">
        <f t="shared" si="20"/>
        <v>-0.01</v>
      </c>
    </row>
    <row r="91" spans="1:11">
      <c r="A91" s="58">
        <v>1420044</v>
      </c>
      <c r="B91" s="1" t="s">
        <v>48</v>
      </c>
      <c r="C91" s="3">
        <v>366022</v>
      </c>
      <c r="G91" s="3">
        <f t="shared" si="19"/>
        <v>366022</v>
      </c>
      <c r="K91" s="3">
        <f t="shared" si="20"/>
        <v>366022</v>
      </c>
    </row>
    <row r="92" spans="1:11">
      <c r="A92" s="58" t="s">
        <v>567</v>
      </c>
      <c r="B92" s="1" t="s">
        <v>568</v>
      </c>
      <c r="C92" s="3">
        <v>289325.65899999999</v>
      </c>
      <c r="G92" s="3">
        <f t="shared" si="19"/>
        <v>289325.65899999999</v>
      </c>
      <c r="K92" s="3">
        <f t="shared" si="20"/>
        <v>289325.65899999999</v>
      </c>
    </row>
    <row r="93" spans="1:11">
      <c r="A93" s="58">
        <v>1420054</v>
      </c>
      <c r="B93" s="1" t="s">
        <v>49</v>
      </c>
      <c r="C93" s="3">
        <v>0</v>
      </c>
      <c r="G93" s="3">
        <f t="shared" si="19"/>
        <v>0</v>
      </c>
      <c r="K93" s="3">
        <f t="shared" si="20"/>
        <v>0</v>
      </c>
    </row>
    <row r="94" spans="1:11">
      <c r="A94" s="58">
        <v>1420058</v>
      </c>
      <c r="B94" s="1" t="s">
        <v>361</v>
      </c>
      <c r="C94" s="3">
        <v>-109695.79000000001</v>
      </c>
      <c r="G94" s="3">
        <f>C94-E94</f>
        <v>-109695.79000000001</v>
      </c>
      <c r="K94" s="3">
        <f t="shared" si="20"/>
        <v>-109695.79000000001</v>
      </c>
    </row>
    <row r="95" spans="1:11">
      <c r="A95" s="58">
        <v>1420059</v>
      </c>
      <c r="B95" s="1" t="s">
        <v>362</v>
      </c>
      <c r="C95" s="3">
        <v>19745.27</v>
      </c>
      <c r="G95" s="3">
        <f>C95-E95</f>
        <v>19745.27</v>
      </c>
      <c r="K95" s="3">
        <f t="shared" si="20"/>
        <v>19745.27</v>
      </c>
    </row>
    <row r="96" spans="1:11">
      <c r="A96" s="58" t="s">
        <v>477</v>
      </c>
      <c r="B96" s="1" t="s">
        <v>478</v>
      </c>
      <c r="C96" s="3">
        <v>664222.32000000007</v>
      </c>
      <c r="G96" s="3">
        <f>C96-E96</f>
        <v>664222.32000000007</v>
      </c>
      <c r="K96" s="3">
        <f t="shared" si="20"/>
        <v>664222.32000000007</v>
      </c>
    </row>
    <row r="97" spans="1:12">
      <c r="A97" s="58">
        <v>1420102</v>
      </c>
      <c r="B97" s="1" t="s">
        <v>50</v>
      </c>
      <c r="C97" s="3">
        <v>2707590.73</v>
      </c>
      <c r="G97" s="3">
        <f t="shared" si="19"/>
        <v>2707590.73</v>
      </c>
      <c r="K97" s="3">
        <f t="shared" si="20"/>
        <v>2707590.73</v>
      </c>
    </row>
    <row r="98" spans="1:12">
      <c r="A98" s="58">
        <v>1420103</v>
      </c>
      <c r="B98" s="1" t="s">
        <v>479</v>
      </c>
      <c r="C98" s="6">
        <v>1206985.95</v>
      </c>
      <c r="G98" s="6">
        <f t="shared" si="19"/>
        <v>1206985.95</v>
      </c>
      <c r="K98" s="6">
        <f t="shared" si="20"/>
        <v>1206985.95</v>
      </c>
    </row>
    <row r="99" spans="1:12">
      <c r="B99" s="1" t="s">
        <v>51</v>
      </c>
      <c r="C99" s="3">
        <f>SUM(C81:C98)</f>
        <v>41579165.011000007</v>
      </c>
      <c r="G99" s="5">
        <f>SUM(G81:G98)</f>
        <v>41579165.011000007</v>
      </c>
      <c r="I99" s="3">
        <f>SUM(I81:I98)</f>
        <v>0</v>
      </c>
      <c r="K99" s="3">
        <f>SUM(K81:K98)</f>
        <v>41579165.011000007</v>
      </c>
    </row>
    <row r="100" spans="1:12">
      <c r="G100" s="3"/>
      <c r="K100" s="3"/>
    </row>
    <row r="101" spans="1:12">
      <c r="A101" s="58">
        <v>1430002</v>
      </c>
      <c r="B101" s="1" t="s">
        <v>138</v>
      </c>
      <c r="C101" s="3">
        <v>0</v>
      </c>
      <c r="G101" s="3">
        <f>C101-E101</f>
        <v>0</v>
      </c>
      <c r="K101" s="3">
        <f>G101-I101</f>
        <v>0</v>
      </c>
    </row>
    <row r="102" spans="1:12">
      <c r="A102" s="58">
        <v>1430022</v>
      </c>
      <c r="B102" s="1" t="s">
        <v>52</v>
      </c>
      <c r="C102" s="3">
        <v>16091.75</v>
      </c>
      <c r="G102" s="3">
        <f t="shared" ref="G102:G106" si="21">C102-E102</f>
        <v>16091.75</v>
      </c>
      <c r="K102" s="3">
        <f t="shared" ref="K102:K106" si="22">G102-I102</f>
        <v>16091.75</v>
      </c>
    </row>
    <row r="103" spans="1:12">
      <c r="A103" s="58">
        <v>1430081</v>
      </c>
      <c r="B103" s="1" t="s">
        <v>53</v>
      </c>
      <c r="C103" s="3">
        <v>0</v>
      </c>
      <c r="G103" s="3">
        <f t="shared" si="21"/>
        <v>0</v>
      </c>
      <c r="K103" s="3">
        <f t="shared" si="22"/>
        <v>0</v>
      </c>
    </row>
    <row r="104" spans="1:12">
      <c r="A104" s="58">
        <v>1430083</v>
      </c>
      <c r="B104" s="1" t="s">
        <v>54</v>
      </c>
      <c r="C104" s="3">
        <v>0</v>
      </c>
      <c r="G104" s="3">
        <f t="shared" si="21"/>
        <v>0</v>
      </c>
      <c r="K104" s="3">
        <f t="shared" si="22"/>
        <v>0</v>
      </c>
    </row>
    <row r="105" spans="1:12">
      <c r="A105" s="58">
        <v>1430101</v>
      </c>
      <c r="B105" s="1" t="s">
        <v>55</v>
      </c>
      <c r="C105" s="3">
        <v>0</v>
      </c>
      <c r="G105" s="3">
        <f t="shared" si="21"/>
        <v>0</v>
      </c>
      <c r="K105" s="3">
        <f t="shared" si="22"/>
        <v>0</v>
      </c>
    </row>
    <row r="106" spans="1:12">
      <c r="A106" s="58">
        <v>1430102</v>
      </c>
      <c r="B106" s="1" t="s">
        <v>56</v>
      </c>
      <c r="C106" s="6">
        <v>28598.670000000002</v>
      </c>
      <c r="D106" s="29"/>
      <c r="E106" s="9"/>
      <c r="F106" s="9"/>
      <c r="G106" s="6">
        <f t="shared" si="21"/>
        <v>28598.670000000002</v>
      </c>
      <c r="H106" s="9"/>
      <c r="I106" s="9"/>
      <c r="J106" s="12"/>
      <c r="K106" s="6">
        <f t="shared" si="22"/>
        <v>28598.670000000002</v>
      </c>
    </row>
    <row r="107" spans="1:12">
      <c r="B107" s="1" t="s">
        <v>58</v>
      </c>
      <c r="C107" s="3">
        <f>SUM(C101:C106)</f>
        <v>44690.42</v>
      </c>
      <c r="G107" s="5">
        <f>SUM(G101:G106)</f>
        <v>44690.42</v>
      </c>
      <c r="I107" s="3">
        <f>SUM(I101:I106)</f>
        <v>0</v>
      </c>
      <c r="K107" s="3">
        <f>SUM(K101:K106)</f>
        <v>44690.42</v>
      </c>
    </row>
    <row r="108" spans="1:12">
      <c r="G108" s="3"/>
      <c r="K108" s="3"/>
    </row>
    <row r="109" spans="1:12">
      <c r="A109" s="58" t="s">
        <v>569</v>
      </c>
      <c r="B109" s="1" t="s">
        <v>570</v>
      </c>
      <c r="C109" s="3">
        <v>696683.24</v>
      </c>
      <c r="G109" s="3">
        <f>C109-E109</f>
        <v>696683.24</v>
      </c>
      <c r="H109" s="3"/>
      <c r="K109" s="3">
        <f>G109-I109</f>
        <v>696683.24</v>
      </c>
      <c r="L109" s="3"/>
    </row>
    <row r="110" spans="1:12">
      <c r="A110" s="58">
        <v>1440002</v>
      </c>
      <c r="B110" s="1" t="s">
        <v>59</v>
      </c>
      <c r="C110" s="6">
        <v>7794.3</v>
      </c>
      <c r="G110" s="6">
        <f>C110-E110</f>
        <v>7794.3</v>
      </c>
      <c r="K110" s="6">
        <f>G110-I110</f>
        <v>7794.3</v>
      </c>
    </row>
    <row r="111" spans="1:12">
      <c r="B111" s="1" t="s">
        <v>60</v>
      </c>
      <c r="C111" s="3">
        <f>SUM(C109:C110)</f>
        <v>704477.54</v>
      </c>
      <c r="G111" s="5">
        <f>SUM(G109:G110)</f>
        <v>704477.54</v>
      </c>
      <c r="I111" s="3">
        <f>SUM(I109:I110)</f>
        <v>0</v>
      </c>
      <c r="K111" s="3">
        <f>SUM(K109:K110)</f>
        <v>704477.54</v>
      </c>
    </row>
    <row r="112" spans="1:12">
      <c r="G112" s="3"/>
      <c r="K112" s="3"/>
    </row>
    <row r="113" spans="1:11">
      <c r="A113" s="58">
        <v>1460001</v>
      </c>
      <c r="B113" s="1" t="s">
        <v>61</v>
      </c>
      <c r="C113" s="3">
        <v>11755104.479</v>
      </c>
      <c r="G113" s="3">
        <f>C113-E113</f>
        <v>11755104.479</v>
      </c>
      <c r="K113" s="3">
        <f>G113-I113</f>
        <v>11755104.479</v>
      </c>
    </row>
    <row r="114" spans="1:11">
      <c r="A114" s="58">
        <v>1460006</v>
      </c>
      <c r="B114" s="1" t="s">
        <v>62</v>
      </c>
      <c r="C114" s="3">
        <v>508213.35000000003</v>
      </c>
      <c r="G114" s="3">
        <f t="shared" ref="G114:G117" si="23">C114-E114</f>
        <v>508213.35000000003</v>
      </c>
      <c r="K114" s="3">
        <f t="shared" ref="K114:K117" si="24">G114-I114</f>
        <v>508213.35000000003</v>
      </c>
    </row>
    <row r="115" spans="1:11">
      <c r="A115" s="58">
        <v>1460009</v>
      </c>
      <c r="B115" s="1" t="s">
        <v>63</v>
      </c>
      <c r="C115" s="3">
        <v>0.02</v>
      </c>
      <c r="G115" s="3">
        <f t="shared" si="23"/>
        <v>0.02</v>
      </c>
      <c r="K115" s="3">
        <f t="shared" si="24"/>
        <v>0.02</v>
      </c>
    </row>
    <row r="116" spans="1:11">
      <c r="A116" s="58">
        <v>1460011</v>
      </c>
      <c r="B116" s="1" t="s">
        <v>64</v>
      </c>
      <c r="C116" s="3">
        <v>488474.61</v>
      </c>
      <c r="G116" s="3">
        <f t="shared" si="23"/>
        <v>488474.61</v>
      </c>
      <c r="K116" s="3">
        <f t="shared" si="24"/>
        <v>488474.61</v>
      </c>
    </row>
    <row r="117" spans="1:11">
      <c r="A117" s="58">
        <v>1460025</v>
      </c>
      <c r="B117" s="1" t="s">
        <v>65</v>
      </c>
      <c r="C117" s="6">
        <v>93519.33</v>
      </c>
      <c r="D117" s="29"/>
      <c r="E117" s="9"/>
      <c r="F117" s="9"/>
      <c r="G117" s="6">
        <f t="shared" si="23"/>
        <v>93519.33</v>
      </c>
      <c r="H117" s="9"/>
      <c r="I117" s="9"/>
      <c r="J117" s="12"/>
      <c r="K117" s="6">
        <f t="shared" si="24"/>
        <v>93519.33</v>
      </c>
    </row>
    <row r="118" spans="1:11">
      <c r="B118" s="1" t="s">
        <v>66</v>
      </c>
      <c r="C118" s="4">
        <f>SUM(C113:C117)</f>
        <v>12845311.788999999</v>
      </c>
      <c r="G118" s="33">
        <f>SUM(G113:G117)</f>
        <v>12845311.788999999</v>
      </c>
      <c r="I118" s="3">
        <f>SUM(I113:I117)</f>
        <v>0</v>
      </c>
      <c r="K118" s="4">
        <f>SUM(K113:K117)</f>
        <v>12845311.788999999</v>
      </c>
    </row>
    <row r="119" spans="1:11">
      <c r="B119" s="1" t="s">
        <v>459</v>
      </c>
      <c r="C119" s="3">
        <f>C99+C107+C118-C111</f>
        <v>53764689.680000007</v>
      </c>
      <c r="G119" s="3">
        <f>G99+G107+G118-G111</f>
        <v>53764689.680000007</v>
      </c>
      <c r="I119" s="3"/>
      <c r="K119" s="3">
        <f>K99+K107+K118-K111</f>
        <v>53764689.680000007</v>
      </c>
    </row>
    <row r="120" spans="1:11">
      <c r="G120" s="3"/>
      <c r="K120" s="3"/>
    </row>
    <row r="121" spans="1:11">
      <c r="A121" s="58">
        <v>1510001</v>
      </c>
      <c r="B121" s="1" t="s">
        <v>67</v>
      </c>
      <c r="C121" s="3">
        <v>33743480.329999998</v>
      </c>
      <c r="G121" s="3">
        <f>C121-E121</f>
        <v>33743480.329999998</v>
      </c>
      <c r="I121" s="10">
        <f>C121</f>
        <v>33743480.329999998</v>
      </c>
      <c r="K121" s="3">
        <f>G121-I121</f>
        <v>0</v>
      </c>
    </row>
    <row r="122" spans="1:11">
      <c r="A122" s="58">
        <v>1510002</v>
      </c>
      <c r="B122" s="1" t="s">
        <v>68</v>
      </c>
      <c r="C122" s="3">
        <v>1304228.6499999999</v>
      </c>
      <c r="G122" s="3">
        <f t="shared" ref="G122:G125" si="25">C122-E122</f>
        <v>1304228.6499999999</v>
      </c>
      <c r="I122" s="10">
        <f t="shared" ref="I122:I125" si="26">C122</f>
        <v>1304228.6499999999</v>
      </c>
      <c r="K122" s="3">
        <f t="shared" ref="K122:K125" si="27">G122-I122</f>
        <v>0</v>
      </c>
    </row>
    <row r="123" spans="1:11">
      <c r="A123" s="58">
        <v>1510003</v>
      </c>
      <c r="B123" s="1" t="s">
        <v>363</v>
      </c>
      <c r="C123" s="3">
        <v>0</v>
      </c>
      <c r="G123" s="3">
        <f t="shared" si="25"/>
        <v>0</v>
      </c>
      <c r="I123" s="10">
        <f t="shared" si="26"/>
        <v>0</v>
      </c>
      <c r="K123" s="3">
        <f t="shared" si="27"/>
        <v>0</v>
      </c>
    </row>
    <row r="124" spans="1:11">
      <c r="A124" s="58">
        <v>1510020</v>
      </c>
      <c r="B124" s="1" t="s">
        <v>69</v>
      </c>
      <c r="C124" s="3">
        <v>3835868.27</v>
      </c>
      <c r="G124" s="3">
        <f t="shared" si="25"/>
        <v>3835868.27</v>
      </c>
      <c r="I124" s="10">
        <f t="shared" si="26"/>
        <v>3835868.27</v>
      </c>
      <c r="K124" s="3">
        <f t="shared" si="27"/>
        <v>0</v>
      </c>
    </row>
    <row r="125" spans="1:11">
      <c r="A125" s="58">
        <v>1520000</v>
      </c>
      <c r="B125" s="1" t="s">
        <v>70</v>
      </c>
      <c r="C125" s="6">
        <v>1132047.4839999999</v>
      </c>
      <c r="G125" s="6">
        <f t="shared" si="25"/>
        <v>1132047.4839999999</v>
      </c>
      <c r="I125" s="9">
        <f t="shared" si="26"/>
        <v>1132047.4839999999</v>
      </c>
      <c r="J125" s="12"/>
      <c r="K125" s="6">
        <f t="shared" si="27"/>
        <v>0</v>
      </c>
    </row>
    <row r="126" spans="1:11">
      <c r="B126" s="1" t="s">
        <v>71</v>
      </c>
      <c r="C126" s="3">
        <f>SUM(C121:C125)</f>
        <v>40015624.733999997</v>
      </c>
      <c r="G126" s="5">
        <f>SUM(G121:G125)</f>
        <v>40015624.733999997</v>
      </c>
      <c r="I126" s="16">
        <f>SUM(I121:I125)</f>
        <v>40015624.733999997</v>
      </c>
      <c r="K126" s="3">
        <f>SUM(K121:K125)</f>
        <v>0</v>
      </c>
    </row>
    <row r="127" spans="1:11">
      <c r="G127" s="3"/>
      <c r="K127" s="3"/>
    </row>
    <row r="128" spans="1:11">
      <c r="A128" s="59" t="s">
        <v>481</v>
      </c>
      <c r="B128" s="1" t="s">
        <v>29</v>
      </c>
      <c r="C128" s="3">
        <v>8385838.2300000004</v>
      </c>
      <c r="G128" s="3">
        <f>C128-E128</f>
        <v>8385838.2300000004</v>
      </c>
      <c r="I128" s="10">
        <f t="shared" ref="I128:I129" si="28">C128</f>
        <v>8385838.2300000004</v>
      </c>
      <c r="K128" s="3">
        <f>G128-I128</f>
        <v>0</v>
      </c>
    </row>
    <row r="129" spans="1:11">
      <c r="A129" s="58">
        <v>1581003</v>
      </c>
      <c r="B129" s="1" t="s">
        <v>80</v>
      </c>
      <c r="C129" s="3">
        <v>82743.520000000004</v>
      </c>
      <c r="G129" s="3">
        <f>C129-E129</f>
        <v>82743.520000000004</v>
      </c>
      <c r="I129" s="10">
        <f t="shared" si="28"/>
        <v>82743.520000000004</v>
      </c>
      <c r="K129" s="3">
        <f>G129-I129</f>
        <v>0</v>
      </c>
    </row>
    <row r="130" spans="1:11">
      <c r="A130" s="58">
        <v>1581009</v>
      </c>
      <c r="B130" s="1" t="s">
        <v>81</v>
      </c>
      <c r="C130" s="6">
        <v>20325.43</v>
      </c>
      <c r="G130" s="6">
        <f t="shared" ref="G130" si="29">C130-E130</f>
        <v>20325.43</v>
      </c>
      <c r="I130" s="9">
        <f t="shared" ref="I130" si="30">C130</f>
        <v>20325.43</v>
      </c>
      <c r="J130" s="12"/>
      <c r="K130" s="6">
        <f>G130-I130</f>
        <v>0</v>
      </c>
    </row>
    <row r="131" spans="1:11">
      <c r="B131" s="1" t="s">
        <v>82</v>
      </c>
      <c r="C131" s="5">
        <f>SUM(C128:C130)</f>
        <v>8488907.1799999997</v>
      </c>
      <c r="G131" s="5">
        <f>SUM(G128:G130)</f>
        <v>8488907.1799999997</v>
      </c>
      <c r="I131" s="5">
        <f>SUM(I128:I130)</f>
        <v>8488907.1799999997</v>
      </c>
      <c r="K131" s="3">
        <f>SUM(K129:K130)</f>
        <v>0</v>
      </c>
    </row>
    <row r="132" spans="1:11">
      <c r="C132" s="5"/>
      <c r="G132" s="5"/>
      <c r="I132" s="5"/>
      <c r="K132" s="3">
        <f>SUM(K130:K131)</f>
        <v>0</v>
      </c>
    </row>
    <row r="133" spans="1:11">
      <c r="A133" s="59" t="s">
        <v>481</v>
      </c>
      <c r="B133" s="1" t="s">
        <v>29</v>
      </c>
      <c r="C133" s="4">
        <v>8385838.2300000004</v>
      </c>
      <c r="G133" s="4">
        <f>C133-E133</f>
        <v>8385838.2300000004</v>
      </c>
      <c r="I133" s="14">
        <v>0</v>
      </c>
      <c r="K133" s="4">
        <f>G133-I133</f>
        <v>8385838.2300000004</v>
      </c>
    </row>
    <row r="134" spans="1:11">
      <c r="A134" s="59"/>
      <c r="B134" s="64" t="s">
        <v>546</v>
      </c>
      <c r="C134" s="5">
        <f>+C133</f>
        <v>8385838.2300000004</v>
      </c>
      <c r="G134" s="5">
        <f>+G133</f>
        <v>8385838.2300000004</v>
      </c>
      <c r="I134" s="10">
        <v>0</v>
      </c>
      <c r="K134" s="5">
        <f>+G134</f>
        <v>8385838.2300000004</v>
      </c>
    </row>
    <row r="135" spans="1:11">
      <c r="G135" s="3"/>
      <c r="K135" s="3"/>
    </row>
    <row r="136" spans="1:11">
      <c r="A136" s="58">
        <v>1540001</v>
      </c>
      <c r="B136" s="1" t="s">
        <v>72</v>
      </c>
      <c r="C136" s="3">
        <v>18649424.952</v>
      </c>
      <c r="G136" s="3">
        <f>C136-E136</f>
        <v>18649424.952</v>
      </c>
      <c r="I136" s="10">
        <f>C136</f>
        <v>18649424.952</v>
      </c>
      <c r="K136" s="3">
        <f>G136-I136</f>
        <v>0</v>
      </c>
    </row>
    <row r="137" spans="1:11">
      <c r="A137" s="58" t="s">
        <v>482</v>
      </c>
      <c r="B137" s="1" t="s">
        <v>483</v>
      </c>
      <c r="C137" s="3">
        <v>20347.05</v>
      </c>
      <c r="G137" s="3">
        <f t="shared" ref="G137:G144" si="31">C137-E137</f>
        <v>20347.05</v>
      </c>
      <c r="I137" s="10">
        <f t="shared" ref="I137:I144" si="32">C137</f>
        <v>20347.05</v>
      </c>
      <c r="K137" s="3"/>
    </row>
    <row r="138" spans="1:11">
      <c r="A138" s="58">
        <v>1540004</v>
      </c>
      <c r="B138" s="1" t="s">
        <v>73</v>
      </c>
      <c r="C138" s="3">
        <v>85726.516999999993</v>
      </c>
      <c r="G138" s="3">
        <f t="shared" si="31"/>
        <v>85726.516999999993</v>
      </c>
      <c r="I138" s="10">
        <f t="shared" si="32"/>
        <v>85726.516999999993</v>
      </c>
      <c r="K138" s="3">
        <f t="shared" ref="K138:K144" si="33">G138-I138</f>
        <v>0</v>
      </c>
    </row>
    <row r="139" spans="1:11">
      <c r="A139" s="58">
        <v>1540006</v>
      </c>
      <c r="B139" s="1" t="s">
        <v>74</v>
      </c>
      <c r="C139" s="3">
        <v>1769530.72</v>
      </c>
      <c r="G139" s="3">
        <f t="shared" si="31"/>
        <v>1769530.72</v>
      </c>
      <c r="I139" s="10">
        <f t="shared" si="32"/>
        <v>1769530.72</v>
      </c>
      <c r="K139" s="3">
        <f t="shared" si="33"/>
        <v>0</v>
      </c>
    </row>
    <row r="140" spans="1:11">
      <c r="A140" s="58">
        <v>1540012</v>
      </c>
      <c r="B140" s="1" t="s">
        <v>75</v>
      </c>
      <c r="C140" s="3">
        <v>306089.48</v>
      </c>
      <c r="G140" s="3">
        <f t="shared" si="31"/>
        <v>306089.48</v>
      </c>
      <c r="I140" s="10">
        <f t="shared" si="32"/>
        <v>306089.48</v>
      </c>
      <c r="K140" s="3">
        <f t="shared" si="33"/>
        <v>0</v>
      </c>
    </row>
    <row r="141" spans="1:11">
      <c r="A141" s="58">
        <v>1540013</v>
      </c>
      <c r="B141" s="1" t="s">
        <v>76</v>
      </c>
      <c r="C141" s="3">
        <v>695927.28</v>
      </c>
      <c r="G141" s="3">
        <f t="shared" si="31"/>
        <v>695927.28</v>
      </c>
      <c r="I141" s="10">
        <f t="shared" si="32"/>
        <v>695927.28</v>
      </c>
      <c r="K141" s="3">
        <f t="shared" si="33"/>
        <v>0</v>
      </c>
    </row>
    <row r="142" spans="1:11">
      <c r="A142" s="58">
        <v>1540022</v>
      </c>
      <c r="B142" s="1" t="s">
        <v>77</v>
      </c>
      <c r="C142" s="3">
        <v>101177.84</v>
      </c>
      <c r="G142" s="3">
        <f t="shared" si="31"/>
        <v>101177.84</v>
      </c>
      <c r="I142" s="10">
        <f t="shared" si="32"/>
        <v>101177.84</v>
      </c>
      <c r="K142" s="3">
        <f t="shared" si="33"/>
        <v>0</v>
      </c>
    </row>
    <row r="143" spans="1:11">
      <c r="A143" s="58">
        <v>1540023</v>
      </c>
      <c r="B143" s="1" t="s">
        <v>78</v>
      </c>
      <c r="C143" s="3">
        <v>1192700.8500000001</v>
      </c>
      <c r="G143" s="3">
        <f t="shared" si="31"/>
        <v>1192700.8500000001</v>
      </c>
      <c r="I143" s="10">
        <f t="shared" si="32"/>
        <v>1192700.8500000001</v>
      </c>
      <c r="K143" s="3">
        <f t="shared" si="33"/>
        <v>0</v>
      </c>
    </row>
    <row r="144" spans="1:11">
      <c r="A144" s="58" t="s">
        <v>571</v>
      </c>
      <c r="B144" s="1" t="s">
        <v>572</v>
      </c>
      <c r="C144" s="4">
        <v>8636.01</v>
      </c>
      <c r="G144" s="4">
        <f t="shared" si="31"/>
        <v>8636.01</v>
      </c>
      <c r="I144" s="14">
        <f t="shared" si="32"/>
        <v>8636.01</v>
      </c>
      <c r="K144" s="4">
        <f t="shared" si="33"/>
        <v>0</v>
      </c>
    </row>
    <row r="145" spans="1:11">
      <c r="B145" s="1" t="s">
        <v>79</v>
      </c>
      <c r="C145" s="3">
        <f>SUM(C136:C144)</f>
        <v>22829560.699000005</v>
      </c>
      <c r="G145" s="5">
        <f>SUM(G136:G144)</f>
        <v>22829560.699000005</v>
      </c>
      <c r="I145" s="16">
        <f>SUM(I136:I144)</f>
        <v>22829560.699000005</v>
      </c>
      <c r="K145" s="3">
        <f>G145-I145</f>
        <v>0</v>
      </c>
    </row>
    <row r="146" spans="1:11">
      <c r="G146" s="3"/>
      <c r="K146" s="3"/>
    </row>
    <row r="147" spans="1:11">
      <c r="A147" s="58">
        <v>1730000</v>
      </c>
      <c r="B147" s="1" t="s">
        <v>83</v>
      </c>
      <c r="C147" s="3">
        <v>19060495.620000001</v>
      </c>
      <c r="G147" s="3">
        <f>C147-E147</f>
        <v>19060495.620000001</v>
      </c>
      <c r="K147" s="3">
        <f>G147-I147</f>
        <v>19060495.620000001</v>
      </c>
    </row>
    <row r="148" spans="1:11">
      <c r="A148" s="58">
        <v>1730002</v>
      </c>
      <c r="B148" s="1" t="s">
        <v>84</v>
      </c>
      <c r="C148" s="101">
        <v>0</v>
      </c>
      <c r="G148" s="6">
        <f>C148-E148</f>
        <v>0</v>
      </c>
      <c r="K148" s="6">
        <f>G148-I148</f>
        <v>0</v>
      </c>
    </row>
    <row r="149" spans="1:11">
      <c r="B149" s="1" t="s">
        <v>83</v>
      </c>
      <c r="C149" s="3">
        <f>SUM(C147:C148)</f>
        <v>19060495.620000001</v>
      </c>
      <c r="G149" s="5">
        <f>SUM(G147:G148)</f>
        <v>19060495.620000001</v>
      </c>
      <c r="I149" s="3">
        <f>SUM(I147:I148)</f>
        <v>0</v>
      </c>
      <c r="K149" s="3">
        <f>SUM(K147:K148)</f>
        <v>19060495.620000001</v>
      </c>
    </row>
    <row r="150" spans="1:11">
      <c r="G150" s="3"/>
      <c r="K150" s="3"/>
    </row>
    <row r="151" spans="1:11">
      <c r="A151" s="58">
        <v>1750001</v>
      </c>
      <c r="B151" s="1" t="s">
        <v>85</v>
      </c>
      <c r="C151" s="3">
        <v>1810583.8599999999</v>
      </c>
      <c r="G151" s="3">
        <f>C151-E151</f>
        <v>1810583.8599999999</v>
      </c>
      <c r="K151" s="3">
        <f>G151-I151</f>
        <v>1810583.8599999999</v>
      </c>
    </row>
    <row r="152" spans="1:11">
      <c r="A152" s="58">
        <v>1750002</v>
      </c>
      <c r="B152" s="1" t="s">
        <v>84</v>
      </c>
      <c r="C152" s="6">
        <v>0.1</v>
      </c>
      <c r="D152" s="29"/>
      <c r="E152" s="9"/>
      <c r="F152" s="9"/>
      <c r="G152" s="6">
        <f t="shared" ref="G152" si="34">C152-E152</f>
        <v>0.1</v>
      </c>
      <c r="H152" s="9"/>
      <c r="I152" s="9"/>
      <c r="J152" s="12"/>
      <c r="K152" s="6">
        <f t="shared" ref="K152" si="35">G152-I152</f>
        <v>0.1</v>
      </c>
    </row>
    <row r="153" spans="1:11">
      <c r="B153" s="1" t="s">
        <v>86</v>
      </c>
      <c r="C153" s="3">
        <f>SUM(C151:C152)-C152</f>
        <v>1810583.8599999999</v>
      </c>
      <c r="G153" s="5">
        <f>SUM(G151:G152)-G152</f>
        <v>1810583.8599999999</v>
      </c>
      <c r="I153" s="3">
        <f>SUM(I151:I152)</f>
        <v>0</v>
      </c>
      <c r="K153" s="5">
        <f>SUM(K151:K152)-K152</f>
        <v>1810583.8599999999</v>
      </c>
    </row>
    <row r="154" spans="1:11">
      <c r="G154" s="3"/>
      <c r="K154" s="3"/>
    </row>
    <row r="155" spans="1:11">
      <c r="A155" s="58">
        <v>1650001</v>
      </c>
      <c r="B155" s="1" t="s">
        <v>87</v>
      </c>
      <c r="C155" s="3">
        <v>246066.15</v>
      </c>
      <c r="G155" s="3">
        <f>C155-E155</f>
        <v>246066.15</v>
      </c>
      <c r="I155" s="10">
        <f>C155</f>
        <v>246066.15</v>
      </c>
      <c r="K155" s="3">
        <f>G155-I155</f>
        <v>0</v>
      </c>
    </row>
    <row r="156" spans="1:11">
      <c r="A156" s="58" t="s">
        <v>575</v>
      </c>
      <c r="B156" s="1" t="s">
        <v>88</v>
      </c>
      <c r="C156" s="3">
        <v>0</v>
      </c>
      <c r="G156" s="3">
        <f t="shared" ref="G156:G171" si="36">C156-E156</f>
        <v>0</v>
      </c>
      <c r="I156" s="10">
        <f t="shared" ref="I156:I169" si="37">C156</f>
        <v>0</v>
      </c>
      <c r="K156" s="3">
        <f t="shared" ref="K156:K171" si="38">G156-I156</f>
        <v>0</v>
      </c>
    </row>
    <row r="157" spans="1:11">
      <c r="A157" s="58" t="s">
        <v>576</v>
      </c>
      <c r="B157" s="1" t="s">
        <v>88</v>
      </c>
      <c r="C157" s="3">
        <v>0</v>
      </c>
      <c r="G157" s="3">
        <f t="shared" si="36"/>
        <v>0</v>
      </c>
      <c r="I157" s="10">
        <f t="shared" si="37"/>
        <v>0</v>
      </c>
      <c r="K157" s="3">
        <f t="shared" si="38"/>
        <v>0</v>
      </c>
    </row>
    <row r="158" spans="1:11">
      <c r="A158" s="58">
        <v>1650006</v>
      </c>
      <c r="B158" s="1" t="s">
        <v>364</v>
      </c>
      <c r="C158" s="3">
        <v>138229.33000000002</v>
      </c>
      <c r="G158" s="3">
        <f t="shared" si="36"/>
        <v>138229.33000000002</v>
      </c>
      <c r="I158" s="10">
        <f t="shared" si="37"/>
        <v>138229.33000000002</v>
      </c>
      <c r="K158" s="3">
        <f t="shared" si="38"/>
        <v>0</v>
      </c>
    </row>
    <row r="159" spans="1:11">
      <c r="A159" s="58">
        <v>1650009</v>
      </c>
      <c r="B159" s="1" t="s">
        <v>89</v>
      </c>
      <c r="C159" s="3">
        <v>0</v>
      </c>
      <c r="G159" s="3">
        <f t="shared" si="36"/>
        <v>0</v>
      </c>
      <c r="I159" s="10">
        <f t="shared" si="37"/>
        <v>0</v>
      </c>
      <c r="K159" s="3">
        <f t="shared" si="38"/>
        <v>0</v>
      </c>
    </row>
    <row r="160" spans="1:11">
      <c r="A160" s="58">
        <v>1650010</v>
      </c>
      <c r="B160" s="1" t="s">
        <v>90</v>
      </c>
      <c r="C160" s="3">
        <v>13594831.4</v>
      </c>
      <c r="G160" s="3">
        <f t="shared" si="36"/>
        <v>13594831.4</v>
      </c>
      <c r="I160" s="10">
        <f>C160</f>
        <v>13594831.4</v>
      </c>
      <c r="K160" s="3">
        <f>G160-I160</f>
        <v>0</v>
      </c>
    </row>
    <row r="161" spans="1:11">
      <c r="A161" s="58" t="s">
        <v>553</v>
      </c>
      <c r="B161" s="1" t="s">
        <v>91</v>
      </c>
      <c r="C161" s="3">
        <v>0</v>
      </c>
      <c r="G161" s="3">
        <f t="shared" si="36"/>
        <v>0</v>
      </c>
      <c r="I161" s="10">
        <f t="shared" si="37"/>
        <v>0</v>
      </c>
      <c r="K161" s="3">
        <f t="shared" si="38"/>
        <v>0</v>
      </c>
    </row>
    <row r="162" spans="1:11">
      <c r="A162" s="58" t="s">
        <v>554</v>
      </c>
      <c r="B162" s="1" t="s">
        <v>91</v>
      </c>
      <c r="C162" s="3">
        <v>475610</v>
      </c>
      <c r="G162" s="3">
        <f t="shared" si="36"/>
        <v>475610</v>
      </c>
      <c r="I162" s="10">
        <f t="shared" si="37"/>
        <v>475610</v>
      </c>
      <c r="K162" s="3">
        <f t="shared" si="38"/>
        <v>0</v>
      </c>
    </row>
    <row r="163" spans="1:11">
      <c r="A163" s="58" t="s">
        <v>555</v>
      </c>
      <c r="B163" s="1" t="s">
        <v>92</v>
      </c>
      <c r="C163" s="3">
        <v>0</v>
      </c>
      <c r="G163" s="3">
        <f t="shared" si="36"/>
        <v>0</v>
      </c>
      <c r="I163" s="10">
        <f t="shared" si="37"/>
        <v>0</v>
      </c>
      <c r="K163" s="3">
        <f t="shared" si="38"/>
        <v>0</v>
      </c>
    </row>
    <row r="164" spans="1:11">
      <c r="A164" s="58" t="s">
        <v>556</v>
      </c>
      <c r="B164" s="1" t="s">
        <v>92</v>
      </c>
      <c r="C164" s="3">
        <v>50815</v>
      </c>
      <c r="G164" s="3">
        <f t="shared" si="36"/>
        <v>50815</v>
      </c>
      <c r="I164" s="10">
        <f t="shared" si="37"/>
        <v>50815</v>
      </c>
      <c r="K164" s="3">
        <f t="shared" si="38"/>
        <v>0</v>
      </c>
    </row>
    <row r="165" spans="1:11">
      <c r="A165" s="58">
        <v>1650014</v>
      </c>
      <c r="B165" s="1" t="s">
        <v>93</v>
      </c>
      <c r="C165" s="3">
        <v>-13594831.4</v>
      </c>
      <c r="G165" s="3">
        <f t="shared" si="36"/>
        <v>-13594831.4</v>
      </c>
      <c r="K165" s="3">
        <f t="shared" si="38"/>
        <v>-13594831.4</v>
      </c>
    </row>
    <row r="166" spans="1:11">
      <c r="A166" s="58">
        <v>1650021</v>
      </c>
      <c r="B166" s="1" t="s">
        <v>94</v>
      </c>
      <c r="C166" s="3">
        <v>-7.0000000000000001E-3</v>
      </c>
      <c r="G166" s="3">
        <f t="shared" si="36"/>
        <v>-7.0000000000000001E-3</v>
      </c>
      <c r="I166" s="10">
        <f>C166</f>
        <v>-7.0000000000000001E-3</v>
      </c>
      <c r="K166" s="3">
        <f t="shared" si="38"/>
        <v>0</v>
      </c>
    </row>
    <row r="167" spans="1:11">
      <c r="A167" s="58">
        <v>1650023</v>
      </c>
      <c r="B167" s="1" t="s">
        <v>95</v>
      </c>
      <c r="C167" s="3">
        <v>6145.1</v>
      </c>
      <c r="G167" s="3">
        <f t="shared" si="36"/>
        <v>6145.1</v>
      </c>
      <c r="I167" s="10">
        <f t="shared" si="37"/>
        <v>6145.1</v>
      </c>
      <c r="K167" s="3">
        <f t="shared" si="38"/>
        <v>0</v>
      </c>
    </row>
    <row r="168" spans="1:11">
      <c r="A168" s="58">
        <v>1650035</v>
      </c>
      <c r="B168" s="1" t="s">
        <v>96</v>
      </c>
      <c r="C168" s="3">
        <v>28069873.359999999</v>
      </c>
      <c r="G168" s="3">
        <f t="shared" si="36"/>
        <v>28069873.359999999</v>
      </c>
      <c r="I168" s="10">
        <f t="shared" si="37"/>
        <v>28069873.359999999</v>
      </c>
      <c r="K168" s="3">
        <f t="shared" si="38"/>
        <v>0</v>
      </c>
    </row>
    <row r="169" spans="1:11">
      <c r="A169" s="58">
        <v>1650036</v>
      </c>
      <c r="B169" s="1" t="s">
        <v>97</v>
      </c>
      <c r="C169" s="3">
        <v>0</v>
      </c>
      <c r="G169" s="3">
        <f t="shared" si="36"/>
        <v>0</v>
      </c>
      <c r="I169" s="10">
        <f t="shared" si="37"/>
        <v>0</v>
      </c>
      <c r="K169" s="3">
        <f t="shared" si="38"/>
        <v>0</v>
      </c>
    </row>
    <row r="170" spans="1:11">
      <c r="A170" s="58">
        <v>1650037</v>
      </c>
      <c r="B170" s="1" t="s">
        <v>98</v>
      </c>
      <c r="C170" s="24">
        <v>-28069873.359999999</v>
      </c>
      <c r="D170" s="30"/>
      <c r="E170" s="31"/>
      <c r="F170" s="31"/>
      <c r="G170" s="24">
        <f t="shared" si="36"/>
        <v>-28069873.359999999</v>
      </c>
      <c r="H170" s="31"/>
      <c r="I170" s="31"/>
      <c r="J170" s="81"/>
      <c r="K170" s="24">
        <f t="shared" si="38"/>
        <v>-28069873.359999999</v>
      </c>
    </row>
    <row r="171" spans="1:11">
      <c r="A171" s="58" t="s">
        <v>573</v>
      </c>
      <c r="B171" s="1" t="s">
        <v>574</v>
      </c>
      <c r="C171" s="24">
        <v>230979.97</v>
      </c>
      <c r="D171" s="30"/>
      <c r="E171" s="31"/>
      <c r="F171" s="31"/>
      <c r="G171" s="24">
        <f t="shared" si="36"/>
        <v>230979.97</v>
      </c>
      <c r="H171" s="31"/>
      <c r="I171" s="31">
        <f>G171</f>
        <v>230979.97</v>
      </c>
      <c r="J171" s="81"/>
      <c r="K171" s="24">
        <f t="shared" si="38"/>
        <v>0</v>
      </c>
    </row>
    <row r="172" spans="1:11">
      <c r="A172" s="58">
        <v>1720000</v>
      </c>
      <c r="B172" s="1" t="s">
        <v>57</v>
      </c>
      <c r="C172" s="24">
        <v>3289721.89</v>
      </c>
      <c r="D172" s="30"/>
      <c r="E172" s="31"/>
      <c r="F172" s="31"/>
      <c r="G172" s="24">
        <f>C172-E172</f>
        <v>3289721.89</v>
      </c>
      <c r="H172" s="31"/>
      <c r="I172" s="31"/>
      <c r="J172" s="81"/>
      <c r="K172" s="24">
        <f>G172-I172</f>
        <v>3289721.89</v>
      </c>
    </row>
    <row r="173" spans="1:11">
      <c r="B173" s="1" t="s">
        <v>438</v>
      </c>
      <c r="C173" s="4">
        <f>SUM(C155:C172)-C134</f>
        <v>-3948270.7970000012</v>
      </c>
      <c r="G173" s="4">
        <f>SUM(G155:G172)-G134</f>
        <v>-3948270.7970000012</v>
      </c>
      <c r="I173" s="4">
        <f>SUM(I155:I172)-I134</f>
        <v>42812550.303000003</v>
      </c>
      <c r="K173" s="4">
        <f>SUM(K155:K172)-K134</f>
        <v>-46760821.099999994</v>
      </c>
    </row>
    <row r="174" spans="1:11">
      <c r="B174" s="1" t="s">
        <v>104</v>
      </c>
      <c r="C174" s="3">
        <f>C76+C79+C99+C107-C111+C118+C126+C131+C145+C149+C153+C173</f>
        <v>146905619.31800005</v>
      </c>
      <c r="E174" s="3"/>
      <c r="F174" s="3"/>
      <c r="G174" s="3">
        <f>G76+G79+G99+G107-G111+G118+G126+G131+G145+G149+G153+G173</f>
        <v>146905619.31800005</v>
      </c>
      <c r="I174" s="3">
        <f>I76+I79+I99+I107-I111+I118+I126+I131+I145+I149+I153+I173</f>
        <v>117146645.57800001</v>
      </c>
      <c r="J174" s="83"/>
      <c r="K174" s="3">
        <f>K76+K79+K99+K107-K111+K118+K126+K131+K145+K149+K153+K173</f>
        <v>29758973.74000001</v>
      </c>
    </row>
    <row r="176" spans="1:11">
      <c r="G176" s="3"/>
      <c r="K176" s="3"/>
    </row>
    <row r="177" spans="1:11">
      <c r="A177" s="59" t="s">
        <v>484</v>
      </c>
      <c r="B177" s="1" t="s">
        <v>485</v>
      </c>
      <c r="C177" s="3">
        <v>-0.24</v>
      </c>
      <c r="G177" s="3">
        <f>C177-E177</f>
        <v>-0.24</v>
      </c>
      <c r="K177" s="3">
        <f>G177-I177</f>
        <v>-0.24</v>
      </c>
    </row>
    <row r="178" spans="1:11">
      <c r="A178" s="58">
        <v>1823007</v>
      </c>
      <c r="B178" s="1" t="s">
        <v>105</v>
      </c>
      <c r="C178" s="3">
        <v>3268874</v>
      </c>
      <c r="G178" s="3">
        <f t="shared" ref="G178:G230" si="39">C178-E178</f>
        <v>3268874</v>
      </c>
      <c r="K178" s="3">
        <f>G178-I178</f>
        <v>3268874</v>
      </c>
    </row>
    <row r="179" spans="1:11">
      <c r="A179" s="58">
        <v>1823009</v>
      </c>
      <c r="B179" s="1" t="s">
        <v>106</v>
      </c>
      <c r="C179" s="3">
        <v>4519279.95</v>
      </c>
      <c r="G179" s="3">
        <f t="shared" si="39"/>
        <v>4519279.95</v>
      </c>
      <c r="K179" s="3">
        <f t="shared" ref="K179:K230" si="40">G179-I179</f>
        <v>4519279.95</v>
      </c>
    </row>
    <row r="180" spans="1:11">
      <c r="A180" s="58">
        <v>1823010</v>
      </c>
      <c r="B180" s="1" t="s">
        <v>107</v>
      </c>
      <c r="C180" s="3">
        <v>-64484461.539999999</v>
      </c>
      <c r="G180" s="3">
        <f t="shared" si="39"/>
        <v>-64484461.539999999</v>
      </c>
      <c r="K180" s="3">
        <f t="shared" si="40"/>
        <v>-64484461.539999999</v>
      </c>
    </row>
    <row r="181" spans="1:11">
      <c r="A181" s="58">
        <v>1823011</v>
      </c>
      <c r="B181" s="1" t="s">
        <v>108</v>
      </c>
      <c r="C181" s="3">
        <v>16278445.26</v>
      </c>
      <c r="G181" s="3">
        <f t="shared" si="39"/>
        <v>16278445.26</v>
      </c>
      <c r="K181" s="3">
        <f t="shared" si="40"/>
        <v>16278445.26</v>
      </c>
    </row>
    <row r="182" spans="1:11">
      <c r="A182" s="58">
        <v>1823012</v>
      </c>
      <c r="B182" s="1" t="s">
        <v>109</v>
      </c>
      <c r="C182" s="3">
        <v>43686736.329999998</v>
      </c>
      <c r="G182" s="3">
        <f t="shared" si="39"/>
        <v>43686736.329999998</v>
      </c>
      <c r="K182" s="3">
        <f t="shared" si="40"/>
        <v>43686736.329999998</v>
      </c>
    </row>
    <row r="183" spans="1:11">
      <c r="A183" s="58" t="s">
        <v>577</v>
      </c>
      <c r="B183" s="1" t="s">
        <v>578</v>
      </c>
      <c r="C183" s="3">
        <v>182158.46</v>
      </c>
      <c r="G183" s="3">
        <f t="shared" si="39"/>
        <v>182158.46</v>
      </c>
      <c r="K183" s="3">
        <f t="shared" si="40"/>
        <v>182158.46</v>
      </c>
    </row>
    <row r="184" spans="1:11">
      <c r="A184" s="58">
        <v>1823063</v>
      </c>
      <c r="B184" s="1" t="s">
        <v>112</v>
      </c>
      <c r="C184" s="3">
        <v>5466132.3300000001</v>
      </c>
      <c r="G184" s="3">
        <f t="shared" si="39"/>
        <v>5466132.3300000001</v>
      </c>
      <c r="K184" s="3">
        <f t="shared" si="40"/>
        <v>5466132.3300000001</v>
      </c>
    </row>
    <row r="185" spans="1:11">
      <c r="A185" s="58">
        <v>1823077</v>
      </c>
      <c r="B185" s="1" t="s">
        <v>113</v>
      </c>
      <c r="C185" s="3">
        <v>796128.86</v>
      </c>
      <c r="G185" s="3">
        <f t="shared" si="39"/>
        <v>796128.86</v>
      </c>
      <c r="K185" s="3">
        <f t="shared" si="40"/>
        <v>796128.86</v>
      </c>
    </row>
    <row r="186" spans="1:11">
      <c r="A186" s="58">
        <v>1823078</v>
      </c>
      <c r="B186" s="1" t="s">
        <v>114</v>
      </c>
      <c r="C186" s="3">
        <v>0</v>
      </c>
      <c r="G186" s="3">
        <f t="shared" si="39"/>
        <v>0</v>
      </c>
      <c r="K186" s="3">
        <f t="shared" si="40"/>
        <v>0</v>
      </c>
    </row>
    <row r="187" spans="1:11">
      <c r="A187" s="59" t="s">
        <v>486</v>
      </c>
      <c r="B187" s="1" t="s">
        <v>487</v>
      </c>
      <c r="C187" s="3">
        <v>142435.92000000001</v>
      </c>
      <c r="G187" s="3">
        <f t="shared" si="39"/>
        <v>142435.92000000001</v>
      </c>
      <c r="K187" s="3">
        <f t="shared" si="40"/>
        <v>142435.92000000001</v>
      </c>
    </row>
    <row r="188" spans="1:11">
      <c r="A188" s="58">
        <v>1823115</v>
      </c>
      <c r="B188" s="1" t="s">
        <v>116</v>
      </c>
      <c r="C188" s="3">
        <v>0</v>
      </c>
      <c r="G188" s="3">
        <f t="shared" si="39"/>
        <v>0</v>
      </c>
      <c r="K188" s="3">
        <f t="shared" si="40"/>
        <v>0</v>
      </c>
    </row>
    <row r="189" spans="1:11">
      <c r="A189" s="58">
        <v>1823118</v>
      </c>
      <c r="B189" s="1" t="s">
        <v>117</v>
      </c>
      <c r="C189" s="3">
        <v>0</v>
      </c>
      <c r="G189" s="3">
        <f t="shared" si="39"/>
        <v>0</v>
      </c>
      <c r="K189" s="3">
        <f t="shared" si="40"/>
        <v>0</v>
      </c>
    </row>
    <row r="190" spans="1:11">
      <c r="A190" s="58">
        <v>1823120</v>
      </c>
      <c r="B190" s="1" t="s">
        <v>118</v>
      </c>
      <c r="C190" s="3">
        <v>0</v>
      </c>
      <c r="G190" s="3">
        <f t="shared" si="39"/>
        <v>0</v>
      </c>
      <c r="K190" s="3">
        <f t="shared" si="40"/>
        <v>0</v>
      </c>
    </row>
    <row r="191" spans="1:11">
      <c r="A191" s="58">
        <v>1823121</v>
      </c>
      <c r="B191" s="1" t="s">
        <v>119</v>
      </c>
      <c r="C191" s="3">
        <v>0</v>
      </c>
      <c r="G191" s="3">
        <f t="shared" si="39"/>
        <v>0</v>
      </c>
      <c r="K191" s="3">
        <f t="shared" si="40"/>
        <v>0</v>
      </c>
    </row>
    <row r="192" spans="1:11">
      <c r="A192" s="58">
        <v>1823122</v>
      </c>
      <c r="B192" s="1" t="s">
        <v>120</v>
      </c>
      <c r="C192" s="3">
        <v>0</v>
      </c>
      <c r="G192" s="3">
        <f t="shared" si="39"/>
        <v>0</v>
      </c>
      <c r="K192" s="3">
        <f t="shared" si="40"/>
        <v>0</v>
      </c>
    </row>
    <row r="193" spans="1:11">
      <c r="A193" s="58">
        <v>1823165</v>
      </c>
      <c r="B193" s="1" t="s">
        <v>121</v>
      </c>
      <c r="C193" s="3">
        <v>17090489</v>
      </c>
      <c r="G193" s="3">
        <f t="shared" si="39"/>
        <v>17090489</v>
      </c>
      <c r="K193" s="3">
        <f t="shared" si="40"/>
        <v>17090489</v>
      </c>
    </row>
    <row r="194" spans="1:11">
      <c r="A194" s="58">
        <v>1823166</v>
      </c>
      <c r="B194" s="1" t="s">
        <v>122</v>
      </c>
      <c r="C194" s="3">
        <v>7070270</v>
      </c>
      <c r="G194" s="3">
        <f t="shared" si="39"/>
        <v>7070270</v>
      </c>
      <c r="K194" s="3">
        <f t="shared" si="40"/>
        <v>7070270</v>
      </c>
    </row>
    <row r="195" spans="1:11">
      <c r="A195" s="58">
        <v>1823167</v>
      </c>
      <c r="B195" s="1" t="s">
        <v>123</v>
      </c>
      <c r="C195" s="3">
        <v>-104045.75</v>
      </c>
      <c r="G195" s="3">
        <f t="shared" si="39"/>
        <v>-104045.75</v>
      </c>
      <c r="K195" s="3">
        <f t="shared" si="40"/>
        <v>-104045.75</v>
      </c>
    </row>
    <row r="196" spans="1:11">
      <c r="A196" s="58">
        <v>1823188</v>
      </c>
      <c r="B196" s="1" t="s">
        <v>124</v>
      </c>
      <c r="C196" s="3">
        <v>0</v>
      </c>
      <c r="G196" s="3">
        <f t="shared" si="39"/>
        <v>0</v>
      </c>
      <c r="K196" s="3">
        <f t="shared" si="40"/>
        <v>0</v>
      </c>
    </row>
    <row r="197" spans="1:11">
      <c r="A197" s="58">
        <v>1823299</v>
      </c>
      <c r="B197" s="1" t="s">
        <v>125</v>
      </c>
      <c r="C197" s="3">
        <v>379083.87</v>
      </c>
      <c r="G197" s="3">
        <f t="shared" si="39"/>
        <v>379083.87</v>
      </c>
      <c r="K197" s="3">
        <f t="shared" si="40"/>
        <v>379083.87</v>
      </c>
    </row>
    <row r="198" spans="1:11">
      <c r="A198" s="58">
        <v>1823301</v>
      </c>
      <c r="B198" s="1" t="s">
        <v>126</v>
      </c>
      <c r="C198" s="3">
        <v>42331331.369999997</v>
      </c>
      <c r="G198" s="3">
        <f t="shared" si="39"/>
        <v>42331331.369999997</v>
      </c>
      <c r="K198" s="3">
        <f t="shared" si="40"/>
        <v>42331331.369999997</v>
      </c>
    </row>
    <row r="199" spans="1:11">
      <c r="A199" s="58">
        <v>1823302</v>
      </c>
      <c r="B199" s="1" t="s">
        <v>127</v>
      </c>
      <c r="C199" s="3">
        <v>93527598.700000003</v>
      </c>
      <c r="G199" s="3">
        <f t="shared" si="39"/>
        <v>93527598.700000003</v>
      </c>
      <c r="K199" s="3">
        <f t="shared" si="40"/>
        <v>93527598.700000003</v>
      </c>
    </row>
    <row r="200" spans="1:11">
      <c r="A200" s="58">
        <v>1823306</v>
      </c>
      <c r="B200" s="1" t="s">
        <v>128</v>
      </c>
      <c r="C200" s="3">
        <v>602272.02</v>
      </c>
      <c r="G200" s="3">
        <f t="shared" si="39"/>
        <v>602272.02</v>
      </c>
      <c r="K200" s="3">
        <f t="shared" si="40"/>
        <v>602272.02</v>
      </c>
    </row>
    <row r="201" spans="1:11">
      <c r="A201" s="58" t="s">
        <v>579</v>
      </c>
      <c r="B201" s="1" t="s">
        <v>580</v>
      </c>
      <c r="C201" s="3">
        <v>804899</v>
      </c>
      <c r="G201" s="3">
        <f t="shared" si="39"/>
        <v>804899</v>
      </c>
      <c r="K201" s="3">
        <f t="shared" si="40"/>
        <v>804899</v>
      </c>
    </row>
    <row r="202" spans="1:11">
      <c r="A202" s="58" t="s">
        <v>581</v>
      </c>
      <c r="B202" s="1" t="s">
        <v>580</v>
      </c>
      <c r="C202" s="3">
        <v>10459</v>
      </c>
      <c r="G202" s="3">
        <f t="shared" si="39"/>
        <v>10459</v>
      </c>
      <c r="K202" s="3">
        <f t="shared" si="40"/>
        <v>10459</v>
      </c>
    </row>
    <row r="203" spans="1:11">
      <c r="A203" s="58" t="s">
        <v>366</v>
      </c>
      <c r="B203" s="1" t="s">
        <v>367</v>
      </c>
      <c r="C203" s="24">
        <v>-25047332.460000001</v>
      </c>
      <c r="G203" s="3">
        <f t="shared" si="39"/>
        <v>-25047332.460000001</v>
      </c>
      <c r="K203" s="3">
        <f t="shared" si="40"/>
        <v>-25047332.460000001</v>
      </c>
    </row>
    <row r="204" spans="1:11">
      <c r="A204" s="58" t="s">
        <v>368</v>
      </c>
      <c r="B204" s="1" t="s">
        <v>369</v>
      </c>
      <c r="C204" s="24">
        <v>5331195</v>
      </c>
      <c r="G204" s="3">
        <f t="shared" si="39"/>
        <v>5331195</v>
      </c>
      <c r="H204" s="31"/>
      <c r="I204" s="31"/>
      <c r="J204" s="81"/>
      <c r="K204" s="24">
        <f t="shared" si="40"/>
        <v>5331195</v>
      </c>
    </row>
    <row r="205" spans="1:11">
      <c r="A205" s="58" t="s">
        <v>370</v>
      </c>
      <c r="B205" s="1" t="s">
        <v>371</v>
      </c>
      <c r="C205" s="24">
        <v>3015785.42</v>
      </c>
      <c r="G205" s="3">
        <f t="shared" si="39"/>
        <v>3015785.42</v>
      </c>
      <c r="K205" s="3">
        <f>G205-I205</f>
        <v>3015785.42</v>
      </c>
    </row>
    <row r="206" spans="1:11">
      <c r="A206" s="58" t="s">
        <v>372</v>
      </c>
      <c r="B206" s="1" t="s">
        <v>373</v>
      </c>
      <c r="C206" s="24">
        <v>256509061.91</v>
      </c>
      <c r="G206" s="3">
        <f t="shared" si="39"/>
        <v>256509061.91</v>
      </c>
      <c r="K206" s="3">
        <f t="shared" si="40"/>
        <v>256509061.91</v>
      </c>
    </row>
    <row r="207" spans="1:11">
      <c r="A207" s="58" t="s">
        <v>374</v>
      </c>
      <c r="B207" s="1" t="s">
        <v>375</v>
      </c>
      <c r="C207" s="24">
        <v>110018096.16</v>
      </c>
      <c r="G207" s="3">
        <f t="shared" si="39"/>
        <v>110018096.16</v>
      </c>
      <c r="K207" s="3">
        <f t="shared" si="40"/>
        <v>110018096.16</v>
      </c>
    </row>
    <row r="208" spans="1:11">
      <c r="A208" s="58" t="s">
        <v>376</v>
      </c>
      <c r="B208" s="1" t="s">
        <v>377</v>
      </c>
      <c r="C208" s="24">
        <v>-1749279.5899999999</v>
      </c>
      <c r="G208" s="3">
        <f t="shared" si="39"/>
        <v>-1749279.5899999999</v>
      </c>
      <c r="K208" s="3">
        <f t="shared" si="40"/>
        <v>-1749279.5899999999</v>
      </c>
    </row>
    <row r="209" spans="1:11">
      <c r="A209" s="58" t="s">
        <v>378</v>
      </c>
      <c r="B209" s="1" t="s">
        <v>379</v>
      </c>
      <c r="C209" s="24">
        <v>2197392.2000000002</v>
      </c>
      <c r="G209" s="3">
        <f t="shared" si="39"/>
        <v>2197392.2000000002</v>
      </c>
      <c r="K209" s="3">
        <f t="shared" si="40"/>
        <v>2197392.2000000002</v>
      </c>
    </row>
    <row r="210" spans="1:11">
      <c r="A210" s="58" t="s">
        <v>380</v>
      </c>
      <c r="B210" s="1" t="s">
        <v>381</v>
      </c>
      <c r="C210" s="24">
        <v>0</v>
      </c>
      <c r="G210" s="3">
        <f t="shared" si="39"/>
        <v>0</v>
      </c>
      <c r="K210" s="3">
        <f t="shared" si="40"/>
        <v>0</v>
      </c>
    </row>
    <row r="211" spans="1:11">
      <c r="A211" s="58" t="s">
        <v>490</v>
      </c>
      <c r="B211" s="1" t="s">
        <v>493</v>
      </c>
      <c r="C211" s="24">
        <v>-4131988.67</v>
      </c>
      <c r="G211" s="3">
        <f t="shared" si="39"/>
        <v>-4131988.67</v>
      </c>
      <c r="K211" s="3">
        <f t="shared" si="40"/>
        <v>-4131988.67</v>
      </c>
    </row>
    <row r="212" spans="1:11">
      <c r="A212" s="58" t="s">
        <v>491</v>
      </c>
      <c r="B212" s="1" t="s">
        <v>494</v>
      </c>
      <c r="C212" s="24">
        <v>8457482.8300000001</v>
      </c>
      <c r="G212" s="3">
        <f t="shared" si="39"/>
        <v>8457482.8300000001</v>
      </c>
      <c r="K212" s="3">
        <f t="shared" si="40"/>
        <v>8457482.8300000001</v>
      </c>
    </row>
    <row r="213" spans="1:11">
      <c r="A213" s="58" t="s">
        <v>492</v>
      </c>
      <c r="B213" s="1" t="s">
        <v>495</v>
      </c>
      <c r="C213" s="24">
        <v>46333182.229999997</v>
      </c>
      <c r="G213" s="3">
        <f t="shared" si="39"/>
        <v>46333182.229999997</v>
      </c>
      <c r="K213" s="3">
        <f t="shared" si="40"/>
        <v>46333182.229999997</v>
      </c>
    </row>
    <row r="214" spans="1:11">
      <c r="A214" s="58" t="s">
        <v>382</v>
      </c>
      <c r="B214" s="1" t="s">
        <v>383</v>
      </c>
      <c r="C214" s="24">
        <v>918565.38</v>
      </c>
      <c r="G214" s="3">
        <f t="shared" si="39"/>
        <v>918565.38</v>
      </c>
      <c r="K214" s="3">
        <f t="shared" si="40"/>
        <v>918565.38</v>
      </c>
    </row>
    <row r="215" spans="1:11">
      <c r="A215" s="58" t="s">
        <v>384</v>
      </c>
      <c r="B215" s="1" t="s">
        <v>385</v>
      </c>
      <c r="C215" s="24">
        <v>-526761.67000000004</v>
      </c>
      <c r="G215" s="3">
        <f t="shared" si="39"/>
        <v>-526761.67000000004</v>
      </c>
      <c r="K215" s="3">
        <f t="shared" si="40"/>
        <v>-526761.67000000004</v>
      </c>
    </row>
    <row r="216" spans="1:11">
      <c r="A216" s="58" t="s">
        <v>386</v>
      </c>
      <c r="B216" s="1" t="s">
        <v>387</v>
      </c>
      <c r="C216" s="24">
        <v>-55071303.149999999</v>
      </c>
      <c r="G216" s="3">
        <f t="shared" si="39"/>
        <v>-55071303.149999999</v>
      </c>
      <c r="K216" s="3">
        <f t="shared" si="40"/>
        <v>-55071303.149999999</v>
      </c>
    </row>
    <row r="217" spans="1:11">
      <c r="A217" s="58" t="s">
        <v>388</v>
      </c>
      <c r="B217" s="1" t="s">
        <v>389</v>
      </c>
      <c r="C217" s="24">
        <v>932164.16</v>
      </c>
      <c r="G217" s="3">
        <f t="shared" si="39"/>
        <v>932164.16</v>
      </c>
      <c r="K217" s="3">
        <f t="shared" si="40"/>
        <v>932164.16</v>
      </c>
    </row>
    <row r="218" spans="1:11">
      <c r="A218" s="58" t="s">
        <v>390</v>
      </c>
      <c r="B218" s="1" t="s">
        <v>391</v>
      </c>
      <c r="C218" s="24">
        <v>0</v>
      </c>
      <c r="G218" s="3">
        <f t="shared" si="39"/>
        <v>0</v>
      </c>
      <c r="K218" s="3">
        <f t="shared" si="40"/>
        <v>0</v>
      </c>
    </row>
    <row r="219" spans="1:11">
      <c r="A219" s="58" t="s">
        <v>392</v>
      </c>
      <c r="B219" s="1" t="s">
        <v>393</v>
      </c>
      <c r="C219" s="24">
        <v>1656283.73</v>
      </c>
      <c r="G219" s="3">
        <f t="shared" si="39"/>
        <v>1656283.73</v>
      </c>
      <c r="K219" s="3">
        <f t="shared" si="40"/>
        <v>1656283.73</v>
      </c>
    </row>
    <row r="220" spans="1:11">
      <c r="A220" s="58" t="s">
        <v>394</v>
      </c>
      <c r="B220" s="1" t="s">
        <v>395</v>
      </c>
      <c r="C220" s="24">
        <v>-272230.05</v>
      </c>
      <c r="G220" s="3">
        <f t="shared" si="39"/>
        <v>-272230.05</v>
      </c>
      <c r="K220" s="3">
        <f t="shared" si="40"/>
        <v>-272230.05</v>
      </c>
    </row>
    <row r="221" spans="1:11">
      <c r="A221" s="58" t="s">
        <v>396</v>
      </c>
      <c r="B221" s="1" t="s">
        <v>397</v>
      </c>
      <c r="C221" s="24">
        <v>552733.57999999996</v>
      </c>
      <c r="G221" s="3">
        <f t="shared" si="39"/>
        <v>552733.57999999996</v>
      </c>
      <c r="K221" s="3">
        <f t="shared" si="40"/>
        <v>552733.57999999996</v>
      </c>
    </row>
    <row r="222" spans="1:11">
      <c r="A222" s="58" t="s">
        <v>398</v>
      </c>
      <c r="B222" s="1" t="s">
        <v>399</v>
      </c>
      <c r="C222" s="24">
        <v>1853193.44</v>
      </c>
      <c r="G222" s="3">
        <f t="shared" si="39"/>
        <v>1853193.44</v>
      </c>
      <c r="K222" s="3">
        <f t="shared" si="40"/>
        <v>1853193.44</v>
      </c>
    </row>
    <row r="223" spans="1:11">
      <c r="A223" s="58" t="s">
        <v>400</v>
      </c>
      <c r="B223" s="1" t="s">
        <v>401</v>
      </c>
      <c r="C223" s="24">
        <v>259648.85</v>
      </c>
      <c r="G223" s="3">
        <f t="shared" si="39"/>
        <v>259648.85</v>
      </c>
      <c r="K223" s="3">
        <f t="shared" si="40"/>
        <v>259648.85</v>
      </c>
    </row>
    <row r="224" spans="1:11">
      <c r="A224" s="58" t="s">
        <v>402</v>
      </c>
      <c r="B224" s="1" t="s">
        <v>403</v>
      </c>
      <c r="C224" s="24">
        <v>89859.28</v>
      </c>
      <c r="G224" s="3">
        <f t="shared" si="39"/>
        <v>89859.28</v>
      </c>
      <c r="K224" s="3">
        <f t="shared" si="40"/>
        <v>89859.28</v>
      </c>
    </row>
    <row r="225" spans="1:11">
      <c r="A225" s="58" t="s">
        <v>488</v>
      </c>
      <c r="B225" s="1" t="s">
        <v>395</v>
      </c>
      <c r="C225" s="24">
        <v>45175540.342</v>
      </c>
      <c r="G225" s="3">
        <f t="shared" si="39"/>
        <v>45175540.342</v>
      </c>
      <c r="K225" s="3">
        <f t="shared" si="40"/>
        <v>45175540.342</v>
      </c>
    </row>
    <row r="226" spans="1:11">
      <c r="A226" s="58" t="s">
        <v>489</v>
      </c>
      <c r="B226" s="1" t="s">
        <v>397</v>
      </c>
      <c r="C226" s="24">
        <v>79399.39</v>
      </c>
      <c r="G226" s="3">
        <f t="shared" si="39"/>
        <v>79399.39</v>
      </c>
      <c r="K226" s="3">
        <f t="shared" si="40"/>
        <v>79399.39</v>
      </c>
    </row>
    <row r="227" spans="1:11">
      <c r="A227" s="58" t="s">
        <v>582</v>
      </c>
      <c r="B227" s="1" t="s">
        <v>583</v>
      </c>
      <c r="C227" s="24">
        <v>10509844</v>
      </c>
      <c r="G227" s="3">
        <f t="shared" si="39"/>
        <v>10509844</v>
      </c>
      <c r="K227" s="3">
        <f t="shared" si="40"/>
        <v>10509844</v>
      </c>
    </row>
    <row r="228" spans="1:11">
      <c r="A228" s="58" t="s">
        <v>584</v>
      </c>
      <c r="B228" s="1" t="s">
        <v>585</v>
      </c>
      <c r="C228" s="24">
        <v>45996002.920000002</v>
      </c>
      <c r="D228" s="29"/>
      <c r="E228" s="9"/>
      <c r="F228" s="9"/>
      <c r="G228" s="3">
        <f t="shared" si="39"/>
        <v>45996002.920000002</v>
      </c>
      <c r="H228" s="9"/>
      <c r="I228" s="9"/>
      <c r="J228" s="12"/>
      <c r="K228" s="24">
        <f t="shared" si="40"/>
        <v>45996002.920000002</v>
      </c>
    </row>
    <row r="229" spans="1:11">
      <c r="A229" s="58" t="s">
        <v>586</v>
      </c>
      <c r="B229" s="1" t="s">
        <v>587</v>
      </c>
      <c r="C229" s="24">
        <v>783790.75</v>
      </c>
      <c r="D229" s="29"/>
      <c r="E229" s="9"/>
      <c r="F229" s="9"/>
      <c r="G229" s="3">
        <f t="shared" si="39"/>
        <v>783790.75</v>
      </c>
      <c r="H229" s="9"/>
      <c r="I229" s="9"/>
      <c r="J229" s="12"/>
      <c r="K229" s="24">
        <f t="shared" si="40"/>
        <v>783790.75</v>
      </c>
    </row>
    <row r="230" spans="1:11">
      <c r="A230" s="58" t="s">
        <v>588</v>
      </c>
      <c r="B230" s="1" t="s">
        <v>589</v>
      </c>
      <c r="C230" s="24">
        <v>17429925.539999999</v>
      </c>
      <c r="D230" s="29"/>
      <c r="E230" s="9"/>
      <c r="F230" s="9"/>
      <c r="G230" s="3">
        <f t="shared" si="39"/>
        <v>17429925.539999999</v>
      </c>
      <c r="H230" s="9"/>
      <c r="I230" s="9"/>
      <c r="J230" s="12"/>
      <c r="K230" s="6">
        <f t="shared" si="40"/>
        <v>17429925.539999999</v>
      </c>
    </row>
    <row r="231" spans="1:11">
      <c r="B231" s="1" t="s">
        <v>435</v>
      </c>
      <c r="C231" s="3">
        <f>SUM(C177:C230)</f>
        <v>642868338.06199992</v>
      </c>
      <c r="E231" s="3"/>
      <c r="G231" s="3">
        <f>SUM(G177:G230)</f>
        <v>642868338.06199992</v>
      </c>
      <c r="I231" s="3">
        <f>SUM(I177:I228)</f>
        <v>0</v>
      </c>
      <c r="K231" s="3">
        <f>SUM(K177:K230)</f>
        <v>642868338.06199992</v>
      </c>
    </row>
    <row r="232" spans="1:11">
      <c r="G232" s="3"/>
      <c r="K232" s="3"/>
    </row>
    <row r="233" spans="1:11">
      <c r="G233" s="3"/>
      <c r="K233" s="3"/>
    </row>
    <row r="234" spans="1:11">
      <c r="A234" s="58">
        <v>1890004</v>
      </c>
      <c r="B234" s="1" t="s">
        <v>129</v>
      </c>
      <c r="C234" s="6">
        <v>325290.8</v>
      </c>
      <c r="G234" s="6">
        <f>C234-E234</f>
        <v>325290.8</v>
      </c>
      <c r="K234" s="6">
        <f>G234-I234</f>
        <v>325290.8</v>
      </c>
    </row>
    <row r="235" spans="1:11">
      <c r="B235" s="1" t="s">
        <v>130</v>
      </c>
      <c r="C235" s="8">
        <f>SUM(C234)</f>
        <v>325290.8</v>
      </c>
      <c r="D235" s="32"/>
      <c r="E235" s="15"/>
      <c r="F235" s="15"/>
      <c r="G235" s="8">
        <f>SUM(G234)</f>
        <v>325290.8</v>
      </c>
      <c r="H235" s="15"/>
      <c r="I235" s="8">
        <f>SUM(I234)</f>
        <v>0</v>
      </c>
      <c r="J235" s="78"/>
      <c r="K235" s="8">
        <f>SUM(K234)</f>
        <v>325290.8</v>
      </c>
    </row>
    <row r="236" spans="1:11">
      <c r="C236" s="8"/>
      <c r="D236" s="32"/>
      <c r="E236" s="15"/>
      <c r="F236" s="15"/>
      <c r="G236" s="8"/>
      <c r="H236" s="15"/>
      <c r="I236" s="8"/>
      <c r="J236" s="78"/>
      <c r="K236" s="8"/>
    </row>
    <row r="237" spans="1:11">
      <c r="A237" s="58">
        <v>1810002</v>
      </c>
      <c r="B237" s="1" t="s">
        <v>131</v>
      </c>
      <c r="C237" s="3">
        <v>85651.23</v>
      </c>
      <c r="G237" s="3">
        <f>C237-E237</f>
        <v>85651.23</v>
      </c>
      <c r="K237" s="3">
        <f>G237-I237</f>
        <v>85651.23</v>
      </c>
    </row>
    <row r="238" spans="1:11">
      <c r="A238" s="58">
        <v>1810003</v>
      </c>
      <c r="B238" s="1" t="s">
        <v>365</v>
      </c>
      <c r="C238" s="3">
        <v>52782.93</v>
      </c>
      <c r="G238" s="3">
        <f>C238-E238</f>
        <v>52782.93</v>
      </c>
      <c r="K238" s="3">
        <f>G238-I238</f>
        <v>52782.93</v>
      </c>
    </row>
    <row r="239" spans="1:11">
      <c r="A239" s="58">
        <v>1810006</v>
      </c>
      <c r="B239" s="1" t="s">
        <v>132</v>
      </c>
      <c r="C239" s="6">
        <v>1316882.77</v>
      </c>
      <c r="G239" s="6">
        <f>C239-E239</f>
        <v>1316882.77</v>
      </c>
      <c r="K239" s="6">
        <f>G239-I239</f>
        <v>1316882.77</v>
      </c>
    </row>
    <row r="240" spans="1:11">
      <c r="B240" s="1" t="s">
        <v>133</v>
      </c>
      <c r="C240" s="3">
        <f>SUM(C237:C239)</f>
        <v>1455316.93</v>
      </c>
      <c r="G240" s="3">
        <f>SUM(G237:G239)</f>
        <v>1455316.93</v>
      </c>
      <c r="I240" s="3">
        <f>SUM(I237:I239)</f>
        <v>0</v>
      </c>
      <c r="K240" s="3">
        <f>SUM(K237:K239)</f>
        <v>1455316.93</v>
      </c>
    </row>
    <row r="241" spans="1:11">
      <c r="G241" s="3"/>
      <c r="I241" s="3"/>
      <c r="K241" s="3"/>
    </row>
    <row r="242" spans="1:11">
      <c r="A242" s="58" t="s">
        <v>557</v>
      </c>
      <c r="B242" s="1" t="s">
        <v>558</v>
      </c>
      <c r="C242" s="6">
        <v>2574.5</v>
      </c>
      <c r="G242" s="6">
        <f>C242-E242</f>
        <v>2574.5</v>
      </c>
      <c r="K242" s="6">
        <f>G242-I242</f>
        <v>2574.5</v>
      </c>
    </row>
    <row r="243" spans="1:11">
      <c r="B243" s="1" t="s">
        <v>134</v>
      </c>
      <c r="C243" s="3">
        <f>SUM(C242)</f>
        <v>2574.5</v>
      </c>
      <c r="G243" s="3">
        <f>SUM(G242)</f>
        <v>2574.5</v>
      </c>
      <c r="I243" s="3">
        <f>SUM(I242)</f>
        <v>0</v>
      </c>
      <c r="K243" s="3">
        <f>SUM(K242)</f>
        <v>2574.5</v>
      </c>
    </row>
    <row r="244" spans="1:11">
      <c r="G244" s="3"/>
      <c r="I244" s="3"/>
      <c r="K244" s="3"/>
    </row>
    <row r="245" spans="1:11">
      <c r="A245" s="58">
        <v>1830000</v>
      </c>
      <c r="B245" s="1" t="s">
        <v>135</v>
      </c>
      <c r="C245" s="3">
        <v>673839.52300000004</v>
      </c>
      <c r="G245" s="3">
        <f>C245-E245</f>
        <v>673839.52300000004</v>
      </c>
      <c r="K245" s="3">
        <f>G245-I245</f>
        <v>673839.52300000004</v>
      </c>
    </row>
    <row r="246" spans="1:11">
      <c r="A246" s="58">
        <v>1830004</v>
      </c>
      <c r="B246" s="1" t="s">
        <v>136</v>
      </c>
      <c r="C246" s="3">
        <v>0</v>
      </c>
      <c r="G246" s="3">
        <f t="shared" ref="G246:G262" si="41">C246-E246</f>
        <v>0</v>
      </c>
      <c r="K246" s="3">
        <f t="shared" ref="K246:K262" si="42">G246-I246</f>
        <v>0</v>
      </c>
    </row>
    <row r="247" spans="1:11">
      <c r="A247" s="58">
        <v>1860000</v>
      </c>
      <c r="B247" s="1" t="s">
        <v>137</v>
      </c>
      <c r="C247" s="3">
        <v>0</v>
      </c>
      <c r="G247" s="3">
        <f t="shared" si="41"/>
        <v>0</v>
      </c>
      <c r="K247" s="3">
        <f t="shared" si="42"/>
        <v>0</v>
      </c>
    </row>
    <row r="248" spans="1:11">
      <c r="A248" s="58">
        <v>1860001</v>
      </c>
      <c r="B248" s="1" t="s">
        <v>138</v>
      </c>
      <c r="C248" s="3">
        <v>0</v>
      </c>
      <c r="G248" s="3">
        <f t="shared" si="41"/>
        <v>0</v>
      </c>
      <c r="K248" s="3">
        <f t="shared" si="42"/>
        <v>0</v>
      </c>
    </row>
    <row r="249" spans="1:11">
      <c r="A249" s="58">
        <v>1860002</v>
      </c>
      <c r="B249" s="1" t="s">
        <v>404</v>
      </c>
      <c r="C249" s="3">
        <v>2434.54</v>
      </c>
      <c r="G249" s="3">
        <f t="shared" si="41"/>
        <v>2434.54</v>
      </c>
      <c r="K249" s="3">
        <f t="shared" si="42"/>
        <v>2434.54</v>
      </c>
    </row>
    <row r="250" spans="1:11">
      <c r="A250" s="58">
        <v>1860005</v>
      </c>
      <c r="B250" s="1" t="s">
        <v>405</v>
      </c>
      <c r="C250" s="3">
        <v>0</v>
      </c>
      <c r="G250" s="3">
        <f t="shared" si="41"/>
        <v>0</v>
      </c>
      <c r="K250" s="3">
        <f t="shared" si="42"/>
        <v>0</v>
      </c>
    </row>
    <row r="251" spans="1:11">
      <c r="A251" s="58">
        <v>1860007</v>
      </c>
      <c r="B251" s="1" t="s">
        <v>103</v>
      </c>
      <c r="C251" s="24">
        <v>206203.514</v>
      </c>
      <c r="D251" s="30"/>
      <c r="E251" s="31"/>
      <c r="F251" s="31"/>
      <c r="G251" s="24">
        <f>C251-E251</f>
        <v>206203.514</v>
      </c>
      <c r="H251" s="31"/>
      <c r="I251" s="31"/>
      <c r="J251" s="81"/>
      <c r="K251" s="24">
        <f>G251-I251</f>
        <v>206203.514</v>
      </c>
    </row>
    <row r="252" spans="1:11">
      <c r="A252" s="58" t="s">
        <v>559</v>
      </c>
      <c r="B252" s="1" t="s">
        <v>139</v>
      </c>
      <c r="C252" s="3">
        <v>704590.78</v>
      </c>
      <c r="G252" s="3">
        <f t="shared" si="41"/>
        <v>704590.78</v>
      </c>
      <c r="K252" s="3">
        <f t="shared" si="42"/>
        <v>704590.78</v>
      </c>
    </row>
    <row r="253" spans="1:11">
      <c r="A253" s="58" t="s">
        <v>560</v>
      </c>
      <c r="B253" s="1" t="s">
        <v>139</v>
      </c>
      <c r="C253" s="3">
        <v>16026483</v>
      </c>
      <c r="G253" s="3">
        <f t="shared" si="41"/>
        <v>16026483</v>
      </c>
      <c r="K253" s="3">
        <f t="shared" si="42"/>
        <v>16026483</v>
      </c>
    </row>
    <row r="254" spans="1:11">
      <c r="A254" s="58">
        <v>1860077</v>
      </c>
      <c r="B254" s="1" t="s">
        <v>140</v>
      </c>
      <c r="C254" s="3">
        <v>0</v>
      </c>
      <c r="G254" s="3">
        <f t="shared" si="41"/>
        <v>0</v>
      </c>
      <c r="K254" s="3">
        <f t="shared" si="42"/>
        <v>0</v>
      </c>
    </row>
    <row r="255" spans="1:11">
      <c r="A255" s="58" t="s">
        <v>561</v>
      </c>
      <c r="B255" s="1" t="s">
        <v>141</v>
      </c>
      <c r="C255" s="3">
        <v>0</v>
      </c>
      <c r="G255" s="3">
        <f t="shared" si="41"/>
        <v>0</v>
      </c>
      <c r="K255" s="3">
        <f t="shared" si="42"/>
        <v>0</v>
      </c>
    </row>
    <row r="256" spans="1:11">
      <c r="A256" s="58" t="s">
        <v>562</v>
      </c>
      <c r="B256" s="1" t="s">
        <v>141</v>
      </c>
      <c r="C256" s="3">
        <v>425849</v>
      </c>
      <c r="G256" s="3">
        <f t="shared" si="41"/>
        <v>425849</v>
      </c>
      <c r="K256" s="3">
        <f t="shared" si="42"/>
        <v>425849</v>
      </c>
    </row>
    <row r="257" spans="1:16">
      <c r="A257" s="58">
        <v>1860087</v>
      </c>
      <c r="B257" s="1" t="s">
        <v>142</v>
      </c>
      <c r="C257" s="3">
        <v>0</v>
      </c>
      <c r="G257" s="3">
        <f t="shared" si="41"/>
        <v>0</v>
      </c>
      <c r="K257" s="3">
        <f t="shared" si="42"/>
        <v>0</v>
      </c>
    </row>
    <row r="258" spans="1:16">
      <c r="A258" s="58">
        <v>1860153</v>
      </c>
      <c r="B258" s="1" t="s">
        <v>143</v>
      </c>
      <c r="C258" s="3">
        <v>282522.34000000003</v>
      </c>
      <c r="G258" s="3">
        <f t="shared" si="41"/>
        <v>282522.34000000003</v>
      </c>
      <c r="K258" s="3">
        <f t="shared" si="42"/>
        <v>282522.34000000003</v>
      </c>
    </row>
    <row r="259" spans="1:16">
      <c r="A259" s="58">
        <v>1860166</v>
      </c>
      <c r="B259" s="1" t="s">
        <v>144</v>
      </c>
      <c r="C259" s="24">
        <v>0</v>
      </c>
      <c r="G259" s="3">
        <f t="shared" si="41"/>
        <v>0</v>
      </c>
      <c r="K259" s="3">
        <f t="shared" si="42"/>
        <v>0</v>
      </c>
    </row>
    <row r="260" spans="1:16">
      <c r="A260" s="58" t="s">
        <v>590</v>
      </c>
      <c r="B260" s="1" t="s">
        <v>591</v>
      </c>
      <c r="C260" s="24">
        <v>1025177</v>
      </c>
      <c r="G260" s="3">
        <f t="shared" si="41"/>
        <v>1025177</v>
      </c>
      <c r="K260" s="3">
        <f t="shared" si="42"/>
        <v>1025177</v>
      </c>
    </row>
    <row r="261" spans="1:16">
      <c r="A261" s="58" t="s">
        <v>592</v>
      </c>
      <c r="B261" s="1" t="s">
        <v>593</v>
      </c>
      <c r="C261" s="24">
        <v>33811</v>
      </c>
      <c r="G261" s="3">
        <f t="shared" si="41"/>
        <v>33811</v>
      </c>
      <c r="K261" s="3">
        <f t="shared" si="42"/>
        <v>33811</v>
      </c>
    </row>
    <row r="262" spans="1:16">
      <c r="A262" s="58" t="s">
        <v>496</v>
      </c>
      <c r="B262" s="1" t="s">
        <v>497</v>
      </c>
      <c r="C262" s="6">
        <v>-6978.24</v>
      </c>
      <c r="D262" s="29"/>
      <c r="E262" s="9"/>
      <c r="F262" s="9"/>
      <c r="G262" s="6">
        <f t="shared" si="41"/>
        <v>-6978.24</v>
      </c>
      <c r="H262" s="9"/>
      <c r="I262" s="9"/>
      <c r="J262" s="12"/>
      <c r="K262" s="6">
        <f t="shared" si="42"/>
        <v>-6978.24</v>
      </c>
    </row>
    <row r="263" spans="1:16">
      <c r="B263" s="1" t="s">
        <v>145</v>
      </c>
      <c r="C263" s="3">
        <f>SUM(C245:C262)</f>
        <v>19373932.457000002</v>
      </c>
      <c r="G263" s="3">
        <f>SUM(G245:G262)</f>
        <v>19373932.457000002</v>
      </c>
      <c r="I263" s="3">
        <f>SUM(I245:I262)</f>
        <v>0</v>
      </c>
      <c r="K263" s="3">
        <f>SUM(K245:K262)</f>
        <v>19373932.457000002</v>
      </c>
    </row>
    <row r="264" spans="1:16">
      <c r="G264" s="3"/>
      <c r="I264" s="3"/>
      <c r="K264" s="3"/>
    </row>
    <row r="265" spans="1:16">
      <c r="A265" s="58">
        <v>1900010</v>
      </c>
      <c r="B265" s="1" t="s">
        <v>146</v>
      </c>
      <c r="C265" s="3">
        <v>0</v>
      </c>
      <c r="G265" s="3">
        <f t="shared" ref="G265:G272" si="43">C265-E265</f>
        <v>0</v>
      </c>
      <c r="K265" s="3">
        <f t="shared" ref="K265:K272" si="44">G265-I265</f>
        <v>0</v>
      </c>
    </row>
    <row r="266" spans="1:16">
      <c r="A266" s="58">
        <v>1900011</v>
      </c>
      <c r="B266" s="1" t="s">
        <v>147</v>
      </c>
      <c r="C266" s="3">
        <v>0</v>
      </c>
      <c r="G266" s="3">
        <f t="shared" si="43"/>
        <v>0</v>
      </c>
      <c r="K266" s="3">
        <f t="shared" si="44"/>
        <v>0</v>
      </c>
    </row>
    <row r="267" spans="1:16">
      <c r="A267" s="58">
        <v>1900015</v>
      </c>
      <c r="B267" s="1" t="s">
        <v>148</v>
      </c>
      <c r="C267" s="3">
        <v>0</v>
      </c>
      <c r="G267" s="3">
        <f t="shared" si="43"/>
        <v>0</v>
      </c>
      <c r="K267" s="3">
        <f t="shared" si="44"/>
        <v>0</v>
      </c>
    </row>
    <row r="268" spans="1:16">
      <c r="A268" s="58">
        <v>1901001</v>
      </c>
      <c r="B268" s="1" t="s">
        <v>548</v>
      </c>
      <c r="C268" s="3">
        <v>10446658.221000001</v>
      </c>
      <c r="G268" s="3">
        <f t="shared" si="43"/>
        <v>10446658.221000001</v>
      </c>
      <c r="I268" s="10">
        <v>11227656</v>
      </c>
      <c r="J268" s="77" t="s">
        <v>547</v>
      </c>
      <c r="K268" s="3">
        <f t="shared" si="44"/>
        <v>-780997.77899999917</v>
      </c>
    </row>
    <row r="269" spans="1:16">
      <c r="A269" s="58">
        <v>1901002</v>
      </c>
      <c r="B269" s="1" t="s">
        <v>298</v>
      </c>
      <c r="C269" s="3">
        <v>14773671.58</v>
      </c>
      <c r="G269" s="3">
        <f t="shared" si="43"/>
        <v>14773671.58</v>
      </c>
      <c r="I269" s="10">
        <f>G269</f>
        <v>14773671.58</v>
      </c>
      <c r="K269" s="3">
        <f t="shared" si="44"/>
        <v>0</v>
      </c>
    </row>
    <row r="270" spans="1:16">
      <c r="A270" s="58">
        <v>1902001</v>
      </c>
      <c r="B270" s="1" t="s">
        <v>149</v>
      </c>
      <c r="C270" s="3">
        <v>968605.64</v>
      </c>
      <c r="G270" s="3">
        <f t="shared" si="43"/>
        <v>968605.64</v>
      </c>
      <c r="K270" s="3">
        <f t="shared" si="44"/>
        <v>968605.64</v>
      </c>
    </row>
    <row r="271" spans="1:16">
      <c r="A271" s="58">
        <v>1903001</v>
      </c>
      <c r="B271" s="1" t="s">
        <v>150</v>
      </c>
      <c r="C271" s="3">
        <v>19637112.489999998</v>
      </c>
      <c r="G271" s="3">
        <f t="shared" si="43"/>
        <v>19637112.489999998</v>
      </c>
      <c r="K271" s="3">
        <f t="shared" si="44"/>
        <v>19637112.489999998</v>
      </c>
    </row>
    <row r="272" spans="1:16">
      <c r="A272" s="58">
        <v>1904001</v>
      </c>
      <c r="B272" s="1" t="s">
        <v>151</v>
      </c>
      <c r="C272" s="3">
        <v>37878896.969999999</v>
      </c>
      <c r="G272" s="6">
        <f t="shared" si="43"/>
        <v>37878896.969999999</v>
      </c>
      <c r="K272" s="6">
        <f t="shared" si="44"/>
        <v>37878896.969999999</v>
      </c>
      <c r="P272" s="62"/>
    </row>
    <row r="273" spans="1:16">
      <c r="B273" s="1" t="s">
        <v>152</v>
      </c>
      <c r="C273" s="4">
        <f>SUM(C265:C272)</f>
        <v>83704944.900999993</v>
      </c>
      <c r="G273" s="4">
        <f>SUM(G265:G272)</f>
        <v>83704944.900999993</v>
      </c>
      <c r="I273" s="103">
        <f>SUM(I265:I272)</f>
        <v>26001327.579999998</v>
      </c>
      <c r="J273" s="78"/>
      <c r="K273" s="4">
        <f>SUM(K265:K272)</f>
        <v>57703617.320999995</v>
      </c>
      <c r="P273" s="62"/>
    </row>
    <row r="274" spans="1:16">
      <c r="B274" s="1" t="s">
        <v>153</v>
      </c>
      <c r="C274" s="3">
        <f>C235+C240+C243+C263+C273</f>
        <v>104862059.588</v>
      </c>
      <c r="G274" s="3">
        <f>G235+G240+G243+G263+G273</f>
        <v>104862059.588</v>
      </c>
      <c r="I274" s="24">
        <f>I235+I240+I243+I263+I273</f>
        <v>26001327.579999998</v>
      </c>
      <c r="J274" s="83"/>
      <c r="K274" s="3">
        <f>K235+K240+K243+K263+K273</f>
        <v>78860732.008000001</v>
      </c>
    </row>
    <row r="275" spans="1:16">
      <c r="G275" s="3"/>
      <c r="K275" s="3"/>
    </row>
    <row r="276" spans="1:16" s="13" customFormat="1">
      <c r="A276" s="61"/>
      <c r="B276" s="13" t="s">
        <v>154</v>
      </c>
      <c r="C276" s="5">
        <f>C30+C65+C174+C231+C274+C35</f>
        <v>3120091822.1549988</v>
      </c>
      <c r="E276" s="16"/>
      <c r="F276" s="16"/>
      <c r="G276" s="5">
        <f>G30+G65+G174+G231+G274+G35</f>
        <v>3120091822.1549988</v>
      </c>
      <c r="H276" s="16"/>
      <c r="I276" s="5">
        <f>I30+I65+I174+I231+I274+I35</f>
        <v>2333701481.5349994</v>
      </c>
      <c r="J276" s="80"/>
      <c r="K276" s="5">
        <f>K30+K65+K174+K231+K274+K35</f>
        <v>786390340.62</v>
      </c>
    </row>
    <row r="277" spans="1:16">
      <c r="C277" s="3" t="s">
        <v>155</v>
      </c>
      <c r="G277" s="3" t="s">
        <v>155</v>
      </c>
      <c r="K277" s="3" t="s">
        <v>155</v>
      </c>
    </row>
    <row r="278" spans="1:16">
      <c r="B278" s="1" t="s">
        <v>156</v>
      </c>
      <c r="G278" s="3"/>
      <c r="K278" s="3"/>
    </row>
    <row r="279" spans="1:16">
      <c r="B279" s="1" t="s">
        <v>157</v>
      </c>
      <c r="G279" s="3"/>
      <c r="K279" s="3"/>
    </row>
    <row r="280" spans="1:16">
      <c r="A280" s="58">
        <v>2010001</v>
      </c>
      <c r="B280" s="1" t="s">
        <v>158</v>
      </c>
      <c r="C280" s="6">
        <v>50450000</v>
      </c>
      <c r="E280" s="9">
        <f>C280</f>
        <v>50450000</v>
      </c>
      <c r="F280" s="9"/>
      <c r="G280" s="6">
        <f>C280-E280</f>
        <v>0</v>
      </c>
      <c r="K280" s="6">
        <f>G280-I280</f>
        <v>0</v>
      </c>
    </row>
    <row r="281" spans="1:16">
      <c r="B281" s="1" t="s">
        <v>159</v>
      </c>
      <c r="C281" s="3">
        <f>SUM(C280)</f>
        <v>50450000</v>
      </c>
      <c r="E281" s="10">
        <f>SUM(E280)</f>
        <v>50450000</v>
      </c>
      <c r="G281" s="3">
        <f>SUM(G280)</f>
        <v>0</v>
      </c>
      <c r="I281" s="10">
        <f>SUM(I280)</f>
        <v>0</v>
      </c>
      <c r="K281" s="3">
        <f>SUM(K280)</f>
        <v>0</v>
      </c>
    </row>
    <row r="282" spans="1:16">
      <c r="G282" s="3"/>
      <c r="K282" s="3"/>
    </row>
    <row r="283" spans="1:16">
      <c r="A283" s="58">
        <v>2080000</v>
      </c>
      <c r="B283" s="1" t="s">
        <v>160</v>
      </c>
      <c r="C283" s="3">
        <v>523324094.20999998</v>
      </c>
      <c r="E283" s="10">
        <f>C283</f>
        <v>523324094.20999998</v>
      </c>
      <c r="G283" s="3">
        <f>C283-E283</f>
        <v>0</v>
      </c>
      <c r="K283" s="3">
        <f>G283-I283</f>
        <v>0</v>
      </c>
    </row>
    <row r="284" spans="1:16">
      <c r="A284" s="58" t="s">
        <v>594</v>
      </c>
      <c r="B284" s="1" t="s">
        <v>595</v>
      </c>
      <c r="C284" s="3">
        <v>151682.95000000001</v>
      </c>
      <c r="E284" s="10">
        <f>C284</f>
        <v>151682.95000000001</v>
      </c>
      <c r="G284" s="3">
        <f>C284-E284</f>
        <v>0</v>
      </c>
      <c r="K284" s="3">
        <f>G284-I284</f>
        <v>0</v>
      </c>
    </row>
    <row r="285" spans="1:16">
      <c r="A285" s="58">
        <v>2110018</v>
      </c>
      <c r="B285" s="1" t="s">
        <v>161</v>
      </c>
      <c r="C285" s="3">
        <v>2811185.08</v>
      </c>
      <c r="E285" s="10">
        <f t="shared" ref="E285:E288" si="45">C285</f>
        <v>2811185.08</v>
      </c>
      <c r="G285" s="3">
        <f t="shared" ref="G285:G288" si="46">C285-E285</f>
        <v>0</v>
      </c>
      <c r="K285" s="3">
        <f t="shared" ref="K285:K288" si="47">G285-I285</f>
        <v>0</v>
      </c>
    </row>
    <row r="286" spans="1:16">
      <c r="A286" s="58">
        <v>2190006</v>
      </c>
      <c r="B286" s="1" t="s">
        <v>162</v>
      </c>
      <c r="C286" s="3">
        <v>0</v>
      </c>
      <c r="E286" s="10">
        <f t="shared" si="45"/>
        <v>0</v>
      </c>
      <c r="G286" s="3">
        <f t="shared" si="46"/>
        <v>0</v>
      </c>
      <c r="K286" s="3">
        <f t="shared" si="47"/>
        <v>0</v>
      </c>
    </row>
    <row r="287" spans="1:16">
      <c r="A287" s="58">
        <v>2190007</v>
      </c>
      <c r="B287" s="1" t="s">
        <v>163</v>
      </c>
      <c r="C287" s="3">
        <v>0</v>
      </c>
      <c r="E287" s="10">
        <f t="shared" si="45"/>
        <v>0</v>
      </c>
      <c r="G287" s="3">
        <f t="shared" si="46"/>
        <v>0</v>
      </c>
      <c r="K287" s="3">
        <f t="shared" si="47"/>
        <v>0</v>
      </c>
    </row>
    <row r="288" spans="1:16">
      <c r="A288" s="58">
        <v>2190015</v>
      </c>
      <c r="B288" s="1" t="s">
        <v>164</v>
      </c>
      <c r="C288" s="6">
        <v>0</v>
      </c>
      <c r="E288" s="9">
        <f t="shared" si="45"/>
        <v>0</v>
      </c>
      <c r="F288" s="9"/>
      <c r="G288" s="6">
        <f t="shared" si="46"/>
        <v>0</v>
      </c>
      <c r="K288" s="6">
        <f t="shared" si="47"/>
        <v>0</v>
      </c>
    </row>
    <row r="289" spans="1:11">
      <c r="B289" s="1" t="s">
        <v>165</v>
      </c>
      <c r="C289" s="3">
        <f>SUM(C283:C288)</f>
        <v>526286962.23999995</v>
      </c>
      <c r="E289" s="10">
        <f>SUM(E283:E288)</f>
        <v>526286962.23999995</v>
      </c>
      <c r="G289" s="3">
        <f>SUM(G283:G288)</f>
        <v>0</v>
      </c>
      <c r="I289" s="3">
        <f>SUM(I283:I288)</f>
        <v>0</v>
      </c>
      <c r="K289" s="3">
        <f>SUM(K283:K288)</f>
        <v>0</v>
      </c>
    </row>
    <row r="290" spans="1:11">
      <c r="G290" s="3"/>
      <c r="I290" s="3"/>
      <c r="K290" s="3"/>
    </row>
    <row r="291" spans="1:11">
      <c r="B291" s="1" t="s">
        <v>166</v>
      </c>
      <c r="C291" s="4">
        <v>348225234.17600006</v>
      </c>
      <c r="E291" s="14">
        <f>C291</f>
        <v>348225234.17600006</v>
      </c>
      <c r="F291" s="15"/>
      <c r="G291" s="4">
        <f>C291-E291</f>
        <v>0</v>
      </c>
      <c r="I291" s="4">
        <v>0</v>
      </c>
      <c r="K291" s="4">
        <f>G291-I291</f>
        <v>0</v>
      </c>
    </row>
    <row r="292" spans="1:11">
      <c r="B292" s="1" t="s">
        <v>167</v>
      </c>
      <c r="C292" s="3">
        <f>C281+C289+C291</f>
        <v>924962196.41600013</v>
      </c>
      <c r="E292" s="10">
        <f>E281+E289+E291</f>
        <v>924962196.41600013</v>
      </c>
      <c r="G292" s="3">
        <f>G281+G289+G291</f>
        <v>0</v>
      </c>
      <c r="I292" s="3">
        <f>I281+I289+I291</f>
        <v>0</v>
      </c>
      <c r="K292" s="3">
        <f>K281+K289+K291</f>
        <v>0</v>
      </c>
    </row>
    <row r="293" spans="1:11">
      <c r="G293" s="3"/>
      <c r="K293" s="3"/>
    </row>
    <row r="294" spans="1:11">
      <c r="G294" s="3"/>
      <c r="K294" s="3"/>
    </row>
    <row r="295" spans="1:11">
      <c r="A295" s="58">
        <v>2240005</v>
      </c>
      <c r="B295" s="1" t="s">
        <v>168</v>
      </c>
      <c r="C295" s="3">
        <v>0</v>
      </c>
      <c r="E295" s="10">
        <f>C295</f>
        <v>0</v>
      </c>
      <c r="G295" s="3">
        <f t="shared" ref="G295:G296" si="48">C295-E295</f>
        <v>0</v>
      </c>
      <c r="K295" s="3">
        <v>0</v>
      </c>
    </row>
    <row r="296" spans="1:11">
      <c r="A296" s="58">
        <v>2240006</v>
      </c>
      <c r="B296" s="1" t="s">
        <v>169</v>
      </c>
      <c r="C296" s="3">
        <v>690000000</v>
      </c>
      <c r="E296" s="10">
        <f>C296</f>
        <v>690000000</v>
      </c>
      <c r="G296" s="3">
        <f t="shared" si="48"/>
        <v>0</v>
      </c>
      <c r="K296" s="3">
        <v>0</v>
      </c>
    </row>
    <row r="297" spans="1:11">
      <c r="A297" s="59" t="s">
        <v>596</v>
      </c>
      <c r="B297" s="1" t="s">
        <v>187</v>
      </c>
      <c r="C297" s="3">
        <v>65000000</v>
      </c>
      <c r="E297" s="10">
        <f>C297</f>
        <v>65000000</v>
      </c>
      <c r="G297" s="3">
        <f t="shared" ref="G297:G298" si="49">(C297-E297)*-1</f>
        <v>0</v>
      </c>
      <c r="K297" s="3">
        <v>0</v>
      </c>
    </row>
    <row r="298" spans="1:11">
      <c r="A298" s="58" t="s">
        <v>597</v>
      </c>
      <c r="B298" s="1" t="s">
        <v>598</v>
      </c>
      <c r="C298" s="4">
        <v>425000000</v>
      </c>
      <c r="E298" s="14">
        <f>C298</f>
        <v>425000000</v>
      </c>
      <c r="F298" s="15"/>
      <c r="G298" s="6">
        <f t="shared" si="49"/>
        <v>0</v>
      </c>
      <c r="K298" s="4">
        <f t="shared" ref="K298" si="50">G298-I298</f>
        <v>0</v>
      </c>
    </row>
    <row r="299" spans="1:11">
      <c r="B299" s="1" t="s">
        <v>169</v>
      </c>
      <c r="C299" s="25">
        <f>SUM(C295:C298)</f>
        <v>1180000000</v>
      </c>
      <c r="D299" s="34"/>
      <c r="E299" s="35">
        <f>SUM(E295:E298)</f>
        <v>1180000000</v>
      </c>
      <c r="F299" s="35"/>
      <c r="G299" s="25">
        <f>SUM(G295:G298)</f>
        <v>0</v>
      </c>
      <c r="H299" s="35"/>
      <c r="I299" s="35"/>
      <c r="J299" s="84"/>
      <c r="K299" s="25">
        <f>SUM(K295:K298)</f>
        <v>0</v>
      </c>
    </row>
    <row r="300" spans="1:11">
      <c r="C300" s="25"/>
      <c r="D300" s="34"/>
      <c r="E300" s="35"/>
      <c r="F300" s="35"/>
      <c r="G300" s="25"/>
      <c r="H300" s="35"/>
      <c r="I300" s="35"/>
      <c r="J300" s="84"/>
      <c r="K300" s="25"/>
    </row>
    <row r="301" spans="1:11">
      <c r="A301" s="58">
        <v>2260006</v>
      </c>
      <c r="B301" s="1" t="s">
        <v>170</v>
      </c>
      <c r="C301" s="6">
        <v>0</v>
      </c>
      <c r="E301" s="14"/>
      <c r="F301" s="15"/>
      <c r="G301" s="6">
        <f>(C301-E301)*-1</f>
        <v>0</v>
      </c>
      <c r="I301" s="10">
        <v>0</v>
      </c>
      <c r="K301" s="4">
        <f t="shared" ref="K301" si="51">G301-I301</f>
        <v>0</v>
      </c>
    </row>
    <row r="302" spans="1:11">
      <c r="B302" s="1" t="s">
        <v>439</v>
      </c>
      <c r="C302" s="3">
        <f>SUM(C299:C301)</f>
        <v>1180000000</v>
      </c>
      <c r="E302" s="10">
        <f>SUM(E299:E301)</f>
        <v>1180000000</v>
      </c>
      <c r="G302" s="3">
        <f>SUM(G299:G301)</f>
        <v>0</v>
      </c>
      <c r="I302" s="3">
        <f>SUM(I299:I301)</f>
        <v>0</v>
      </c>
      <c r="K302" s="3">
        <f>SUM(K299:K301)</f>
        <v>0</v>
      </c>
    </row>
    <row r="303" spans="1:11">
      <c r="G303" s="3"/>
      <c r="K303" s="3"/>
    </row>
    <row r="304" spans="1:11">
      <c r="B304" s="1" t="s">
        <v>171</v>
      </c>
      <c r="C304" s="3">
        <f>C292+C302</f>
        <v>2104962196.4160001</v>
      </c>
      <c r="E304" s="3">
        <f>E292+E302</f>
        <v>2104962196.4160001</v>
      </c>
      <c r="F304" s="3"/>
      <c r="G304" s="3">
        <f>G292+G302</f>
        <v>0</v>
      </c>
      <c r="I304" s="3">
        <f>I292+I302</f>
        <v>0</v>
      </c>
      <c r="J304" s="83"/>
      <c r="K304" s="3">
        <f>K292+K302</f>
        <v>0</v>
      </c>
    </row>
    <row r="305" spans="1:11">
      <c r="C305" s="3" t="s">
        <v>155</v>
      </c>
      <c r="G305" s="3" t="s">
        <v>155</v>
      </c>
      <c r="K305" s="3" t="s">
        <v>155</v>
      </c>
    </row>
    <row r="306" spans="1:11">
      <c r="G306" s="3"/>
      <c r="K306" s="3"/>
    </row>
    <row r="307" spans="1:11">
      <c r="A307" s="58">
        <v>2270001</v>
      </c>
      <c r="B307" s="1" t="s">
        <v>172</v>
      </c>
      <c r="C307" s="3">
        <v>269443.07</v>
      </c>
      <c r="G307" s="3">
        <f>(C307-E307)*-1</f>
        <v>-269443.07</v>
      </c>
      <c r="K307" s="3">
        <f>G307-I307</f>
        <v>-269443.07</v>
      </c>
    </row>
    <row r="308" spans="1:11">
      <c r="A308" s="58">
        <v>2270003</v>
      </c>
      <c r="B308" s="1" t="s">
        <v>173</v>
      </c>
      <c r="C308" s="3">
        <v>0</v>
      </c>
      <c r="G308" s="24">
        <f>(C308-E308)*-1</f>
        <v>0</v>
      </c>
      <c r="K308" s="24">
        <f>G308-I308</f>
        <v>0</v>
      </c>
    </row>
    <row r="309" spans="1:11">
      <c r="A309" s="58" t="s">
        <v>498</v>
      </c>
      <c r="B309" s="1" t="s">
        <v>499</v>
      </c>
      <c r="C309" s="3">
        <v>228919.64</v>
      </c>
      <c r="G309" s="24">
        <f t="shared" ref="G309:G310" si="52">(C309-E309)*-1</f>
        <v>-228919.64</v>
      </c>
      <c r="K309" s="24">
        <f t="shared" ref="K309:K310" si="53">G309-I309</f>
        <v>-228919.64</v>
      </c>
    </row>
    <row r="310" spans="1:11">
      <c r="A310" s="58" t="s">
        <v>500</v>
      </c>
      <c r="B310" s="1" t="s">
        <v>501</v>
      </c>
      <c r="C310" s="3">
        <v>209308.33000000002</v>
      </c>
      <c r="G310" s="6">
        <f t="shared" si="52"/>
        <v>-209308.33000000002</v>
      </c>
      <c r="K310" s="6">
        <f t="shared" si="53"/>
        <v>-209308.33000000002</v>
      </c>
    </row>
    <row r="311" spans="1:11">
      <c r="B311" s="1" t="s">
        <v>174</v>
      </c>
      <c r="C311" s="3">
        <f>SUM(C307:C310)</f>
        <v>707671.04000000004</v>
      </c>
      <c r="G311" s="3">
        <f>SUM(G307:G310)</f>
        <v>-707671.04000000004</v>
      </c>
      <c r="I311" s="3">
        <f>SUM(I307:I310)</f>
        <v>0</v>
      </c>
      <c r="K311" s="3">
        <f>SUM(K307:K310)</f>
        <v>-707671.04000000004</v>
      </c>
    </row>
    <row r="312" spans="1:11">
      <c r="G312" s="3"/>
      <c r="K312" s="3"/>
    </row>
    <row r="314" spans="1:11">
      <c r="A314" s="58">
        <v>2282003</v>
      </c>
      <c r="B314" s="1" t="s">
        <v>176</v>
      </c>
      <c r="C314" s="3">
        <v>291420.36</v>
      </c>
      <c r="G314" s="3">
        <f t="shared" ref="G314:G328" si="54">(C314-E314)*-1</f>
        <v>-291420.36</v>
      </c>
      <c r="K314" s="3">
        <f>G314-I314</f>
        <v>-291420.36</v>
      </c>
    </row>
    <row r="315" spans="1:11">
      <c r="A315" s="58" t="s">
        <v>601</v>
      </c>
      <c r="B315" s="1" t="s">
        <v>602</v>
      </c>
      <c r="C315" s="3">
        <v>111170.62</v>
      </c>
      <c r="G315" s="3">
        <f t="shared" si="54"/>
        <v>-111170.62</v>
      </c>
      <c r="K315" s="3">
        <f t="shared" ref="K315:K316" si="55">G315-I315</f>
        <v>-111170.62</v>
      </c>
    </row>
    <row r="316" spans="1:11">
      <c r="A316" s="58" t="s">
        <v>603</v>
      </c>
      <c r="B316" s="1" t="s">
        <v>604</v>
      </c>
      <c r="C316" s="3">
        <v>810313.5</v>
      </c>
      <c r="G316" s="3">
        <f t="shared" si="54"/>
        <v>-810313.5</v>
      </c>
      <c r="K316" s="3">
        <f t="shared" si="55"/>
        <v>-810313.5</v>
      </c>
    </row>
    <row r="317" spans="1:11">
      <c r="A317" s="58">
        <v>2283000</v>
      </c>
      <c r="B317" s="1" t="s">
        <v>177</v>
      </c>
      <c r="C317" s="3">
        <v>190728.87</v>
      </c>
      <c r="G317" s="3">
        <f t="shared" si="54"/>
        <v>-190728.87</v>
      </c>
      <c r="K317" s="3">
        <f t="shared" ref="K317:K328" si="56">G317-I317</f>
        <v>-190728.87</v>
      </c>
    </row>
    <row r="318" spans="1:11">
      <c r="A318" s="58">
        <v>2283002</v>
      </c>
      <c r="B318" s="1" t="s">
        <v>178</v>
      </c>
      <c r="C318" s="3">
        <v>23544.53</v>
      </c>
      <c r="G318" s="3">
        <f t="shared" si="54"/>
        <v>-23544.53</v>
      </c>
      <c r="K318" s="3">
        <f t="shared" si="56"/>
        <v>-23544.53</v>
      </c>
    </row>
    <row r="319" spans="1:11">
      <c r="A319" s="58">
        <v>2283005</v>
      </c>
      <c r="B319" s="1" t="s">
        <v>105</v>
      </c>
      <c r="C319" s="3">
        <v>1875476.96</v>
      </c>
      <c r="G319" s="3">
        <f t="shared" si="54"/>
        <v>-1875476.96</v>
      </c>
      <c r="K319" s="3">
        <f t="shared" si="56"/>
        <v>-1875476.96</v>
      </c>
    </row>
    <row r="320" spans="1:11">
      <c r="A320" s="58">
        <v>2283006</v>
      </c>
      <c r="B320" s="1" t="s">
        <v>179</v>
      </c>
      <c r="C320" s="3">
        <v>-211387.5</v>
      </c>
      <c r="G320" s="3">
        <f t="shared" si="54"/>
        <v>211387.5</v>
      </c>
      <c r="K320" s="3">
        <f t="shared" si="56"/>
        <v>211387.5</v>
      </c>
    </row>
    <row r="321" spans="1:11">
      <c r="A321" s="58">
        <v>2283007</v>
      </c>
      <c r="B321" s="1" t="s">
        <v>180</v>
      </c>
      <c r="C321" s="3">
        <v>0</v>
      </c>
      <c r="G321" s="3">
        <f t="shared" si="54"/>
        <v>0</v>
      </c>
      <c r="K321" s="3">
        <f t="shared" si="56"/>
        <v>0</v>
      </c>
    </row>
    <row r="322" spans="1:11">
      <c r="A322" s="58">
        <v>2283013</v>
      </c>
      <c r="B322" s="1" t="s">
        <v>181</v>
      </c>
      <c r="C322" s="3">
        <v>58914.42</v>
      </c>
      <c r="G322" s="3">
        <f t="shared" si="54"/>
        <v>-58914.42</v>
      </c>
      <c r="K322" s="3">
        <f t="shared" si="56"/>
        <v>-58914.42</v>
      </c>
    </row>
    <row r="323" spans="1:11">
      <c r="A323" s="58">
        <v>2283015</v>
      </c>
      <c r="B323" s="1" t="s">
        <v>182</v>
      </c>
      <c r="C323" s="3">
        <v>-108293.23</v>
      </c>
      <c r="G323" s="3">
        <f t="shared" si="54"/>
        <v>108293.23</v>
      </c>
      <c r="K323" s="3">
        <f t="shared" si="56"/>
        <v>108293.23</v>
      </c>
    </row>
    <row r="324" spans="1:11">
      <c r="A324" s="58">
        <v>2283016</v>
      </c>
      <c r="B324" s="1" t="s">
        <v>183</v>
      </c>
      <c r="C324" s="3">
        <v>3707045.1</v>
      </c>
      <c r="G324" s="3">
        <f t="shared" si="54"/>
        <v>-3707045.1</v>
      </c>
      <c r="K324" s="3">
        <f t="shared" si="56"/>
        <v>-3707045.1</v>
      </c>
    </row>
    <row r="325" spans="1:11">
      <c r="A325" s="58">
        <v>2284027</v>
      </c>
      <c r="B325" s="1" t="s">
        <v>184</v>
      </c>
      <c r="C325" s="3">
        <v>0</v>
      </c>
      <c r="G325" s="3">
        <f t="shared" si="54"/>
        <v>0</v>
      </c>
      <c r="K325" s="3">
        <f t="shared" si="56"/>
        <v>0</v>
      </c>
    </row>
    <row r="326" spans="1:11">
      <c r="A326" s="58">
        <v>2290002</v>
      </c>
      <c r="B326" s="1" t="s">
        <v>175</v>
      </c>
      <c r="C326" s="24">
        <v>1564659.3</v>
      </c>
      <c r="D326" s="30"/>
      <c r="E326" s="31"/>
      <c r="F326" s="31"/>
      <c r="G326" s="24">
        <f>(C326-E326)*-1</f>
        <v>-1564659.3</v>
      </c>
      <c r="H326" s="31"/>
      <c r="I326" s="31"/>
      <c r="J326" s="81"/>
      <c r="K326" s="24">
        <f>G326-I326</f>
        <v>-1564659.3</v>
      </c>
    </row>
    <row r="327" spans="1:11">
      <c r="A327" s="58">
        <v>2300001</v>
      </c>
      <c r="B327" s="1" t="s">
        <v>115</v>
      </c>
      <c r="C327" s="24">
        <v>18564216.600000001</v>
      </c>
      <c r="G327" s="25">
        <f t="shared" si="54"/>
        <v>-18564216.600000001</v>
      </c>
      <c r="K327" s="24">
        <f t="shared" si="56"/>
        <v>-18564216.600000001</v>
      </c>
    </row>
    <row r="328" spans="1:11">
      <c r="A328" s="58">
        <v>2300002</v>
      </c>
      <c r="B328" s="1" t="s">
        <v>406</v>
      </c>
      <c r="C328" s="24">
        <v>29797</v>
      </c>
      <c r="D328" s="30"/>
      <c r="E328" s="31"/>
      <c r="F328" s="31"/>
      <c r="G328" s="25">
        <f t="shared" si="54"/>
        <v>-29797</v>
      </c>
      <c r="H328" s="31"/>
      <c r="I328" s="31"/>
      <c r="J328" s="81"/>
      <c r="K328" s="24">
        <f t="shared" si="56"/>
        <v>-29797</v>
      </c>
    </row>
    <row r="329" spans="1:11">
      <c r="A329" s="58">
        <v>2440002</v>
      </c>
      <c r="B329" s="1" t="s">
        <v>314</v>
      </c>
      <c r="C329" s="3">
        <v>308.19</v>
      </c>
      <c r="G329" s="3">
        <f t="shared" ref="G329:G330" si="57">(C329-E329)*-1</f>
        <v>-308.19</v>
      </c>
      <c r="K329" s="3">
        <f>G329-I329</f>
        <v>-308.19</v>
      </c>
    </row>
    <row r="330" spans="1:11">
      <c r="A330" s="58">
        <v>2440022</v>
      </c>
      <c r="B330" s="1" t="s">
        <v>315</v>
      </c>
      <c r="C330" s="6">
        <v>-308</v>
      </c>
      <c r="D330" s="29"/>
      <c r="E330" s="9"/>
      <c r="F330" s="9"/>
      <c r="G330" s="6">
        <f t="shared" si="57"/>
        <v>308</v>
      </c>
      <c r="H330" s="9"/>
      <c r="I330" s="9"/>
      <c r="J330" s="12"/>
      <c r="K330" s="6">
        <f t="shared" ref="K330" si="58">G330-I330</f>
        <v>308</v>
      </c>
    </row>
    <row r="331" spans="1:11">
      <c r="B331" s="1" t="s">
        <v>185</v>
      </c>
      <c r="C331" s="3">
        <f>SUM(C314:C330)</f>
        <v>26907606.720000003</v>
      </c>
      <c r="G331" s="3">
        <f>SUM(G314:G330)</f>
        <v>-26907606.720000003</v>
      </c>
      <c r="I331" s="3">
        <f>SUM(I314:I330)</f>
        <v>0</v>
      </c>
      <c r="K331" s="3">
        <f>SUM(K314:K330)</f>
        <v>-26907606.720000003</v>
      </c>
    </row>
    <row r="332" spans="1:11">
      <c r="B332" s="1" t="s">
        <v>186</v>
      </c>
      <c r="C332" s="3">
        <f>C311+C331</f>
        <v>27615277.760000002</v>
      </c>
      <c r="E332" s="3">
        <f>E311+E331</f>
        <v>0</v>
      </c>
      <c r="F332" s="3"/>
      <c r="G332" s="3">
        <f>G311+G331</f>
        <v>-27615277.760000002</v>
      </c>
      <c r="I332" s="3">
        <f>I311+I331</f>
        <v>0</v>
      </c>
      <c r="J332" s="83"/>
      <c r="K332" s="3">
        <f>K311+K331</f>
        <v>-27615277.760000002</v>
      </c>
    </row>
    <row r="333" spans="1:11">
      <c r="G333" s="3" t="s">
        <v>155</v>
      </c>
      <c r="K333" s="3" t="s">
        <v>155</v>
      </c>
    </row>
    <row r="334" spans="1:11">
      <c r="A334" s="58">
        <v>2330000</v>
      </c>
      <c r="B334" s="1" t="s">
        <v>188</v>
      </c>
      <c r="C334" s="3">
        <v>113624551.78</v>
      </c>
      <c r="E334" s="10">
        <f>C334</f>
        <v>113624551.78</v>
      </c>
      <c r="G334" s="3">
        <f t="shared" ref="G334" si="59">(C334-E334)*-1</f>
        <v>0</v>
      </c>
      <c r="K334" s="3">
        <f>G334-I334</f>
        <v>0</v>
      </c>
    </row>
    <row r="335" spans="1:11">
      <c r="G335" s="3"/>
      <c r="K335" s="3"/>
    </row>
    <row r="336" spans="1:11">
      <c r="A336" s="58">
        <v>2320001</v>
      </c>
      <c r="B336" s="1" t="s">
        <v>189</v>
      </c>
      <c r="C336" s="3">
        <v>10003816.301999999</v>
      </c>
      <c r="G336" s="3">
        <f t="shared" ref="G336:G354" si="60">(C336-E336)*-1</f>
        <v>-10003816.301999999</v>
      </c>
      <c r="K336" s="3">
        <f>G336-I336</f>
        <v>-10003816.301999999</v>
      </c>
    </row>
    <row r="337" spans="1:11">
      <c r="A337" s="58">
        <v>2320002</v>
      </c>
      <c r="B337" s="1" t="s">
        <v>190</v>
      </c>
      <c r="C337" s="3">
        <v>14674837.539999999</v>
      </c>
      <c r="G337" s="3">
        <f t="shared" si="60"/>
        <v>-14674837.539999999</v>
      </c>
      <c r="K337" s="3">
        <f t="shared" ref="K337:K354" si="61">G337-I337</f>
        <v>-14674837.539999999</v>
      </c>
    </row>
    <row r="338" spans="1:11">
      <c r="A338" s="58">
        <v>2320003</v>
      </c>
      <c r="B338" s="1" t="s">
        <v>191</v>
      </c>
      <c r="C338" s="3">
        <v>2387344.66</v>
      </c>
      <c r="G338" s="3">
        <f t="shared" si="60"/>
        <v>-2387344.66</v>
      </c>
      <c r="K338" s="3">
        <f t="shared" si="61"/>
        <v>-2387344.66</v>
      </c>
    </row>
    <row r="339" spans="1:11">
      <c r="A339" s="58" t="s">
        <v>599</v>
      </c>
      <c r="B339" s="1" t="s">
        <v>600</v>
      </c>
      <c r="C339" s="3">
        <v>115777.75</v>
      </c>
      <c r="G339" s="3">
        <f t="shared" si="60"/>
        <v>-115777.75</v>
      </c>
      <c r="K339" s="3">
        <f t="shared" si="61"/>
        <v>-115777.75</v>
      </c>
    </row>
    <row r="340" spans="1:11">
      <c r="A340" s="58">
        <v>2320011</v>
      </c>
      <c r="B340" s="1" t="s">
        <v>192</v>
      </c>
      <c r="C340" s="3">
        <v>4198600.0199999996</v>
      </c>
      <c r="G340" s="3">
        <f t="shared" si="60"/>
        <v>-4198600.0199999996</v>
      </c>
      <c r="K340" s="3">
        <f t="shared" si="61"/>
        <v>-4198600.0199999996</v>
      </c>
    </row>
    <row r="341" spans="1:11">
      <c r="A341" s="58">
        <v>2320052</v>
      </c>
      <c r="B341" s="1" t="s">
        <v>193</v>
      </c>
      <c r="C341" s="3">
        <v>170736.818</v>
      </c>
      <c r="G341" s="3">
        <f t="shared" si="60"/>
        <v>-170736.818</v>
      </c>
      <c r="K341" s="3">
        <f t="shared" si="61"/>
        <v>-170736.818</v>
      </c>
    </row>
    <row r="342" spans="1:11">
      <c r="A342" s="58">
        <v>2320053</v>
      </c>
      <c r="B342" s="1" t="s">
        <v>194</v>
      </c>
      <c r="C342" s="3">
        <v>0.08</v>
      </c>
      <c r="G342" s="3">
        <f t="shared" si="60"/>
        <v>-0.08</v>
      </c>
      <c r="K342" s="3">
        <f t="shared" si="61"/>
        <v>-0.08</v>
      </c>
    </row>
    <row r="343" spans="1:11">
      <c r="A343" s="58">
        <v>2320054</v>
      </c>
      <c r="B343" s="1" t="s">
        <v>195</v>
      </c>
      <c r="C343" s="3">
        <v>0</v>
      </c>
      <c r="G343" s="3">
        <f t="shared" si="60"/>
        <v>0</v>
      </c>
      <c r="K343" s="3">
        <f t="shared" si="61"/>
        <v>0</v>
      </c>
    </row>
    <row r="344" spans="1:11">
      <c r="A344" s="58">
        <v>2320056</v>
      </c>
      <c r="B344" s="1" t="s">
        <v>196</v>
      </c>
      <c r="C344" s="3">
        <v>0</v>
      </c>
      <c r="G344" s="3">
        <f t="shared" si="60"/>
        <v>0</v>
      </c>
      <c r="K344" s="3">
        <f t="shared" si="61"/>
        <v>0</v>
      </c>
    </row>
    <row r="345" spans="1:11">
      <c r="A345" s="58">
        <v>2320062</v>
      </c>
      <c r="B345" s="1" t="s">
        <v>197</v>
      </c>
      <c r="C345" s="3">
        <v>0</v>
      </c>
      <c r="G345" s="3">
        <f t="shared" si="60"/>
        <v>0</v>
      </c>
      <c r="K345" s="3">
        <f t="shared" si="61"/>
        <v>0</v>
      </c>
    </row>
    <row r="346" spans="1:11">
      <c r="A346" s="58">
        <v>2320073</v>
      </c>
      <c r="B346" s="1" t="s">
        <v>198</v>
      </c>
      <c r="C346" s="3">
        <v>7660.5</v>
      </c>
      <c r="G346" s="3">
        <f t="shared" si="60"/>
        <v>-7660.5</v>
      </c>
      <c r="K346" s="3">
        <f t="shared" si="61"/>
        <v>-7660.5</v>
      </c>
    </row>
    <row r="347" spans="1:11">
      <c r="A347" s="58">
        <v>2320076</v>
      </c>
      <c r="B347" s="1" t="s">
        <v>199</v>
      </c>
      <c r="C347" s="3">
        <v>76428.09</v>
      </c>
      <c r="G347" s="3">
        <f t="shared" si="60"/>
        <v>-76428.09</v>
      </c>
      <c r="K347" s="3">
        <f t="shared" si="61"/>
        <v>-76428.09</v>
      </c>
    </row>
    <row r="348" spans="1:11">
      <c r="A348" s="58">
        <v>2320077</v>
      </c>
      <c r="B348" s="1" t="s">
        <v>200</v>
      </c>
      <c r="C348" s="3">
        <v>4517602.5539999995</v>
      </c>
      <c r="G348" s="3">
        <f t="shared" si="60"/>
        <v>-4517602.5539999995</v>
      </c>
      <c r="K348" s="3">
        <f t="shared" si="61"/>
        <v>-4517602.5539999995</v>
      </c>
    </row>
    <row r="349" spans="1:11">
      <c r="A349" s="58">
        <v>2320079</v>
      </c>
      <c r="B349" s="1" t="s">
        <v>201</v>
      </c>
      <c r="C349" s="3">
        <v>0</v>
      </c>
      <c r="G349" s="3">
        <f t="shared" si="60"/>
        <v>0</v>
      </c>
      <c r="K349" s="3">
        <f t="shared" si="61"/>
        <v>0</v>
      </c>
    </row>
    <row r="350" spans="1:11">
      <c r="A350" s="58">
        <v>2320083</v>
      </c>
      <c r="B350" s="1" t="s">
        <v>202</v>
      </c>
      <c r="C350" s="3">
        <v>-5.0000000000000001E-3</v>
      </c>
      <c r="G350" s="3">
        <f t="shared" si="60"/>
        <v>5.0000000000000001E-3</v>
      </c>
      <c r="K350" s="3">
        <f t="shared" si="61"/>
        <v>5.0000000000000001E-3</v>
      </c>
    </row>
    <row r="351" spans="1:11">
      <c r="A351" s="58">
        <v>2320086</v>
      </c>
      <c r="B351" s="1" t="s">
        <v>203</v>
      </c>
      <c r="C351" s="3">
        <v>0</v>
      </c>
      <c r="G351" s="3">
        <f t="shared" si="60"/>
        <v>0</v>
      </c>
      <c r="K351" s="3">
        <f t="shared" si="61"/>
        <v>0</v>
      </c>
    </row>
    <row r="352" spans="1:11">
      <c r="A352" s="58">
        <v>2320095</v>
      </c>
      <c r="B352" s="1" t="s">
        <v>407</v>
      </c>
      <c r="C352" s="3">
        <v>130548.18000000001</v>
      </c>
      <c r="G352" s="3">
        <f t="shared" si="60"/>
        <v>-130548.18000000001</v>
      </c>
      <c r="K352" s="3">
        <f t="shared" si="61"/>
        <v>-130548.18000000001</v>
      </c>
    </row>
    <row r="353" spans="1:11">
      <c r="A353" s="58" t="s">
        <v>502</v>
      </c>
      <c r="B353" s="1" t="s">
        <v>503</v>
      </c>
      <c r="C353" s="3">
        <v>0</v>
      </c>
      <c r="G353" s="24">
        <f t="shared" si="60"/>
        <v>0</v>
      </c>
      <c r="K353" s="24">
        <f t="shared" si="61"/>
        <v>0</v>
      </c>
    </row>
    <row r="354" spans="1:11">
      <c r="A354" s="58" t="s">
        <v>504</v>
      </c>
      <c r="B354" s="1" t="s">
        <v>505</v>
      </c>
      <c r="C354" s="6">
        <v>1810584.03</v>
      </c>
      <c r="G354" s="6">
        <f t="shared" si="60"/>
        <v>-1810584.03</v>
      </c>
      <c r="K354" s="6">
        <f t="shared" si="61"/>
        <v>-1810584.03</v>
      </c>
    </row>
    <row r="355" spans="1:11">
      <c r="B355" s="1" t="s">
        <v>204</v>
      </c>
      <c r="C355" s="3">
        <f>SUM(C336:C354)</f>
        <v>38093936.518999994</v>
      </c>
      <c r="G355" s="3">
        <f>SUM(G336:G354)</f>
        <v>-38093936.518999994</v>
      </c>
      <c r="I355" s="3">
        <f>SUM(I336:I354)</f>
        <v>0</v>
      </c>
      <c r="K355" s="3">
        <f>SUM(K336:K354)</f>
        <v>-38093936.518999994</v>
      </c>
    </row>
    <row r="356" spans="1:11">
      <c r="G356" s="3"/>
      <c r="K356" s="3"/>
    </row>
    <row r="357" spans="1:11">
      <c r="A357" s="58">
        <v>2340001</v>
      </c>
      <c r="B357" s="1" t="s">
        <v>205</v>
      </c>
      <c r="C357" s="3">
        <v>38987519.604999997</v>
      </c>
      <c r="G357" s="3">
        <f t="shared" ref="G357:G364" si="62">(C357-E357)*-1</f>
        <v>-38987519.604999997</v>
      </c>
      <c r="K357" s="3">
        <f t="shared" ref="K357:K364" si="63">G357-I357</f>
        <v>-38987519.604999997</v>
      </c>
    </row>
    <row r="358" spans="1:11">
      <c r="A358" s="58">
        <v>2340011</v>
      </c>
      <c r="B358" s="1" t="s">
        <v>206</v>
      </c>
      <c r="C358" s="3">
        <v>0</v>
      </c>
      <c r="G358" s="3">
        <f t="shared" si="62"/>
        <v>0</v>
      </c>
      <c r="K358" s="3">
        <f t="shared" si="63"/>
        <v>0</v>
      </c>
    </row>
    <row r="359" spans="1:11">
      <c r="A359" s="58">
        <v>2340025</v>
      </c>
      <c r="B359" s="1" t="s">
        <v>207</v>
      </c>
      <c r="C359" s="3">
        <v>7734.32</v>
      </c>
      <c r="G359" s="3">
        <f t="shared" si="62"/>
        <v>-7734.32</v>
      </c>
      <c r="K359" s="3">
        <f t="shared" si="63"/>
        <v>-7734.32</v>
      </c>
    </row>
    <row r="360" spans="1:11">
      <c r="A360" s="58">
        <v>2340027</v>
      </c>
      <c r="B360" s="1" t="s">
        <v>208</v>
      </c>
      <c r="C360" s="3">
        <v>347414.23</v>
      </c>
      <c r="G360" s="3">
        <f t="shared" si="62"/>
        <v>-347414.23</v>
      </c>
      <c r="K360" s="3">
        <f t="shared" si="63"/>
        <v>-347414.23</v>
      </c>
    </row>
    <row r="361" spans="1:11">
      <c r="A361" s="58">
        <v>2340029</v>
      </c>
      <c r="B361" s="1" t="s">
        <v>209</v>
      </c>
      <c r="C361" s="3">
        <v>4104201.63</v>
      </c>
      <c r="G361" s="3">
        <f t="shared" si="62"/>
        <v>-4104201.63</v>
      </c>
      <c r="K361" s="3">
        <f t="shared" si="63"/>
        <v>-4104201.63</v>
      </c>
    </row>
    <row r="362" spans="1:11">
      <c r="A362" s="58">
        <v>2340030</v>
      </c>
      <c r="B362" s="1" t="s">
        <v>210</v>
      </c>
      <c r="C362" s="3">
        <v>8781.73</v>
      </c>
      <c r="G362" s="3">
        <f t="shared" si="62"/>
        <v>-8781.73</v>
      </c>
      <c r="K362" s="3">
        <f t="shared" si="63"/>
        <v>-8781.73</v>
      </c>
    </row>
    <row r="363" spans="1:11">
      <c r="A363" s="58">
        <v>2340032</v>
      </c>
      <c r="B363" s="1" t="s">
        <v>211</v>
      </c>
      <c r="C363" s="3">
        <v>0</v>
      </c>
      <c r="G363" s="3">
        <f t="shared" si="62"/>
        <v>0</v>
      </c>
      <c r="K363" s="3">
        <f t="shared" si="63"/>
        <v>0</v>
      </c>
    </row>
    <row r="364" spans="1:11">
      <c r="A364" s="58">
        <v>2340035</v>
      </c>
      <c r="B364" s="1" t="s">
        <v>212</v>
      </c>
      <c r="C364" s="6">
        <v>273.81</v>
      </c>
      <c r="D364" s="29"/>
      <c r="E364" s="9"/>
      <c r="F364" s="9"/>
      <c r="G364" s="6">
        <f t="shared" si="62"/>
        <v>-273.81</v>
      </c>
      <c r="H364" s="9"/>
      <c r="I364" s="9"/>
      <c r="J364" s="12"/>
      <c r="K364" s="6">
        <f t="shared" si="63"/>
        <v>-273.81</v>
      </c>
    </row>
    <row r="365" spans="1:11">
      <c r="B365" s="1" t="s">
        <v>213</v>
      </c>
      <c r="C365" s="3">
        <f>SUM(C357:C364)</f>
        <v>43455925.324999996</v>
      </c>
      <c r="G365" s="3">
        <f>SUM(G357:G364)</f>
        <v>-43455925.324999996</v>
      </c>
      <c r="I365" s="3">
        <f>SUM(I357:I364)</f>
        <v>0</v>
      </c>
      <c r="K365" s="3">
        <f>SUM(K357:K364)</f>
        <v>-43455925.324999996</v>
      </c>
    </row>
    <row r="366" spans="1:11">
      <c r="G366" s="3"/>
      <c r="K366" s="3"/>
    </row>
    <row r="367" spans="1:11">
      <c r="A367" s="58">
        <v>2350001</v>
      </c>
      <c r="B367" s="1" t="s">
        <v>214</v>
      </c>
      <c r="C367" s="3">
        <v>39415318.469999999</v>
      </c>
      <c r="G367" s="3">
        <f t="shared" ref="G367:G368" si="64">(C367-E367)*-1</f>
        <v>-39415318.469999999</v>
      </c>
      <c r="I367" s="10">
        <f>C367*-1</f>
        <v>-39415318.469999999</v>
      </c>
      <c r="K367" s="3">
        <f>G367-I367</f>
        <v>0</v>
      </c>
    </row>
    <row r="368" spans="1:11">
      <c r="A368" s="58">
        <v>2350003</v>
      </c>
      <c r="B368" s="1" t="s">
        <v>215</v>
      </c>
      <c r="C368" s="6">
        <v>209261.88</v>
      </c>
      <c r="D368" s="29"/>
      <c r="E368" s="9"/>
      <c r="F368" s="9"/>
      <c r="G368" s="6">
        <f t="shared" si="64"/>
        <v>-209261.88</v>
      </c>
      <c r="H368" s="9"/>
      <c r="I368" s="10">
        <f>C368*-1</f>
        <v>-209261.88</v>
      </c>
      <c r="J368" s="12"/>
      <c r="K368" s="6">
        <f>G368-I368</f>
        <v>0</v>
      </c>
    </row>
    <row r="369" spans="1:11">
      <c r="B369" s="1" t="s">
        <v>216</v>
      </c>
      <c r="C369" s="3">
        <f>SUM(C367:C368)</f>
        <v>39624580.350000001</v>
      </c>
      <c r="G369" s="3">
        <f>SUM(G367:G368)</f>
        <v>-39624580.350000001</v>
      </c>
      <c r="I369" s="16">
        <f>SUM(I367:I368)</f>
        <v>-39624580.350000001</v>
      </c>
      <c r="K369" s="3">
        <f>SUM(K367:K368)</f>
        <v>0</v>
      </c>
    </row>
    <row r="370" spans="1:11">
      <c r="G370" s="3"/>
      <c r="K370" s="3"/>
    </row>
    <row r="371" spans="1:11">
      <c r="A371" s="58">
        <v>2360001</v>
      </c>
      <c r="B371" s="1" t="s">
        <v>217</v>
      </c>
      <c r="C371" s="3">
        <v>481575.989</v>
      </c>
      <c r="G371" s="3">
        <f t="shared" ref="G371:G421" si="65">(C371-E371)*-1</f>
        <v>-481575.989</v>
      </c>
      <c r="K371" s="3">
        <f>G371-I371</f>
        <v>-481575.989</v>
      </c>
    </row>
    <row r="372" spans="1:11">
      <c r="A372" s="58">
        <v>236000215</v>
      </c>
      <c r="B372" s="1" t="s">
        <v>218</v>
      </c>
      <c r="C372" s="3">
        <v>0.04</v>
      </c>
      <c r="G372" s="3">
        <f t="shared" si="65"/>
        <v>-0.04</v>
      </c>
      <c r="K372" s="3">
        <f t="shared" ref="K372:K421" si="66">G372-I372</f>
        <v>-0.04</v>
      </c>
    </row>
    <row r="373" spans="1:11">
      <c r="A373" s="58">
        <v>236000216</v>
      </c>
      <c r="B373" s="1" t="s">
        <v>218</v>
      </c>
      <c r="C373" s="3">
        <v>-1</v>
      </c>
      <c r="G373" s="3">
        <f t="shared" si="65"/>
        <v>1</v>
      </c>
      <c r="K373" s="3">
        <f t="shared" si="66"/>
        <v>1</v>
      </c>
    </row>
    <row r="374" spans="1:11">
      <c r="A374" s="58">
        <v>236000217</v>
      </c>
      <c r="B374" s="1" t="s">
        <v>218</v>
      </c>
      <c r="C374" s="3">
        <v>-917884.09</v>
      </c>
      <c r="G374" s="3">
        <f t="shared" si="65"/>
        <v>917884.09</v>
      </c>
      <c r="K374" s="3">
        <f t="shared" si="66"/>
        <v>917884.09</v>
      </c>
    </row>
    <row r="375" spans="1:11">
      <c r="A375" s="58">
        <v>236000218</v>
      </c>
      <c r="B375" s="1" t="s">
        <v>218</v>
      </c>
      <c r="C375" s="3">
        <v>-327213.92</v>
      </c>
      <c r="G375" s="3">
        <f t="shared" si="65"/>
        <v>327213.92</v>
      </c>
      <c r="K375" s="3">
        <f t="shared" si="66"/>
        <v>327213.92</v>
      </c>
    </row>
    <row r="376" spans="1:11">
      <c r="A376" s="58">
        <v>236000219</v>
      </c>
      <c r="B376" s="1" t="s">
        <v>218</v>
      </c>
      <c r="C376" s="3">
        <v>-1422415.54</v>
      </c>
      <c r="G376" s="3">
        <f t="shared" si="65"/>
        <v>1422415.54</v>
      </c>
      <c r="K376" s="3">
        <f t="shared" si="66"/>
        <v>1422415.54</v>
      </c>
    </row>
    <row r="377" spans="1:11">
      <c r="A377" s="58" t="s">
        <v>605</v>
      </c>
      <c r="B377" s="1" t="s">
        <v>218</v>
      </c>
      <c r="C377" s="3">
        <v>1756359.82</v>
      </c>
      <c r="G377" s="3">
        <f t="shared" si="65"/>
        <v>-1756359.82</v>
      </c>
      <c r="K377" s="3">
        <f t="shared" si="66"/>
        <v>-1756359.82</v>
      </c>
    </row>
    <row r="378" spans="1:11">
      <c r="A378" s="58" t="s">
        <v>606</v>
      </c>
      <c r="B378" s="1" t="s">
        <v>218</v>
      </c>
      <c r="C378" s="3">
        <v>-195005.07</v>
      </c>
      <c r="G378" s="3">
        <f t="shared" si="65"/>
        <v>195005.07</v>
      </c>
      <c r="K378" s="3">
        <f t="shared" si="66"/>
        <v>195005.07</v>
      </c>
    </row>
    <row r="379" spans="1:11">
      <c r="A379" s="58" t="s">
        <v>607</v>
      </c>
      <c r="B379" s="1" t="s">
        <v>218</v>
      </c>
      <c r="C379" s="3">
        <v>1482399.98</v>
      </c>
      <c r="G379" s="3">
        <f t="shared" si="65"/>
        <v>-1482399.98</v>
      </c>
      <c r="K379" s="3">
        <f t="shared" si="66"/>
        <v>-1482399.98</v>
      </c>
    </row>
    <row r="380" spans="1:11">
      <c r="A380" s="58" t="s">
        <v>608</v>
      </c>
      <c r="B380" s="1" t="s">
        <v>218</v>
      </c>
      <c r="C380" s="3">
        <v>459010.68</v>
      </c>
      <c r="G380" s="3">
        <f t="shared" si="65"/>
        <v>-459010.68</v>
      </c>
      <c r="K380" s="3">
        <f t="shared" si="66"/>
        <v>-459010.68</v>
      </c>
    </row>
    <row r="381" spans="1:11">
      <c r="A381" s="58" t="s">
        <v>506</v>
      </c>
      <c r="B381" s="1" t="s">
        <v>507</v>
      </c>
      <c r="C381" s="3">
        <v>-49346</v>
      </c>
      <c r="G381" s="3">
        <f t="shared" si="65"/>
        <v>49346</v>
      </c>
      <c r="K381" s="3">
        <f t="shared" si="66"/>
        <v>49346</v>
      </c>
    </row>
    <row r="382" spans="1:11">
      <c r="A382" s="58">
        <v>2360004</v>
      </c>
      <c r="B382" s="1" t="s">
        <v>219</v>
      </c>
      <c r="C382" s="3">
        <v>114672.63</v>
      </c>
      <c r="G382" s="3">
        <f t="shared" si="65"/>
        <v>-114672.63</v>
      </c>
      <c r="K382" s="3">
        <f t="shared" si="66"/>
        <v>-114672.63</v>
      </c>
    </row>
    <row r="383" spans="1:11">
      <c r="A383" s="58">
        <v>2360005</v>
      </c>
      <c r="B383" s="1" t="s">
        <v>220</v>
      </c>
      <c r="C383" s="3">
        <v>44.730000000000004</v>
      </c>
      <c r="G383" s="3">
        <f t="shared" si="65"/>
        <v>-44.730000000000004</v>
      </c>
      <c r="K383" s="3">
        <f t="shared" si="66"/>
        <v>-44.730000000000004</v>
      </c>
    </row>
    <row r="384" spans="1:11">
      <c r="A384" s="58">
        <v>2360006</v>
      </c>
      <c r="B384" s="1" t="s">
        <v>221</v>
      </c>
      <c r="C384" s="3">
        <v>80.489999999999995</v>
      </c>
      <c r="G384" s="3">
        <f t="shared" si="65"/>
        <v>-80.489999999999995</v>
      </c>
      <c r="K384" s="3">
        <f t="shared" si="66"/>
        <v>-80.489999999999995</v>
      </c>
    </row>
    <row r="385" spans="1:11">
      <c r="A385" s="58" t="s">
        <v>508</v>
      </c>
      <c r="B385" s="1" t="s">
        <v>222</v>
      </c>
      <c r="C385" s="3">
        <v>0</v>
      </c>
      <c r="G385" s="3">
        <f t="shared" si="65"/>
        <v>0</v>
      </c>
      <c r="K385" s="3">
        <f t="shared" si="66"/>
        <v>0</v>
      </c>
    </row>
    <row r="386" spans="1:11">
      <c r="A386" s="58">
        <v>236000719</v>
      </c>
      <c r="B386" s="1" t="s">
        <v>222</v>
      </c>
      <c r="C386" s="3">
        <v>0</v>
      </c>
      <c r="G386" s="3">
        <f t="shared" si="65"/>
        <v>0</v>
      </c>
      <c r="K386" s="3">
        <f t="shared" si="66"/>
        <v>0</v>
      </c>
    </row>
    <row r="387" spans="1:11">
      <c r="A387" s="58" t="s">
        <v>509</v>
      </c>
      <c r="B387" s="1" t="s">
        <v>222</v>
      </c>
      <c r="C387" s="3">
        <v>0</v>
      </c>
      <c r="G387" s="3">
        <f t="shared" si="65"/>
        <v>0</v>
      </c>
      <c r="K387" s="3">
        <f t="shared" si="66"/>
        <v>0</v>
      </c>
    </row>
    <row r="388" spans="1:11">
      <c r="A388" s="58" t="s">
        <v>609</v>
      </c>
      <c r="B388" s="1" t="s">
        <v>222</v>
      </c>
      <c r="C388" s="3">
        <v>7779.62</v>
      </c>
      <c r="G388" s="3">
        <f t="shared" si="65"/>
        <v>-7779.62</v>
      </c>
      <c r="K388" s="3">
        <f t="shared" si="66"/>
        <v>-7779.62</v>
      </c>
    </row>
    <row r="389" spans="1:11">
      <c r="A389" s="58" t="s">
        <v>610</v>
      </c>
      <c r="B389" s="1" t="s">
        <v>222</v>
      </c>
      <c r="C389" s="3">
        <v>4.0000000000000001E-3</v>
      </c>
      <c r="G389" s="3">
        <f t="shared" si="65"/>
        <v>-4.0000000000000001E-3</v>
      </c>
      <c r="K389" s="3">
        <f t="shared" si="66"/>
        <v>-4.0000000000000001E-3</v>
      </c>
    </row>
    <row r="390" spans="1:11">
      <c r="A390" s="58" t="s">
        <v>611</v>
      </c>
      <c r="B390" s="1" t="s">
        <v>222</v>
      </c>
      <c r="C390" s="3">
        <v>801796.09</v>
      </c>
      <c r="G390" s="3">
        <f t="shared" si="65"/>
        <v>-801796.09</v>
      </c>
      <c r="K390" s="3">
        <f t="shared" si="66"/>
        <v>-801796.09</v>
      </c>
    </row>
    <row r="391" spans="1:11">
      <c r="A391" s="58" t="s">
        <v>510</v>
      </c>
      <c r="B391" s="1" t="s">
        <v>223</v>
      </c>
      <c r="C391" s="3">
        <v>1800059.25</v>
      </c>
      <c r="G391" s="3">
        <f t="shared" si="65"/>
        <v>-1800059.25</v>
      </c>
      <c r="K391" s="3">
        <f t="shared" si="66"/>
        <v>-1800059.25</v>
      </c>
    </row>
    <row r="392" spans="1:11">
      <c r="A392" s="58" t="s">
        <v>612</v>
      </c>
      <c r="B392" s="1" t="s">
        <v>223</v>
      </c>
      <c r="C392" s="3">
        <v>1191978.1599999999</v>
      </c>
      <c r="G392" s="3">
        <f t="shared" si="65"/>
        <v>-1191978.1599999999</v>
      </c>
      <c r="K392" s="3">
        <f t="shared" si="66"/>
        <v>-1191978.1599999999</v>
      </c>
    </row>
    <row r="393" spans="1:11">
      <c r="A393" s="58" t="s">
        <v>613</v>
      </c>
      <c r="B393" s="1" t="s">
        <v>223</v>
      </c>
      <c r="C393" s="3">
        <v>-932327.1</v>
      </c>
      <c r="G393" s="3">
        <f t="shared" si="65"/>
        <v>932327.1</v>
      </c>
      <c r="K393" s="3">
        <f t="shared" si="66"/>
        <v>932327.1</v>
      </c>
    </row>
    <row r="394" spans="1:11">
      <c r="A394" s="58" t="s">
        <v>614</v>
      </c>
      <c r="B394" s="1" t="s">
        <v>223</v>
      </c>
      <c r="C394" s="3">
        <v>22334568</v>
      </c>
      <c r="G394" s="3">
        <f t="shared" si="65"/>
        <v>-22334568</v>
      </c>
      <c r="K394" s="3">
        <f t="shared" si="66"/>
        <v>-22334568</v>
      </c>
    </row>
    <row r="395" spans="1:11">
      <c r="A395" s="58" t="s">
        <v>511</v>
      </c>
      <c r="B395" s="1" t="s">
        <v>224</v>
      </c>
      <c r="C395" s="3">
        <v>-225823</v>
      </c>
      <c r="G395" s="3">
        <f t="shared" si="65"/>
        <v>225823</v>
      </c>
      <c r="K395" s="3">
        <f t="shared" si="66"/>
        <v>225823</v>
      </c>
    </row>
    <row r="396" spans="1:11">
      <c r="A396" s="58" t="s">
        <v>512</v>
      </c>
      <c r="B396" s="1" t="s">
        <v>224</v>
      </c>
      <c r="C396" s="3">
        <v>174650</v>
      </c>
      <c r="G396" s="3">
        <f t="shared" si="65"/>
        <v>-174650</v>
      </c>
      <c r="K396" s="3">
        <f t="shared" si="66"/>
        <v>-174650</v>
      </c>
    </row>
    <row r="397" spans="1:11">
      <c r="A397" s="58" t="s">
        <v>513</v>
      </c>
      <c r="B397" s="1" t="s">
        <v>224</v>
      </c>
      <c r="C397" s="3">
        <v>243115</v>
      </c>
      <c r="G397" s="3">
        <f t="shared" si="65"/>
        <v>-243115</v>
      </c>
      <c r="K397" s="3">
        <f t="shared" si="66"/>
        <v>-243115</v>
      </c>
    </row>
    <row r="398" spans="1:11">
      <c r="A398" s="58" t="s">
        <v>514</v>
      </c>
      <c r="B398" s="1" t="s">
        <v>224</v>
      </c>
      <c r="C398" s="3">
        <v>48643</v>
      </c>
      <c r="G398" s="3">
        <f t="shared" si="65"/>
        <v>-48643</v>
      </c>
      <c r="K398" s="3">
        <f t="shared" si="66"/>
        <v>-48643</v>
      </c>
    </row>
    <row r="399" spans="1:11">
      <c r="A399" s="58" t="s">
        <v>615</v>
      </c>
      <c r="B399" s="1" t="s">
        <v>225</v>
      </c>
      <c r="C399" s="3">
        <v>-4295.68</v>
      </c>
      <c r="G399" s="3">
        <f t="shared" si="65"/>
        <v>4295.68</v>
      </c>
      <c r="K399" s="3">
        <f t="shared" si="66"/>
        <v>4295.68</v>
      </c>
    </row>
    <row r="400" spans="1:11">
      <c r="A400" s="58" t="s">
        <v>616</v>
      </c>
      <c r="B400" s="1" t="s">
        <v>225</v>
      </c>
      <c r="C400" s="3">
        <v>0</v>
      </c>
      <c r="G400" s="3">
        <f t="shared" si="65"/>
        <v>0</v>
      </c>
      <c r="K400" s="3">
        <f t="shared" si="66"/>
        <v>0</v>
      </c>
    </row>
    <row r="401" spans="1:11">
      <c r="A401" s="58" t="s">
        <v>617</v>
      </c>
      <c r="B401" s="1" t="s">
        <v>225</v>
      </c>
      <c r="C401" s="3">
        <v>536407.53</v>
      </c>
      <c r="G401" s="3">
        <f t="shared" si="65"/>
        <v>-536407.53</v>
      </c>
      <c r="K401" s="3">
        <f t="shared" si="66"/>
        <v>-536407.53</v>
      </c>
    </row>
    <row r="402" spans="1:11">
      <c r="A402" s="58" t="s">
        <v>618</v>
      </c>
      <c r="B402" s="1" t="s">
        <v>226</v>
      </c>
      <c r="C402" s="3">
        <v>0</v>
      </c>
      <c r="G402" s="3">
        <f t="shared" si="65"/>
        <v>0</v>
      </c>
      <c r="K402" s="3">
        <f t="shared" si="66"/>
        <v>0</v>
      </c>
    </row>
    <row r="403" spans="1:11">
      <c r="A403" s="58" t="s">
        <v>619</v>
      </c>
      <c r="B403" s="1" t="s">
        <v>226</v>
      </c>
      <c r="C403" s="3">
        <v>1710.39</v>
      </c>
      <c r="G403" s="3">
        <f t="shared" si="65"/>
        <v>-1710.39</v>
      </c>
      <c r="K403" s="3">
        <f t="shared" si="66"/>
        <v>-1710.39</v>
      </c>
    </row>
    <row r="404" spans="1:11">
      <c r="A404" s="58" t="s">
        <v>515</v>
      </c>
      <c r="B404" s="1" t="s">
        <v>227</v>
      </c>
      <c r="C404" s="3">
        <v>-145</v>
      </c>
      <c r="G404" s="3">
        <f t="shared" si="65"/>
        <v>145</v>
      </c>
      <c r="K404" s="3">
        <f t="shared" si="66"/>
        <v>145</v>
      </c>
    </row>
    <row r="405" spans="1:11">
      <c r="A405" s="58" t="s">
        <v>516</v>
      </c>
      <c r="B405" s="1" t="s">
        <v>227</v>
      </c>
      <c r="C405" s="3">
        <v>-200</v>
      </c>
      <c r="G405" s="3">
        <f t="shared" si="65"/>
        <v>200</v>
      </c>
      <c r="K405" s="3">
        <f t="shared" si="66"/>
        <v>200</v>
      </c>
    </row>
    <row r="406" spans="1:11">
      <c r="A406" s="58" t="s">
        <v>620</v>
      </c>
      <c r="B406" s="1" t="s">
        <v>227</v>
      </c>
      <c r="C406" s="3">
        <v>-175</v>
      </c>
      <c r="G406" s="3">
        <f t="shared" si="65"/>
        <v>175</v>
      </c>
      <c r="K406" s="3">
        <f t="shared" si="66"/>
        <v>175</v>
      </c>
    </row>
    <row r="407" spans="1:11">
      <c r="A407" s="58" t="s">
        <v>621</v>
      </c>
      <c r="B407" s="1" t="s">
        <v>517</v>
      </c>
      <c r="C407" s="3">
        <v>-20</v>
      </c>
      <c r="G407" s="3">
        <f t="shared" si="65"/>
        <v>20</v>
      </c>
      <c r="K407" s="3">
        <f t="shared" si="66"/>
        <v>20</v>
      </c>
    </row>
    <row r="408" spans="1:11">
      <c r="A408" s="58" t="s">
        <v>518</v>
      </c>
      <c r="B408" s="1" t="s">
        <v>228</v>
      </c>
      <c r="C408" s="3">
        <v>274522.59000000003</v>
      </c>
      <c r="G408" s="3">
        <f t="shared" si="65"/>
        <v>-274522.59000000003</v>
      </c>
      <c r="K408" s="3">
        <f t="shared" si="66"/>
        <v>-274522.59000000003</v>
      </c>
    </row>
    <row r="409" spans="1:11">
      <c r="A409" s="58" t="s">
        <v>622</v>
      </c>
      <c r="B409" s="1" t="s">
        <v>228</v>
      </c>
      <c r="C409" s="3">
        <v>363105.71</v>
      </c>
      <c r="G409" s="3">
        <f t="shared" si="65"/>
        <v>-363105.71</v>
      </c>
      <c r="K409" s="3">
        <f t="shared" si="66"/>
        <v>-363105.71</v>
      </c>
    </row>
    <row r="410" spans="1:11">
      <c r="A410" s="58" t="s">
        <v>623</v>
      </c>
      <c r="B410" s="1" t="s">
        <v>228</v>
      </c>
      <c r="C410" s="3">
        <v>377753.21</v>
      </c>
      <c r="G410" s="3">
        <f t="shared" si="65"/>
        <v>-377753.21</v>
      </c>
      <c r="K410" s="3">
        <f t="shared" si="66"/>
        <v>-377753.21</v>
      </c>
    </row>
    <row r="411" spans="1:11">
      <c r="A411" s="58" t="s">
        <v>624</v>
      </c>
      <c r="B411" s="1" t="s">
        <v>228</v>
      </c>
      <c r="C411" s="3">
        <v>567800</v>
      </c>
      <c r="G411" s="3">
        <f t="shared" si="65"/>
        <v>-567800</v>
      </c>
      <c r="K411" s="3">
        <f t="shared" si="66"/>
        <v>-567800</v>
      </c>
    </row>
    <row r="412" spans="1:11">
      <c r="A412" s="58" t="s">
        <v>625</v>
      </c>
      <c r="B412" s="1" t="s">
        <v>229</v>
      </c>
      <c r="C412" s="3">
        <v>0</v>
      </c>
      <c r="G412" s="3">
        <f t="shared" si="65"/>
        <v>0</v>
      </c>
      <c r="K412" s="3">
        <f t="shared" si="66"/>
        <v>0</v>
      </c>
    </row>
    <row r="413" spans="1:11">
      <c r="A413" s="58" t="s">
        <v>626</v>
      </c>
      <c r="B413" s="1" t="s">
        <v>229</v>
      </c>
      <c r="C413" s="3">
        <v>3402</v>
      </c>
      <c r="G413" s="3">
        <f t="shared" si="65"/>
        <v>-3402</v>
      </c>
      <c r="K413" s="3">
        <f t="shared" si="66"/>
        <v>-3402</v>
      </c>
    </row>
    <row r="414" spans="1:11">
      <c r="A414" s="58">
        <v>2360037</v>
      </c>
      <c r="B414" s="1" t="s">
        <v>230</v>
      </c>
      <c r="C414" s="3">
        <v>43800.54</v>
      </c>
      <c r="G414" s="3">
        <f t="shared" si="65"/>
        <v>-43800.54</v>
      </c>
      <c r="K414" s="3">
        <f t="shared" si="66"/>
        <v>-43800.54</v>
      </c>
    </row>
    <row r="415" spans="1:11">
      <c r="A415" s="58">
        <v>2360038</v>
      </c>
      <c r="B415" s="1" t="s">
        <v>408</v>
      </c>
      <c r="C415" s="3">
        <v>0</v>
      </c>
      <c r="G415" s="3">
        <f t="shared" si="65"/>
        <v>0</v>
      </c>
      <c r="K415" s="3">
        <f t="shared" si="66"/>
        <v>0</v>
      </c>
    </row>
    <row r="416" spans="1:11">
      <c r="A416" s="58">
        <v>2360502</v>
      </c>
      <c r="B416" s="1" t="s">
        <v>231</v>
      </c>
      <c r="C416" s="3">
        <v>0</v>
      </c>
      <c r="G416" s="3">
        <f t="shared" si="65"/>
        <v>0</v>
      </c>
      <c r="K416" s="3">
        <f t="shared" si="66"/>
        <v>0</v>
      </c>
    </row>
    <row r="417" spans="1:11">
      <c r="A417" s="58">
        <v>2360601</v>
      </c>
      <c r="B417" s="1" t="s">
        <v>232</v>
      </c>
      <c r="C417" s="3">
        <v>0</v>
      </c>
      <c r="G417" s="3">
        <f t="shared" si="65"/>
        <v>0</v>
      </c>
      <c r="K417" s="3">
        <f t="shared" si="66"/>
        <v>0</v>
      </c>
    </row>
    <row r="418" spans="1:11">
      <c r="A418" s="58">
        <v>2360602</v>
      </c>
      <c r="B418" s="1" t="s">
        <v>233</v>
      </c>
      <c r="C418" s="3">
        <v>0</v>
      </c>
      <c r="G418" s="3">
        <f t="shared" si="65"/>
        <v>0</v>
      </c>
      <c r="K418" s="3">
        <f t="shared" si="66"/>
        <v>0</v>
      </c>
    </row>
    <row r="419" spans="1:11">
      <c r="A419" s="58">
        <v>2360702</v>
      </c>
      <c r="B419" s="1" t="s">
        <v>234</v>
      </c>
      <c r="C419" s="3">
        <v>0</v>
      </c>
      <c r="G419" s="3">
        <f t="shared" si="65"/>
        <v>0</v>
      </c>
      <c r="K419" s="3">
        <f t="shared" si="66"/>
        <v>0</v>
      </c>
    </row>
    <row r="420" spans="1:11">
      <c r="A420" s="58">
        <v>2360801</v>
      </c>
      <c r="B420" s="1" t="s">
        <v>235</v>
      </c>
      <c r="C420" s="3">
        <v>0</v>
      </c>
      <c r="G420" s="3">
        <f t="shared" si="65"/>
        <v>0</v>
      </c>
      <c r="K420" s="3">
        <f t="shared" si="66"/>
        <v>0</v>
      </c>
    </row>
    <row r="421" spans="1:11">
      <c r="A421" s="58">
        <v>2360901</v>
      </c>
      <c r="B421" s="1" t="s">
        <v>236</v>
      </c>
      <c r="C421" s="3">
        <v>0</v>
      </c>
      <c r="G421" s="6">
        <f t="shared" si="65"/>
        <v>0</v>
      </c>
      <c r="K421" s="3">
        <f t="shared" si="66"/>
        <v>0</v>
      </c>
    </row>
    <row r="422" spans="1:11">
      <c r="B422" s="1" t="s">
        <v>237</v>
      </c>
      <c r="C422" s="3">
        <f>SUM(C371:C421)</f>
        <v>28990384.053000003</v>
      </c>
      <c r="G422" s="3">
        <f>SUM(G371:G421)</f>
        <v>-28990384.053000003</v>
      </c>
      <c r="I422" s="3">
        <f>SUM(I371:I421)</f>
        <v>0</v>
      </c>
      <c r="K422" s="3">
        <f>SUM(K371:K421)</f>
        <v>-28990384.053000003</v>
      </c>
    </row>
    <row r="423" spans="1:11">
      <c r="G423" s="3"/>
      <c r="K423" s="3"/>
    </row>
    <row r="424" spans="1:11">
      <c r="A424" s="58">
        <v>2370002</v>
      </c>
      <c r="B424" s="1" t="s">
        <v>238</v>
      </c>
      <c r="C424" s="3">
        <v>636458.34</v>
      </c>
      <c r="G424" s="3">
        <f t="shared" ref="G424:G431" si="67">(C424-E424)*-1</f>
        <v>-636458.34</v>
      </c>
      <c r="K424" s="3">
        <f>G424-I424</f>
        <v>-636458.34</v>
      </c>
    </row>
    <row r="425" spans="1:11">
      <c r="A425" s="58">
        <v>2370005</v>
      </c>
      <c r="B425" s="1" t="s">
        <v>239</v>
      </c>
      <c r="C425" s="3">
        <v>3226578.36</v>
      </c>
      <c r="G425" s="3">
        <f t="shared" si="67"/>
        <v>-3226578.36</v>
      </c>
      <c r="K425" s="3">
        <f t="shared" ref="K425:K488" si="68">G425-I425</f>
        <v>-3226578.36</v>
      </c>
    </row>
    <row r="426" spans="1:11">
      <c r="A426" s="58">
        <v>2370006</v>
      </c>
      <c r="B426" s="1" t="s">
        <v>240</v>
      </c>
      <c r="C426" s="3">
        <v>4964895.24</v>
      </c>
      <c r="G426" s="3">
        <f t="shared" si="67"/>
        <v>-4964895.24</v>
      </c>
      <c r="K426" s="3">
        <f t="shared" si="68"/>
        <v>-4964895.24</v>
      </c>
    </row>
    <row r="427" spans="1:11">
      <c r="A427" s="58">
        <v>2370007</v>
      </c>
      <c r="B427" s="1" t="s">
        <v>241</v>
      </c>
      <c r="C427" s="3">
        <v>376353.15</v>
      </c>
      <c r="G427" s="3">
        <f t="shared" si="67"/>
        <v>-376353.15</v>
      </c>
      <c r="K427" s="3">
        <f t="shared" si="68"/>
        <v>-376353.15</v>
      </c>
    </row>
    <row r="428" spans="1:11">
      <c r="A428" s="58">
        <v>2370018</v>
      </c>
      <c r="B428" s="1" t="s">
        <v>242</v>
      </c>
      <c r="C428" s="3">
        <v>4.0000000000000001E-3</v>
      </c>
      <c r="G428" s="3">
        <f t="shared" si="67"/>
        <v>-4.0000000000000001E-3</v>
      </c>
      <c r="K428" s="3">
        <f t="shared" si="68"/>
        <v>-4.0000000000000001E-3</v>
      </c>
    </row>
    <row r="429" spans="1:11">
      <c r="A429" s="58">
        <v>2370048</v>
      </c>
      <c r="B429" s="1" t="s">
        <v>243</v>
      </c>
      <c r="C429" s="3">
        <v>0</v>
      </c>
      <c r="G429" s="3">
        <f t="shared" si="67"/>
        <v>0</v>
      </c>
      <c r="K429" s="3">
        <f t="shared" si="68"/>
        <v>0</v>
      </c>
    </row>
    <row r="430" spans="1:11">
      <c r="A430" s="58">
        <v>2370348</v>
      </c>
      <c r="B430" s="1" t="s">
        <v>409</v>
      </c>
      <c r="C430" s="3">
        <v>0</v>
      </c>
      <c r="G430" s="3">
        <f t="shared" si="67"/>
        <v>0</v>
      </c>
      <c r="K430" s="3">
        <f t="shared" si="68"/>
        <v>0</v>
      </c>
    </row>
    <row r="431" spans="1:11">
      <c r="A431" s="58">
        <v>2370448</v>
      </c>
      <c r="B431" s="1" t="s">
        <v>244</v>
      </c>
      <c r="C431" s="4">
        <v>0</v>
      </c>
      <c r="G431" s="6">
        <f t="shared" si="67"/>
        <v>0</v>
      </c>
      <c r="K431" s="3">
        <f t="shared" si="68"/>
        <v>0</v>
      </c>
    </row>
    <row r="432" spans="1:11">
      <c r="B432" s="1" t="s">
        <v>245</v>
      </c>
      <c r="C432" s="3">
        <f>SUM(C424:C431)</f>
        <v>9204285.0940000005</v>
      </c>
      <c r="G432" s="3">
        <f>SUM(G424:G431)</f>
        <v>-9204285.0940000005</v>
      </c>
      <c r="I432" s="3">
        <f>SUM(I424:I431)</f>
        <v>0</v>
      </c>
      <c r="K432" s="3">
        <f t="shared" si="68"/>
        <v>-9204285.0940000005</v>
      </c>
    </row>
    <row r="433" spans="1:11">
      <c r="G433" s="3"/>
      <c r="K433" s="3">
        <f t="shared" si="68"/>
        <v>0</v>
      </c>
    </row>
    <row r="434" spans="1:11">
      <c r="A434" s="58">
        <v>2430001</v>
      </c>
      <c r="B434" s="1" t="s">
        <v>246</v>
      </c>
      <c r="C434" s="3">
        <v>77124.150000000009</v>
      </c>
      <c r="G434" s="3">
        <f t="shared" ref="G434:G437" si="69">(C434-E434)*-1</f>
        <v>-77124.150000000009</v>
      </c>
      <c r="K434" s="3">
        <f t="shared" si="68"/>
        <v>-77124.150000000009</v>
      </c>
    </row>
    <row r="435" spans="1:11">
      <c r="A435" s="58">
        <v>2430003</v>
      </c>
      <c r="B435" s="1" t="s">
        <v>247</v>
      </c>
      <c r="C435" s="3">
        <v>0</v>
      </c>
      <c r="G435" s="24">
        <f t="shared" si="69"/>
        <v>0</v>
      </c>
      <c r="K435" s="3">
        <f t="shared" si="68"/>
        <v>0</v>
      </c>
    </row>
    <row r="436" spans="1:11">
      <c r="A436" s="58" t="s">
        <v>519</v>
      </c>
      <c r="B436" s="1" t="s">
        <v>520</v>
      </c>
      <c r="C436" s="3">
        <v>35796.93</v>
      </c>
      <c r="G436" s="24">
        <f t="shared" si="69"/>
        <v>-35796.93</v>
      </c>
      <c r="K436" s="3">
        <f t="shared" si="68"/>
        <v>-35796.93</v>
      </c>
    </row>
    <row r="437" spans="1:11">
      <c r="A437" s="58" t="s">
        <v>521</v>
      </c>
      <c r="B437" s="1" t="s">
        <v>522</v>
      </c>
      <c r="C437" s="6">
        <v>85877.06</v>
      </c>
      <c r="G437" s="6">
        <f t="shared" si="69"/>
        <v>-85877.06</v>
      </c>
      <c r="K437" s="3">
        <f t="shared" si="68"/>
        <v>-85877.06</v>
      </c>
    </row>
    <row r="438" spans="1:11">
      <c r="B438" s="1" t="s">
        <v>248</v>
      </c>
      <c r="C438" s="3">
        <f>SUM(C434:C437)</f>
        <v>198798.14</v>
      </c>
      <c r="G438" s="3">
        <f>SUM(G434:G437)</f>
        <v>-198798.14</v>
      </c>
      <c r="I438" s="3">
        <f>SUM(I434:I435)</f>
        <v>0</v>
      </c>
      <c r="K438" s="3">
        <f t="shared" si="68"/>
        <v>-198798.14</v>
      </c>
    </row>
    <row r="439" spans="1:11">
      <c r="G439" s="3"/>
      <c r="K439" s="3">
        <f t="shared" si="68"/>
        <v>0</v>
      </c>
    </row>
    <row r="440" spans="1:11">
      <c r="A440" s="58" t="s">
        <v>523</v>
      </c>
      <c r="B440" s="1" t="s">
        <v>249</v>
      </c>
      <c r="C440" s="3">
        <v>795820.6</v>
      </c>
      <c r="G440" s="3">
        <f t="shared" ref="G440:G443" si="70">(C440-E440)*-1</f>
        <v>-795820.6</v>
      </c>
      <c r="K440" s="3">
        <f t="shared" si="68"/>
        <v>-795820.6</v>
      </c>
    </row>
    <row r="441" spans="1:11">
      <c r="A441" s="58" t="s">
        <v>627</v>
      </c>
      <c r="B441" s="1" t="s">
        <v>314</v>
      </c>
      <c r="C441" s="3">
        <v>308.19</v>
      </c>
      <c r="G441" s="3">
        <f t="shared" si="70"/>
        <v>-308.19</v>
      </c>
      <c r="K441" s="3">
        <f t="shared" si="68"/>
        <v>-308.19</v>
      </c>
    </row>
    <row r="442" spans="1:11">
      <c r="A442" s="58" t="s">
        <v>524</v>
      </c>
      <c r="B442" s="1" t="s">
        <v>250</v>
      </c>
      <c r="C442" s="3">
        <v>-103</v>
      </c>
      <c r="D442" s="29"/>
      <c r="E442" s="9"/>
      <c r="F442" s="9"/>
      <c r="G442" s="3">
        <f t="shared" si="70"/>
        <v>103</v>
      </c>
      <c r="H442" s="9"/>
      <c r="I442" s="9"/>
      <c r="J442" s="12"/>
      <c r="K442" s="3">
        <f t="shared" si="68"/>
        <v>103</v>
      </c>
    </row>
    <row r="443" spans="1:11">
      <c r="A443" s="58" t="s">
        <v>628</v>
      </c>
      <c r="B443" s="1" t="s">
        <v>315</v>
      </c>
      <c r="C443" s="3">
        <v>-308</v>
      </c>
      <c r="D443" s="29"/>
      <c r="E443" s="9"/>
      <c r="F443" s="9"/>
      <c r="G443" s="3">
        <f t="shared" si="70"/>
        <v>308</v>
      </c>
      <c r="H443" s="9"/>
      <c r="I443" s="9"/>
      <c r="J443" s="12"/>
      <c r="K443" s="3">
        <f t="shared" si="68"/>
        <v>308</v>
      </c>
    </row>
    <row r="444" spans="1:11">
      <c r="B444" s="1" t="s">
        <v>251</v>
      </c>
      <c r="C444" s="3">
        <f>SUM(C440:C443)</f>
        <v>795717.78999999992</v>
      </c>
      <c r="G444" s="3">
        <f>SUM(G440:G443)</f>
        <v>-795717.78999999992</v>
      </c>
      <c r="I444" s="3">
        <f>SUM(I440:I442)</f>
        <v>0</v>
      </c>
      <c r="K444" s="3">
        <f t="shared" si="68"/>
        <v>-795717.78999999992</v>
      </c>
    </row>
    <row r="445" spans="1:11">
      <c r="G445" s="3"/>
      <c r="K445" s="3">
        <f t="shared" si="68"/>
        <v>0</v>
      </c>
    </row>
    <row r="446" spans="1:11">
      <c r="A446" s="58">
        <v>2410001</v>
      </c>
      <c r="B446" s="1" t="s">
        <v>252</v>
      </c>
      <c r="C446" s="3">
        <v>0</v>
      </c>
      <c r="G446" s="3">
        <f t="shared" ref="G446:G463" si="71">(C446-E446)*-1</f>
        <v>0</v>
      </c>
      <c r="K446" s="3">
        <f t="shared" si="68"/>
        <v>0</v>
      </c>
    </row>
    <row r="447" spans="1:11">
      <c r="A447" s="58">
        <v>2410002</v>
      </c>
      <c r="B447" s="1" t="s">
        <v>253</v>
      </c>
      <c r="C447" s="3">
        <v>0</v>
      </c>
      <c r="G447" s="3">
        <f t="shared" si="71"/>
        <v>0</v>
      </c>
      <c r="K447" s="3">
        <f t="shared" si="68"/>
        <v>0</v>
      </c>
    </row>
    <row r="448" spans="1:11">
      <c r="A448" s="58">
        <v>2410003</v>
      </c>
      <c r="B448" s="1" t="s">
        <v>254</v>
      </c>
      <c r="C448" s="3">
        <v>0</v>
      </c>
      <c r="G448" s="3">
        <f t="shared" si="71"/>
        <v>0</v>
      </c>
      <c r="K448" s="3">
        <f t="shared" si="68"/>
        <v>0</v>
      </c>
    </row>
    <row r="449" spans="1:17">
      <c r="A449" s="58">
        <v>2410004</v>
      </c>
      <c r="B449" s="1" t="s">
        <v>255</v>
      </c>
      <c r="C449" s="3">
        <v>568417.44000000006</v>
      </c>
      <c r="G449" s="3">
        <f t="shared" si="71"/>
        <v>-568417.44000000006</v>
      </c>
      <c r="K449" s="3">
        <f t="shared" si="68"/>
        <v>-568417.44000000006</v>
      </c>
    </row>
    <row r="450" spans="1:17">
      <c r="A450" s="58">
        <v>2410006</v>
      </c>
      <c r="B450" s="1" t="s">
        <v>256</v>
      </c>
      <c r="C450" s="3">
        <v>0</v>
      </c>
      <c r="G450" s="3">
        <f t="shared" si="71"/>
        <v>0</v>
      </c>
      <c r="K450" s="3">
        <f t="shared" si="68"/>
        <v>0</v>
      </c>
    </row>
    <row r="451" spans="1:17">
      <c r="A451" s="58">
        <v>2410008</v>
      </c>
      <c r="B451" s="1" t="s">
        <v>257</v>
      </c>
      <c r="C451" s="3">
        <v>537572.94999999995</v>
      </c>
      <c r="G451" s="3">
        <f t="shared" si="71"/>
        <v>-537572.94999999995</v>
      </c>
      <c r="K451" s="3">
        <f t="shared" si="68"/>
        <v>-537572.94999999995</v>
      </c>
    </row>
    <row r="452" spans="1:17">
      <c r="A452" s="58">
        <v>2410009</v>
      </c>
      <c r="B452" s="1" t="s">
        <v>258</v>
      </c>
      <c r="C452" s="6">
        <v>703708.46</v>
      </c>
      <c r="G452" s="6">
        <f t="shared" si="71"/>
        <v>-703708.46</v>
      </c>
      <c r="K452" s="3">
        <f t="shared" si="68"/>
        <v>-703708.46</v>
      </c>
    </row>
    <row r="453" spans="1:17">
      <c r="B453" s="1" t="s">
        <v>259</v>
      </c>
      <c r="C453" s="3">
        <f>SUM(C446:C452)</f>
        <v>1809698.85</v>
      </c>
      <c r="G453" s="3">
        <f>SUM(G446:G452)</f>
        <v>-1809698.85</v>
      </c>
      <c r="I453" s="3">
        <f>SUM(I446:I452)</f>
        <v>0</v>
      </c>
      <c r="K453" s="3">
        <f t="shared" si="68"/>
        <v>-1809698.85</v>
      </c>
    </row>
    <row r="454" spans="1:17">
      <c r="A454" s="58">
        <v>2420514</v>
      </c>
      <c r="B454" s="1" t="s">
        <v>260</v>
      </c>
      <c r="C454" s="6">
        <v>30761.076000000001</v>
      </c>
      <c r="G454" s="6">
        <f t="shared" si="71"/>
        <v>-30761.076000000001</v>
      </c>
      <c r="K454" s="3">
        <f t="shared" si="68"/>
        <v>-30761.076000000001</v>
      </c>
    </row>
    <row r="455" spans="1:17">
      <c r="B455" s="1" t="s">
        <v>261</v>
      </c>
      <c r="C455" s="3">
        <f>SUM(C454)</f>
        <v>30761.076000000001</v>
      </c>
      <c r="G455" s="3">
        <f>SUM(G454)</f>
        <v>-30761.076000000001</v>
      </c>
      <c r="I455" s="3">
        <f>SUM(I454)</f>
        <v>0</v>
      </c>
      <c r="K455" s="3">
        <f t="shared" si="68"/>
        <v>-30761.076000000001</v>
      </c>
    </row>
    <row r="456" spans="1:17">
      <c r="A456" s="58">
        <v>2420504</v>
      </c>
      <c r="B456" s="1" t="s">
        <v>262</v>
      </c>
      <c r="C456" s="6">
        <v>0</v>
      </c>
      <c r="G456" s="6">
        <f t="shared" si="71"/>
        <v>0</v>
      </c>
      <c r="K456" s="3">
        <f t="shared" si="68"/>
        <v>0</v>
      </c>
      <c r="Q456" s="62"/>
    </row>
    <row r="457" spans="1:17">
      <c r="B457" s="1" t="s">
        <v>263</v>
      </c>
      <c r="C457" s="3">
        <f>SUM(C456:C456)</f>
        <v>0</v>
      </c>
      <c r="G457" s="3">
        <f>SUM(G456:G456)</f>
        <v>0</v>
      </c>
      <c r="I457" s="3">
        <f>SUM(I456:I456)</f>
        <v>0</v>
      </c>
      <c r="K457" s="3">
        <f t="shared" si="68"/>
        <v>0</v>
      </c>
    </row>
    <row r="458" spans="1:17">
      <c r="B458" s="1" t="s">
        <v>264</v>
      </c>
      <c r="C458" s="3">
        <f>C457</f>
        <v>0</v>
      </c>
      <c r="G458" s="3">
        <f t="shared" si="71"/>
        <v>0</v>
      </c>
      <c r="I458" s="3">
        <f>I457</f>
        <v>0</v>
      </c>
      <c r="K458" s="3">
        <f t="shared" si="68"/>
        <v>0</v>
      </c>
    </row>
    <row r="459" spans="1:17">
      <c r="A459" s="58">
        <v>2420020</v>
      </c>
      <c r="B459" s="1" t="s">
        <v>265</v>
      </c>
      <c r="C459" s="3">
        <v>2326876.4300000002</v>
      </c>
      <c r="G459" s="3">
        <f t="shared" si="71"/>
        <v>-2326876.4300000002</v>
      </c>
      <c r="K459" s="3">
        <f t="shared" si="68"/>
        <v>-2326876.4300000002</v>
      </c>
    </row>
    <row r="460" spans="1:17">
      <c r="A460" s="58">
        <v>2420021</v>
      </c>
      <c r="B460" s="1" t="s">
        <v>266</v>
      </c>
      <c r="C460" s="6">
        <v>452000.95</v>
      </c>
      <c r="G460" s="6">
        <f t="shared" si="71"/>
        <v>-452000.95</v>
      </c>
      <c r="K460" s="3">
        <f t="shared" si="68"/>
        <v>-452000.95</v>
      </c>
    </row>
    <row r="461" spans="1:17">
      <c r="B461" s="1" t="s">
        <v>267</v>
      </c>
      <c r="C461" s="3">
        <f>SUM(C459:C460)</f>
        <v>2778877.3800000004</v>
      </c>
      <c r="G461" s="3">
        <f>SUM(G459:G460)</f>
        <v>-2778877.3800000004</v>
      </c>
      <c r="I461" s="3">
        <f>SUM(I459:I460)</f>
        <v>0</v>
      </c>
      <c r="K461" s="3">
        <f t="shared" si="68"/>
        <v>-2778877.3800000004</v>
      </c>
    </row>
    <row r="462" spans="1:17">
      <c r="A462" s="58">
        <v>2420051</v>
      </c>
      <c r="B462" s="1" t="s">
        <v>268</v>
      </c>
      <c r="C462" s="3">
        <v>131381.78</v>
      </c>
      <c r="G462" s="3">
        <f t="shared" si="71"/>
        <v>-131381.78</v>
      </c>
      <c r="K462" s="3">
        <f t="shared" si="68"/>
        <v>-131381.78</v>
      </c>
    </row>
    <row r="463" spans="1:17">
      <c r="A463" s="58">
        <v>2420053</v>
      </c>
      <c r="B463" s="1" t="s">
        <v>180</v>
      </c>
      <c r="C463" s="101">
        <v>0</v>
      </c>
      <c r="G463" s="6">
        <f t="shared" si="71"/>
        <v>0</v>
      </c>
      <c r="K463" s="3">
        <f t="shared" si="68"/>
        <v>0</v>
      </c>
    </row>
    <row r="464" spans="1:17">
      <c r="B464" s="1" t="s">
        <v>269</v>
      </c>
      <c r="C464" s="3">
        <f>SUM(C462:C463)</f>
        <v>131381.78</v>
      </c>
      <c r="G464" s="3">
        <f>SUM(G462:G463)</f>
        <v>-131381.78</v>
      </c>
      <c r="I464" s="3">
        <f>SUM(I462:I463)</f>
        <v>0</v>
      </c>
      <c r="K464" s="3">
        <f t="shared" si="68"/>
        <v>-131381.78</v>
      </c>
    </row>
    <row r="465" spans="1:11">
      <c r="B465" s="1" t="s">
        <v>270</v>
      </c>
      <c r="C465" s="3">
        <f>C461+C464</f>
        <v>2910259.16</v>
      </c>
      <c r="G465" s="3">
        <f>G461+G464</f>
        <v>-2910259.16</v>
      </c>
      <c r="I465" s="3">
        <f>I461+I464</f>
        <v>0</v>
      </c>
      <c r="K465" s="3">
        <f t="shared" si="68"/>
        <v>-2910259.16</v>
      </c>
    </row>
    <row r="466" spans="1:11">
      <c r="A466" s="58" t="s">
        <v>543</v>
      </c>
      <c r="B466" s="1" t="s">
        <v>544</v>
      </c>
      <c r="C466" s="3">
        <v>0</v>
      </c>
      <c r="G466" s="3">
        <f t="shared" ref="G466:G495" si="72">(C466-E466)*-1</f>
        <v>0</v>
      </c>
      <c r="I466" s="3"/>
      <c r="K466" s="3">
        <f t="shared" si="68"/>
        <v>0</v>
      </c>
    </row>
    <row r="467" spans="1:11">
      <c r="A467" s="58">
        <v>2420002</v>
      </c>
      <c r="B467" s="1" t="s">
        <v>271</v>
      </c>
      <c r="C467" s="3">
        <v>96012.790000000008</v>
      </c>
      <c r="G467" s="3">
        <f t="shared" si="72"/>
        <v>-96012.790000000008</v>
      </c>
      <c r="K467" s="3">
        <f t="shared" si="68"/>
        <v>-96012.790000000008</v>
      </c>
    </row>
    <row r="468" spans="1:11">
      <c r="A468" s="58">
        <v>2420003</v>
      </c>
      <c r="B468" s="1" t="s">
        <v>272</v>
      </c>
      <c r="C468" s="3">
        <v>9489.92</v>
      </c>
      <c r="G468" s="3">
        <f t="shared" si="72"/>
        <v>-9489.92</v>
      </c>
      <c r="K468" s="3">
        <f t="shared" si="68"/>
        <v>-9489.92</v>
      </c>
    </row>
    <row r="469" spans="1:11">
      <c r="A469" s="58">
        <v>2420013</v>
      </c>
      <c r="B469" s="1" t="s">
        <v>273</v>
      </c>
      <c r="C469" s="6">
        <v>1411.24</v>
      </c>
      <c r="D469" s="29"/>
      <c r="E469" s="9"/>
      <c r="F469" s="9"/>
      <c r="G469" s="6">
        <f t="shared" si="72"/>
        <v>-1411.24</v>
      </c>
      <c r="H469" s="9"/>
      <c r="I469" s="9"/>
      <c r="J469" s="12"/>
      <c r="K469" s="3">
        <f t="shared" si="68"/>
        <v>-1411.24</v>
      </c>
    </row>
    <row r="470" spans="1:11">
      <c r="B470" s="1" t="s">
        <v>274</v>
      </c>
      <c r="C470" s="3">
        <f>SUM(C466:C469)</f>
        <v>106913.95000000001</v>
      </c>
      <c r="G470" s="3">
        <f>SUM(G466:G469)</f>
        <v>-106913.95000000001</v>
      </c>
      <c r="I470" s="3">
        <f>SUM(I467:I469)</f>
        <v>0</v>
      </c>
      <c r="K470" s="3">
        <f t="shared" si="68"/>
        <v>-106913.95000000001</v>
      </c>
    </row>
    <row r="471" spans="1:11">
      <c r="A471" s="58">
        <v>2420532</v>
      </c>
      <c r="B471" s="1" t="s">
        <v>275</v>
      </c>
      <c r="C471" s="6">
        <v>268142.88</v>
      </c>
      <c r="G471" s="6">
        <f t="shared" si="72"/>
        <v>-268142.88</v>
      </c>
      <c r="K471" s="3">
        <f t="shared" si="68"/>
        <v>-268142.88</v>
      </c>
    </row>
    <row r="472" spans="1:11">
      <c r="B472" s="1" t="s">
        <v>276</v>
      </c>
      <c r="C472" s="3">
        <f>SUM(C471:C471)</f>
        <v>268142.88</v>
      </c>
      <c r="G472" s="3">
        <f>SUM(G471:G471)</f>
        <v>-268142.88</v>
      </c>
      <c r="I472" s="3">
        <f>SUM(I471:I471)</f>
        <v>0</v>
      </c>
      <c r="K472" s="3">
        <f t="shared" si="68"/>
        <v>-268142.88</v>
      </c>
    </row>
    <row r="473" spans="1:11">
      <c r="A473" s="58">
        <v>2420027</v>
      </c>
      <c r="B473" s="1" t="s">
        <v>277</v>
      </c>
      <c r="C473" s="3">
        <v>1393393.04</v>
      </c>
      <c r="G473" s="3">
        <f t="shared" si="72"/>
        <v>-1393393.04</v>
      </c>
      <c r="K473" s="3">
        <f t="shared" si="68"/>
        <v>-1393393.04</v>
      </c>
    </row>
    <row r="474" spans="1:11">
      <c r="A474" s="58">
        <v>2420046</v>
      </c>
      <c r="B474" s="1" t="s">
        <v>278</v>
      </c>
      <c r="C474" s="3">
        <v>4247.4800000000005</v>
      </c>
      <c r="G474" s="3">
        <f t="shared" si="72"/>
        <v>-4247.4800000000005</v>
      </c>
      <c r="K474" s="3">
        <f t="shared" si="68"/>
        <v>-4247.4800000000005</v>
      </c>
    </row>
    <row r="475" spans="1:11">
      <c r="A475" s="58">
        <v>2420071</v>
      </c>
      <c r="B475" s="1" t="s">
        <v>279</v>
      </c>
      <c r="C475" s="3">
        <v>3494.64</v>
      </c>
      <c r="G475" s="3">
        <f t="shared" si="72"/>
        <v>-3494.64</v>
      </c>
      <c r="K475" s="3">
        <f t="shared" si="68"/>
        <v>-3494.64</v>
      </c>
    </row>
    <row r="476" spans="1:11">
      <c r="A476" s="58">
        <v>2420072</v>
      </c>
      <c r="B476" s="1" t="s">
        <v>280</v>
      </c>
      <c r="C476" s="3">
        <v>17022.86</v>
      </c>
      <c r="G476" s="3">
        <f t="shared" si="72"/>
        <v>-17022.86</v>
      </c>
      <c r="K476" s="3">
        <f t="shared" si="68"/>
        <v>-17022.86</v>
      </c>
    </row>
    <row r="477" spans="1:11">
      <c r="A477" s="58">
        <v>2420076</v>
      </c>
      <c r="B477" s="1" t="s">
        <v>281</v>
      </c>
      <c r="C477" s="3">
        <v>24173.040000000001</v>
      </c>
      <c r="G477" s="3">
        <f t="shared" si="72"/>
        <v>-24173.040000000001</v>
      </c>
      <c r="K477" s="3">
        <f t="shared" si="68"/>
        <v>-24173.040000000001</v>
      </c>
    </row>
    <row r="478" spans="1:11">
      <c r="A478" s="58" t="s">
        <v>525</v>
      </c>
      <c r="B478" s="1" t="s">
        <v>526</v>
      </c>
      <c r="C478" s="3">
        <v>0</v>
      </c>
      <c r="G478" s="3">
        <f t="shared" si="72"/>
        <v>0</v>
      </c>
      <c r="K478" s="3">
        <f t="shared" si="68"/>
        <v>0</v>
      </c>
    </row>
    <row r="479" spans="1:11">
      <c r="A479" s="58">
        <v>2420088</v>
      </c>
      <c r="B479" s="1" t="s">
        <v>282</v>
      </c>
      <c r="C479" s="3">
        <v>296868.51</v>
      </c>
      <c r="G479" s="3">
        <f t="shared" si="72"/>
        <v>-296868.51</v>
      </c>
      <c r="K479" s="3">
        <f t="shared" si="68"/>
        <v>-296868.51</v>
      </c>
    </row>
    <row r="480" spans="1:11">
      <c r="A480" s="58">
        <v>2420511</v>
      </c>
      <c r="B480" s="1" t="s">
        <v>283</v>
      </c>
      <c r="C480" s="3">
        <v>1539595.2520000001</v>
      </c>
      <c r="G480" s="3">
        <f t="shared" si="72"/>
        <v>-1539595.2520000001</v>
      </c>
      <c r="K480" s="3">
        <f t="shared" si="68"/>
        <v>-1539595.2520000001</v>
      </c>
    </row>
    <row r="481" spans="1:11">
      <c r="A481" s="58">
        <v>2420515</v>
      </c>
      <c r="B481" s="1" t="s">
        <v>410</v>
      </c>
      <c r="C481" s="3">
        <v>0</v>
      </c>
      <c r="G481" s="3">
        <f t="shared" si="72"/>
        <v>0</v>
      </c>
      <c r="K481" s="3">
        <f t="shared" si="68"/>
        <v>0</v>
      </c>
    </row>
    <row r="482" spans="1:11">
      <c r="A482" s="58">
        <v>2420512</v>
      </c>
      <c r="B482" s="1" t="s">
        <v>284</v>
      </c>
      <c r="C482" s="3">
        <v>7541.01</v>
      </c>
      <c r="G482" s="3">
        <f t="shared" si="72"/>
        <v>-7541.01</v>
      </c>
      <c r="K482" s="3">
        <f t="shared" si="68"/>
        <v>-7541.01</v>
      </c>
    </row>
    <row r="483" spans="1:11">
      <c r="A483" s="58">
        <v>2420542</v>
      </c>
      <c r="B483" s="1" t="s">
        <v>285</v>
      </c>
      <c r="C483" s="3">
        <v>94957.24</v>
      </c>
      <c r="G483" s="3">
        <f t="shared" si="72"/>
        <v>-94957.24</v>
      </c>
      <c r="K483" s="3">
        <f t="shared" si="68"/>
        <v>-94957.24</v>
      </c>
    </row>
    <row r="484" spans="1:11">
      <c r="A484" s="58">
        <v>2420558</v>
      </c>
      <c r="B484" s="1" t="s">
        <v>286</v>
      </c>
      <c r="C484" s="3">
        <v>1884602.79</v>
      </c>
      <c r="G484" s="3">
        <f t="shared" si="72"/>
        <v>-1884602.79</v>
      </c>
      <c r="K484" s="3">
        <f t="shared" si="68"/>
        <v>-1884602.79</v>
      </c>
    </row>
    <row r="485" spans="1:11">
      <c r="A485" s="58">
        <v>242059219</v>
      </c>
      <c r="B485" s="1" t="s">
        <v>287</v>
      </c>
      <c r="C485" s="3">
        <v>0</v>
      </c>
      <c r="G485" s="3">
        <f t="shared" si="72"/>
        <v>0</v>
      </c>
      <c r="K485" s="3">
        <f t="shared" si="68"/>
        <v>0</v>
      </c>
    </row>
    <row r="486" spans="1:11">
      <c r="A486" s="58">
        <v>242059220</v>
      </c>
      <c r="B486" s="1" t="s">
        <v>287</v>
      </c>
      <c r="C486" s="3">
        <v>0</v>
      </c>
      <c r="G486" s="3">
        <f t="shared" si="72"/>
        <v>0</v>
      </c>
      <c r="K486" s="3">
        <f t="shared" si="68"/>
        <v>0</v>
      </c>
    </row>
    <row r="487" spans="1:11">
      <c r="A487" s="58">
        <v>2420618</v>
      </c>
      <c r="B487" s="1" t="s">
        <v>288</v>
      </c>
      <c r="C487" s="3">
        <v>929725.74</v>
      </c>
      <c r="G487" s="3">
        <f t="shared" si="72"/>
        <v>-929725.74</v>
      </c>
      <c r="K487" s="3">
        <f t="shared" si="68"/>
        <v>-929725.74</v>
      </c>
    </row>
    <row r="488" spans="1:11">
      <c r="A488" s="58">
        <v>2420623</v>
      </c>
      <c r="B488" s="1" t="s">
        <v>289</v>
      </c>
      <c r="C488" s="3">
        <v>505580.39</v>
      </c>
      <c r="G488" s="3">
        <f t="shared" si="72"/>
        <v>-505580.39</v>
      </c>
      <c r="K488" s="3">
        <f t="shared" si="68"/>
        <v>-505580.39</v>
      </c>
    </row>
    <row r="489" spans="1:11">
      <c r="A489" s="58">
        <v>2420624</v>
      </c>
      <c r="B489" s="1" t="s">
        <v>290</v>
      </c>
      <c r="C489" s="3">
        <v>30052.632000000001</v>
      </c>
      <c r="G489" s="3">
        <f t="shared" si="72"/>
        <v>-30052.632000000001</v>
      </c>
      <c r="K489" s="3">
        <f t="shared" ref="K489:K497" si="73">G489-I489</f>
        <v>-30052.632000000001</v>
      </c>
    </row>
    <row r="490" spans="1:11">
      <c r="A490" s="58">
        <v>2420635</v>
      </c>
      <c r="B490" s="1" t="s">
        <v>291</v>
      </c>
      <c r="C490" s="3">
        <v>51217.892999999996</v>
      </c>
      <c r="G490" s="3">
        <f t="shared" si="72"/>
        <v>-51217.892999999996</v>
      </c>
      <c r="K490" s="3">
        <f t="shared" si="73"/>
        <v>-51217.892999999996</v>
      </c>
    </row>
    <row r="491" spans="1:11">
      <c r="A491" s="58">
        <v>2420643</v>
      </c>
      <c r="B491" s="1" t="s">
        <v>292</v>
      </c>
      <c r="C491" s="3">
        <v>87468.729000000007</v>
      </c>
      <c r="G491" s="3">
        <f t="shared" si="72"/>
        <v>-87468.729000000007</v>
      </c>
      <c r="K491" s="3">
        <f t="shared" si="73"/>
        <v>-87468.729000000007</v>
      </c>
    </row>
    <row r="492" spans="1:11">
      <c r="A492" s="58">
        <v>2420651</v>
      </c>
      <c r="B492" s="1" t="s">
        <v>411</v>
      </c>
      <c r="C492" s="3">
        <v>244045</v>
      </c>
      <c r="G492" s="3">
        <f t="shared" si="72"/>
        <v>-244045</v>
      </c>
      <c r="K492" s="3">
        <f t="shared" si="73"/>
        <v>-244045</v>
      </c>
    </row>
    <row r="493" spans="1:11">
      <c r="A493" s="58" t="s">
        <v>629</v>
      </c>
      <c r="B493" s="1" t="s">
        <v>630</v>
      </c>
      <c r="C493" s="3">
        <v>18479.895</v>
      </c>
      <c r="G493" s="3">
        <f t="shared" si="72"/>
        <v>-18479.895</v>
      </c>
      <c r="K493" s="3">
        <f t="shared" si="73"/>
        <v>-18479.895</v>
      </c>
    </row>
    <row r="494" spans="1:11">
      <c r="A494" s="58" t="s">
        <v>631</v>
      </c>
      <c r="B494" s="1" t="s">
        <v>632</v>
      </c>
      <c r="C494" s="3">
        <v>13644.802</v>
      </c>
      <c r="G494" s="3">
        <f t="shared" si="72"/>
        <v>-13644.802</v>
      </c>
      <c r="K494" s="3">
        <f t="shared" si="73"/>
        <v>-13644.802</v>
      </c>
    </row>
    <row r="495" spans="1:11">
      <c r="A495" s="58" t="s">
        <v>527</v>
      </c>
      <c r="B495" s="1" t="s">
        <v>528</v>
      </c>
      <c r="C495" s="6">
        <v>684.2</v>
      </c>
      <c r="G495" s="6">
        <f t="shared" si="72"/>
        <v>-684.2</v>
      </c>
      <c r="K495" s="3">
        <f t="shared" si="73"/>
        <v>-684.2</v>
      </c>
    </row>
    <row r="496" spans="1:11">
      <c r="B496" s="1" t="s">
        <v>293</v>
      </c>
      <c r="C496" s="3">
        <f>SUM(C473:C495)</f>
        <v>7146795.1430000002</v>
      </c>
      <c r="G496" s="3">
        <f>SUM(G473:G495)</f>
        <v>-7146795.1430000002</v>
      </c>
      <c r="I496" s="3">
        <f>SUM(I473:I495)</f>
        <v>0</v>
      </c>
      <c r="K496" s="3">
        <f t="shared" si="73"/>
        <v>-7146795.1430000002</v>
      </c>
    </row>
    <row r="497" spans="1:14">
      <c r="B497" s="1" t="s">
        <v>294</v>
      </c>
      <c r="C497" s="4">
        <f>C453+C455+C458+C465+C470+C472+C496</f>
        <v>12272571.059</v>
      </c>
      <c r="G497" s="4">
        <f>G453+G455+G458+G465+G470+G472+G496</f>
        <v>-12272571.059</v>
      </c>
      <c r="I497" s="4">
        <f>I453+I455+I458+I465+I470+I472+I496</f>
        <v>0</v>
      </c>
      <c r="K497" s="4">
        <f t="shared" si="73"/>
        <v>-12272571.059</v>
      </c>
    </row>
    <row r="498" spans="1:14">
      <c r="B498" s="1" t="s">
        <v>295</v>
      </c>
      <c r="C498" s="3">
        <f>C355+C365+C369+C422+C432+C438+C444+C497+C334</f>
        <v>286260750.11000001</v>
      </c>
      <c r="E498" s="3">
        <f>E355+E365+E369+E422+E432+E438+E444+E497+E334</f>
        <v>113624551.78</v>
      </c>
      <c r="F498" s="3"/>
      <c r="G498" s="3">
        <f>G355+G365+G369+G422+G432+G438+G444+G497+G334</f>
        <v>-172636198.32999998</v>
      </c>
      <c r="I498" s="3">
        <f>I355+I365+I369+I422+I432+I438+I444+I497+I334</f>
        <v>-39624580.350000001</v>
      </c>
      <c r="J498" s="83"/>
      <c r="K498" s="3">
        <f>K355+K365+K369+K422+K432+K438+K444+K497+K334</f>
        <v>-133011617.97999999</v>
      </c>
      <c r="N498" s="10"/>
    </row>
    <row r="499" spans="1:14">
      <c r="C499" s="3" t="s">
        <v>155</v>
      </c>
      <c r="G499" s="3" t="s">
        <v>155</v>
      </c>
      <c r="K499" s="3" t="s">
        <v>155</v>
      </c>
    </row>
    <row r="500" spans="1:14">
      <c r="A500" s="58">
        <v>2811001</v>
      </c>
      <c r="B500" s="1" t="s">
        <v>549</v>
      </c>
      <c r="C500" s="3">
        <v>42994987.030000001</v>
      </c>
      <c r="G500" s="3">
        <f t="shared" ref="G500:G510" si="74">(C500-E500)*-1</f>
        <v>-42994987.030000001</v>
      </c>
      <c r="I500" s="10">
        <f>G500</f>
        <v>-42994987.030000001</v>
      </c>
      <c r="J500" s="77" t="s">
        <v>547</v>
      </c>
      <c r="K500" s="3">
        <f>G500-I500</f>
        <v>0</v>
      </c>
    </row>
    <row r="501" spans="1:14">
      <c r="A501" s="58" t="s">
        <v>531</v>
      </c>
      <c r="B501" s="1" t="s">
        <v>532</v>
      </c>
      <c r="C501" s="3">
        <v>-16404250.27</v>
      </c>
      <c r="G501" s="3">
        <f t="shared" si="74"/>
        <v>16404250.27</v>
      </c>
      <c r="K501" s="3">
        <f t="shared" ref="K501:K510" si="75">G501-I501</f>
        <v>16404250.27</v>
      </c>
    </row>
    <row r="502" spans="1:14">
      <c r="A502" s="58">
        <v>2821001</v>
      </c>
      <c r="B502" s="1" t="s">
        <v>550</v>
      </c>
      <c r="C502" s="3">
        <v>332164088.704</v>
      </c>
      <c r="G502" s="3">
        <f t="shared" si="74"/>
        <v>-332164088.704</v>
      </c>
      <c r="I502" s="10">
        <v>-332945085.24000001</v>
      </c>
      <c r="J502" s="77" t="s">
        <v>547</v>
      </c>
      <c r="K502" s="3">
        <f t="shared" si="75"/>
        <v>780996.53600001335</v>
      </c>
    </row>
    <row r="503" spans="1:14">
      <c r="A503" s="58">
        <v>2823001</v>
      </c>
      <c r="B503" s="1" t="s">
        <v>296</v>
      </c>
      <c r="C503" s="3">
        <v>35318407.729999997</v>
      </c>
      <c r="G503" s="3">
        <f t="shared" si="74"/>
        <v>-35318407.729999997</v>
      </c>
      <c r="K503" s="3">
        <f t="shared" si="75"/>
        <v>-35318407.729999997</v>
      </c>
    </row>
    <row r="504" spans="1:14">
      <c r="A504" s="58">
        <v>2824001</v>
      </c>
      <c r="B504" s="1" t="s">
        <v>297</v>
      </c>
      <c r="C504" s="3">
        <v>-89198026.010000005</v>
      </c>
      <c r="G504" s="3">
        <f t="shared" si="74"/>
        <v>89198026.010000005</v>
      </c>
      <c r="K504" s="3">
        <f t="shared" si="75"/>
        <v>89198026.010000005</v>
      </c>
    </row>
    <row r="505" spans="1:14">
      <c r="A505" s="58">
        <v>2831001</v>
      </c>
      <c r="B505" s="1" t="s">
        <v>548</v>
      </c>
      <c r="C505" s="3">
        <v>116351166.25</v>
      </c>
      <c r="G505" s="3">
        <f t="shared" si="74"/>
        <v>-116351166.25</v>
      </c>
      <c r="I505" s="10">
        <f>G505</f>
        <v>-116351166.25</v>
      </c>
      <c r="J505" s="77" t="s">
        <v>547</v>
      </c>
      <c r="K505" s="3">
        <f t="shared" si="75"/>
        <v>0</v>
      </c>
    </row>
    <row r="506" spans="1:14">
      <c r="A506" s="58">
        <v>2831102</v>
      </c>
      <c r="B506" s="1" t="s">
        <v>551</v>
      </c>
      <c r="C506" s="3">
        <v>2059182</v>
      </c>
      <c r="G506" s="3">
        <f t="shared" si="74"/>
        <v>-2059182</v>
      </c>
      <c r="I506" s="10">
        <f>G506</f>
        <v>-2059182</v>
      </c>
      <c r="J506" s="77" t="s">
        <v>547</v>
      </c>
      <c r="K506" s="3">
        <f t="shared" si="75"/>
        <v>0</v>
      </c>
    </row>
    <row r="507" spans="1:14">
      <c r="A507" s="58">
        <v>2832001</v>
      </c>
      <c r="B507" s="1" t="s">
        <v>299</v>
      </c>
      <c r="C507" s="3">
        <v>0.09</v>
      </c>
      <c r="G507" s="3">
        <f t="shared" si="74"/>
        <v>-0.09</v>
      </c>
      <c r="K507" s="3">
        <f t="shared" si="75"/>
        <v>-0.09</v>
      </c>
    </row>
    <row r="508" spans="1:14">
      <c r="A508" s="58">
        <v>2833001</v>
      </c>
      <c r="B508" s="1" t="s">
        <v>300</v>
      </c>
      <c r="C508" s="3">
        <v>26650043.98</v>
      </c>
      <c r="G508" s="3">
        <f t="shared" si="74"/>
        <v>-26650043.98</v>
      </c>
      <c r="K508" s="3">
        <f t="shared" si="75"/>
        <v>-26650043.98</v>
      </c>
    </row>
    <row r="509" spans="1:14">
      <c r="A509" s="58">
        <v>2833002</v>
      </c>
      <c r="B509" s="1" t="s">
        <v>301</v>
      </c>
      <c r="C509" s="24">
        <v>93527598.700000003</v>
      </c>
      <c r="G509" s="3">
        <f t="shared" si="74"/>
        <v>-93527598.700000003</v>
      </c>
      <c r="K509" s="3">
        <f t="shared" si="75"/>
        <v>-93527598.700000003</v>
      </c>
      <c r="N509" s="62"/>
    </row>
    <row r="510" spans="1:14">
      <c r="A510" s="58" t="s">
        <v>529</v>
      </c>
      <c r="B510" s="1" t="s">
        <v>530</v>
      </c>
      <c r="C510" s="6">
        <v>-8301552.1399999997</v>
      </c>
      <c r="G510" s="6">
        <f t="shared" si="74"/>
        <v>8301552.1399999997</v>
      </c>
      <c r="I510" s="104"/>
      <c r="J510" s="82"/>
      <c r="K510" s="6">
        <f t="shared" si="75"/>
        <v>8301552.1399999997</v>
      </c>
      <c r="N510" s="63"/>
    </row>
    <row r="511" spans="1:14" ht="15" thickBot="1">
      <c r="B511" s="1" t="s">
        <v>302</v>
      </c>
      <c r="C511" s="3">
        <f>SUM(C500:C510)</f>
        <v>535161646.06400001</v>
      </c>
      <c r="G511" s="3">
        <f>SUM(G500:G510)</f>
        <v>-535161646.06400001</v>
      </c>
      <c r="I511" s="16">
        <f>SUM(I500:I510)</f>
        <v>-494350420.51999998</v>
      </c>
      <c r="K511" s="3">
        <f>SUM(K500:K510)</f>
        <v>-40811225.543999985</v>
      </c>
    </row>
    <row r="512" spans="1:14" ht="45.75" customHeight="1" thickBot="1">
      <c r="A512" s="98" t="s">
        <v>552</v>
      </c>
      <c r="B512" s="99"/>
      <c r="G512" s="3"/>
      <c r="I512" s="16"/>
      <c r="K512" s="3"/>
    </row>
    <row r="513" spans="1:11">
      <c r="B513" s="76"/>
      <c r="G513" s="3"/>
      <c r="K513" s="3"/>
    </row>
    <row r="514" spans="1:11">
      <c r="A514" s="58">
        <v>2550001</v>
      </c>
      <c r="B514" s="1" t="s">
        <v>303</v>
      </c>
      <c r="C514" s="6">
        <v>-0.38</v>
      </c>
      <c r="E514" s="9">
        <f>C514</f>
        <v>-0.38</v>
      </c>
      <c r="F514" s="9"/>
      <c r="G514" s="6">
        <f t="shared" ref="G514" si="76">(C514-E514)*-1</f>
        <v>0</v>
      </c>
      <c r="K514" s="6">
        <f>G514-I514</f>
        <v>0</v>
      </c>
    </row>
    <row r="515" spans="1:11">
      <c r="B515" s="1" t="s">
        <v>304</v>
      </c>
      <c r="C515" s="3">
        <f>SUM(C514)</f>
        <v>-0.38</v>
      </c>
      <c r="E515" s="10">
        <f>SUM(E514)</f>
        <v>-0.38</v>
      </c>
      <c r="G515" s="3">
        <f>SUM(G514)</f>
        <v>0</v>
      </c>
      <c r="I515" s="3">
        <f>SUM(I514)</f>
        <v>0</v>
      </c>
      <c r="K515" s="3">
        <f>SUM(K514)</f>
        <v>0</v>
      </c>
    </row>
    <row r="516" spans="1:11">
      <c r="G516" s="3"/>
      <c r="K516" s="3"/>
    </row>
    <row r="517" spans="1:11">
      <c r="A517" s="58">
        <v>2540011</v>
      </c>
      <c r="B517" s="1" t="s">
        <v>305</v>
      </c>
      <c r="C517" s="6">
        <v>0</v>
      </c>
      <c r="G517" s="6">
        <f t="shared" ref="G517" si="77">(C517-E517)*-1</f>
        <v>0</v>
      </c>
      <c r="K517" s="6">
        <f>G517-I517</f>
        <v>0</v>
      </c>
    </row>
    <row r="518" spans="1:11">
      <c r="B518" s="1" t="s">
        <v>306</v>
      </c>
      <c r="C518" s="3">
        <f>SUM(C517)</f>
        <v>0</v>
      </c>
      <c r="G518" s="3">
        <f>SUM(G517)</f>
        <v>0</v>
      </c>
      <c r="K518" s="3">
        <f>SUM(K517)</f>
        <v>0</v>
      </c>
    </row>
    <row r="519" spans="1:11">
      <c r="A519" s="58" t="s">
        <v>633</v>
      </c>
      <c r="B519" s="1" t="s">
        <v>634</v>
      </c>
      <c r="C519" s="3">
        <v>2097759.92</v>
      </c>
      <c r="G519" s="3">
        <f t="shared" ref="G519:G529" si="78">(C519-E519)*-1</f>
        <v>-2097759.92</v>
      </c>
      <c r="K519" s="3">
        <f t="shared" ref="K519:K526" si="79">G519-I519</f>
        <v>-2097759.92</v>
      </c>
    </row>
    <row r="520" spans="1:11">
      <c r="A520" s="58">
        <v>2540047</v>
      </c>
      <c r="B520" s="1" t="s">
        <v>307</v>
      </c>
      <c r="C520" s="3">
        <v>0</v>
      </c>
      <c r="G520" s="3">
        <f t="shared" si="78"/>
        <v>0</v>
      </c>
      <c r="K520" s="3">
        <f t="shared" si="79"/>
        <v>0</v>
      </c>
    </row>
    <row r="521" spans="1:11">
      <c r="A521" s="58">
        <v>2540071</v>
      </c>
      <c r="B521" s="1" t="s">
        <v>412</v>
      </c>
      <c r="C521" s="3">
        <v>0</v>
      </c>
      <c r="G521" s="3">
        <f t="shared" si="78"/>
        <v>0</v>
      </c>
      <c r="K521" s="3">
        <f t="shared" si="79"/>
        <v>0</v>
      </c>
    </row>
    <row r="522" spans="1:11">
      <c r="A522" s="58">
        <v>2540105</v>
      </c>
      <c r="B522" s="1" t="s">
        <v>308</v>
      </c>
      <c r="C522" s="3">
        <v>0</v>
      </c>
      <c r="G522" s="3">
        <f t="shared" si="78"/>
        <v>0</v>
      </c>
      <c r="K522" s="3">
        <f t="shared" si="79"/>
        <v>0</v>
      </c>
    </row>
    <row r="523" spans="1:11">
      <c r="A523" s="58" t="s">
        <v>533</v>
      </c>
      <c r="B523" s="1" t="s">
        <v>534</v>
      </c>
      <c r="C523" s="3">
        <v>933030.01</v>
      </c>
      <c r="G523" s="3">
        <f t="shared" si="78"/>
        <v>-933030.01</v>
      </c>
      <c r="K523" s="3">
        <f t="shared" si="79"/>
        <v>-933030.01</v>
      </c>
    </row>
    <row r="524" spans="1:11">
      <c r="A524" s="58" t="s">
        <v>535</v>
      </c>
      <c r="B524" s="1" t="s">
        <v>536</v>
      </c>
      <c r="C524" s="24">
        <v>1871208.298</v>
      </c>
      <c r="G524" s="24">
        <f t="shared" si="78"/>
        <v>-1871208.298</v>
      </c>
      <c r="K524" s="24">
        <f t="shared" si="79"/>
        <v>-1871208.298</v>
      </c>
    </row>
    <row r="525" spans="1:11">
      <c r="A525" s="58" t="s">
        <v>635</v>
      </c>
      <c r="B525" s="1" t="s">
        <v>636</v>
      </c>
      <c r="C525" s="24">
        <v>488174.43</v>
      </c>
      <c r="G525" s="24">
        <f t="shared" si="78"/>
        <v>-488174.43</v>
      </c>
      <c r="K525" s="24">
        <f t="shared" si="79"/>
        <v>-488174.43</v>
      </c>
    </row>
    <row r="526" spans="1:11">
      <c r="A526" s="58" t="s">
        <v>537</v>
      </c>
      <c r="B526" s="1" t="s">
        <v>538</v>
      </c>
      <c r="C526" s="6">
        <v>52532.46</v>
      </c>
      <c r="G526" s="6">
        <f t="shared" si="78"/>
        <v>-52532.46</v>
      </c>
      <c r="K526" s="6">
        <f t="shared" si="79"/>
        <v>-52532.46</v>
      </c>
    </row>
    <row r="527" spans="1:11">
      <c r="B527" s="1" t="s">
        <v>309</v>
      </c>
      <c r="C527" s="3">
        <f>SUM(C519:C526)</f>
        <v>5442705.1179999998</v>
      </c>
      <c r="G527" s="3">
        <f>SUM(G519:G526)</f>
        <v>-5442705.1179999998</v>
      </c>
      <c r="K527" s="3">
        <f>G527-I527</f>
        <v>-5442705.1179999998</v>
      </c>
    </row>
    <row r="528" spans="1:11">
      <c r="A528" s="58">
        <v>2543001</v>
      </c>
      <c r="B528" s="1" t="s">
        <v>310</v>
      </c>
      <c r="C528" s="3">
        <v>-11.33</v>
      </c>
      <c r="G528" s="3">
        <f t="shared" si="78"/>
        <v>11.33</v>
      </c>
      <c r="K528" s="3">
        <f t="shared" ref="K528" si="80">G528-I528</f>
        <v>11.33</v>
      </c>
    </row>
    <row r="529" spans="1:11">
      <c r="A529" s="58">
        <v>2544001</v>
      </c>
      <c r="B529" s="1" t="s">
        <v>311</v>
      </c>
      <c r="C529" s="6">
        <v>151782725.38999999</v>
      </c>
      <c r="G529" s="6">
        <f t="shared" si="78"/>
        <v>-151782725.38999999</v>
      </c>
      <c r="K529" s="6">
        <f>G529-I529</f>
        <v>-151782725.38999999</v>
      </c>
    </row>
    <row r="530" spans="1:11">
      <c r="B530" s="1" t="s">
        <v>312</v>
      </c>
      <c r="C530" s="3">
        <f>SUM(C528:C529)</f>
        <v>151782714.05999997</v>
      </c>
      <c r="G530" s="3">
        <f>SUM(G528:G529)</f>
        <v>-151782714.05999997</v>
      </c>
      <c r="I530" s="3">
        <f>SUM(I528:I529)</f>
        <v>0</v>
      </c>
      <c r="K530" s="3">
        <f>SUM(K528:K529)</f>
        <v>-151782714.05999997</v>
      </c>
    </row>
    <row r="531" spans="1:11">
      <c r="B531" s="1" t="s">
        <v>313</v>
      </c>
      <c r="C531" s="3">
        <f>C518+C527+C530</f>
        <v>157225419.17799997</v>
      </c>
      <c r="G531" s="3">
        <f>G518+G527+G530</f>
        <v>-157225419.17799997</v>
      </c>
      <c r="I531" s="3">
        <f>I518+I527+I530</f>
        <v>0</v>
      </c>
      <c r="K531" s="3">
        <f>K518+K527+K530</f>
        <v>-157225419.17799997</v>
      </c>
    </row>
    <row r="532" spans="1:11">
      <c r="G532" s="3"/>
      <c r="K532" s="3"/>
    </row>
    <row r="533" spans="1:11">
      <c r="A533" s="58">
        <v>2520000</v>
      </c>
      <c r="B533" s="1" t="s">
        <v>316</v>
      </c>
      <c r="C533" s="6">
        <v>100134.01000000001</v>
      </c>
      <c r="G533" s="6">
        <f t="shared" ref="G533" si="81">(C533-E533)*-1</f>
        <v>-100134.01000000001</v>
      </c>
      <c r="I533" s="9">
        <f>C533*-1</f>
        <v>-100134.01000000001</v>
      </c>
      <c r="J533" s="12"/>
      <c r="K533" s="6">
        <f>G533-I533</f>
        <v>0</v>
      </c>
    </row>
    <row r="534" spans="1:11">
      <c r="B534" s="1" t="s">
        <v>317</v>
      </c>
      <c r="C534" s="3">
        <f>SUM(C533)</f>
        <v>100134.01000000001</v>
      </c>
      <c r="G534" s="3">
        <f>SUM(G533)</f>
        <v>-100134.01000000001</v>
      </c>
      <c r="I534" s="16">
        <f>SUM(I533)</f>
        <v>-100134.01000000001</v>
      </c>
      <c r="K534" s="3">
        <f>SUM(K533)</f>
        <v>0</v>
      </c>
    </row>
    <row r="535" spans="1:11">
      <c r="G535" s="3"/>
      <c r="K535" s="3"/>
    </row>
    <row r="536" spans="1:11">
      <c r="A536" s="58">
        <v>2530000</v>
      </c>
      <c r="B536" s="1" t="s">
        <v>318</v>
      </c>
      <c r="C536" s="3">
        <v>0</v>
      </c>
      <c r="G536" s="3">
        <f t="shared" ref="G536:G551" si="82">(C536-E536)*-1</f>
        <v>0</v>
      </c>
      <c r="K536" s="3">
        <f>G536-I536</f>
        <v>0</v>
      </c>
    </row>
    <row r="537" spans="1:11">
      <c r="A537" s="58">
        <v>2530004</v>
      </c>
      <c r="B537" s="1" t="s">
        <v>138</v>
      </c>
      <c r="C537" s="3">
        <v>0</v>
      </c>
      <c r="G537" s="3">
        <f t="shared" si="82"/>
        <v>0</v>
      </c>
      <c r="K537" s="3">
        <f t="shared" ref="K537:K551" si="83">G537-I537</f>
        <v>0</v>
      </c>
    </row>
    <row r="538" spans="1:11">
      <c r="A538" s="58">
        <v>2530022</v>
      </c>
      <c r="B538" s="1" t="s">
        <v>319</v>
      </c>
      <c r="C538" s="3">
        <v>2262539.54</v>
      </c>
      <c r="G538" s="3">
        <f t="shared" si="82"/>
        <v>-2262539.54</v>
      </c>
      <c r="K538" s="3">
        <f t="shared" si="83"/>
        <v>-2262539.54</v>
      </c>
    </row>
    <row r="539" spans="1:11">
      <c r="A539" s="58">
        <v>2530050</v>
      </c>
      <c r="B539" s="1" t="s">
        <v>320</v>
      </c>
      <c r="C539" s="3">
        <v>627351.96</v>
      </c>
      <c r="G539" s="3">
        <f t="shared" si="82"/>
        <v>-627351.96</v>
      </c>
      <c r="I539" s="10">
        <f>G539</f>
        <v>-627351.96</v>
      </c>
      <c r="K539" s="3">
        <f t="shared" si="83"/>
        <v>0</v>
      </c>
    </row>
    <row r="540" spans="1:11">
      <c r="A540" s="58">
        <v>2530067</v>
      </c>
      <c r="B540" s="1" t="s">
        <v>321</v>
      </c>
      <c r="C540" s="3">
        <v>0.01</v>
      </c>
      <c r="G540" s="3">
        <f t="shared" si="82"/>
        <v>-0.01</v>
      </c>
      <c r="K540" s="3">
        <f t="shared" si="83"/>
        <v>-0.01</v>
      </c>
    </row>
    <row r="541" spans="1:11">
      <c r="A541" s="58">
        <v>2530092</v>
      </c>
      <c r="B541" s="1" t="s">
        <v>322</v>
      </c>
      <c r="C541" s="3">
        <v>49983</v>
      </c>
      <c r="G541" s="3">
        <f t="shared" si="82"/>
        <v>-49983</v>
      </c>
      <c r="K541" s="3">
        <f t="shared" si="83"/>
        <v>-49983</v>
      </c>
    </row>
    <row r="542" spans="1:11">
      <c r="A542" s="58">
        <v>2530101</v>
      </c>
      <c r="B542" s="1" t="s">
        <v>323</v>
      </c>
      <c r="C542" s="3">
        <v>2076.48</v>
      </c>
      <c r="G542" s="3">
        <f t="shared" si="82"/>
        <v>-2076.48</v>
      </c>
      <c r="K542" s="3">
        <f t="shared" si="83"/>
        <v>-2076.48</v>
      </c>
    </row>
    <row r="543" spans="1:11">
      <c r="A543" s="58">
        <v>2530112</v>
      </c>
      <c r="B543" s="1" t="s">
        <v>324</v>
      </c>
      <c r="C543" s="3">
        <v>174871.902</v>
      </c>
      <c r="G543" s="3">
        <f t="shared" si="82"/>
        <v>-174871.902</v>
      </c>
      <c r="K543" s="3">
        <f t="shared" si="83"/>
        <v>-174871.902</v>
      </c>
    </row>
    <row r="544" spans="1:11">
      <c r="A544" s="58">
        <v>2530114</v>
      </c>
      <c r="B544" s="1" t="s">
        <v>325</v>
      </c>
      <c r="C544" s="3">
        <v>0</v>
      </c>
      <c r="G544" s="3">
        <f t="shared" si="82"/>
        <v>0</v>
      </c>
      <c r="K544" s="3">
        <f t="shared" si="83"/>
        <v>0</v>
      </c>
    </row>
    <row r="545" spans="1:16">
      <c r="A545" s="58">
        <v>2530124</v>
      </c>
      <c r="B545" s="1" t="s">
        <v>326</v>
      </c>
      <c r="C545" s="3">
        <v>297005.08</v>
      </c>
      <c r="G545" s="3">
        <f t="shared" si="82"/>
        <v>-297005.08</v>
      </c>
      <c r="I545" s="10">
        <f>G545</f>
        <v>-297005.08</v>
      </c>
      <c r="K545" s="3">
        <f t="shared" si="83"/>
        <v>0</v>
      </c>
    </row>
    <row r="546" spans="1:16">
      <c r="A546" s="58">
        <v>2530137</v>
      </c>
      <c r="B546" s="1" t="s">
        <v>327</v>
      </c>
      <c r="C546" s="3">
        <v>1628.44</v>
      </c>
      <c r="G546" s="3">
        <f t="shared" si="82"/>
        <v>-1628.44</v>
      </c>
      <c r="K546" s="3">
        <f t="shared" si="83"/>
        <v>-1628.44</v>
      </c>
    </row>
    <row r="547" spans="1:16">
      <c r="A547" s="58">
        <v>2530177</v>
      </c>
      <c r="B547" s="1" t="s">
        <v>328</v>
      </c>
      <c r="C547" s="3">
        <v>22767.4</v>
      </c>
      <c r="G547" s="3">
        <f t="shared" si="82"/>
        <v>-22767.4</v>
      </c>
      <c r="K547" s="3">
        <f>G547-I547</f>
        <v>-22767.4</v>
      </c>
    </row>
    <row r="548" spans="1:16">
      <c r="A548" s="58">
        <v>2530178</v>
      </c>
      <c r="B548" s="1" t="s">
        <v>329</v>
      </c>
      <c r="C548" s="24">
        <v>0</v>
      </c>
      <c r="G548" s="24">
        <f t="shared" si="82"/>
        <v>0</v>
      </c>
      <c r="K548" s="24">
        <f t="shared" si="83"/>
        <v>0</v>
      </c>
    </row>
    <row r="549" spans="1:16">
      <c r="A549" s="58" t="s">
        <v>539</v>
      </c>
      <c r="B549" s="1" t="s">
        <v>540</v>
      </c>
      <c r="C549" s="24">
        <v>137</v>
      </c>
      <c r="G549" s="24">
        <f t="shared" si="82"/>
        <v>-137</v>
      </c>
      <c r="K549" s="24">
        <f t="shared" si="83"/>
        <v>-137</v>
      </c>
    </row>
    <row r="550" spans="1:16">
      <c r="A550" s="58" t="s">
        <v>637</v>
      </c>
      <c r="B550" s="1" t="s">
        <v>638</v>
      </c>
      <c r="C550" s="24">
        <v>5243423</v>
      </c>
      <c r="G550" s="24">
        <f t="shared" si="82"/>
        <v>-5243423</v>
      </c>
      <c r="K550" s="24">
        <f t="shared" si="83"/>
        <v>-5243423</v>
      </c>
    </row>
    <row r="551" spans="1:16">
      <c r="A551" s="58" t="s">
        <v>541</v>
      </c>
      <c r="B551" s="1" t="s">
        <v>542</v>
      </c>
      <c r="C551" s="24">
        <v>84615.391999999993</v>
      </c>
      <c r="G551" s="24">
        <f t="shared" si="82"/>
        <v>-84615.391999999993</v>
      </c>
      <c r="K551" s="24">
        <f t="shared" si="83"/>
        <v>-84615.391999999993</v>
      </c>
    </row>
    <row r="552" spans="1:16">
      <c r="B552" s="1" t="s">
        <v>318</v>
      </c>
      <c r="C552" s="3">
        <f>SUM(C536:C551)</f>
        <v>8766399.2039999999</v>
      </c>
      <c r="G552" s="3">
        <f>SUM(G536:G551)</f>
        <v>-8766399.2039999999</v>
      </c>
      <c r="K552" s="3">
        <f>SUM(K536:K551)</f>
        <v>-7842042.1639999999</v>
      </c>
    </row>
    <row r="553" spans="1:16">
      <c r="B553" s="1" t="s">
        <v>330</v>
      </c>
      <c r="C553" s="4">
        <f>C534+C552</f>
        <v>8866533.2139999997</v>
      </c>
      <c r="E553" s="4">
        <f>E534+E552</f>
        <v>0</v>
      </c>
      <c r="F553" s="8"/>
      <c r="G553" s="4">
        <f>G534+G552</f>
        <v>-8866533.2139999997</v>
      </c>
      <c r="I553" s="4">
        <f>I534+I552+I539+I545</f>
        <v>-1024491.05</v>
      </c>
      <c r="J553" s="78"/>
      <c r="K553" s="4">
        <f>K534+K552</f>
        <v>-7842042.1639999999</v>
      </c>
    </row>
    <row r="554" spans="1:16">
      <c r="B554" s="1" t="s">
        <v>331</v>
      </c>
      <c r="C554" s="3">
        <f>C511+C515+C531+C553</f>
        <v>701253598.07599998</v>
      </c>
      <c r="E554" s="3">
        <f>E511+E515+E531+E553</f>
        <v>-0.38</v>
      </c>
      <c r="F554" s="3"/>
      <c r="G554" s="3">
        <f>G511+G515+G531+G553</f>
        <v>-701253598.45599997</v>
      </c>
      <c r="I554" s="3">
        <f>I511+I515+I531+I553</f>
        <v>-495374911.56999999</v>
      </c>
      <c r="J554" s="83"/>
      <c r="K554" s="3">
        <f>K511+K515+K531+K553</f>
        <v>-205878686.88599995</v>
      </c>
    </row>
    <row r="555" spans="1:16">
      <c r="C555" s="3" t="s">
        <v>155</v>
      </c>
      <c r="G555" s="3" t="s">
        <v>155</v>
      </c>
      <c r="K555" s="3" t="s">
        <v>155</v>
      </c>
    </row>
    <row r="556" spans="1:16" s="13" customFormat="1">
      <c r="A556" s="61"/>
      <c r="B556" s="13" t="s">
        <v>332</v>
      </c>
      <c r="C556" s="5">
        <f>C304+C332+C498+C554</f>
        <v>3120091822.3620005</v>
      </c>
      <c r="E556" s="5">
        <f>E304+E334+E554</f>
        <v>2218586747.816</v>
      </c>
      <c r="F556" s="5"/>
      <c r="G556" s="5">
        <f>G304+G332+G498+G554+G334</f>
        <v>-901505074.546</v>
      </c>
      <c r="H556" s="16"/>
      <c r="I556" s="5">
        <f>I304+I332+I498+I554+I334</f>
        <v>-534999491.92000002</v>
      </c>
      <c r="J556" s="80"/>
      <c r="K556" s="5">
        <f>K304+K332+K498+K554+K334</f>
        <v>-366505582.62599993</v>
      </c>
      <c r="M556" s="16"/>
      <c r="P556" s="16"/>
    </row>
    <row r="557" spans="1:16">
      <c r="B557" s="26"/>
      <c r="C557" s="3" t="s">
        <v>155</v>
      </c>
      <c r="K557" s="3"/>
      <c r="M557" s="16"/>
    </row>
    <row r="558" spans="1:16">
      <c r="B558" s="1" t="s">
        <v>643</v>
      </c>
      <c r="C558" s="4"/>
      <c r="E558" s="14"/>
      <c r="F558" s="15"/>
      <c r="G558" s="14">
        <f>E558</f>
        <v>0</v>
      </c>
      <c r="I558" s="105">
        <v>-5377687</v>
      </c>
      <c r="J558" s="78"/>
      <c r="K558" s="14">
        <f>G558-I558</f>
        <v>5377687</v>
      </c>
      <c r="M558" s="16"/>
    </row>
    <row r="559" spans="1:16">
      <c r="K559" s="3"/>
      <c r="M559" s="16"/>
    </row>
    <row r="560" spans="1:16">
      <c r="C560" s="3">
        <f>C556+C558</f>
        <v>3120091822.3620005</v>
      </c>
      <c r="E560" s="10">
        <f>E556+E558</f>
        <v>2218586747.816</v>
      </c>
      <c r="G560" s="10">
        <f>G556+G558</f>
        <v>-901505074.546</v>
      </c>
      <c r="I560" s="10">
        <f>I556+I558</f>
        <v>-540377178.92000008</v>
      </c>
      <c r="K560" s="10">
        <f>K556+K558</f>
        <v>-361127895.62599993</v>
      </c>
      <c r="M560" s="16"/>
    </row>
    <row r="561" spans="2:14">
      <c r="M561" s="16"/>
    </row>
    <row r="562" spans="2:14">
      <c r="B562" s="1" t="s">
        <v>353</v>
      </c>
      <c r="C562" s="3">
        <f>C276</f>
        <v>3120091822.1549988</v>
      </c>
      <c r="E562" s="3">
        <f>E276</f>
        <v>0</v>
      </c>
      <c r="G562" s="10">
        <f>G276</f>
        <v>3120091822.1549988</v>
      </c>
      <c r="I562" s="10">
        <f>I276</f>
        <v>2333701481.5349994</v>
      </c>
      <c r="K562" s="10">
        <f>K276</f>
        <v>786390340.62</v>
      </c>
      <c r="M562" s="16"/>
    </row>
    <row r="563" spans="2:14">
      <c r="B563" s="1" t="s">
        <v>354</v>
      </c>
      <c r="C563" s="14">
        <f>C560</f>
        <v>3120091822.3620005</v>
      </c>
      <c r="E563" s="14">
        <f>E560</f>
        <v>2218586747.816</v>
      </c>
      <c r="G563" s="14">
        <f>G560</f>
        <v>-901505074.546</v>
      </c>
      <c r="I563" s="14">
        <f>I560</f>
        <v>-540377178.92000008</v>
      </c>
      <c r="K563" s="14">
        <f>K560</f>
        <v>-361127895.62599993</v>
      </c>
      <c r="M563" s="16"/>
    </row>
    <row r="564" spans="2:14" ht="17.25" customHeight="1">
      <c r="C564" s="3">
        <f>C562-C563</f>
        <v>-0.20700168609619141</v>
      </c>
      <c r="E564" s="10">
        <f>SUM(E562:E563)</f>
        <v>2218586747.816</v>
      </c>
      <c r="G564" s="10">
        <f>SUM(G562:G563)</f>
        <v>2218586747.6089988</v>
      </c>
      <c r="I564" s="10">
        <f>SUM(I562:I563)</f>
        <v>1793324302.6149993</v>
      </c>
      <c r="J564" s="85"/>
      <c r="K564" s="10">
        <f>SUM(K562:K563)</f>
        <v>425262444.99400008</v>
      </c>
      <c r="M564" s="16">
        <f>G564-I564</f>
        <v>425262444.99399948</v>
      </c>
      <c r="N564" s="10">
        <f>K564-M564</f>
        <v>5.9604644775390625E-7</v>
      </c>
    </row>
    <row r="565" spans="2:14" ht="17.25" customHeight="1">
      <c r="J565" s="85"/>
    </row>
    <row r="567" spans="2:14">
      <c r="I567" s="10">
        <v>1793324302</v>
      </c>
      <c r="M567" s="10"/>
    </row>
    <row r="568" spans="2:14">
      <c r="I568" s="10">
        <f>I564-I567</f>
        <v>0.61499929428100586</v>
      </c>
    </row>
  </sheetData>
  <mergeCells count="1">
    <mergeCell ref="A512:B512"/>
  </mergeCells>
  <pageMargins left="0.7" right="0.7" top="0.75" bottom="0.75" header="0.3" footer="0.3"/>
  <pageSetup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YyMzY4PC9Vc2VyTmFtZT48RGF0ZVRpbWU+Ni82LzIwMjMgMzoxNTo1OC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56C375BA-F16F-44C1-8448-81ABA8364A4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C7A6185-9071-48A2-882D-1ADF8E78381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Reconciliation</vt:lpstr>
      <vt:lpstr>Summary Sheet</vt:lpstr>
      <vt:lpstr>Balance Sheet Detail</vt:lpstr>
      <vt:lpstr>Reconciliation!Print_Area</vt:lpstr>
      <vt:lpstr>'Balance Sheet Detail'!Print_Titles</vt:lpstr>
      <vt:lpstr>Reconciliation!Print_Titles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s203707</cp:lastModifiedBy>
  <cp:lastPrinted>2020-06-18T22:50:25Z</cp:lastPrinted>
  <dcterms:created xsi:type="dcterms:W3CDTF">2015-02-12T13:45:27Z</dcterms:created>
  <dcterms:modified xsi:type="dcterms:W3CDTF">2023-06-16T16:16:36Z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aef71554-ba6f-42e0-bdc9-2551fa14bac8</vt:lpwstr>
  </property>
  <property fmtid="{D5CDD505-2E9C-101B-9397-08002B2CF9AE}" pid="3" name="bjSaver">
    <vt:lpwstr>xZzrf02Aubzx74tgVp24Vul5jA7mQze+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{56C375BA-F16F-44C1-8448-81ABA8364A44}</vt:lpwstr>
  </property>
</Properties>
</file>