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Internal\01_Regulatory Services\02_Cases\2023 Cases\00_2023-00159 Base Rate Case\06_All Filed Discovery\02_AG_KIUC\Set 2\As Filed\Public Attachments\"/>
    </mc:Choice>
  </mc:AlternateContent>
  <xr:revisionPtr revIDLastSave="0" documentId="8_{0EEFFF6A-11E2-4934-92DB-E3C8E0F43B5D}" xr6:coauthVersionLast="47" xr6:coauthVersionMax="47" xr10:uidLastSave="{00000000-0000-0000-0000-000000000000}"/>
  <bookViews>
    <workbookView xWindow="28680" yWindow="-120" windowWidth="38640" windowHeight="21240" tabRatio="427" xr2:uid="{00000000-000D-0000-FFFF-FFFF00000000}"/>
  </bookViews>
  <sheets>
    <sheet name="Sheet1" sheetId="1" r:id="rId1"/>
    <sheet name="Modification History" sheetId="2" state="hidden" r:id="rId2"/>
    <sheet name="Org Maps" sheetId="3" state="hidden" r:id="rId3"/>
  </sheets>
  <definedNames>
    <definedName name="ASSETS">Sheet1!$F$385</definedName>
    <definedName name="BS_Begin">Sheet1!$B$9</definedName>
    <definedName name="BS_Break">Sheet1!$B$386</definedName>
    <definedName name="BS_End">Sheet1!$AN$746</definedName>
    <definedName name="Collapse_Level">Sheet1!$C$1645</definedName>
    <definedName name="CURRENT_ASSETS">Sheet1!$F$156</definedName>
    <definedName name="CURRENT_LIABILITIES">Sheet1!$F$493</definedName>
    <definedName name="End_of_Report">Sheet1!#REF!</definedName>
    <definedName name="Fiscal_Period">Sheet1!$C$1626</definedName>
    <definedName name="Fiscal_Year">Sheet1!$C$1625</definedName>
    <definedName name="LIABILITIES">Sheet1!#REF!</definedName>
    <definedName name="NONCURRENT_ASSETS">Sheet1!$F$373</definedName>
    <definedName name="NONCURRENT_LIABILITIES">Sheet1!#REF!</definedName>
    <definedName name="NvsASD">"V2022-12-31"</definedName>
    <definedName name="NvsAutoDrillOk">"VN"</definedName>
    <definedName name="NvsDrillHyperLink" localSheetId="0">"https://psfinweb.aepsc.com/psp/fcm92prd_newwin/EMPLOYEE/ERP/c/REPORT_BOOKS.IC_RUN_DRILLDOWN.GBL?Action=A&amp;NVS_INSTANCE=14911415_15556595"</definedName>
    <definedName name="NvsElapsedTime">0.002514</definedName>
    <definedName name="NvsEndTime">44984.764293</definedName>
    <definedName name="NvsInstanceHook" localSheetId="0">"NvsMacro1"</definedName>
    <definedName name="NvsInstLang">"VENG"</definedName>
    <definedName name="NvsInstSpec">"%,FBUSINESS_UNIT,TGL_PRPT_CONS,NKYP_CORP_CONSOL"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"%,X,RZF.ACCOUNT.,CNF.."</definedName>
    <definedName name="NvsPanelBusUnit">"V100"</definedName>
    <definedName name="NvsPanelEffdt">"V2099-01-01"</definedName>
    <definedName name="NvsPanelSetid">"VAEP"</definedName>
    <definedName name="NvsParentRef">"Sheet1!$$0"</definedName>
    <definedName name="NvsReqBU">"VX992"</definedName>
    <definedName name="NvsReqBUOnly">"VN"</definedName>
    <definedName name="NvsSheetType" localSheetId="0">"M"</definedName>
    <definedName name="NvsTransLed">"VN"</definedName>
    <definedName name="NvsTree.GL_ACCT_SEC" localSheetId="0">"YSNYN"</definedName>
    <definedName name="NvsTree.GL_ACCT_SEChold" comment="Temporary hold on performance" localSheetId="0">"YNNYN"</definedName>
    <definedName name="NvsTree.SEGMENT_CONS" localSheetId="0">"NYYNN"</definedName>
    <definedName name="NvsTree.SEGMENT_CONS_hold" comment="Temporary Hold on Performance" localSheetId="0">"YSNYN"</definedName>
    <definedName name="NvsTreeASD">"V2099-01-01"</definedName>
    <definedName name="NvsValTbl.ACCOUNT">"GL_ACCOUNT_TBL"</definedName>
    <definedName name="NvsValTbl.CURRENCY_CD">"CURRENCY_CD_TBL"</definedName>
    <definedName name="OPR_ID">Sheet1!$C$1643</definedName>
    <definedName name="_xlnm.Print_Titles" localSheetId="0">Sheet1!$B:$D,Sheet1!$2:$8</definedName>
    <definedName name="Range_SFD">Sheet1!$C$1628</definedName>
    <definedName name="Range_SFV">Sheet1!$C$1629</definedName>
    <definedName name="Reserved_Section">Sheet1!$B$1627</definedName>
    <definedName name="search_directory_name">"R:\fcm90prd\nvision\rpts\Fin_Reports\"</definedName>
    <definedName name="SHAREHOLDER_EQUITY">Sheet1!#REF!</definedName>
    <definedName name="Trial_Begin">Sheet1!$B$748</definedName>
    <definedName name="Trial_End">Sheet1!$B$1621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620" i="1" l="1"/>
  <c r="M1620" i="1"/>
  <c r="H1620" i="1"/>
  <c r="I1620" i="1" s="1"/>
  <c r="P1619" i="1"/>
  <c r="M1619" i="1"/>
  <c r="H1619" i="1"/>
  <c r="I1619" i="1" s="1"/>
  <c r="P1618" i="1"/>
  <c r="M1618" i="1"/>
  <c r="H1618" i="1"/>
  <c r="I1618" i="1" s="1"/>
  <c r="P1617" i="1"/>
  <c r="M1617" i="1"/>
  <c r="H1617" i="1"/>
  <c r="I1617" i="1" s="1"/>
  <c r="P1616" i="1"/>
  <c r="M1616" i="1"/>
  <c r="H1616" i="1"/>
  <c r="I1616" i="1" s="1"/>
  <c r="P1615" i="1"/>
  <c r="M1615" i="1"/>
  <c r="H1615" i="1"/>
  <c r="I1615" i="1" s="1"/>
  <c r="P1614" i="1"/>
  <c r="M1614" i="1"/>
  <c r="H1614" i="1"/>
  <c r="I1614" i="1" s="1"/>
  <c r="P1613" i="1"/>
  <c r="M1613" i="1"/>
  <c r="H1613" i="1"/>
  <c r="I1613" i="1" s="1"/>
  <c r="P1612" i="1"/>
  <c r="M1612" i="1"/>
  <c r="H1612" i="1"/>
  <c r="I1612" i="1" s="1"/>
  <c r="P1611" i="1"/>
  <c r="M1611" i="1"/>
  <c r="H1611" i="1"/>
  <c r="I1611" i="1" s="1"/>
  <c r="P1610" i="1"/>
  <c r="M1610" i="1"/>
  <c r="H1610" i="1"/>
  <c r="I1610" i="1" s="1"/>
  <c r="P1609" i="1"/>
  <c r="M1609" i="1"/>
  <c r="H1609" i="1"/>
  <c r="I1609" i="1" s="1"/>
  <c r="P1608" i="1"/>
  <c r="M1608" i="1"/>
  <c r="H1608" i="1"/>
  <c r="I1608" i="1" s="1"/>
  <c r="P1607" i="1"/>
  <c r="M1607" i="1"/>
  <c r="H1607" i="1"/>
  <c r="I1607" i="1" s="1"/>
  <c r="P1606" i="1"/>
  <c r="M1606" i="1"/>
  <c r="H1606" i="1"/>
  <c r="I1606" i="1" s="1"/>
  <c r="P1605" i="1"/>
  <c r="M1605" i="1"/>
  <c r="H1605" i="1"/>
  <c r="I1605" i="1" s="1"/>
  <c r="P1604" i="1"/>
  <c r="M1604" i="1"/>
  <c r="H1604" i="1"/>
  <c r="I1604" i="1" s="1"/>
  <c r="P1603" i="1"/>
  <c r="M1603" i="1"/>
  <c r="H1603" i="1"/>
  <c r="I1603" i="1" s="1"/>
  <c r="P1602" i="1"/>
  <c r="M1602" i="1"/>
  <c r="H1602" i="1"/>
  <c r="I1602" i="1" s="1"/>
  <c r="P1601" i="1"/>
  <c r="M1601" i="1"/>
  <c r="H1601" i="1"/>
  <c r="I1601" i="1" s="1"/>
  <c r="P1600" i="1"/>
  <c r="M1600" i="1"/>
  <c r="H1600" i="1"/>
  <c r="I1600" i="1" s="1"/>
  <c r="P1599" i="1"/>
  <c r="M1599" i="1"/>
  <c r="H1599" i="1"/>
  <c r="I1599" i="1" s="1"/>
  <c r="P1598" i="1"/>
  <c r="M1598" i="1"/>
  <c r="H1598" i="1"/>
  <c r="I1598" i="1" s="1"/>
  <c r="P1597" i="1"/>
  <c r="M1597" i="1"/>
  <c r="H1597" i="1"/>
  <c r="I1597" i="1" s="1"/>
  <c r="P1596" i="1"/>
  <c r="M1596" i="1"/>
  <c r="H1596" i="1"/>
  <c r="I1596" i="1" s="1"/>
  <c r="P1595" i="1"/>
  <c r="M1595" i="1"/>
  <c r="H1595" i="1"/>
  <c r="I1595" i="1" s="1"/>
  <c r="P1594" i="1"/>
  <c r="M1594" i="1"/>
  <c r="H1594" i="1"/>
  <c r="I1594" i="1" s="1"/>
  <c r="P1593" i="1"/>
  <c r="M1593" i="1"/>
  <c r="H1593" i="1"/>
  <c r="I1593" i="1" s="1"/>
  <c r="P1592" i="1"/>
  <c r="M1592" i="1"/>
  <c r="H1592" i="1"/>
  <c r="I1592" i="1" s="1"/>
  <c r="P1591" i="1"/>
  <c r="M1591" i="1"/>
  <c r="H1591" i="1"/>
  <c r="I1591" i="1" s="1"/>
  <c r="P1590" i="1"/>
  <c r="M1590" i="1"/>
  <c r="H1590" i="1"/>
  <c r="I1590" i="1" s="1"/>
  <c r="P1589" i="1"/>
  <c r="M1589" i="1"/>
  <c r="H1589" i="1"/>
  <c r="I1589" i="1" s="1"/>
  <c r="P1588" i="1"/>
  <c r="M1588" i="1"/>
  <c r="H1588" i="1"/>
  <c r="I1588" i="1" s="1"/>
  <c r="P1587" i="1"/>
  <c r="M1587" i="1"/>
  <c r="H1587" i="1"/>
  <c r="I1587" i="1" s="1"/>
  <c r="P1586" i="1"/>
  <c r="M1586" i="1"/>
  <c r="H1586" i="1"/>
  <c r="I1586" i="1" s="1"/>
  <c r="P1585" i="1"/>
  <c r="M1585" i="1"/>
  <c r="H1585" i="1"/>
  <c r="I1585" i="1" s="1"/>
  <c r="P1584" i="1"/>
  <c r="M1584" i="1"/>
  <c r="H1584" i="1"/>
  <c r="I1584" i="1" s="1"/>
  <c r="P1583" i="1"/>
  <c r="M1583" i="1"/>
  <c r="H1583" i="1"/>
  <c r="I1583" i="1" s="1"/>
  <c r="P1582" i="1"/>
  <c r="M1582" i="1"/>
  <c r="H1582" i="1"/>
  <c r="I1582" i="1" s="1"/>
  <c r="P1581" i="1"/>
  <c r="M1581" i="1"/>
  <c r="H1581" i="1"/>
  <c r="I1581" i="1" s="1"/>
  <c r="P1580" i="1"/>
  <c r="M1580" i="1"/>
  <c r="H1580" i="1"/>
  <c r="I1580" i="1" s="1"/>
  <c r="P1579" i="1"/>
  <c r="M1579" i="1"/>
  <c r="H1579" i="1"/>
  <c r="I1579" i="1" s="1"/>
  <c r="P1578" i="1"/>
  <c r="M1578" i="1"/>
  <c r="H1578" i="1"/>
  <c r="I1578" i="1" s="1"/>
  <c r="P1577" i="1"/>
  <c r="M1577" i="1"/>
  <c r="H1577" i="1"/>
  <c r="I1577" i="1" s="1"/>
  <c r="P1576" i="1"/>
  <c r="M1576" i="1"/>
  <c r="H1576" i="1"/>
  <c r="I1576" i="1" s="1"/>
  <c r="P1575" i="1"/>
  <c r="M1575" i="1"/>
  <c r="H1575" i="1"/>
  <c r="I1575" i="1" s="1"/>
  <c r="P1574" i="1"/>
  <c r="M1574" i="1"/>
  <c r="H1574" i="1"/>
  <c r="I1574" i="1" s="1"/>
  <c r="P1573" i="1"/>
  <c r="M1573" i="1"/>
  <c r="H1573" i="1"/>
  <c r="I1573" i="1" s="1"/>
  <c r="P1572" i="1"/>
  <c r="M1572" i="1"/>
  <c r="H1572" i="1"/>
  <c r="I1572" i="1" s="1"/>
  <c r="P1571" i="1"/>
  <c r="M1571" i="1"/>
  <c r="H1571" i="1"/>
  <c r="I1571" i="1" s="1"/>
  <c r="P1570" i="1"/>
  <c r="M1570" i="1"/>
  <c r="H1570" i="1"/>
  <c r="I1570" i="1" s="1"/>
  <c r="P1569" i="1"/>
  <c r="M1569" i="1"/>
  <c r="H1569" i="1"/>
  <c r="I1569" i="1" s="1"/>
  <c r="P1568" i="1"/>
  <c r="M1568" i="1"/>
  <c r="H1568" i="1"/>
  <c r="I1568" i="1" s="1"/>
  <c r="P1567" i="1"/>
  <c r="M1567" i="1"/>
  <c r="H1567" i="1"/>
  <c r="I1567" i="1" s="1"/>
  <c r="P1566" i="1"/>
  <c r="M1566" i="1"/>
  <c r="H1566" i="1"/>
  <c r="I1566" i="1" s="1"/>
  <c r="P1565" i="1"/>
  <c r="M1565" i="1"/>
  <c r="H1565" i="1"/>
  <c r="I1565" i="1" s="1"/>
  <c r="P1564" i="1"/>
  <c r="M1564" i="1"/>
  <c r="H1564" i="1"/>
  <c r="I1564" i="1" s="1"/>
  <c r="P1563" i="1"/>
  <c r="M1563" i="1"/>
  <c r="H1563" i="1"/>
  <c r="I1563" i="1" s="1"/>
  <c r="P1562" i="1"/>
  <c r="M1562" i="1"/>
  <c r="H1562" i="1"/>
  <c r="I1562" i="1" s="1"/>
  <c r="P1561" i="1"/>
  <c r="M1561" i="1"/>
  <c r="H1561" i="1"/>
  <c r="I1561" i="1" s="1"/>
  <c r="P1560" i="1"/>
  <c r="M1560" i="1"/>
  <c r="H1560" i="1"/>
  <c r="I1560" i="1" s="1"/>
  <c r="P1559" i="1"/>
  <c r="M1559" i="1"/>
  <c r="H1559" i="1"/>
  <c r="I1559" i="1" s="1"/>
  <c r="P1558" i="1"/>
  <c r="M1558" i="1"/>
  <c r="H1558" i="1"/>
  <c r="I1558" i="1" s="1"/>
  <c r="P1557" i="1"/>
  <c r="M1557" i="1"/>
  <c r="H1557" i="1"/>
  <c r="I1557" i="1" s="1"/>
  <c r="P1556" i="1"/>
  <c r="M1556" i="1"/>
  <c r="H1556" i="1"/>
  <c r="I1556" i="1" s="1"/>
  <c r="P1555" i="1"/>
  <c r="M1555" i="1"/>
  <c r="H1555" i="1"/>
  <c r="I1555" i="1" s="1"/>
  <c r="P1554" i="1"/>
  <c r="M1554" i="1"/>
  <c r="H1554" i="1"/>
  <c r="I1554" i="1" s="1"/>
  <c r="P1553" i="1"/>
  <c r="M1553" i="1"/>
  <c r="H1553" i="1"/>
  <c r="I1553" i="1" s="1"/>
  <c r="P1552" i="1"/>
  <c r="M1552" i="1"/>
  <c r="H1552" i="1"/>
  <c r="I1552" i="1" s="1"/>
  <c r="P1551" i="1"/>
  <c r="M1551" i="1"/>
  <c r="H1551" i="1"/>
  <c r="I1551" i="1" s="1"/>
  <c r="P1550" i="1"/>
  <c r="M1550" i="1"/>
  <c r="H1550" i="1"/>
  <c r="I1550" i="1" s="1"/>
  <c r="P1549" i="1"/>
  <c r="M1549" i="1"/>
  <c r="H1549" i="1"/>
  <c r="I1549" i="1" s="1"/>
  <c r="P1548" i="1"/>
  <c r="M1548" i="1"/>
  <c r="H1548" i="1"/>
  <c r="I1548" i="1" s="1"/>
  <c r="P1547" i="1"/>
  <c r="M1547" i="1"/>
  <c r="H1547" i="1"/>
  <c r="I1547" i="1" s="1"/>
  <c r="P1546" i="1"/>
  <c r="M1546" i="1"/>
  <c r="H1546" i="1"/>
  <c r="I1546" i="1" s="1"/>
  <c r="P1545" i="1"/>
  <c r="M1545" i="1"/>
  <c r="H1545" i="1"/>
  <c r="I1545" i="1" s="1"/>
  <c r="P1544" i="1"/>
  <c r="M1544" i="1"/>
  <c r="H1544" i="1"/>
  <c r="I1544" i="1" s="1"/>
  <c r="P1543" i="1"/>
  <c r="M1543" i="1"/>
  <c r="H1543" i="1"/>
  <c r="I1543" i="1" s="1"/>
  <c r="P1542" i="1"/>
  <c r="M1542" i="1"/>
  <c r="H1542" i="1"/>
  <c r="I1542" i="1" s="1"/>
  <c r="P1541" i="1"/>
  <c r="M1541" i="1"/>
  <c r="H1541" i="1"/>
  <c r="I1541" i="1" s="1"/>
  <c r="P1540" i="1"/>
  <c r="M1540" i="1"/>
  <c r="H1540" i="1"/>
  <c r="I1540" i="1" s="1"/>
  <c r="P1539" i="1"/>
  <c r="M1539" i="1"/>
  <c r="H1539" i="1"/>
  <c r="I1539" i="1" s="1"/>
  <c r="P1538" i="1"/>
  <c r="M1538" i="1"/>
  <c r="H1538" i="1"/>
  <c r="I1538" i="1" s="1"/>
  <c r="P1537" i="1"/>
  <c r="M1537" i="1"/>
  <c r="H1537" i="1"/>
  <c r="I1537" i="1" s="1"/>
  <c r="P1536" i="1"/>
  <c r="M1536" i="1"/>
  <c r="H1536" i="1"/>
  <c r="I1536" i="1" s="1"/>
  <c r="P1535" i="1"/>
  <c r="M1535" i="1"/>
  <c r="H1535" i="1"/>
  <c r="I1535" i="1" s="1"/>
  <c r="P1534" i="1"/>
  <c r="M1534" i="1"/>
  <c r="H1534" i="1"/>
  <c r="I1534" i="1" s="1"/>
  <c r="P1533" i="1"/>
  <c r="M1533" i="1"/>
  <c r="H1533" i="1"/>
  <c r="I1533" i="1" s="1"/>
  <c r="P1532" i="1"/>
  <c r="M1532" i="1"/>
  <c r="H1532" i="1"/>
  <c r="I1532" i="1" s="1"/>
  <c r="P1531" i="1"/>
  <c r="M1531" i="1"/>
  <c r="H1531" i="1"/>
  <c r="I1531" i="1" s="1"/>
  <c r="P1530" i="1"/>
  <c r="M1530" i="1"/>
  <c r="H1530" i="1"/>
  <c r="I1530" i="1" s="1"/>
  <c r="P1529" i="1"/>
  <c r="M1529" i="1"/>
  <c r="H1529" i="1"/>
  <c r="I1529" i="1" s="1"/>
  <c r="P1528" i="1"/>
  <c r="M1528" i="1"/>
  <c r="H1528" i="1"/>
  <c r="I1528" i="1" s="1"/>
  <c r="P1527" i="1"/>
  <c r="M1527" i="1"/>
  <c r="H1527" i="1"/>
  <c r="I1527" i="1" s="1"/>
  <c r="P1526" i="1"/>
  <c r="M1526" i="1"/>
  <c r="H1526" i="1"/>
  <c r="I1526" i="1" s="1"/>
  <c r="P1525" i="1"/>
  <c r="M1525" i="1"/>
  <c r="H1525" i="1"/>
  <c r="I1525" i="1" s="1"/>
  <c r="P1524" i="1"/>
  <c r="M1524" i="1"/>
  <c r="H1524" i="1"/>
  <c r="I1524" i="1" s="1"/>
  <c r="P1523" i="1"/>
  <c r="M1523" i="1"/>
  <c r="H1523" i="1"/>
  <c r="I1523" i="1" s="1"/>
  <c r="P1522" i="1"/>
  <c r="M1522" i="1"/>
  <c r="H1522" i="1"/>
  <c r="I1522" i="1" s="1"/>
  <c r="P1521" i="1"/>
  <c r="M1521" i="1"/>
  <c r="H1521" i="1"/>
  <c r="I1521" i="1" s="1"/>
  <c r="P1520" i="1"/>
  <c r="M1520" i="1"/>
  <c r="H1520" i="1"/>
  <c r="I1520" i="1" s="1"/>
  <c r="P1519" i="1"/>
  <c r="M1519" i="1"/>
  <c r="H1519" i="1"/>
  <c r="I1519" i="1" s="1"/>
  <c r="P1518" i="1"/>
  <c r="M1518" i="1"/>
  <c r="H1518" i="1"/>
  <c r="I1518" i="1" s="1"/>
  <c r="P1517" i="1"/>
  <c r="M1517" i="1"/>
  <c r="H1517" i="1"/>
  <c r="I1517" i="1" s="1"/>
  <c r="P1516" i="1"/>
  <c r="M1516" i="1"/>
  <c r="H1516" i="1"/>
  <c r="I1516" i="1" s="1"/>
  <c r="P1515" i="1"/>
  <c r="M1515" i="1"/>
  <c r="H1515" i="1"/>
  <c r="I1515" i="1" s="1"/>
  <c r="P1514" i="1"/>
  <c r="M1514" i="1"/>
  <c r="H1514" i="1"/>
  <c r="I1514" i="1" s="1"/>
  <c r="P1513" i="1"/>
  <c r="M1513" i="1"/>
  <c r="H1513" i="1"/>
  <c r="I1513" i="1" s="1"/>
  <c r="P1512" i="1"/>
  <c r="M1512" i="1"/>
  <c r="H1512" i="1"/>
  <c r="I1512" i="1" s="1"/>
  <c r="P1511" i="1"/>
  <c r="M1511" i="1"/>
  <c r="H1511" i="1"/>
  <c r="I1511" i="1" s="1"/>
  <c r="P1510" i="1"/>
  <c r="M1510" i="1"/>
  <c r="H1510" i="1"/>
  <c r="I1510" i="1" s="1"/>
  <c r="P1509" i="1"/>
  <c r="M1509" i="1"/>
  <c r="H1509" i="1"/>
  <c r="I1509" i="1" s="1"/>
  <c r="P1508" i="1"/>
  <c r="M1508" i="1"/>
  <c r="H1508" i="1"/>
  <c r="I1508" i="1" s="1"/>
  <c r="P1507" i="1"/>
  <c r="M1507" i="1"/>
  <c r="H1507" i="1"/>
  <c r="I1507" i="1" s="1"/>
  <c r="P1506" i="1"/>
  <c r="M1506" i="1"/>
  <c r="H1506" i="1"/>
  <c r="I1506" i="1" s="1"/>
  <c r="P1505" i="1"/>
  <c r="M1505" i="1"/>
  <c r="H1505" i="1"/>
  <c r="I1505" i="1" s="1"/>
  <c r="P1504" i="1"/>
  <c r="M1504" i="1"/>
  <c r="H1504" i="1"/>
  <c r="I1504" i="1" s="1"/>
  <c r="P1503" i="1"/>
  <c r="M1503" i="1"/>
  <c r="H1503" i="1"/>
  <c r="I1503" i="1" s="1"/>
  <c r="P1502" i="1"/>
  <c r="M1502" i="1"/>
  <c r="H1502" i="1"/>
  <c r="I1502" i="1" s="1"/>
  <c r="P1501" i="1"/>
  <c r="M1501" i="1"/>
  <c r="H1501" i="1"/>
  <c r="I1501" i="1" s="1"/>
  <c r="P1500" i="1"/>
  <c r="M1500" i="1"/>
  <c r="H1500" i="1"/>
  <c r="I1500" i="1" s="1"/>
  <c r="P1499" i="1"/>
  <c r="M1499" i="1"/>
  <c r="H1499" i="1"/>
  <c r="I1499" i="1" s="1"/>
  <c r="P1498" i="1"/>
  <c r="M1498" i="1"/>
  <c r="H1498" i="1"/>
  <c r="I1498" i="1" s="1"/>
  <c r="P1497" i="1"/>
  <c r="M1497" i="1"/>
  <c r="H1497" i="1"/>
  <c r="I1497" i="1" s="1"/>
  <c r="P1496" i="1"/>
  <c r="M1496" i="1"/>
  <c r="H1496" i="1"/>
  <c r="I1496" i="1" s="1"/>
  <c r="P1495" i="1"/>
  <c r="M1495" i="1"/>
  <c r="H1495" i="1"/>
  <c r="I1495" i="1" s="1"/>
  <c r="P1494" i="1"/>
  <c r="M1494" i="1"/>
  <c r="H1494" i="1"/>
  <c r="I1494" i="1" s="1"/>
  <c r="P1493" i="1"/>
  <c r="M1493" i="1"/>
  <c r="H1493" i="1"/>
  <c r="I1493" i="1" s="1"/>
  <c r="P1492" i="1"/>
  <c r="M1492" i="1"/>
  <c r="H1492" i="1"/>
  <c r="I1492" i="1" s="1"/>
  <c r="P1491" i="1"/>
  <c r="M1491" i="1"/>
  <c r="H1491" i="1"/>
  <c r="I1491" i="1" s="1"/>
  <c r="P1490" i="1"/>
  <c r="M1490" i="1"/>
  <c r="H1490" i="1"/>
  <c r="I1490" i="1" s="1"/>
  <c r="P1489" i="1"/>
  <c r="M1489" i="1"/>
  <c r="H1489" i="1"/>
  <c r="I1489" i="1" s="1"/>
  <c r="P1488" i="1"/>
  <c r="M1488" i="1"/>
  <c r="H1488" i="1"/>
  <c r="I1488" i="1" s="1"/>
  <c r="P1487" i="1"/>
  <c r="M1487" i="1"/>
  <c r="H1487" i="1"/>
  <c r="I1487" i="1" s="1"/>
  <c r="P1486" i="1"/>
  <c r="M1486" i="1"/>
  <c r="H1486" i="1"/>
  <c r="I1486" i="1" s="1"/>
  <c r="P1485" i="1"/>
  <c r="M1485" i="1"/>
  <c r="H1485" i="1"/>
  <c r="I1485" i="1" s="1"/>
  <c r="P1484" i="1"/>
  <c r="M1484" i="1"/>
  <c r="H1484" i="1"/>
  <c r="I1484" i="1" s="1"/>
  <c r="P1483" i="1"/>
  <c r="M1483" i="1"/>
  <c r="H1483" i="1"/>
  <c r="I1483" i="1" s="1"/>
  <c r="P1482" i="1"/>
  <c r="M1482" i="1"/>
  <c r="H1482" i="1"/>
  <c r="I1482" i="1" s="1"/>
  <c r="P1481" i="1"/>
  <c r="M1481" i="1"/>
  <c r="H1481" i="1"/>
  <c r="I1481" i="1" s="1"/>
  <c r="P1480" i="1"/>
  <c r="M1480" i="1"/>
  <c r="H1480" i="1"/>
  <c r="I1480" i="1" s="1"/>
  <c r="P1479" i="1"/>
  <c r="M1479" i="1"/>
  <c r="H1479" i="1"/>
  <c r="I1479" i="1" s="1"/>
  <c r="P1478" i="1"/>
  <c r="M1478" i="1"/>
  <c r="H1478" i="1"/>
  <c r="I1478" i="1" s="1"/>
  <c r="P1477" i="1"/>
  <c r="M1477" i="1"/>
  <c r="H1477" i="1"/>
  <c r="I1477" i="1" s="1"/>
  <c r="P1476" i="1"/>
  <c r="M1476" i="1"/>
  <c r="H1476" i="1"/>
  <c r="I1476" i="1" s="1"/>
  <c r="P1475" i="1"/>
  <c r="M1475" i="1"/>
  <c r="H1475" i="1"/>
  <c r="I1475" i="1" s="1"/>
  <c r="P1474" i="1"/>
  <c r="M1474" i="1"/>
  <c r="H1474" i="1"/>
  <c r="I1474" i="1" s="1"/>
  <c r="P1473" i="1"/>
  <c r="M1473" i="1"/>
  <c r="H1473" i="1"/>
  <c r="I1473" i="1" s="1"/>
  <c r="P1472" i="1"/>
  <c r="M1472" i="1"/>
  <c r="H1472" i="1"/>
  <c r="I1472" i="1" s="1"/>
  <c r="P1471" i="1"/>
  <c r="M1471" i="1"/>
  <c r="H1471" i="1"/>
  <c r="I1471" i="1" s="1"/>
  <c r="P1470" i="1"/>
  <c r="M1470" i="1"/>
  <c r="H1470" i="1"/>
  <c r="I1470" i="1" s="1"/>
  <c r="P1469" i="1"/>
  <c r="M1469" i="1"/>
  <c r="H1469" i="1"/>
  <c r="I1469" i="1" s="1"/>
  <c r="P1468" i="1"/>
  <c r="M1468" i="1"/>
  <c r="H1468" i="1"/>
  <c r="I1468" i="1" s="1"/>
  <c r="P1467" i="1"/>
  <c r="M1467" i="1"/>
  <c r="H1467" i="1"/>
  <c r="I1467" i="1" s="1"/>
  <c r="P1466" i="1"/>
  <c r="M1466" i="1"/>
  <c r="H1466" i="1"/>
  <c r="I1466" i="1" s="1"/>
  <c r="P1465" i="1"/>
  <c r="M1465" i="1"/>
  <c r="H1465" i="1"/>
  <c r="I1465" i="1" s="1"/>
  <c r="P1464" i="1"/>
  <c r="M1464" i="1"/>
  <c r="H1464" i="1"/>
  <c r="I1464" i="1" s="1"/>
  <c r="P1463" i="1"/>
  <c r="M1463" i="1"/>
  <c r="H1463" i="1"/>
  <c r="I1463" i="1" s="1"/>
  <c r="P1462" i="1"/>
  <c r="M1462" i="1"/>
  <c r="H1462" i="1"/>
  <c r="I1462" i="1" s="1"/>
  <c r="P1461" i="1"/>
  <c r="M1461" i="1"/>
  <c r="H1461" i="1"/>
  <c r="I1461" i="1" s="1"/>
  <c r="P1460" i="1"/>
  <c r="M1460" i="1"/>
  <c r="H1460" i="1"/>
  <c r="I1460" i="1" s="1"/>
  <c r="P1459" i="1"/>
  <c r="M1459" i="1"/>
  <c r="H1459" i="1"/>
  <c r="I1459" i="1" s="1"/>
  <c r="P1458" i="1"/>
  <c r="M1458" i="1"/>
  <c r="H1458" i="1"/>
  <c r="I1458" i="1" s="1"/>
  <c r="P1457" i="1"/>
  <c r="M1457" i="1"/>
  <c r="H1457" i="1"/>
  <c r="I1457" i="1" s="1"/>
  <c r="P1456" i="1"/>
  <c r="M1456" i="1"/>
  <c r="H1456" i="1"/>
  <c r="I1456" i="1" s="1"/>
  <c r="P1455" i="1"/>
  <c r="M1455" i="1"/>
  <c r="H1455" i="1"/>
  <c r="I1455" i="1" s="1"/>
  <c r="P1454" i="1"/>
  <c r="M1454" i="1"/>
  <c r="H1454" i="1"/>
  <c r="I1454" i="1" s="1"/>
  <c r="P1453" i="1"/>
  <c r="M1453" i="1"/>
  <c r="H1453" i="1"/>
  <c r="I1453" i="1" s="1"/>
  <c r="P1452" i="1"/>
  <c r="M1452" i="1"/>
  <c r="H1452" i="1"/>
  <c r="I1452" i="1" s="1"/>
  <c r="P1451" i="1"/>
  <c r="M1451" i="1"/>
  <c r="H1451" i="1"/>
  <c r="I1451" i="1" s="1"/>
  <c r="P1450" i="1"/>
  <c r="M1450" i="1"/>
  <c r="H1450" i="1"/>
  <c r="I1450" i="1" s="1"/>
  <c r="P1449" i="1"/>
  <c r="M1449" i="1"/>
  <c r="H1449" i="1"/>
  <c r="I1449" i="1" s="1"/>
  <c r="P1448" i="1"/>
  <c r="M1448" i="1"/>
  <c r="H1448" i="1"/>
  <c r="I1448" i="1" s="1"/>
  <c r="P1447" i="1"/>
  <c r="M1447" i="1"/>
  <c r="H1447" i="1"/>
  <c r="I1447" i="1" s="1"/>
  <c r="P1446" i="1"/>
  <c r="M1446" i="1"/>
  <c r="H1446" i="1"/>
  <c r="I1446" i="1" s="1"/>
  <c r="P1445" i="1"/>
  <c r="M1445" i="1"/>
  <c r="H1445" i="1"/>
  <c r="I1445" i="1" s="1"/>
  <c r="P1444" i="1"/>
  <c r="M1444" i="1"/>
  <c r="H1444" i="1"/>
  <c r="I1444" i="1" s="1"/>
  <c r="P1443" i="1"/>
  <c r="M1443" i="1"/>
  <c r="H1443" i="1"/>
  <c r="I1443" i="1" s="1"/>
  <c r="P1442" i="1"/>
  <c r="M1442" i="1"/>
  <c r="H1442" i="1"/>
  <c r="I1442" i="1" s="1"/>
  <c r="P1441" i="1"/>
  <c r="M1441" i="1"/>
  <c r="H1441" i="1"/>
  <c r="I1441" i="1" s="1"/>
  <c r="P1440" i="1"/>
  <c r="M1440" i="1"/>
  <c r="H1440" i="1"/>
  <c r="I1440" i="1" s="1"/>
  <c r="P1439" i="1"/>
  <c r="M1439" i="1"/>
  <c r="H1439" i="1"/>
  <c r="I1439" i="1" s="1"/>
  <c r="P1438" i="1"/>
  <c r="M1438" i="1"/>
  <c r="H1438" i="1"/>
  <c r="I1438" i="1" s="1"/>
  <c r="P1437" i="1"/>
  <c r="M1437" i="1"/>
  <c r="H1437" i="1"/>
  <c r="I1437" i="1" s="1"/>
  <c r="P1436" i="1"/>
  <c r="M1436" i="1"/>
  <c r="H1436" i="1"/>
  <c r="I1436" i="1" s="1"/>
  <c r="P1435" i="1"/>
  <c r="M1435" i="1"/>
  <c r="H1435" i="1"/>
  <c r="I1435" i="1" s="1"/>
  <c r="P1434" i="1"/>
  <c r="M1434" i="1"/>
  <c r="H1434" i="1"/>
  <c r="I1434" i="1" s="1"/>
  <c r="P1433" i="1"/>
  <c r="M1433" i="1"/>
  <c r="H1433" i="1"/>
  <c r="I1433" i="1" s="1"/>
  <c r="P1432" i="1"/>
  <c r="M1432" i="1"/>
  <c r="H1432" i="1"/>
  <c r="I1432" i="1" s="1"/>
  <c r="P1431" i="1"/>
  <c r="M1431" i="1"/>
  <c r="H1431" i="1"/>
  <c r="I1431" i="1" s="1"/>
  <c r="P1430" i="1"/>
  <c r="M1430" i="1"/>
  <c r="H1430" i="1"/>
  <c r="I1430" i="1" s="1"/>
  <c r="P1429" i="1"/>
  <c r="M1429" i="1"/>
  <c r="H1429" i="1"/>
  <c r="I1429" i="1" s="1"/>
  <c r="P1428" i="1"/>
  <c r="M1428" i="1"/>
  <c r="H1428" i="1"/>
  <c r="I1428" i="1" s="1"/>
  <c r="P1427" i="1"/>
  <c r="M1427" i="1"/>
  <c r="H1427" i="1"/>
  <c r="I1427" i="1" s="1"/>
  <c r="P1426" i="1"/>
  <c r="M1426" i="1"/>
  <c r="H1426" i="1"/>
  <c r="I1426" i="1" s="1"/>
  <c r="P1425" i="1"/>
  <c r="M1425" i="1"/>
  <c r="H1425" i="1"/>
  <c r="I1425" i="1" s="1"/>
  <c r="P1424" i="1"/>
  <c r="M1424" i="1"/>
  <c r="H1424" i="1"/>
  <c r="I1424" i="1" s="1"/>
  <c r="P1423" i="1"/>
  <c r="M1423" i="1"/>
  <c r="H1423" i="1"/>
  <c r="I1423" i="1" s="1"/>
  <c r="P1422" i="1"/>
  <c r="M1422" i="1"/>
  <c r="H1422" i="1"/>
  <c r="I1422" i="1" s="1"/>
  <c r="P1421" i="1"/>
  <c r="M1421" i="1"/>
  <c r="H1421" i="1"/>
  <c r="I1421" i="1" s="1"/>
  <c r="P1420" i="1"/>
  <c r="M1420" i="1"/>
  <c r="H1420" i="1"/>
  <c r="I1420" i="1" s="1"/>
  <c r="P1419" i="1"/>
  <c r="M1419" i="1"/>
  <c r="H1419" i="1"/>
  <c r="I1419" i="1" s="1"/>
  <c r="P1418" i="1"/>
  <c r="M1418" i="1"/>
  <c r="H1418" i="1"/>
  <c r="I1418" i="1" s="1"/>
  <c r="P1417" i="1"/>
  <c r="M1417" i="1"/>
  <c r="H1417" i="1"/>
  <c r="I1417" i="1" s="1"/>
  <c r="P1416" i="1"/>
  <c r="M1416" i="1"/>
  <c r="H1416" i="1"/>
  <c r="I1416" i="1" s="1"/>
  <c r="P1415" i="1"/>
  <c r="M1415" i="1"/>
  <c r="H1415" i="1"/>
  <c r="I1415" i="1" s="1"/>
  <c r="P1414" i="1"/>
  <c r="M1414" i="1"/>
  <c r="H1414" i="1"/>
  <c r="I1414" i="1" s="1"/>
  <c r="P1413" i="1"/>
  <c r="M1413" i="1"/>
  <c r="H1413" i="1"/>
  <c r="I1413" i="1" s="1"/>
  <c r="P1412" i="1"/>
  <c r="M1412" i="1"/>
  <c r="H1412" i="1"/>
  <c r="I1412" i="1" s="1"/>
  <c r="P1411" i="1"/>
  <c r="M1411" i="1"/>
  <c r="H1411" i="1"/>
  <c r="I1411" i="1" s="1"/>
  <c r="P1410" i="1"/>
  <c r="M1410" i="1"/>
  <c r="H1410" i="1"/>
  <c r="I1410" i="1" s="1"/>
  <c r="P1409" i="1"/>
  <c r="M1409" i="1"/>
  <c r="H1409" i="1"/>
  <c r="I1409" i="1" s="1"/>
  <c r="P1408" i="1"/>
  <c r="M1408" i="1"/>
  <c r="H1408" i="1"/>
  <c r="I1408" i="1" s="1"/>
  <c r="P1407" i="1"/>
  <c r="M1407" i="1"/>
  <c r="H1407" i="1"/>
  <c r="I1407" i="1" s="1"/>
  <c r="P1406" i="1"/>
  <c r="M1406" i="1"/>
  <c r="H1406" i="1"/>
  <c r="I1406" i="1" s="1"/>
  <c r="P1405" i="1"/>
  <c r="M1405" i="1"/>
  <c r="H1405" i="1"/>
  <c r="I1405" i="1" s="1"/>
  <c r="P1404" i="1"/>
  <c r="M1404" i="1"/>
  <c r="H1404" i="1"/>
  <c r="I1404" i="1" s="1"/>
  <c r="P1403" i="1"/>
  <c r="M1403" i="1"/>
  <c r="H1403" i="1"/>
  <c r="I1403" i="1" s="1"/>
  <c r="P1402" i="1"/>
  <c r="M1402" i="1"/>
  <c r="H1402" i="1"/>
  <c r="I1402" i="1" s="1"/>
  <c r="P1401" i="1"/>
  <c r="M1401" i="1"/>
  <c r="H1401" i="1"/>
  <c r="I1401" i="1" s="1"/>
  <c r="P1400" i="1"/>
  <c r="M1400" i="1"/>
  <c r="H1400" i="1"/>
  <c r="I1400" i="1" s="1"/>
  <c r="P1399" i="1"/>
  <c r="M1399" i="1"/>
  <c r="H1399" i="1"/>
  <c r="I1399" i="1" s="1"/>
  <c r="P1398" i="1"/>
  <c r="M1398" i="1"/>
  <c r="H1398" i="1"/>
  <c r="I1398" i="1" s="1"/>
  <c r="P1397" i="1"/>
  <c r="M1397" i="1"/>
  <c r="H1397" i="1"/>
  <c r="I1397" i="1" s="1"/>
  <c r="P1396" i="1"/>
  <c r="M1396" i="1"/>
  <c r="H1396" i="1"/>
  <c r="I1396" i="1" s="1"/>
  <c r="P1395" i="1"/>
  <c r="M1395" i="1"/>
  <c r="H1395" i="1"/>
  <c r="I1395" i="1" s="1"/>
  <c r="P1394" i="1"/>
  <c r="M1394" i="1"/>
  <c r="H1394" i="1"/>
  <c r="I1394" i="1" s="1"/>
  <c r="P1393" i="1"/>
  <c r="M1393" i="1"/>
  <c r="H1393" i="1"/>
  <c r="I1393" i="1" s="1"/>
  <c r="P1392" i="1"/>
  <c r="M1392" i="1"/>
  <c r="H1392" i="1"/>
  <c r="I1392" i="1" s="1"/>
  <c r="P1391" i="1"/>
  <c r="M1391" i="1"/>
  <c r="H1391" i="1"/>
  <c r="I1391" i="1" s="1"/>
  <c r="P1390" i="1"/>
  <c r="M1390" i="1"/>
  <c r="H1390" i="1"/>
  <c r="I1390" i="1" s="1"/>
  <c r="P1389" i="1"/>
  <c r="M1389" i="1"/>
  <c r="H1389" i="1"/>
  <c r="I1389" i="1" s="1"/>
  <c r="P1388" i="1"/>
  <c r="M1388" i="1"/>
  <c r="H1388" i="1"/>
  <c r="I1388" i="1" s="1"/>
  <c r="P1387" i="1"/>
  <c r="M1387" i="1"/>
  <c r="H1387" i="1"/>
  <c r="I1387" i="1" s="1"/>
  <c r="P1386" i="1"/>
  <c r="M1386" i="1"/>
  <c r="H1386" i="1"/>
  <c r="I1386" i="1" s="1"/>
  <c r="P1385" i="1"/>
  <c r="M1385" i="1"/>
  <c r="H1385" i="1"/>
  <c r="I1385" i="1" s="1"/>
  <c r="P1384" i="1"/>
  <c r="M1384" i="1"/>
  <c r="H1384" i="1"/>
  <c r="I1384" i="1" s="1"/>
  <c r="P1383" i="1"/>
  <c r="M1383" i="1"/>
  <c r="H1383" i="1"/>
  <c r="I1383" i="1" s="1"/>
  <c r="P1382" i="1"/>
  <c r="M1382" i="1"/>
  <c r="H1382" i="1"/>
  <c r="I1382" i="1" s="1"/>
  <c r="P1381" i="1"/>
  <c r="M1381" i="1"/>
  <c r="H1381" i="1"/>
  <c r="I1381" i="1" s="1"/>
  <c r="P1380" i="1"/>
  <c r="M1380" i="1"/>
  <c r="H1380" i="1"/>
  <c r="I1380" i="1" s="1"/>
  <c r="P1379" i="1"/>
  <c r="M1379" i="1"/>
  <c r="H1379" i="1"/>
  <c r="I1379" i="1" s="1"/>
  <c r="P1378" i="1"/>
  <c r="M1378" i="1"/>
  <c r="H1378" i="1"/>
  <c r="I1378" i="1" s="1"/>
  <c r="P1377" i="1"/>
  <c r="M1377" i="1"/>
  <c r="H1377" i="1"/>
  <c r="I1377" i="1" s="1"/>
  <c r="P1376" i="1"/>
  <c r="M1376" i="1"/>
  <c r="H1376" i="1"/>
  <c r="I1376" i="1" s="1"/>
  <c r="P1375" i="1"/>
  <c r="M1375" i="1"/>
  <c r="H1375" i="1"/>
  <c r="I1375" i="1" s="1"/>
  <c r="P1374" i="1"/>
  <c r="M1374" i="1"/>
  <c r="H1374" i="1"/>
  <c r="I1374" i="1" s="1"/>
  <c r="P1373" i="1"/>
  <c r="M1373" i="1"/>
  <c r="H1373" i="1"/>
  <c r="I1373" i="1" s="1"/>
  <c r="P1372" i="1"/>
  <c r="M1372" i="1"/>
  <c r="H1372" i="1"/>
  <c r="I1372" i="1" s="1"/>
  <c r="P1371" i="1"/>
  <c r="M1371" i="1"/>
  <c r="H1371" i="1"/>
  <c r="I1371" i="1" s="1"/>
  <c r="P1370" i="1"/>
  <c r="M1370" i="1"/>
  <c r="H1370" i="1"/>
  <c r="I1370" i="1" s="1"/>
  <c r="P1369" i="1"/>
  <c r="M1369" i="1"/>
  <c r="H1369" i="1"/>
  <c r="I1369" i="1" s="1"/>
  <c r="P1368" i="1"/>
  <c r="M1368" i="1"/>
  <c r="H1368" i="1"/>
  <c r="I1368" i="1" s="1"/>
  <c r="P1367" i="1"/>
  <c r="M1367" i="1"/>
  <c r="H1367" i="1"/>
  <c r="I1367" i="1" s="1"/>
  <c r="P1366" i="1"/>
  <c r="M1366" i="1"/>
  <c r="H1366" i="1"/>
  <c r="I1366" i="1" s="1"/>
  <c r="P1365" i="1"/>
  <c r="M1365" i="1"/>
  <c r="H1365" i="1"/>
  <c r="I1365" i="1" s="1"/>
  <c r="P1364" i="1"/>
  <c r="M1364" i="1"/>
  <c r="H1364" i="1"/>
  <c r="I1364" i="1" s="1"/>
  <c r="P1363" i="1"/>
  <c r="M1363" i="1"/>
  <c r="H1363" i="1"/>
  <c r="I1363" i="1" s="1"/>
  <c r="P1362" i="1"/>
  <c r="M1362" i="1"/>
  <c r="H1362" i="1"/>
  <c r="I1362" i="1" s="1"/>
  <c r="P1361" i="1"/>
  <c r="M1361" i="1"/>
  <c r="H1361" i="1"/>
  <c r="I1361" i="1" s="1"/>
  <c r="P1360" i="1"/>
  <c r="M1360" i="1"/>
  <c r="H1360" i="1"/>
  <c r="I1360" i="1" s="1"/>
  <c r="P1359" i="1"/>
  <c r="M1359" i="1"/>
  <c r="H1359" i="1"/>
  <c r="I1359" i="1" s="1"/>
  <c r="P1358" i="1"/>
  <c r="M1358" i="1"/>
  <c r="H1358" i="1"/>
  <c r="I1358" i="1" s="1"/>
  <c r="P1357" i="1"/>
  <c r="M1357" i="1"/>
  <c r="H1357" i="1"/>
  <c r="I1357" i="1" s="1"/>
  <c r="P1356" i="1"/>
  <c r="M1356" i="1"/>
  <c r="H1356" i="1"/>
  <c r="I1356" i="1" s="1"/>
  <c r="P1355" i="1"/>
  <c r="M1355" i="1"/>
  <c r="H1355" i="1"/>
  <c r="I1355" i="1" s="1"/>
  <c r="P1354" i="1"/>
  <c r="M1354" i="1"/>
  <c r="H1354" i="1"/>
  <c r="I1354" i="1" s="1"/>
  <c r="P1353" i="1"/>
  <c r="M1353" i="1"/>
  <c r="H1353" i="1"/>
  <c r="I1353" i="1" s="1"/>
  <c r="P1352" i="1"/>
  <c r="M1352" i="1"/>
  <c r="H1352" i="1"/>
  <c r="I1352" i="1" s="1"/>
  <c r="P1351" i="1"/>
  <c r="M1351" i="1"/>
  <c r="H1351" i="1"/>
  <c r="I1351" i="1" s="1"/>
  <c r="P1350" i="1"/>
  <c r="M1350" i="1"/>
  <c r="H1350" i="1"/>
  <c r="I1350" i="1" s="1"/>
  <c r="P1349" i="1"/>
  <c r="M1349" i="1"/>
  <c r="H1349" i="1"/>
  <c r="I1349" i="1" s="1"/>
  <c r="P1348" i="1"/>
  <c r="M1348" i="1"/>
  <c r="H1348" i="1"/>
  <c r="I1348" i="1" s="1"/>
  <c r="P1347" i="1"/>
  <c r="M1347" i="1"/>
  <c r="H1347" i="1"/>
  <c r="I1347" i="1" s="1"/>
  <c r="P1346" i="1"/>
  <c r="M1346" i="1"/>
  <c r="H1346" i="1"/>
  <c r="I1346" i="1" s="1"/>
  <c r="P1345" i="1"/>
  <c r="M1345" i="1"/>
  <c r="H1345" i="1"/>
  <c r="I1345" i="1" s="1"/>
  <c r="P1344" i="1"/>
  <c r="M1344" i="1"/>
  <c r="H1344" i="1"/>
  <c r="I1344" i="1" s="1"/>
  <c r="P1343" i="1"/>
  <c r="M1343" i="1"/>
  <c r="H1343" i="1"/>
  <c r="I1343" i="1" s="1"/>
  <c r="P1342" i="1"/>
  <c r="M1342" i="1"/>
  <c r="H1342" i="1"/>
  <c r="I1342" i="1" s="1"/>
  <c r="P1341" i="1"/>
  <c r="M1341" i="1"/>
  <c r="H1341" i="1"/>
  <c r="I1341" i="1" s="1"/>
  <c r="P1340" i="1"/>
  <c r="M1340" i="1"/>
  <c r="H1340" i="1"/>
  <c r="I1340" i="1" s="1"/>
  <c r="P1339" i="1"/>
  <c r="M1339" i="1"/>
  <c r="H1339" i="1"/>
  <c r="I1339" i="1" s="1"/>
  <c r="P1338" i="1"/>
  <c r="M1338" i="1"/>
  <c r="H1338" i="1"/>
  <c r="I1338" i="1" s="1"/>
  <c r="P1337" i="1"/>
  <c r="M1337" i="1"/>
  <c r="H1337" i="1"/>
  <c r="I1337" i="1" s="1"/>
  <c r="P1336" i="1"/>
  <c r="M1336" i="1"/>
  <c r="H1336" i="1"/>
  <c r="I1336" i="1" s="1"/>
  <c r="P1335" i="1"/>
  <c r="M1335" i="1"/>
  <c r="H1335" i="1"/>
  <c r="I1335" i="1" s="1"/>
  <c r="P1334" i="1"/>
  <c r="M1334" i="1"/>
  <c r="H1334" i="1"/>
  <c r="I1334" i="1" s="1"/>
  <c r="P1333" i="1"/>
  <c r="M1333" i="1"/>
  <c r="H1333" i="1"/>
  <c r="I1333" i="1" s="1"/>
  <c r="P1332" i="1"/>
  <c r="M1332" i="1"/>
  <c r="H1332" i="1"/>
  <c r="I1332" i="1" s="1"/>
  <c r="P1331" i="1"/>
  <c r="M1331" i="1"/>
  <c r="H1331" i="1"/>
  <c r="I1331" i="1" s="1"/>
  <c r="P1330" i="1"/>
  <c r="M1330" i="1"/>
  <c r="H1330" i="1"/>
  <c r="I1330" i="1" s="1"/>
  <c r="P1329" i="1"/>
  <c r="M1329" i="1"/>
  <c r="H1329" i="1"/>
  <c r="I1329" i="1" s="1"/>
  <c r="P1328" i="1"/>
  <c r="M1328" i="1"/>
  <c r="H1328" i="1"/>
  <c r="I1328" i="1" s="1"/>
  <c r="P1327" i="1"/>
  <c r="M1327" i="1"/>
  <c r="H1327" i="1"/>
  <c r="I1327" i="1" s="1"/>
  <c r="P1326" i="1"/>
  <c r="M1326" i="1"/>
  <c r="H1326" i="1"/>
  <c r="I1326" i="1" s="1"/>
  <c r="P1325" i="1"/>
  <c r="M1325" i="1"/>
  <c r="H1325" i="1"/>
  <c r="I1325" i="1" s="1"/>
  <c r="P1324" i="1"/>
  <c r="M1324" i="1"/>
  <c r="H1324" i="1"/>
  <c r="I1324" i="1" s="1"/>
  <c r="P1323" i="1"/>
  <c r="M1323" i="1"/>
  <c r="H1323" i="1"/>
  <c r="I1323" i="1" s="1"/>
  <c r="P1322" i="1"/>
  <c r="M1322" i="1"/>
  <c r="H1322" i="1"/>
  <c r="I1322" i="1" s="1"/>
  <c r="P1321" i="1"/>
  <c r="M1321" i="1"/>
  <c r="H1321" i="1"/>
  <c r="I1321" i="1" s="1"/>
  <c r="P1320" i="1"/>
  <c r="M1320" i="1"/>
  <c r="H1320" i="1"/>
  <c r="I1320" i="1" s="1"/>
  <c r="P1319" i="1"/>
  <c r="M1319" i="1"/>
  <c r="H1319" i="1"/>
  <c r="I1319" i="1" s="1"/>
  <c r="P1318" i="1"/>
  <c r="M1318" i="1"/>
  <c r="H1318" i="1"/>
  <c r="I1318" i="1" s="1"/>
  <c r="P1317" i="1"/>
  <c r="M1317" i="1"/>
  <c r="H1317" i="1"/>
  <c r="I1317" i="1" s="1"/>
  <c r="P1316" i="1"/>
  <c r="M1316" i="1"/>
  <c r="H1316" i="1"/>
  <c r="I1316" i="1" s="1"/>
  <c r="P1315" i="1"/>
  <c r="M1315" i="1"/>
  <c r="H1315" i="1"/>
  <c r="I1315" i="1" s="1"/>
  <c r="P1314" i="1"/>
  <c r="M1314" i="1"/>
  <c r="H1314" i="1"/>
  <c r="I1314" i="1" s="1"/>
  <c r="P1313" i="1"/>
  <c r="M1313" i="1"/>
  <c r="H1313" i="1"/>
  <c r="I1313" i="1" s="1"/>
  <c r="P1312" i="1"/>
  <c r="M1312" i="1"/>
  <c r="H1312" i="1"/>
  <c r="I1312" i="1" s="1"/>
  <c r="P1311" i="1"/>
  <c r="M1311" i="1"/>
  <c r="H1311" i="1"/>
  <c r="I1311" i="1" s="1"/>
  <c r="P1310" i="1"/>
  <c r="M1310" i="1"/>
  <c r="H1310" i="1"/>
  <c r="I1310" i="1" s="1"/>
  <c r="P1309" i="1"/>
  <c r="M1309" i="1"/>
  <c r="H1309" i="1"/>
  <c r="I1309" i="1" s="1"/>
  <c r="P1308" i="1"/>
  <c r="M1308" i="1"/>
  <c r="H1308" i="1"/>
  <c r="I1308" i="1" s="1"/>
  <c r="P1307" i="1"/>
  <c r="M1307" i="1"/>
  <c r="H1307" i="1"/>
  <c r="I1307" i="1" s="1"/>
  <c r="P1306" i="1"/>
  <c r="M1306" i="1"/>
  <c r="H1306" i="1"/>
  <c r="I1306" i="1" s="1"/>
  <c r="P1305" i="1"/>
  <c r="M1305" i="1"/>
  <c r="H1305" i="1"/>
  <c r="I1305" i="1" s="1"/>
  <c r="P1304" i="1"/>
  <c r="M1304" i="1"/>
  <c r="H1304" i="1"/>
  <c r="I1304" i="1" s="1"/>
  <c r="P1303" i="1"/>
  <c r="M1303" i="1"/>
  <c r="H1303" i="1"/>
  <c r="I1303" i="1" s="1"/>
  <c r="P1302" i="1"/>
  <c r="M1302" i="1"/>
  <c r="H1302" i="1"/>
  <c r="I1302" i="1" s="1"/>
  <c r="P1301" i="1"/>
  <c r="M1301" i="1"/>
  <c r="H1301" i="1"/>
  <c r="I1301" i="1" s="1"/>
  <c r="P1300" i="1"/>
  <c r="M1300" i="1"/>
  <c r="H1300" i="1"/>
  <c r="I1300" i="1" s="1"/>
  <c r="P1299" i="1"/>
  <c r="M1299" i="1"/>
  <c r="H1299" i="1"/>
  <c r="I1299" i="1" s="1"/>
  <c r="P1298" i="1"/>
  <c r="M1298" i="1"/>
  <c r="H1298" i="1"/>
  <c r="I1298" i="1" s="1"/>
  <c r="P1297" i="1"/>
  <c r="M1297" i="1"/>
  <c r="H1297" i="1"/>
  <c r="I1297" i="1" s="1"/>
  <c r="P1296" i="1"/>
  <c r="M1296" i="1"/>
  <c r="H1296" i="1"/>
  <c r="I1296" i="1" s="1"/>
  <c r="P1295" i="1"/>
  <c r="M1295" i="1"/>
  <c r="H1295" i="1"/>
  <c r="I1295" i="1" s="1"/>
  <c r="P1294" i="1"/>
  <c r="M1294" i="1"/>
  <c r="H1294" i="1"/>
  <c r="I1294" i="1" s="1"/>
  <c r="P1293" i="1"/>
  <c r="M1293" i="1"/>
  <c r="H1293" i="1"/>
  <c r="I1293" i="1" s="1"/>
  <c r="P1292" i="1"/>
  <c r="M1292" i="1"/>
  <c r="H1292" i="1"/>
  <c r="I1292" i="1" s="1"/>
  <c r="P1291" i="1"/>
  <c r="M1291" i="1"/>
  <c r="H1291" i="1"/>
  <c r="I1291" i="1" s="1"/>
  <c r="P1290" i="1"/>
  <c r="M1290" i="1"/>
  <c r="H1290" i="1"/>
  <c r="I1290" i="1" s="1"/>
  <c r="P1289" i="1"/>
  <c r="M1289" i="1"/>
  <c r="H1289" i="1"/>
  <c r="I1289" i="1" s="1"/>
  <c r="P1288" i="1"/>
  <c r="M1288" i="1"/>
  <c r="H1288" i="1"/>
  <c r="I1288" i="1" s="1"/>
  <c r="P1287" i="1"/>
  <c r="M1287" i="1"/>
  <c r="H1287" i="1"/>
  <c r="I1287" i="1" s="1"/>
  <c r="P1286" i="1"/>
  <c r="M1286" i="1"/>
  <c r="H1286" i="1"/>
  <c r="I1286" i="1" s="1"/>
  <c r="P1285" i="1"/>
  <c r="M1285" i="1"/>
  <c r="H1285" i="1"/>
  <c r="I1285" i="1" s="1"/>
  <c r="P1284" i="1"/>
  <c r="M1284" i="1"/>
  <c r="H1284" i="1"/>
  <c r="I1284" i="1" s="1"/>
  <c r="P1283" i="1"/>
  <c r="M1283" i="1"/>
  <c r="H1283" i="1"/>
  <c r="I1283" i="1" s="1"/>
  <c r="P1282" i="1"/>
  <c r="M1282" i="1"/>
  <c r="H1282" i="1"/>
  <c r="I1282" i="1" s="1"/>
  <c r="P1281" i="1"/>
  <c r="M1281" i="1"/>
  <c r="H1281" i="1"/>
  <c r="I1281" i="1" s="1"/>
  <c r="P1280" i="1"/>
  <c r="M1280" i="1"/>
  <c r="H1280" i="1"/>
  <c r="I1280" i="1" s="1"/>
  <c r="P1279" i="1"/>
  <c r="M1279" i="1"/>
  <c r="H1279" i="1"/>
  <c r="I1279" i="1" s="1"/>
  <c r="P1278" i="1"/>
  <c r="M1278" i="1"/>
  <c r="H1278" i="1"/>
  <c r="I1278" i="1" s="1"/>
  <c r="P1277" i="1"/>
  <c r="M1277" i="1"/>
  <c r="H1277" i="1"/>
  <c r="I1277" i="1" s="1"/>
  <c r="P1276" i="1"/>
  <c r="M1276" i="1"/>
  <c r="H1276" i="1"/>
  <c r="I1276" i="1" s="1"/>
  <c r="P1275" i="1"/>
  <c r="M1275" i="1"/>
  <c r="H1275" i="1"/>
  <c r="I1275" i="1" s="1"/>
  <c r="P1274" i="1"/>
  <c r="M1274" i="1"/>
  <c r="H1274" i="1"/>
  <c r="I1274" i="1" s="1"/>
  <c r="P1273" i="1"/>
  <c r="M1273" i="1"/>
  <c r="H1273" i="1"/>
  <c r="I1273" i="1" s="1"/>
  <c r="P1272" i="1"/>
  <c r="M1272" i="1"/>
  <c r="H1272" i="1"/>
  <c r="I1272" i="1" s="1"/>
  <c r="P1271" i="1"/>
  <c r="M1271" i="1"/>
  <c r="H1271" i="1"/>
  <c r="I1271" i="1" s="1"/>
  <c r="P1270" i="1"/>
  <c r="M1270" i="1"/>
  <c r="H1270" i="1"/>
  <c r="I1270" i="1" s="1"/>
  <c r="P1269" i="1"/>
  <c r="M1269" i="1"/>
  <c r="H1269" i="1"/>
  <c r="I1269" i="1" s="1"/>
  <c r="P1268" i="1"/>
  <c r="M1268" i="1"/>
  <c r="H1268" i="1"/>
  <c r="I1268" i="1" s="1"/>
  <c r="P1267" i="1"/>
  <c r="M1267" i="1"/>
  <c r="H1267" i="1"/>
  <c r="I1267" i="1" s="1"/>
  <c r="P1266" i="1"/>
  <c r="M1266" i="1"/>
  <c r="H1266" i="1"/>
  <c r="I1266" i="1" s="1"/>
  <c r="P1265" i="1"/>
  <c r="M1265" i="1"/>
  <c r="H1265" i="1"/>
  <c r="I1265" i="1" s="1"/>
  <c r="P1264" i="1"/>
  <c r="M1264" i="1"/>
  <c r="H1264" i="1"/>
  <c r="I1264" i="1" s="1"/>
  <c r="P1263" i="1"/>
  <c r="M1263" i="1"/>
  <c r="H1263" i="1"/>
  <c r="I1263" i="1" s="1"/>
  <c r="P1262" i="1"/>
  <c r="M1262" i="1"/>
  <c r="H1262" i="1"/>
  <c r="I1262" i="1" s="1"/>
  <c r="P1261" i="1"/>
  <c r="M1261" i="1"/>
  <c r="H1261" i="1"/>
  <c r="I1261" i="1" s="1"/>
  <c r="P1260" i="1"/>
  <c r="M1260" i="1"/>
  <c r="H1260" i="1"/>
  <c r="I1260" i="1" s="1"/>
  <c r="P1259" i="1"/>
  <c r="M1259" i="1"/>
  <c r="H1259" i="1"/>
  <c r="I1259" i="1" s="1"/>
  <c r="P1258" i="1"/>
  <c r="M1258" i="1"/>
  <c r="H1258" i="1"/>
  <c r="I1258" i="1" s="1"/>
  <c r="P1257" i="1"/>
  <c r="M1257" i="1"/>
  <c r="H1257" i="1"/>
  <c r="I1257" i="1" s="1"/>
  <c r="P1256" i="1"/>
  <c r="M1256" i="1"/>
  <c r="H1256" i="1"/>
  <c r="I1256" i="1" s="1"/>
  <c r="P1255" i="1"/>
  <c r="M1255" i="1"/>
  <c r="H1255" i="1"/>
  <c r="I1255" i="1" s="1"/>
  <c r="P1254" i="1"/>
  <c r="M1254" i="1"/>
  <c r="H1254" i="1"/>
  <c r="I1254" i="1" s="1"/>
  <c r="P1253" i="1"/>
  <c r="M1253" i="1"/>
  <c r="H1253" i="1"/>
  <c r="I1253" i="1" s="1"/>
  <c r="P1252" i="1"/>
  <c r="M1252" i="1"/>
  <c r="H1252" i="1"/>
  <c r="I1252" i="1" s="1"/>
  <c r="P1251" i="1"/>
  <c r="M1251" i="1"/>
  <c r="H1251" i="1"/>
  <c r="I1251" i="1" s="1"/>
  <c r="P1250" i="1"/>
  <c r="M1250" i="1"/>
  <c r="H1250" i="1"/>
  <c r="I1250" i="1" s="1"/>
  <c r="P1249" i="1"/>
  <c r="M1249" i="1"/>
  <c r="H1249" i="1"/>
  <c r="I1249" i="1" s="1"/>
  <c r="P1248" i="1"/>
  <c r="M1248" i="1"/>
  <c r="H1248" i="1"/>
  <c r="I1248" i="1" s="1"/>
  <c r="P1247" i="1"/>
  <c r="M1247" i="1"/>
  <c r="H1247" i="1"/>
  <c r="I1247" i="1" s="1"/>
  <c r="P1246" i="1"/>
  <c r="M1246" i="1"/>
  <c r="H1246" i="1"/>
  <c r="I1246" i="1" s="1"/>
  <c r="P1245" i="1"/>
  <c r="M1245" i="1"/>
  <c r="H1245" i="1"/>
  <c r="I1245" i="1" s="1"/>
  <c r="P1244" i="1"/>
  <c r="M1244" i="1"/>
  <c r="H1244" i="1"/>
  <c r="I1244" i="1" s="1"/>
  <c r="P1243" i="1"/>
  <c r="M1243" i="1"/>
  <c r="H1243" i="1"/>
  <c r="I1243" i="1" s="1"/>
  <c r="P1242" i="1"/>
  <c r="M1242" i="1"/>
  <c r="H1242" i="1"/>
  <c r="I1242" i="1" s="1"/>
  <c r="P1241" i="1"/>
  <c r="M1241" i="1"/>
  <c r="H1241" i="1"/>
  <c r="I1241" i="1" s="1"/>
  <c r="P1240" i="1"/>
  <c r="M1240" i="1"/>
  <c r="H1240" i="1"/>
  <c r="I1240" i="1" s="1"/>
  <c r="P1239" i="1"/>
  <c r="M1239" i="1"/>
  <c r="H1239" i="1"/>
  <c r="I1239" i="1" s="1"/>
  <c r="P1238" i="1"/>
  <c r="M1238" i="1"/>
  <c r="H1238" i="1"/>
  <c r="I1238" i="1" s="1"/>
  <c r="P1237" i="1"/>
  <c r="M1237" i="1"/>
  <c r="H1237" i="1"/>
  <c r="I1237" i="1" s="1"/>
  <c r="P1236" i="1"/>
  <c r="M1236" i="1"/>
  <c r="H1236" i="1"/>
  <c r="I1236" i="1" s="1"/>
  <c r="P1235" i="1"/>
  <c r="M1235" i="1"/>
  <c r="H1235" i="1"/>
  <c r="I1235" i="1" s="1"/>
  <c r="P1234" i="1"/>
  <c r="M1234" i="1"/>
  <c r="H1234" i="1"/>
  <c r="I1234" i="1" s="1"/>
  <c r="P1233" i="1"/>
  <c r="M1233" i="1"/>
  <c r="H1233" i="1"/>
  <c r="I1233" i="1" s="1"/>
  <c r="P1232" i="1"/>
  <c r="M1232" i="1"/>
  <c r="H1232" i="1"/>
  <c r="I1232" i="1" s="1"/>
  <c r="P1231" i="1"/>
  <c r="M1231" i="1"/>
  <c r="H1231" i="1"/>
  <c r="I1231" i="1" s="1"/>
  <c r="P1230" i="1"/>
  <c r="M1230" i="1"/>
  <c r="H1230" i="1"/>
  <c r="I1230" i="1" s="1"/>
  <c r="P1229" i="1"/>
  <c r="M1229" i="1"/>
  <c r="H1229" i="1"/>
  <c r="I1229" i="1" s="1"/>
  <c r="P1228" i="1"/>
  <c r="M1228" i="1"/>
  <c r="H1228" i="1"/>
  <c r="I1228" i="1" s="1"/>
  <c r="P1227" i="1"/>
  <c r="M1227" i="1"/>
  <c r="H1227" i="1"/>
  <c r="I1227" i="1" s="1"/>
  <c r="P1226" i="1"/>
  <c r="M1226" i="1"/>
  <c r="H1226" i="1"/>
  <c r="I1226" i="1" s="1"/>
  <c r="P1225" i="1"/>
  <c r="M1225" i="1"/>
  <c r="H1225" i="1"/>
  <c r="I1225" i="1" s="1"/>
  <c r="P1224" i="1"/>
  <c r="M1224" i="1"/>
  <c r="H1224" i="1"/>
  <c r="I1224" i="1" s="1"/>
  <c r="P1223" i="1"/>
  <c r="M1223" i="1"/>
  <c r="H1223" i="1"/>
  <c r="I1223" i="1" s="1"/>
  <c r="P1222" i="1"/>
  <c r="M1222" i="1"/>
  <c r="H1222" i="1"/>
  <c r="I1222" i="1" s="1"/>
  <c r="P1221" i="1"/>
  <c r="M1221" i="1"/>
  <c r="H1221" i="1"/>
  <c r="I1221" i="1" s="1"/>
  <c r="P1220" i="1"/>
  <c r="M1220" i="1"/>
  <c r="H1220" i="1"/>
  <c r="I1220" i="1" s="1"/>
  <c r="P1219" i="1"/>
  <c r="M1219" i="1"/>
  <c r="H1219" i="1"/>
  <c r="I1219" i="1" s="1"/>
  <c r="P1218" i="1"/>
  <c r="M1218" i="1"/>
  <c r="H1218" i="1"/>
  <c r="I1218" i="1" s="1"/>
  <c r="P1217" i="1"/>
  <c r="M1217" i="1"/>
  <c r="H1217" i="1"/>
  <c r="I1217" i="1" s="1"/>
  <c r="P1216" i="1"/>
  <c r="M1216" i="1"/>
  <c r="H1216" i="1"/>
  <c r="I1216" i="1" s="1"/>
  <c r="P1215" i="1"/>
  <c r="M1215" i="1"/>
  <c r="H1215" i="1"/>
  <c r="I1215" i="1" s="1"/>
  <c r="P1214" i="1"/>
  <c r="M1214" i="1"/>
  <c r="H1214" i="1"/>
  <c r="I1214" i="1" s="1"/>
  <c r="P1213" i="1"/>
  <c r="M1213" i="1"/>
  <c r="H1213" i="1"/>
  <c r="I1213" i="1" s="1"/>
  <c r="P1212" i="1"/>
  <c r="M1212" i="1"/>
  <c r="H1212" i="1"/>
  <c r="I1212" i="1" s="1"/>
  <c r="P1211" i="1"/>
  <c r="M1211" i="1"/>
  <c r="H1211" i="1"/>
  <c r="I1211" i="1" s="1"/>
  <c r="P1210" i="1"/>
  <c r="M1210" i="1"/>
  <c r="H1210" i="1"/>
  <c r="I1210" i="1" s="1"/>
  <c r="P1209" i="1"/>
  <c r="M1209" i="1"/>
  <c r="H1209" i="1"/>
  <c r="I1209" i="1" s="1"/>
  <c r="P1208" i="1"/>
  <c r="M1208" i="1"/>
  <c r="H1208" i="1"/>
  <c r="I1208" i="1" s="1"/>
  <c r="P1207" i="1"/>
  <c r="M1207" i="1"/>
  <c r="H1207" i="1"/>
  <c r="I1207" i="1" s="1"/>
  <c r="P1206" i="1"/>
  <c r="M1206" i="1"/>
  <c r="H1206" i="1"/>
  <c r="I1206" i="1" s="1"/>
  <c r="P1205" i="1"/>
  <c r="M1205" i="1"/>
  <c r="H1205" i="1"/>
  <c r="I1205" i="1" s="1"/>
  <c r="P1204" i="1"/>
  <c r="M1204" i="1"/>
  <c r="H1204" i="1"/>
  <c r="I1204" i="1" s="1"/>
  <c r="P1203" i="1"/>
  <c r="M1203" i="1"/>
  <c r="H1203" i="1"/>
  <c r="I1203" i="1" s="1"/>
  <c r="P1202" i="1"/>
  <c r="M1202" i="1"/>
  <c r="H1202" i="1"/>
  <c r="I1202" i="1" s="1"/>
  <c r="P1201" i="1"/>
  <c r="M1201" i="1"/>
  <c r="H1201" i="1"/>
  <c r="I1201" i="1" s="1"/>
  <c r="P1200" i="1"/>
  <c r="M1200" i="1"/>
  <c r="H1200" i="1"/>
  <c r="I1200" i="1" s="1"/>
  <c r="P1199" i="1"/>
  <c r="M1199" i="1"/>
  <c r="H1199" i="1"/>
  <c r="I1199" i="1" s="1"/>
  <c r="P1198" i="1"/>
  <c r="M1198" i="1"/>
  <c r="H1198" i="1"/>
  <c r="I1198" i="1" s="1"/>
  <c r="P1197" i="1"/>
  <c r="M1197" i="1"/>
  <c r="H1197" i="1"/>
  <c r="I1197" i="1" s="1"/>
  <c r="P1196" i="1"/>
  <c r="M1196" i="1"/>
  <c r="H1196" i="1"/>
  <c r="I1196" i="1" s="1"/>
  <c r="P1195" i="1"/>
  <c r="M1195" i="1"/>
  <c r="H1195" i="1"/>
  <c r="I1195" i="1" s="1"/>
  <c r="P1194" i="1"/>
  <c r="M1194" i="1"/>
  <c r="H1194" i="1"/>
  <c r="I1194" i="1" s="1"/>
  <c r="P1193" i="1"/>
  <c r="M1193" i="1"/>
  <c r="H1193" i="1"/>
  <c r="I1193" i="1" s="1"/>
  <c r="P1192" i="1"/>
  <c r="M1192" i="1"/>
  <c r="H1192" i="1"/>
  <c r="I1192" i="1" s="1"/>
  <c r="P1191" i="1"/>
  <c r="M1191" i="1"/>
  <c r="H1191" i="1"/>
  <c r="I1191" i="1" s="1"/>
  <c r="P1190" i="1"/>
  <c r="M1190" i="1"/>
  <c r="H1190" i="1"/>
  <c r="I1190" i="1" s="1"/>
  <c r="P1189" i="1"/>
  <c r="M1189" i="1"/>
  <c r="H1189" i="1"/>
  <c r="I1189" i="1" s="1"/>
  <c r="P1188" i="1"/>
  <c r="M1188" i="1"/>
  <c r="H1188" i="1"/>
  <c r="I1188" i="1" s="1"/>
  <c r="P1187" i="1"/>
  <c r="M1187" i="1"/>
  <c r="H1187" i="1"/>
  <c r="I1187" i="1" s="1"/>
  <c r="P1186" i="1"/>
  <c r="M1186" i="1"/>
  <c r="H1186" i="1"/>
  <c r="I1186" i="1" s="1"/>
  <c r="P1185" i="1"/>
  <c r="M1185" i="1"/>
  <c r="H1185" i="1"/>
  <c r="I1185" i="1" s="1"/>
  <c r="P1184" i="1"/>
  <c r="M1184" i="1"/>
  <c r="H1184" i="1"/>
  <c r="I1184" i="1" s="1"/>
  <c r="P1183" i="1"/>
  <c r="M1183" i="1"/>
  <c r="H1183" i="1"/>
  <c r="I1183" i="1" s="1"/>
  <c r="P1182" i="1"/>
  <c r="M1182" i="1"/>
  <c r="H1182" i="1"/>
  <c r="I1182" i="1" s="1"/>
  <c r="P1181" i="1"/>
  <c r="M1181" i="1"/>
  <c r="H1181" i="1"/>
  <c r="I1181" i="1" s="1"/>
  <c r="P1180" i="1"/>
  <c r="M1180" i="1"/>
  <c r="H1180" i="1"/>
  <c r="I1180" i="1" s="1"/>
  <c r="P1179" i="1"/>
  <c r="M1179" i="1"/>
  <c r="H1179" i="1"/>
  <c r="I1179" i="1" s="1"/>
  <c r="P1178" i="1"/>
  <c r="M1178" i="1"/>
  <c r="H1178" i="1"/>
  <c r="I1178" i="1" s="1"/>
  <c r="P1177" i="1"/>
  <c r="M1177" i="1"/>
  <c r="H1177" i="1"/>
  <c r="I1177" i="1" s="1"/>
  <c r="P1176" i="1"/>
  <c r="M1176" i="1"/>
  <c r="H1176" i="1"/>
  <c r="I1176" i="1" s="1"/>
  <c r="P1175" i="1"/>
  <c r="M1175" i="1"/>
  <c r="H1175" i="1"/>
  <c r="I1175" i="1" s="1"/>
  <c r="P1174" i="1"/>
  <c r="M1174" i="1"/>
  <c r="H1174" i="1"/>
  <c r="I1174" i="1" s="1"/>
  <c r="P1173" i="1"/>
  <c r="M1173" i="1"/>
  <c r="H1173" i="1"/>
  <c r="I1173" i="1" s="1"/>
  <c r="P1172" i="1"/>
  <c r="M1172" i="1"/>
  <c r="H1172" i="1"/>
  <c r="I1172" i="1" s="1"/>
  <c r="P1171" i="1"/>
  <c r="M1171" i="1"/>
  <c r="H1171" i="1"/>
  <c r="I1171" i="1" s="1"/>
  <c r="P1170" i="1"/>
  <c r="M1170" i="1"/>
  <c r="H1170" i="1"/>
  <c r="I1170" i="1" s="1"/>
  <c r="P1169" i="1"/>
  <c r="M1169" i="1"/>
  <c r="H1169" i="1"/>
  <c r="I1169" i="1" s="1"/>
  <c r="P1168" i="1"/>
  <c r="M1168" i="1"/>
  <c r="H1168" i="1"/>
  <c r="I1168" i="1" s="1"/>
  <c r="P1167" i="1"/>
  <c r="M1167" i="1"/>
  <c r="H1167" i="1"/>
  <c r="I1167" i="1" s="1"/>
  <c r="P1166" i="1"/>
  <c r="M1166" i="1"/>
  <c r="H1166" i="1"/>
  <c r="I1166" i="1" s="1"/>
  <c r="P1165" i="1"/>
  <c r="M1165" i="1"/>
  <c r="H1165" i="1"/>
  <c r="I1165" i="1" s="1"/>
  <c r="P1164" i="1"/>
  <c r="M1164" i="1"/>
  <c r="H1164" i="1"/>
  <c r="I1164" i="1" s="1"/>
  <c r="P1163" i="1"/>
  <c r="M1163" i="1"/>
  <c r="H1163" i="1"/>
  <c r="I1163" i="1" s="1"/>
  <c r="P1162" i="1"/>
  <c r="M1162" i="1"/>
  <c r="H1162" i="1"/>
  <c r="I1162" i="1" s="1"/>
  <c r="P1161" i="1"/>
  <c r="M1161" i="1"/>
  <c r="H1161" i="1"/>
  <c r="I1161" i="1" s="1"/>
  <c r="P1160" i="1"/>
  <c r="M1160" i="1"/>
  <c r="H1160" i="1"/>
  <c r="I1160" i="1" s="1"/>
  <c r="P1159" i="1"/>
  <c r="M1159" i="1"/>
  <c r="H1159" i="1"/>
  <c r="I1159" i="1" s="1"/>
  <c r="P1158" i="1"/>
  <c r="M1158" i="1"/>
  <c r="H1158" i="1"/>
  <c r="I1158" i="1" s="1"/>
  <c r="P1157" i="1"/>
  <c r="M1157" i="1"/>
  <c r="H1157" i="1"/>
  <c r="I1157" i="1" s="1"/>
  <c r="P1156" i="1"/>
  <c r="M1156" i="1"/>
  <c r="H1156" i="1"/>
  <c r="I1156" i="1" s="1"/>
  <c r="P1155" i="1"/>
  <c r="M1155" i="1"/>
  <c r="H1155" i="1"/>
  <c r="I1155" i="1" s="1"/>
  <c r="P1154" i="1"/>
  <c r="M1154" i="1"/>
  <c r="H1154" i="1"/>
  <c r="I1154" i="1" s="1"/>
  <c r="P1153" i="1"/>
  <c r="M1153" i="1"/>
  <c r="H1153" i="1"/>
  <c r="I1153" i="1" s="1"/>
  <c r="P1152" i="1"/>
  <c r="M1152" i="1"/>
  <c r="H1152" i="1"/>
  <c r="I1152" i="1" s="1"/>
  <c r="P1151" i="1"/>
  <c r="M1151" i="1"/>
  <c r="H1151" i="1"/>
  <c r="I1151" i="1" s="1"/>
  <c r="P1150" i="1"/>
  <c r="M1150" i="1"/>
  <c r="H1150" i="1"/>
  <c r="I1150" i="1" s="1"/>
  <c r="P1149" i="1"/>
  <c r="M1149" i="1"/>
  <c r="H1149" i="1"/>
  <c r="I1149" i="1" s="1"/>
  <c r="P1148" i="1"/>
  <c r="M1148" i="1"/>
  <c r="H1148" i="1"/>
  <c r="I1148" i="1" s="1"/>
  <c r="P1147" i="1"/>
  <c r="M1147" i="1"/>
  <c r="H1147" i="1"/>
  <c r="I1147" i="1" s="1"/>
  <c r="P1146" i="1"/>
  <c r="M1146" i="1"/>
  <c r="H1146" i="1"/>
  <c r="I1146" i="1" s="1"/>
  <c r="P1145" i="1"/>
  <c r="M1145" i="1"/>
  <c r="H1145" i="1"/>
  <c r="I1145" i="1" s="1"/>
  <c r="P1144" i="1"/>
  <c r="M1144" i="1"/>
  <c r="H1144" i="1"/>
  <c r="I1144" i="1" s="1"/>
  <c r="P1143" i="1"/>
  <c r="M1143" i="1"/>
  <c r="H1143" i="1"/>
  <c r="I1143" i="1" s="1"/>
  <c r="P1142" i="1"/>
  <c r="M1142" i="1"/>
  <c r="H1142" i="1"/>
  <c r="I1142" i="1" s="1"/>
  <c r="P1141" i="1"/>
  <c r="M1141" i="1"/>
  <c r="H1141" i="1"/>
  <c r="I1141" i="1" s="1"/>
  <c r="P1140" i="1"/>
  <c r="M1140" i="1"/>
  <c r="H1140" i="1"/>
  <c r="I1140" i="1" s="1"/>
  <c r="P1139" i="1"/>
  <c r="M1139" i="1"/>
  <c r="H1139" i="1"/>
  <c r="I1139" i="1" s="1"/>
  <c r="P1138" i="1"/>
  <c r="M1138" i="1"/>
  <c r="H1138" i="1"/>
  <c r="I1138" i="1" s="1"/>
  <c r="P1137" i="1"/>
  <c r="M1137" i="1"/>
  <c r="H1137" i="1"/>
  <c r="I1137" i="1" s="1"/>
  <c r="P1136" i="1"/>
  <c r="M1136" i="1"/>
  <c r="H1136" i="1"/>
  <c r="I1136" i="1" s="1"/>
  <c r="P1135" i="1"/>
  <c r="M1135" i="1"/>
  <c r="H1135" i="1"/>
  <c r="I1135" i="1" s="1"/>
  <c r="P1134" i="1"/>
  <c r="M1134" i="1"/>
  <c r="H1134" i="1"/>
  <c r="I1134" i="1" s="1"/>
  <c r="P1133" i="1"/>
  <c r="M1133" i="1"/>
  <c r="H1133" i="1"/>
  <c r="I1133" i="1" s="1"/>
  <c r="P1132" i="1"/>
  <c r="M1132" i="1"/>
  <c r="H1132" i="1"/>
  <c r="I1132" i="1" s="1"/>
  <c r="P1131" i="1"/>
  <c r="M1131" i="1"/>
  <c r="H1131" i="1"/>
  <c r="I1131" i="1" s="1"/>
  <c r="P1130" i="1"/>
  <c r="M1130" i="1"/>
  <c r="H1130" i="1"/>
  <c r="I1130" i="1" s="1"/>
  <c r="P1129" i="1"/>
  <c r="M1129" i="1"/>
  <c r="H1129" i="1"/>
  <c r="I1129" i="1" s="1"/>
  <c r="P1128" i="1"/>
  <c r="M1128" i="1"/>
  <c r="H1128" i="1"/>
  <c r="I1128" i="1" s="1"/>
  <c r="P1127" i="1"/>
  <c r="M1127" i="1"/>
  <c r="H1127" i="1"/>
  <c r="I1127" i="1" s="1"/>
  <c r="P1126" i="1"/>
  <c r="M1126" i="1"/>
  <c r="H1126" i="1"/>
  <c r="I1126" i="1" s="1"/>
  <c r="P1125" i="1"/>
  <c r="M1125" i="1"/>
  <c r="H1125" i="1"/>
  <c r="I1125" i="1" s="1"/>
  <c r="P1124" i="1"/>
  <c r="M1124" i="1"/>
  <c r="H1124" i="1"/>
  <c r="I1124" i="1" s="1"/>
  <c r="P1123" i="1"/>
  <c r="M1123" i="1"/>
  <c r="H1123" i="1"/>
  <c r="I1123" i="1" s="1"/>
  <c r="P1122" i="1"/>
  <c r="M1122" i="1"/>
  <c r="H1122" i="1"/>
  <c r="I1122" i="1" s="1"/>
  <c r="P1121" i="1"/>
  <c r="M1121" i="1"/>
  <c r="H1121" i="1"/>
  <c r="I1121" i="1" s="1"/>
  <c r="P1120" i="1"/>
  <c r="M1120" i="1"/>
  <c r="H1120" i="1"/>
  <c r="I1120" i="1" s="1"/>
  <c r="P1119" i="1"/>
  <c r="M1119" i="1"/>
  <c r="H1119" i="1"/>
  <c r="I1119" i="1" s="1"/>
  <c r="P1118" i="1"/>
  <c r="M1118" i="1"/>
  <c r="H1118" i="1"/>
  <c r="I1118" i="1" s="1"/>
  <c r="P1117" i="1"/>
  <c r="M1117" i="1"/>
  <c r="H1117" i="1"/>
  <c r="I1117" i="1" s="1"/>
  <c r="P1116" i="1"/>
  <c r="M1116" i="1"/>
  <c r="H1116" i="1"/>
  <c r="I1116" i="1" s="1"/>
  <c r="P1115" i="1"/>
  <c r="M1115" i="1"/>
  <c r="H1115" i="1"/>
  <c r="I1115" i="1" s="1"/>
  <c r="P1114" i="1"/>
  <c r="M1114" i="1"/>
  <c r="H1114" i="1"/>
  <c r="I1114" i="1" s="1"/>
  <c r="P1113" i="1"/>
  <c r="M1113" i="1"/>
  <c r="H1113" i="1"/>
  <c r="I1113" i="1" s="1"/>
  <c r="P1112" i="1"/>
  <c r="M1112" i="1"/>
  <c r="H1112" i="1"/>
  <c r="I1112" i="1" s="1"/>
  <c r="P1111" i="1"/>
  <c r="M1111" i="1"/>
  <c r="H1111" i="1"/>
  <c r="I1111" i="1" s="1"/>
  <c r="P1110" i="1"/>
  <c r="M1110" i="1"/>
  <c r="H1110" i="1"/>
  <c r="I1110" i="1" s="1"/>
  <c r="P1109" i="1"/>
  <c r="M1109" i="1"/>
  <c r="H1109" i="1"/>
  <c r="I1109" i="1" s="1"/>
  <c r="P1108" i="1"/>
  <c r="M1108" i="1"/>
  <c r="H1108" i="1"/>
  <c r="I1108" i="1" s="1"/>
  <c r="P1107" i="1"/>
  <c r="M1107" i="1"/>
  <c r="H1107" i="1"/>
  <c r="I1107" i="1" s="1"/>
  <c r="P1106" i="1"/>
  <c r="M1106" i="1"/>
  <c r="H1106" i="1"/>
  <c r="I1106" i="1" s="1"/>
  <c r="P1105" i="1"/>
  <c r="M1105" i="1"/>
  <c r="H1105" i="1"/>
  <c r="I1105" i="1" s="1"/>
  <c r="P1104" i="1"/>
  <c r="M1104" i="1"/>
  <c r="H1104" i="1"/>
  <c r="I1104" i="1" s="1"/>
  <c r="P1103" i="1"/>
  <c r="M1103" i="1"/>
  <c r="H1103" i="1"/>
  <c r="I1103" i="1" s="1"/>
  <c r="P1102" i="1"/>
  <c r="M1102" i="1"/>
  <c r="H1102" i="1"/>
  <c r="I1102" i="1" s="1"/>
  <c r="P1101" i="1"/>
  <c r="M1101" i="1"/>
  <c r="H1101" i="1"/>
  <c r="I1101" i="1" s="1"/>
  <c r="P1100" i="1"/>
  <c r="M1100" i="1"/>
  <c r="H1100" i="1"/>
  <c r="I1100" i="1" s="1"/>
  <c r="P1099" i="1"/>
  <c r="M1099" i="1"/>
  <c r="H1099" i="1"/>
  <c r="I1099" i="1" s="1"/>
  <c r="P1098" i="1"/>
  <c r="M1098" i="1"/>
  <c r="H1098" i="1"/>
  <c r="I1098" i="1" s="1"/>
  <c r="P1097" i="1"/>
  <c r="M1097" i="1"/>
  <c r="H1097" i="1"/>
  <c r="I1097" i="1" s="1"/>
  <c r="P1096" i="1"/>
  <c r="M1096" i="1"/>
  <c r="H1096" i="1"/>
  <c r="I1096" i="1" s="1"/>
  <c r="P1095" i="1"/>
  <c r="M1095" i="1"/>
  <c r="H1095" i="1"/>
  <c r="I1095" i="1" s="1"/>
  <c r="P1094" i="1"/>
  <c r="M1094" i="1"/>
  <c r="H1094" i="1"/>
  <c r="I1094" i="1" s="1"/>
  <c r="P1093" i="1"/>
  <c r="M1093" i="1"/>
  <c r="H1093" i="1"/>
  <c r="I1093" i="1" s="1"/>
  <c r="P1092" i="1"/>
  <c r="M1092" i="1"/>
  <c r="H1092" i="1"/>
  <c r="I1092" i="1" s="1"/>
  <c r="P1091" i="1"/>
  <c r="M1091" i="1"/>
  <c r="H1091" i="1"/>
  <c r="I1091" i="1" s="1"/>
  <c r="P1090" i="1"/>
  <c r="M1090" i="1"/>
  <c r="H1090" i="1"/>
  <c r="I1090" i="1" s="1"/>
  <c r="P1089" i="1"/>
  <c r="M1089" i="1"/>
  <c r="H1089" i="1"/>
  <c r="I1089" i="1" s="1"/>
  <c r="P1088" i="1"/>
  <c r="M1088" i="1"/>
  <c r="H1088" i="1"/>
  <c r="I1088" i="1" s="1"/>
  <c r="P1087" i="1"/>
  <c r="M1087" i="1"/>
  <c r="H1087" i="1"/>
  <c r="I1087" i="1" s="1"/>
  <c r="P1086" i="1"/>
  <c r="M1086" i="1"/>
  <c r="H1086" i="1"/>
  <c r="I1086" i="1" s="1"/>
  <c r="P1085" i="1"/>
  <c r="M1085" i="1"/>
  <c r="H1085" i="1"/>
  <c r="I1085" i="1" s="1"/>
  <c r="P1084" i="1"/>
  <c r="M1084" i="1"/>
  <c r="H1084" i="1"/>
  <c r="I1084" i="1" s="1"/>
  <c r="P1083" i="1"/>
  <c r="M1083" i="1"/>
  <c r="H1083" i="1"/>
  <c r="I1083" i="1" s="1"/>
  <c r="P1082" i="1"/>
  <c r="M1082" i="1"/>
  <c r="H1082" i="1"/>
  <c r="I1082" i="1" s="1"/>
  <c r="P1081" i="1"/>
  <c r="M1081" i="1"/>
  <c r="H1081" i="1"/>
  <c r="I1081" i="1" s="1"/>
  <c r="P1080" i="1"/>
  <c r="M1080" i="1"/>
  <c r="H1080" i="1"/>
  <c r="I1080" i="1" s="1"/>
  <c r="P1079" i="1"/>
  <c r="M1079" i="1"/>
  <c r="H1079" i="1"/>
  <c r="I1079" i="1" s="1"/>
  <c r="P1078" i="1"/>
  <c r="M1078" i="1"/>
  <c r="H1078" i="1"/>
  <c r="I1078" i="1" s="1"/>
  <c r="P1077" i="1"/>
  <c r="M1077" i="1"/>
  <c r="H1077" i="1"/>
  <c r="I1077" i="1" s="1"/>
  <c r="P1076" i="1"/>
  <c r="M1076" i="1"/>
  <c r="H1076" i="1"/>
  <c r="I1076" i="1" s="1"/>
  <c r="P1075" i="1"/>
  <c r="M1075" i="1"/>
  <c r="H1075" i="1"/>
  <c r="I1075" i="1" s="1"/>
  <c r="P1074" i="1"/>
  <c r="M1074" i="1"/>
  <c r="H1074" i="1"/>
  <c r="I1074" i="1" s="1"/>
  <c r="P1073" i="1"/>
  <c r="M1073" i="1"/>
  <c r="H1073" i="1"/>
  <c r="I1073" i="1" s="1"/>
  <c r="P1072" i="1"/>
  <c r="M1072" i="1"/>
  <c r="H1072" i="1"/>
  <c r="I1072" i="1" s="1"/>
  <c r="P1071" i="1"/>
  <c r="M1071" i="1"/>
  <c r="H1071" i="1"/>
  <c r="I1071" i="1" s="1"/>
  <c r="P1070" i="1"/>
  <c r="M1070" i="1"/>
  <c r="H1070" i="1"/>
  <c r="I1070" i="1" s="1"/>
  <c r="P1069" i="1"/>
  <c r="M1069" i="1"/>
  <c r="H1069" i="1"/>
  <c r="I1069" i="1" s="1"/>
  <c r="P1068" i="1"/>
  <c r="M1068" i="1"/>
  <c r="H1068" i="1"/>
  <c r="I1068" i="1" s="1"/>
  <c r="P1067" i="1"/>
  <c r="M1067" i="1"/>
  <c r="H1067" i="1"/>
  <c r="I1067" i="1" s="1"/>
  <c r="P1066" i="1"/>
  <c r="M1066" i="1"/>
  <c r="H1066" i="1"/>
  <c r="I1066" i="1" s="1"/>
  <c r="P1065" i="1"/>
  <c r="M1065" i="1"/>
  <c r="H1065" i="1"/>
  <c r="I1065" i="1" s="1"/>
  <c r="P1064" i="1"/>
  <c r="M1064" i="1"/>
  <c r="H1064" i="1"/>
  <c r="I1064" i="1" s="1"/>
  <c r="P1063" i="1"/>
  <c r="M1063" i="1"/>
  <c r="H1063" i="1"/>
  <c r="I1063" i="1" s="1"/>
  <c r="P1062" i="1"/>
  <c r="M1062" i="1"/>
  <c r="H1062" i="1"/>
  <c r="I1062" i="1" s="1"/>
  <c r="P1061" i="1"/>
  <c r="M1061" i="1"/>
  <c r="H1061" i="1"/>
  <c r="I1061" i="1" s="1"/>
  <c r="P1060" i="1"/>
  <c r="M1060" i="1"/>
  <c r="H1060" i="1"/>
  <c r="I1060" i="1" s="1"/>
  <c r="P1059" i="1"/>
  <c r="M1059" i="1"/>
  <c r="H1059" i="1"/>
  <c r="I1059" i="1" s="1"/>
  <c r="P1058" i="1"/>
  <c r="M1058" i="1"/>
  <c r="H1058" i="1"/>
  <c r="I1058" i="1" s="1"/>
  <c r="P1057" i="1"/>
  <c r="M1057" i="1"/>
  <c r="H1057" i="1"/>
  <c r="I1057" i="1" s="1"/>
  <c r="P1056" i="1"/>
  <c r="M1056" i="1"/>
  <c r="H1056" i="1"/>
  <c r="I1056" i="1" s="1"/>
  <c r="P1055" i="1"/>
  <c r="M1055" i="1"/>
  <c r="H1055" i="1"/>
  <c r="I1055" i="1" s="1"/>
  <c r="P1054" i="1"/>
  <c r="M1054" i="1"/>
  <c r="H1054" i="1"/>
  <c r="I1054" i="1" s="1"/>
  <c r="P1053" i="1"/>
  <c r="M1053" i="1"/>
  <c r="H1053" i="1"/>
  <c r="I1053" i="1" s="1"/>
  <c r="P1052" i="1"/>
  <c r="M1052" i="1"/>
  <c r="H1052" i="1"/>
  <c r="I1052" i="1" s="1"/>
  <c r="P1051" i="1"/>
  <c r="M1051" i="1"/>
  <c r="H1051" i="1"/>
  <c r="I1051" i="1" s="1"/>
  <c r="P1050" i="1"/>
  <c r="M1050" i="1"/>
  <c r="H1050" i="1"/>
  <c r="I1050" i="1" s="1"/>
  <c r="P1049" i="1"/>
  <c r="M1049" i="1"/>
  <c r="H1049" i="1"/>
  <c r="I1049" i="1" s="1"/>
  <c r="P1048" i="1"/>
  <c r="M1048" i="1"/>
  <c r="H1048" i="1"/>
  <c r="I1048" i="1" s="1"/>
  <c r="P1047" i="1"/>
  <c r="M1047" i="1"/>
  <c r="H1047" i="1"/>
  <c r="I1047" i="1" s="1"/>
  <c r="P1046" i="1"/>
  <c r="M1046" i="1"/>
  <c r="H1046" i="1"/>
  <c r="I1046" i="1" s="1"/>
  <c r="P1045" i="1"/>
  <c r="M1045" i="1"/>
  <c r="H1045" i="1"/>
  <c r="I1045" i="1" s="1"/>
  <c r="P1044" i="1"/>
  <c r="M1044" i="1"/>
  <c r="H1044" i="1"/>
  <c r="I1044" i="1" s="1"/>
  <c r="P1043" i="1"/>
  <c r="M1043" i="1"/>
  <c r="H1043" i="1"/>
  <c r="I1043" i="1" s="1"/>
  <c r="P1042" i="1"/>
  <c r="M1042" i="1"/>
  <c r="H1042" i="1"/>
  <c r="I1042" i="1" s="1"/>
  <c r="P1041" i="1"/>
  <c r="M1041" i="1"/>
  <c r="H1041" i="1"/>
  <c r="I1041" i="1" s="1"/>
  <c r="P1040" i="1"/>
  <c r="M1040" i="1"/>
  <c r="H1040" i="1"/>
  <c r="I1040" i="1" s="1"/>
  <c r="P1039" i="1"/>
  <c r="M1039" i="1"/>
  <c r="H1039" i="1"/>
  <c r="I1039" i="1" s="1"/>
  <c r="P1038" i="1"/>
  <c r="M1038" i="1"/>
  <c r="H1038" i="1"/>
  <c r="I1038" i="1" s="1"/>
  <c r="P1037" i="1"/>
  <c r="M1037" i="1"/>
  <c r="H1037" i="1"/>
  <c r="I1037" i="1" s="1"/>
  <c r="P1036" i="1"/>
  <c r="M1036" i="1"/>
  <c r="H1036" i="1"/>
  <c r="I1036" i="1" s="1"/>
  <c r="P1035" i="1"/>
  <c r="M1035" i="1"/>
  <c r="H1035" i="1"/>
  <c r="I1035" i="1" s="1"/>
  <c r="P1034" i="1"/>
  <c r="M1034" i="1"/>
  <c r="H1034" i="1"/>
  <c r="I1034" i="1" s="1"/>
  <c r="P1033" i="1"/>
  <c r="M1033" i="1"/>
  <c r="H1033" i="1"/>
  <c r="I1033" i="1" s="1"/>
  <c r="P1032" i="1"/>
  <c r="M1032" i="1"/>
  <c r="H1032" i="1"/>
  <c r="I1032" i="1" s="1"/>
  <c r="P1031" i="1"/>
  <c r="M1031" i="1"/>
  <c r="H1031" i="1"/>
  <c r="I1031" i="1" s="1"/>
  <c r="P1030" i="1"/>
  <c r="M1030" i="1"/>
  <c r="H1030" i="1"/>
  <c r="I1030" i="1" s="1"/>
  <c r="P1029" i="1"/>
  <c r="M1029" i="1"/>
  <c r="H1029" i="1"/>
  <c r="I1029" i="1" s="1"/>
  <c r="P1028" i="1"/>
  <c r="M1028" i="1"/>
  <c r="H1028" i="1"/>
  <c r="I1028" i="1" s="1"/>
  <c r="P1027" i="1"/>
  <c r="M1027" i="1"/>
  <c r="H1027" i="1"/>
  <c r="I1027" i="1" s="1"/>
  <c r="P1026" i="1"/>
  <c r="M1026" i="1"/>
  <c r="H1026" i="1"/>
  <c r="I1026" i="1" s="1"/>
  <c r="P1025" i="1"/>
  <c r="M1025" i="1"/>
  <c r="H1025" i="1"/>
  <c r="I1025" i="1" s="1"/>
  <c r="P1024" i="1"/>
  <c r="M1024" i="1"/>
  <c r="H1024" i="1"/>
  <c r="I1024" i="1" s="1"/>
  <c r="P1023" i="1"/>
  <c r="M1023" i="1"/>
  <c r="H1023" i="1"/>
  <c r="I1023" i="1" s="1"/>
  <c r="P1022" i="1"/>
  <c r="M1022" i="1"/>
  <c r="H1022" i="1"/>
  <c r="I1022" i="1" s="1"/>
  <c r="P1021" i="1"/>
  <c r="M1021" i="1"/>
  <c r="H1021" i="1"/>
  <c r="I1021" i="1" s="1"/>
  <c r="P1020" i="1"/>
  <c r="M1020" i="1"/>
  <c r="H1020" i="1"/>
  <c r="I1020" i="1" s="1"/>
  <c r="P1019" i="1"/>
  <c r="M1019" i="1"/>
  <c r="H1019" i="1"/>
  <c r="I1019" i="1" s="1"/>
  <c r="P1018" i="1"/>
  <c r="M1018" i="1"/>
  <c r="H1018" i="1"/>
  <c r="I1018" i="1" s="1"/>
  <c r="P1017" i="1"/>
  <c r="M1017" i="1"/>
  <c r="H1017" i="1"/>
  <c r="I1017" i="1" s="1"/>
  <c r="P1016" i="1"/>
  <c r="M1016" i="1"/>
  <c r="H1016" i="1"/>
  <c r="I1016" i="1" s="1"/>
  <c r="P1015" i="1"/>
  <c r="M1015" i="1"/>
  <c r="H1015" i="1"/>
  <c r="I1015" i="1" s="1"/>
  <c r="P1014" i="1"/>
  <c r="M1014" i="1"/>
  <c r="H1014" i="1"/>
  <c r="I1014" i="1" s="1"/>
  <c r="P1013" i="1"/>
  <c r="M1013" i="1"/>
  <c r="H1013" i="1"/>
  <c r="I1013" i="1" s="1"/>
  <c r="P1012" i="1"/>
  <c r="M1012" i="1"/>
  <c r="H1012" i="1"/>
  <c r="I1012" i="1" s="1"/>
  <c r="P1011" i="1"/>
  <c r="M1011" i="1"/>
  <c r="H1011" i="1"/>
  <c r="I1011" i="1" s="1"/>
  <c r="P1010" i="1"/>
  <c r="M1010" i="1"/>
  <c r="H1010" i="1"/>
  <c r="I1010" i="1" s="1"/>
  <c r="P1009" i="1"/>
  <c r="M1009" i="1"/>
  <c r="H1009" i="1"/>
  <c r="I1009" i="1" s="1"/>
  <c r="P1008" i="1"/>
  <c r="M1008" i="1"/>
  <c r="H1008" i="1"/>
  <c r="I1008" i="1" s="1"/>
  <c r="P1007" i="1"/>
  <c r="M1007" i="1"/>
  <c r="H1007" i="1"/>
  <c r="I1007" i="1" s="1"/>
  <c r="P1006" i="1"/>
  <c r="M1006" i="1"/>
  <c r="H1006" i="1"/>
  <c r="I1006" i="1" s="1"/>
  <c r="P1005" i="1"/>
  <c r="M1005" i="1"/>
  <c r="H1005" i="1"/>
  <c r="I1005" i="1" s="1"/>
  <c r="P1004" i="1"/>
  <c r="M1004" i="1"/>
  <c r="H1004" i="1"/>
  <c r="I1004" i="1" s="1"/>
  <c r="P1003" i="1"/>
  <c r="M1003" i="1"/>
  <c r="H1003" i="1"/>
  <c r="I1003" i="1" s="1"/>
  <c r="P1002" i="1"/>
  <c r="M1002" i="1"/>
  <c r="H1002" i="1"/>
  <c r="I1002" i="1" s="1"/>
  <c r="P1001" i="1"/>
  <c r="M1001" i="1"/>
  <c r="H1001" i="1"/>
  <c r="I1001" i="1" s="1"/>
  <c r="P1000" i="1"/>
  <c r="M1000" i="1"/>
  <c r="H1000" i="1"/>
  <c r="I1000" i="1" s="1"/>
  <c r="P999" i="1"/>
  <c r="M999" i="1"/>
  <c r="H999" i="1"/>
  <c r="I999" i="1" s="1"/>
  <c r="P998" i="1"/>
  <c r="M998" i="1"/>
  <c r="H998" i="1"/>
  <c r="I998" i="1" s="1"/>
  <c r="P997" i="1"/>
  <c r="M997" i="1"/>
  <c r="H997" i="1"/>
  <c r="I997" i="1" s="1"/>
  <c r="P996" i="1"/>
  <c r="M996" i="1"/>
  <c r="H996" i="1"/>
  <c r="I996" i="1" s="1"/>
  <c r="P995" i="1"/>
  <c r="M995" i="1"/>
  <c r="H995" i="1"/>
  <c r="I995" i="1" s="1"/>
  <c r="P994" i="1"/>
  <c r="M994" i="1"/>
  <c r="H994" i="1"/>
  <c r="I994" i="1" s="1"/>
  <c r="P993" i="1"/>
  <c r="M993" i="1"/>
  <c r="H993" i="1"/>
  <c r="I993" i="1" s="1"/>
  <c r="P992" i="1"/>
  <c r="M992" i="1"/>
  <c r="H992" i="1"/>
  <c r="I992" i="1" s="1"/>
  <c r="P991" i="1"/>
  <c r="M991" i="1"/>
  <c r="H991" i="1"/>
  <c r="I991" i="1" s="1"/>
  <c r="P990" i="1"/>
  <c r="M990" i="1"/>
  <c r="H990" i="1"/>
  <c r="I990" i="1" s="1"/>
  <c r="P989" i="1"/>
  <c r="M989" i="1"/>
  <c r="H989" i="1"/>
  <c r="I989" i="1" s="1"/>
  <c r="P988" i="1"/>
  <c r="M988" i="1"/>
  <c r="H988" i="1"/>
  <c r="I988" i="1" s="1"/>
  <c r="P987" i="1"/>
  <c r="M987" i="1"/>
  <c r="H987" i="1"/>
  <c r="I987" i="1" s="1"/>
  <c r="P986" i="1"/>
  <c r="M986" i="1"/>
  <c r="H986" i="1"/>
  <c r="I986" i="1" s="1"/>
  <c r="P985" i="1"/>
  <c r="M985" i="1"/>
  <c r="H985" i="1"/>
  <c r="I985" i="1" s="1"/>
  <c r="P984" i="1"/>
  <c r="M984" i="1"/>
  <c r="H984" i="1"/>
  <c r="I984" i="1" s="1"/>
  <c r="P983" i="1"/>
  <c r="M983" i="1"/>
  <c r="H983" i="1"/>
  <c r="I983" i="1" s="1"/>
  <c r="P982" i="1"/>
  <c r="M982" i="1"/>
  <c r="H982" i="1"/>
  <c r="I982" i="1" s="1"/>
  <c r="P981" i="1"/>
  <c r="M981" i="1"/>
  <c r="H981" i="1"/>
  <c r="I981" i="1" s="1"/>
  <c r="P980" i="1"/>
  <c r="M980" i="1"/>
  <c r="H980" i="1"/>
  <c r="I980" i="1" s="1"/>
  <c r="P979" i="1"/>
  <c r="M979" i="1"/>
  <c r="H979" i="1"/>
  <c r="I979" i="1" s="1"/>
  <c r="P978" i="1"/>
  <c r="M978" i="1"/>
  <c r="H978" i="1"/>
  <c r="I978" i="1" s="1"/>
  <c r="P977" i="1"/>
  <c r="M977" i="1"/>
  <c r="H977" i="1"/>
  <c r="I977" i="1" s="1"/>
  <c r="P976" i="1"/>
  <c r="M976" i="1"/>
  <c r="H976" i="1"/>
  <c r="I976" i="1" s="1"/>
  <c r="P975" i="1"/>
  <c r="M975" i="1"/>
  <c r="H975" i="1"/>
  <c r="I975" i="1" s="1"/>
  <c r="P974" i="1"/>
  <c r="M974" i="1"/>
  <c r="H974" i="1"/>
  <c r="I974" i="1" s="1"/>
  <c r="P973" i="1"/>
  <c r="M973" i="1"/>
  <c r="H973" i="1"/>
  <c r="I973" i="1" s="1"/>
  <c r="P972" i="1"/>
  <c r="M972" i="1"/>
  <c r="H972" i="1"/>
  <c r="I972" i="1" s="1"/>
  <c r="P971" i="1"/>
  <c r="M971" i="1"/>
  <c r="H971" i="1"/>
  <c r="I971" i="1" s="1"/>
  <c r="P970" i="1"/>
  <c r="M970" i="1"/>
  <c r="H970" i="1"/>
  <c r="I970" i="1" s="1"/>
  <c r="P969" i="1"/>
  <c r="M969" i="1"/>
  <c r="H969" i="1"/>
  <c r="I969" i="1" s="1"/>
  <c r="P968" i="1"/>
  <c r="M968" i="1"/>
  <c r="H968" i="1"/>
  <c r="I968" i="1" s="1"/>
  <c r="P967" i="1"/>
  <c r="M967" i="1"/>
  <c r="H967" i="1"/>
  <c r="I967" i="1" s="1"/>
  <c r="P966" i="1"/>
  <c r="M966" i="1"/>
  <c r="H966" i="1"/>
  <c r="I966" i="1" s="1"/>
  <c r="P965" i="1"/>
  <c r="M965" i="1"/>
  <c r="H965" i="1"/>
  <c r="I965" i="1" s="1"/>
  <c r="P964" i="1"/>
  <c r="M964" i="1"/>
  <c r="H964" i="1"/>
  <c r="I964" i="1" s="1"/>
  <c r="P963" i="1"/>
  <c r="M963" i="1"/>
  <c r="H963" i="1"/>
  <c r="I963" i="1" s="1"/>
  <c r="P962" i="1"/>
  <c r="M962" i="1"/>
  <c r="H962" i="1"/>
  <c r="I962" i="1" s="1"/>
  <c r="P961" i="1"/>
  <c r="M961" i="1"/>
  <c r="H961" i="1"/>
  <c r="I961" i="1" s="1"/>
  <c r="P960" i="1"/>
  <c r="M960" i="1"/>
  <c r="H960" i="1"/>
  <c r="I960" i="1" s="1"/>
  <c r="P959" i="1"/>
  <c r="M959" i="1"/>
  <c r="H959" i="1"/>
  <c r="I959" i="1" s="1"/>
  <c r="P958" i="1"/>
  <c r="M958" i="1"/>
  <c r="H958" i="1"/>
  <c r="I958" i="1" s="1"/>
  <c r="P957" i="1"/>
  <c r="M957" i="1"/>
  <c r="H957" i="1"/>
  <c r="I957" i="1" s="1"/>
  <c r="P956" i="1"/>
  <c r="M956" i="1"/>
  <c r="H956" i="1"/>
  <c r="I956" i="1" s="1"/>
  <c r="P955" i="1"/>
  <c r="M955" i="1"/>
  <c r="H955" i="1"/>
  <c r="I955" i="1" s="1"/>
  <c r="P954" i="1"/>
  <c r="M954" i="1"/>
  <c r="H954" i="1"/>
  <c r="I954" i="1" s="1"/>
  <c r="P953" i="1"/>
  <c r="M953" i="1"/>
  <c r="H953" i="1"/>
  <c r="I953" i="1" s="1"/>
  <c r="P952" i="1"/>
  <c r="M952" i="1"/>
  <c r="H952" i="1"/>
  <c r="I952" i="1" s="1"/>
  <c r="P951" i="1"/>
  <c r="M951" i="1"/>
  <c r="H951" i="1"/>
  <c r="I951" i="1" s="1"/>
  <c r="P950" i="1"/>
  <c r="M950" i="1"/>
  <c r="H950" i="1"/>
  <c r="I950" i="1" s="1"/>
  <c r="P949" i="1"/>
  <c r="M949" i="1"/>
  <c r="H949" i="1"/>
  <c r="I949" i="1" s="1"/>
  <c r="P948" i="1"/>
  <c r="M948" i="1"/>
  <c r="H948" i="1"/>
  <c r="I948" i="1" s="1"/>
  <c r="P947" i="1"/>
  <c r="M947" i="1"/>
  <c r="H947" i="1"/>
  <c r="I947" i="1" s="1"/>
  <c r="P946" i="1"/>
  <c r="M946" i="1"/>
  <c r="H946" i="1"/>
  <c r="I946" i="1" s="1"/>
  <c r="P945" i="1"/>
  <c r="M945" i="1"/>
  <c r="H945" i="1"/>
  <c r="I945" i="1" s="1"/>
  <c r="P944" i="1"/>
  <c r="M944" i="1"/>
  <c r="H944" i="1"/>
  <c r="I944" i="1" s="1"/>
  <c r="P943" i="1"/>
  <c r="M943" i="1"/>
  <c r="H943" i="1"/>
  <c r="I943" i="1" s="1"/>
  <c r="P942" i="1"/>
  <c r="M942" i="1"/>
  <c r="H942" i="1"/>
  <c r="I942" i="1" s="1"/>
  <c r="P941" i="1"/>
  <c r="M941" i="1"/>
  <c r="H941" i="1"/>
  <c r="I941" i="1" s="1"/>
  <c r="P940" i="1"/>
  <c r="M940" i="1"/>
  <c r="H940" i="1"/>
  <c r="I940" i="1" s="1"/>
  <c r="P939" i="1"/>
  <c r="M939" i="1"/>
  <c r="H939" i="1"/>
  <c r="I939" i="1" s="1"/>
  <c r="P938" i="1"/>
  <c r="M938" i="1"/>
  <c r="H938" i="1"/>
  <c r="I938" i="1" s="1"/>
  <c r="P937" i="1"/>
  <c r="M937" i="1"/>
  <c r="H937" i="1"/>
  <c r="I937" i="1" s="1"/>
  <c r="P936" i="1"/>
  <c r="M936" i="1"/>
  <c r="H936" i="1"/>
  <c r="I936" i="1" s="1"/>
  <c r="P935" i="1"/>
  <c r="M935" i="1"/>
  <c r="H935" i="1"/>
  <c r="I935" i="1" s="1"/>
  <c r="P934" i="1"/>
  <c r="M934" i="1"/>
  <c r="H934" i="1"/>
  <c r="I934" i="1" s="1"/>
  <c r="P933" i="1"/>
  <c r="M933" i="1"/>
  <c r="H933" i="1"/>
  <c r="I933" i="1" s="1"/>
  <c r="P932" i="1"/>
  <c r="M932" i="1"/>
  <c r="H932" i="1"/>
  <c r="I932" i="1" s="1"/>
  <c r="P931" i="1"/>
  <c r="M931" i="1"/>
  <c r="H931" i="1"/>
  <c r="I931" i="1" s="1"/>
  <c r="P930" i="1"/>
  <c r="M930" i="1"/>
  <c r="H930" i="1"/>
  <c r="I930" i="1" s="1"/>
  <c r="P929" i="1"/>
  <c r="M929" i="1"/>
  <c r="H929" i="1"/>
  <c r="I929" i="1" s="1"/>
  <c r="P928" i="1"/>
  <c r="M928" i="1"/>
  <c r="H928" i="1"/>
  <c r="I928" i="1" s="1"/>
  <c r="P927" i="1"/>
  <c r="M927" i="1"/>
  <c r="H927" i="1"/>
  <c r="I927" i="1" s="1"/>
  <c r="P926" i="1"/>
  <c r="M926" i="1"/>
  <c r="H926" i="1"/>
  <c r="I926" i="1" s="1"/>
  <c r="P925" i="1"/>
  <c r="M925" i="1"/>
  <c r="H925" i="1"/>
  <c r="I925" i="1" s="1"/>
  <c r="P924" i="1"/>
  <c r="M924" i="1"/>
  <c r="H924" i="1"/>
  <c r="I924" i="1" s="1"/>
  <c r="P923" i="1"/>
  <c r="M923" i="1"/>
  <c r="H923" i="1"/>
  <c r="I923" i="1" s="1"/>
  <c r="P922" i="1"/>
  <c r="M922" i="1"/>
  <c r="H922" i="1"/>
  <c r="I922" i="1" s="1"/>
  <c r="P921" i="1"/>
  <c r="M921" i="1"/>
  <c r="H921" i="1"/>
  <c r="I921" i="1" s="1"/>
  <c r="P920" i="1"/>
  <c r="M920" i="1"/>
  <c r="H920" i="1"/>
  <c r="I920" i="1" s="1"/>
  <c r="P919" i="1"/>
  <c r="M919" i="1"/>
  <c r="H919" i="1"/>
  <c r="I919" i="1" s="1"/>
  <c r="P918" i="1"/>
  <c r="M918" i="1"/>
  <c r="H918" i="1"/>
  <c r="I918" i="1" s="1"/>
  <c r="P917" i="1"/>
  <c r="M917" i="1"/>
  <c r="H917" i="1"/>
  <c r="I917" i="1" s="1"/>
  <c r="P916" i="1"/>
  <c r="M916" i="1"/>
  <c r="H916" i="1"/>
  <c r="I916" i="1" s="1"/>
  <c r="P915" i="1"/>
  <c r="M915" i="1"/>
  <c r="H915" i="1"/>
  <c r="I915" i="1" s="1"/>
  <c r="P914" i="1"/>
  <c r="M914" i="1"/>
  <c r="H914" i="1"/>
  <c r="I914" i="1" s="1"/>
  <c r="P913" i="1"/>
  <c r="M913" i="1"/>
  <c r="H913" i="1"/>
  <c r="I913" i="1" s="1"/>
  <c r="P912" i="1"/>
  <c r="M912" i="1"/>
  <c r="H912" i="1"/>
  <c r="I912" i="1" s="1"/>
  <c r="P911" i="1"/>
  <c r="M911" i="1"/>
  <c r="H911" i="1"/>
  <c r="I911" i="1" s="1"/>
  <c r="P910" i="1"/>
  <c r="M910" i="1"/>
  <c r="H910" i="1"/>
  <c r="I910" i="1" s="1"/>
  <c r="P909" i="1"/>
  <c r="M909" i="1"/>
  <c r="H909" i="1"/>
  <c r="I909" i="1" s="1"/>
  <c r="P908" i="1"/>
  <c r="M908" i="1"/>
  <c r="H908" i="1"/>
  <c r="I908" i="1" s="1"/>
  <c r="P907" i="1"/>
  <c r="M907" i="1"/>
  <c r="H907" i="1"/>
  <c r="I907" i="1" s="1"/>
  <c r="P906" i="1"/>
  <c r="M906" i="1"/>
  <c r="H906" i="1"/>
  <c r="I906" i="1" s="1"/>
  <c r="P905" i="1"/>
  <c r="M905" i="1"/>
  <c r="H905" i="1"/>
  <c r="I905" i="1" s="1"/>
  <c r="P904" i="1"/>
  <c r="M904" i="1"/>
  <c r="H904" i="1"/>
  <c r="I904" i="1" s="1"/>
  <c r="P903" i="1"/>
  <c r="M903" i="1"/>
  <c r="H903" i="1"/>
  <c r="I903" i="1" s="1"/>
  <c r="P902" i="1"/>
  <c r="M902" i="1"/>
  <c r="H902" i="1"/>
  <c r="I902" i="1" s="1"/>
  <c r="P901" i="1"/>
  <c r="M901" i="1"/>
  <c r="H901" i="1"/>
  <c r="I901" i="1" s="1"/>
  <c r="P900" i="1"/>
  <c r="M900" i="1"/>
  <c r="H900" i="1"/>
  <c r="I900" i="1" s="1"/>
  <c r="P899" i="1"/>
  <c r="M899" i="1"/>
  <c r="H899" i="1"/>
  <c r="I899" i="1" s="1"/>
  <c r="P898" i="1"/>
  <c r="M898" i="1"/>
  <c r="H898" i="1"/>
  <c r="I898" i="1" s="1"/>
  <c r="P897" i="1"/>
  <c r="M897" i="1"/>
  <c r="H897" i="1"/>
  <c r="I897" i="1" s="1"/>
  <c r="P896" i="1"/>
  <c r="M896" i="1"/>
  <c r="H896" i="1"/>
  <c r="I896" i="1" s="1"/>
  <c r="P895" i="1"/>
  <c r="M895" i="1"/>
  <c r="H895" i="1"/>
  <c r="I895" i="1" s="1"/>
  <c r="P894" i="1"/>
  <c r="M894" i="1"/>
  <c r="H894" i="1"/>
  <c r="I894" i="1" s="1"/>
  <c r="P893" i="1"/>
  <c r="M893" i="1"/>
  <c r="H893" i="1"/>
  <c r="I893" i="1" s="1"/>
  <c r="P892" i="1"/>
  <c r="M892" i="1"/>
  <c r="H892" i="1"/>
  <c r="I892" i="1" s="1"/>
  <c r="P891" i="1"/>
  <c r="M891" i="1"/>
  <c r="H891" i="1"/>
  <c r="I891" i="1" s="1"/>
  <c r="P890" i="1"/>
  <c r="M890" i="1"/>
  <c r="H890" i="1"/>
  <c r="I890" i="1" s="1"/>
  <c r="P889" i="1"/>
  <c r="M889" i="1"/>
  <c r="H889" i="1"/>
  <c r="I889" i="1" s="1"/>
  <c r="P888" i="1"/>
  <c r="M888" i="1"/>
  <c r="H888" i="1"/>
  <c r="I888" i="1" s="1"/>
  <c r="P887" i="1"/>
  <c r="M887" i="1"/>
  <c r="H887" i="1"/>
  <c r="I887" i="1" s="1"/>
  <c r="P886" i="1"/>
  <c r="M886" i="1"/>
  <c r="H886" i="1"/>
  <c r="I886" i="1" s="1"/>
  <c r="P885" i="1"/>
  <c r="M885" i="1"/>
  <c r="H885" i="1"/>
  <c r="I885" i="1" s="1"/>
  <c r="P884" i="1"/>
  <c r="M884" i="1"/>
  <c r="H884" i="1"/>
  <c r="I884" i="1" s="1"/>
  <c r="P883" i="1"/>
  <c r="M883" i="1"/>
  <c r="H883" i="1"/>
  <c r="I883" i="1" s="1"/>
  <c r="P882" i="1"/>
  <c r="M882" i="1"/>
  <c r="H882" i="1"/>
  <c r="I882" i="1" s="1"/>
  <c r="P881" i="1"/>
  <c r="M881" i="1"/>
  <c r="H881" i="1"/>
  <c r="I881" i="1" s="1"/>
  <c r="P880" i="1"/>
  <c r="M880" i="1"/>
  <c r="H880" i="1"/>
  <c r="I880" i="1" s="1"/>
  <c r="P879" i="1"/>
  <c r="M879" i="1"/>
  <c r="H879" i="1"/>
  <c r="I879" i="1" s="1"/>
  <c r="P878" i="1"/>
  <c r="M878" i="1"/>
  <c r="H878" i="1"/>
  <c r="I878" i="1" s="1"/>
  <c r="P877" i="1"/>
  <c r="M877" i="1"/>
  <c r="H877" i="1"/>
  <c r="I877" i="1" s="1"/>
  <c r="P876" i="1"/>
  <c r="M876" i="1"/>
  <c r="H876" i="1"/>
  <c r="I876" i="1" s="1"/>
  <c r="P875" i="1"/>
  <c r="M875" i="1"/>
  <c r="H875" i="1"/>
  <c r="I875" i="1" s="1"/>
  <c r="P874" i="1"/>
  <c r="M874" i="1"/>
  <c r="H874" i="1"/>
  <c r="I874" i="1" s="1"/>
  <c r="P873" i="1"/>
  <c r="M873" i="1"/>
  <c r="H873" i="1"/>
  <c r="I873" i="1" s="1"/>
  <c r="P872" i="1"/>
  <c r="M872" i="1"/>
  <c r="H872" i="1"/>
  <c r="I872" i="1" s="1"/>
  <c r="P871" i="1"/>
  <c r="M871" i="1"/>
  <c r="H871" i="1"/>
  <c r="I871" i="1" s="1"/>
  <c r="P870" i="1"/>
  <c r="M870" i="1"/>
  <c r="H870" i="1"/>
  <c r="I870" i="1" s="1"/>
  <c r="P869" i="1"/>
  <c r="M869" i="1"/>
  <c r="H869" i="1"/>
  <c r="I869" i="1" s="1"/>
  <c r="P868" i="1"/>
  <c r="M868" i="1"/>
  <c r="H868" i="1"/>
  <c r="I868" i="1" s="1"/>
  <c r="P867" i="1"/>
  <c r="M867" i="1"/>
  <c r="H867" i="1"/>
  <c r="I867" i="1" s="1"/>
  <c r="P866" i="1"/>
  <c r="M866" i="1"/>
  <c r="H866" i="1"/>
  <c r="I866" i="1" s="1"/>
  <c r="P865" i="1"/>
  <c r="M865" i="1"/>
  <c r="H865" i="1"/>
  <c r="I865" i="1" s="1"/>
  <c r="P864" i="1"/>
  <c r="M864" i="1"/>
  <c r="H864" i="1"/>
  <c r="I864" i="1" s="1"/>
  <c r="P863" i="1"/>
  <c r="M863" i="1"/>
  <c r="H863" i="1"/>
  <c r="I863" i="1" s="1"/>
  <c r="P862" i="1"/>
  <c r="M862" i="1"/>
  <c r="H862" i="1"/>
  <c r="I862" i="1" s="1"/>
  <c r="P861" i="1"/>
  <c r="M861" i="1"/>
  <c r="H861" i="1"/>
  <c r="I861" i="1" s="1"/>
  <c r="P860" i="1"/>
  <c r="M860" i="1"/>
  <c r="H860" i="1"/>
  <c r="I860" i="1" s="1"/>
  <c r="P859" i="1"/>
  <c r="M859" i="1"/>
  <c r="H859" i="1"/>
  <c r="I859" i="1" s="1"/>
  <c r="P858" i="1"/>
  <c r="M858" i="1"/>
  <c r="H858" i="1"/>
  <c r="I858" i="1" s="1"/>
  <c r="P857" i="1"/>
  <c r="M857" i="1"/>
  <c r="H857" i="1"/>
  <c r="I857" i="1" s="1"/>
  <c r="P856" i="1"/>
  <c r="M856" i="1"/>
  <c r="H856" i="1"/>
  <c r="I856" i="1" s="1"/>
  <c r="P855" i="1"/>
  <c r="M855" i="1"/>
  <c r="H855" i="1"/>
  <c r="I855" i="1" s="1"/>
  <c r="P854" i="1"/>
  <c r="M854" i="1"/>
  <c r="H854" i="1"/>
  <c r="I854" i="1" s="1"/>
  <c r="P853" i="1"/>
  <c r="M853" i="1"/>
  <c r="H853" i="1"/>
  <c r="I853" i="1" s="1"/>
  <c r="P852" i="1"/>
  <c r="M852" i="1"/>
  <c r="H852" i="1"/>
  <c r="I852" i="1" s="1"/>
  <c r="P851" i="1"/>
  <c r="M851" i="1"/>
  <c r="H851" i="1"/>
  <c r="I851" i="1" s="1"/>
  <c r="P850" i="1"/>
  <c r="M850" i="1"/>
  <c r="H850" i="1"/>
  <c r="I850" i="1" s="1"/>
  <c r="P849" i="1"/>
  <c r="M849" i="1"/>
  <c r="H849" i="1"/>
  <c r="I849" i="1" s="1"/>
  <c r="P848" i="1"/>
  <c r="M848" i="1"/>
  <c r="H848" i="1"/>
  <c r="I848" i="1" s="1"/>
  <c r="P847" i="1"/>
  <c r="M847" i="1"/>
  <c r="H847" i="1"/>
  <c r="I847" i="1" s="1"/>
  <c r="P846" i="1"/>
  <c r="M846" i="1"/>
  <c r="H846" i="1"/>
  <c r="I846" i="1" s="1"/>
  <c r="P845" i="1"/>
  <c r="M845" i="1"/>
  <c r="H845" i="1"/>
  <c r="I845" i="1" s="1"/>
  <c r="P844" i="1"/>
  <c r="M844" i="1"/>
  <c r="H844" i="1"/>
  <c r="I844" i="1" s="1"/>
  <c r="P843" i="1"/>
  <c r="M843" i="1"/>
  <c r="H843" i="1"/>
  <c r="I843" i="1" s="1"/>
  <c r="P842" i="1"/>
  <c r="M842" i="1"/>
  <c r="H842" i="1"/>
  <c r="I842" i="1" s="1"/>
  <c r="P841" i="1"/>
  <c r="M841" i="1"/>
  <c r="H841" i="1"/>
  <c r="I841" i="1" s="1"/>
  <c r="P840" i="1"/>
  <c r="M840" i="1"/>
  <c r="H840" i="1"/>
  <c r="I840" i="1" s="1"/>
  <c r="P839" i="1"/>
  <c r="M839" i="1"/>
  <c r="H839" i="1"/>
  <c r="I839" i="1" s="1"/>
  <c r="P838" i="1"/>
  <c r="M838" i="1"/>
  <c r="H838" i="1"/>
  <c r="I838" i="1" s="1"/>
  <c r="P837" i="1"/>
  <c r="M837" i="1"/>
  <c r="H837" i="1"/>
  <c r="I837" i="1" s="1"/>
  <c r="P836" i="1"/>
  <c r="M836" i="1"/>
  <c r="H836" i="1"/>
  <c r="I836" i="1" s="1"/>
  <c r="P835" i="1"/>
  <c r="M835" i="1"/>
  <c r="H835" i="1"/>
  <c r="I835" i="1" s="1"/>
  <c r="P834" i="1"/>
  <c r="M834" i="1"/>
  <c r="H834" i="1"/>
  <c r="I834" i="1" s="1"/>
  <c r="P833" i="1"/>
  <c r="M833" i="1"/>
  <c r="H833" i="1"/>
  <c r="I833" i="1" s="1"/>
  <c r="P832" i="1"/>
  <c r="M832" i="1"/>
  <c r="H832" i="1"/>
  <c r="I832" i="1" s="1"/>
  <c r="P831" i="1"/>
  <c r="M831" i="1"/>
  <c r="H831" i="1"/>
  <c r="I831" i="1" s="1"/>
  <c r="P830" i="1"/>
  <c r="M830" i="1"/>
  <c r="H830" i="1"/>
  <c r="I830" i="1" s="1"/>
  <c r="P829" i="1"/>
  <c r="M829" i="1"/>
  <c r="H829" i="1"/>
  <c r="I829" i="1" s="1"/>
  <c r="P828" i="1"/>
  <c r="M828" i="1"/>
  <c r="H828" i="1"/>
  <c r="I828" i="1" s="1"/>
  <c r="P827" i="1"/>
  <c r="M827" i="1"/>
  <c r="H827" i="1"/>
  <c r="I827" i="1" s="1"/>
  <c r="P826" i="1"/>
  <c r="M826" i="1"/>
  <c r="H826" i="1"/>
  <c r="I826" i="1" s="1"/>
  <c r="P825" i="1"/>
  <c r="M825" i="1"/>
  <c r="H825" i="1"/>
  <c r="I825" i="1" s="1"/>
  <c r="P824" i="1"/>
  <c r="M824" i="1"/>
  <c r="H824" i="1"/>
  <c r="I824" i="1" s="1"/>
  <c r="P823" i="1"/>
  <c r="M823" i="1"/>
  <c r="H823" i="1"/>
  <c r="I823" i="1" s="1"/>
  <c r="P822" i="1"/>
  <c r="M822" i="1"/>
  <c r="H822" i="1"/>
  <c r="I822" i="1" s="1"/>
  <c r="P821" i="1"/>
  <c r="M821" i="1"/>
  <c r="H821" i="1"/>
  <c r="I821" i="1" s="1"/>
  <c r="P820" i="1"/>
  <c r="M820" i="1"/>
  <c r="H820" i="1"/>
  <c r="I820" i="1" s="1"/>
  <c r="P819" i="1"/>
  <c r="M819" i="1"/>
  <c r="H819" i="1"/>
  <c r="I819" i="1" s="1"/>
  <c r="P818" i="1"/>
  <c r="M818" i="1"/>
  <c r="H818" i="1"/>
  <c r="I818" i="1" s="1"/>
  <c r="P817" i="1"/>
  <c r="M817" i="1"/>
  <c r="H817" i="1"/>
  <c r="I817" i="1" s="1"/>
  <c r="P816" i="1"/>
  <c r="M816" i="1"/>
  <c r="H816" i="1"/>
  <c r="I816" i="1" s="1"/>
  <c r="P815" i="1"/>
  <c r="M815" i="1"/>
  <c r="H815" i="1"/>
  <c r="I815" i="1" s="1"/>
  <c r="P814" i="1"/>
  <c r="M814" i="1"/>
  <c r="H814" i="1"/>
  <c r="I814" i="1" s="1"/>
  <c r="P813" i="1"/>
  <c r="M813" i="1"/>
  <c r="H813" i="1"/>
  <c r="I813" i="1" s="1"/>
  <c r="P812" i="1"/>
  <c r="M812" i="1"/>
  <c r="H812" i="1"/>
  <c r="I812" i="1" s="1"/>
  <c r="P811" i="1"/>
  <c r="M811" i="1"/>
  <c r="H811" i="1"/>
  <c r="I811" i="1" s="1"/>
  <c r="P810" i="1"/>
  <c r="M810" i="1"/>
  <c r="H810" i="1"/>
  <c r="I810" i="1" s="1"/>
  <c r="P809" i="1"/>
  <c r="M809" i="1"/>
  <c r="H809" i="1"/>
  <c r="I809" i="1" s="1"/>
  <c r="P808" i="1"/>
  <c r="M808" i="1"/>
  <c r="H808" i="1"/>
  <c r="I808" i="1" s="1"/>
  <c r="P807" i="1"/>
  <c r="M807" i="1"/>
  <c r="H807" i="1"/>
  <c r="I807" i="1" s="1"/>
  <c r="P806" i="1"/>
  <c r="M806" i="1"/>
  <c r="H806" i="1"/>
  <c r="I806" i="1" s="1"/>
  <c r="P805" i="1"/>
  <c r="M805" i="1"/>
  <c r="H805" i="1"/>
  <c r="I805" i="1" s="1"/>
  <c r="P804" i="1"/>
  <c r="M804" i="1"/>
  <c r="H804" i="1"/>
  <c r="I804" i="1" s="1"/>
  <c r="P803" i="1"/>
  <c r="M803" i="1"/>
  <c r="H803" i="1"/>
  <c r="I803" i="1" s="1"/>
  <c r="P802" i="1"/>
  <c r="M802" i="1"/>
  <c r="H802" i="1"/>
  <c r="I802" i="1" s="1"/>
  <c r="P801" i="1"/>
  <c r="M801" i="1"/>
  <c r="H801" i="1"/>
  <c r="I801" i="1" s="1"/>
  <c r="P800" i="1"/>
  <c r="M800" i="1"/>
  <c r="H800" i="1"/>
  <c r="I800" i="1" s="1"/>
  <c r="P799" i="1"/>
  <c r="M799" i="1"/>
  <c r="H799" i="1"/>
  <c r="I799" i="1" s="1"/>
  <c r="P798" i="1"/>
  <c r="M798" i="1"/>
  <c r="H798" i="1"/>
  <c r="I798" i="1" s="1"/>
  <c r="P797" i="1"/>
  <c r="M797" i="1"/>
  <c r="H797" i="1"/>
  <c r="I797" i="1" s="1"/>
  <c r="P796" i="1"/>
  <c r="M796" i="1"/>
  <c r="H796" i="1"/>
  <c r="I796" i="1" s="1"/>
  <c r="P795" i="1"/>
  <c r="M795" i="1"/>
  <c r="H795" i="1"/>
  <c r="I795" i="1" s="1"/>
  <c r="P794" i="1"/>
  <c r="M794" i="1"/>
  <c r="H794" i="1"/>
  <c r="I794" i="1" s="1"/>
  <c r="P793" i="1"/>
  <c r="M793" i="1"/>
  <c r="H793" i="1"/>
  <c r="I793" i="1" s="1"/>
  <c r="P792" i="1"/>
  <c r="M792" i="1"/>
  <c r="H792" i="1"/>
  <c r="I792" i="1" s="1"/>
  <c r="P791" i="1"/>
  <c r="M791" i="1"/>
  <c r="H791" i="1"/>
  <c r="I791" i="1" s="1"/>
  <c r="P790" i="1"/>
  <c r="M790" i="1"/>
  <c r="H790" i="1"/>
  <c r="I790" i="1" s="1"/>
  <c r="P789" i="1"/>
  <c r="M789" i="1"/>
  <c r="H789" i="1"/>
  <c r="I789" i="1" s="1"/>
  <c r="P788" i="1"/>
  <c r="M788" i="1"/>
  <c r="H788" i="1"/>
  <c r="I788" i="1" s="1"/>
  <c r="P787" i="1"/>
  <c r="M787" i="1"/>
  <c r="H787" i="1"/>
  <c r="I787" i="1" s="1"/>
  <c r="P786" i="1"/>
  <c r="M786" i="1"/>
  <c r="H786" i="1"/>
  <c r="I786" i="1" s="1"/>
  <c r="P785" i="1"/>
  <c r="M785" i="1"/>
  <c r="H785" i="1"/>
  <c r="I785" i="1" s="1"/>
  <c r="P784" i="1"/>
  <c r="M784" i="1"/>
  <c r="H784" i="1"/>
  <c r="I784" i="1" s="1"/>
  <c r="P783" i="1"/>
  <c r="M783" i="1"/>
  <c r="H783" i="1"/>
  <c r="I783" i="1" s="1"/>
  <c r="P782" i="1"/>
  <c r="M782" i="1"/>
  <c r="H782" i="1"/>
  <c r="I782" i="1" s="1"/>
  <c r="P781" i="1"/>
  <c r="M781" i="1"/>
  <c r="H781" i="1"/>
  <c r="I781" i="1" s="1"/>
  <c r="P780" i="1"/>
  <c r="M780" i="1"/>
  <c r="H780" i="1"/>
  <c r="I780" i="1" s="1"/>
  <c r="P779" i="1"/>
  <c r="M779" i="1"/>
  <c r="H779" i="1"/>
  <c r="I779" i="1" s="1"/>
  <c r="P778" i="1"/>
  <c r="M778" i="1"/>
  <c r="H778" i="1"/>
  <c r="I778" i="1" s="1"/>
  <c r="P777" i="1"/>
  <c r="M777" i="1"/>
  <c r="H777" i="1"/>
  <c r="I777" i="1" s="1"/>
  <c r="P776" i="1"/>
  <c r="M776" i="1"/>
  <c r="H776" i="1"/>
  <c r="I776" i="1" s="1"/>
  <c r="P775" i="1"/>
  <c r="M775" i="1"/>
  <c r="H775" i="1"/>
  <c r="I775" i="1" s="1"/>
  <c r="P774" i="1"/>
  <c r="M774" i="1"/>
  <c r="H774" i="1"/>
  <c r="I774" i="1" s="1"/>
  <c r="P773" i="1"/>
  <c r="M773" i="1"/>
  <c r="H773" i="1"/>
  <c r="I773" i="1" s="1"/>
  <c r="P772" i="1"/>
  <c r="M772" i="1"/>
  <c r="H772" i="1"/>
  <c r="I772" i="1" s="1"/>
  <c r="P771" i="1"/>
  <c r="M771" i="1"/>
  <c r="H771" i="1"/>
  <c r="I771" i="1" s="1"/>
  <c r="P770" i="1"/>
  <c r="M770" i="1"/>
  <c r="H770" i="1"/>
  <c r="I770" i="1" s="1"/>
  <c r="P769" i="1"/>
  <c r="M769" i="1"/>
  <c r="H769" i="1"/>
  <c r="I769" i="1" s="1"/>
  <c r="P768" i="1"/>
  <c r="M768" i="1"/>
  <c r="H768" i="1"/>
  <c r="I768" i="1" s="1"/>
  <c r="P767" i="1"/>
  <c r="M767" i="1"/>
  <c r="H767" i="1"/>
  <c r="I767" i="1" s="1"/>
  <c r="P766" i="1"/>
  <c r="M766" i="1"/>
  <c r="H766" i="1"/>
  <c r="I766" i="1" s="1"/>
  <c r="P765" i="1"/>
  <c r="M765" i="1"/>
  <c r="H765" i="1"/>
  <c r="I765" i="1" s="1"/>
  <c r="P764" i="1"/>
  <c r="M764" i="1"/>
  <c r="H764" i="1"/>
  <c r="I764" i="1" s="1"/>
  <c r="P763" i="1"/>
  <c r="M763" i="1"/>
  <c r="H763" i="1"/>
  <c r="I763" i="1" s="1"/>
  <c r="P762" i="1"/>
  <c r="M762" i="1"/>
  <c r="H762" i="1"/>
  <c r="I762" i="1" s="1"/>
  <c r="P761" i="1"/>
  <c r="M761" i="1"/>
  <c r="H761" i="1"/>
  <c r="I761" i="1" s="1"/>
  <c r="P760" i="1"/>
  <c r="M760" i="1"/>
  <c r="H760" i="1"/>
  <c r="I760" i="1" s="1"/>
  <c r="P759" i="1"/>
  <c r="M759" i="1"/>
  <c r="H759" i="1"/>
  <c r="I759" i="1" s="1"/>
  <c r="P758" i="1"/>
  <c r="M758" i="1"/>
  <c r="H758" i="1"/>
  <c r="I758" i="1" s="1"/>
  <c r="P757" i="1"/>
  <c r="M757" i="1"/>
  <c r="H757" i="1"/>
  <c r="I757" i="1" s="1"/>
  <c r="P756" i="1"/>
  <c r="M756" i="1"/>
  <c r="H756" i="1"/>
  <c r="I756" i="1" s="1"/>
  <c r="P755" i="1"/>
  <c r="M755" i="1"/>
  <c r="H755" i="1"/>
  <c r="I755" i="1" s="1"/>
  <c r="P754" i="1"/>
  <c r="M754" i="1"/>
  <c r="H754" i="1"/>
  <c r="I754" i="1" s="1"/>
  <c r="P753" i="1"/>
  <c r="M753" i="1"/>
  <c r="H753" i="1"/>
  <c r="I753" i="1" s="1"/>
  <c r="P752" i="1"/>
  <c r="M752" i="1"/>
  <c r="H752" i="1"/>
  <c r="I752" i="1" s="1"/>
  <c r="P751" i="1"/>
  <c r="M751" i="1"/>
  <c r="H751" i="1"/>
  <c r="I751" i="1" s="1"/>
  <c r="P750" i="1"/>
  <c r="M750" i="1"/>
  <c r="H750" i="1"/>
  <c r="I750" i="1" s="1"/>
  <c r="AP743" i="1"/>
  <c r="AP745" i="1" s="1"/>
  <c r="AO743" i="1"/>
  <c r="AO745" i="1" s="1"/>
  <c r="AN743" i="1"/>
  <c r="AN745" i="1" s="1"/>
  <c r="AM743" i="1"/>
  <c r="AM745" i="1" s="1"/>
  <c r="AL743" i="1"/>
  <c r="AL745" i="1" s="1"/>
  <c r="AK743" i="1"/>
  <c r="AK745" i="1" s="1"/>
  <c r="AJ743" i="1"/>
  <c r="AJ745" i="1" s="1"/>
  <c r="AI743" i="1"/>
  <c r="AI745" i="1" s="1"/>
  <c r="AH743" i="1"/>
  <c r="AH745" i="1" s="1"/>
  <c r="AG743" i="1"/>
  <c r="AG745" i="1" s="1"/>
  <c r="AF743" i="1"/>
  <c r="AF745" i="1" s="1"/>
  <c r="AE743" i="1"/>
  <c r="AE745" i="1" s="1"/>
  <c r="AD743" i="1"/>
  <c r="AD745" i="1" s="1"/>
  <c r="AC743" i="1"/>
  <c r="AC745" i="1" s="1"/>
  <c r="AB743" i="1"/>
  <c r="AB745" i="1" s="1"/>
  <c r="AA743" i="1"/>
  <c r="AA745" i="1" s="1"/>
  <c r="Z743" i="1"/>
  <c r="Z745" i="1" s="1"/>
  <c r="Y743" i="1"/>
  <c r="Y745" i="1" s="1"/>
  <c r="X743" i="1"/>
  <c r="X745" i="1" s="1"/>
  <c r="W743" i="1"/>
  <c r="W745" i="1" s="1"/>
  <c r="V743" i="1"/>
  <c r="V745" i="1" s="1"/>
  <c r="U743" i="1"/>
  <c r="U745" i="1" s="1"/>
  <c r="T743" i="1"/>
  <c r="T745" i="1" s="1"/>
  <c r="S743" i="1"/>
  <c r="S745" i="1" s="1"/>
  <c r="R743" i="1"/>
  <c r="R745" i="1" s="1"/>
  <c r="O743" i="1"/>
  <c r="O745" i="1" s="1"/>
  <c r="L743" i="1"/>
  <c r="L745" i="1" s="1"/>
  <c r="F743" i="1"/>
  <c r="AP740" i="1"/>
  <c r="AO740" i="1"/>
  <c r="AN740" i="1"/>
  <c r="AM740" i="1"/>
  <c r="AL740" i="1"/>
  <c r="AK740" i="1"/>
  <c r="AJ740" i="1"/>
  <c r="AI740" i="1"/>
  <c r="AH740" i="1"/>
  <c r="AG740" i="1"/>
  <c r="AF740" i="1"/>
  <c r="AE740" i="1"/>
  <c r="AD740" i="1"/>
  <c r="AC740" i="1"/>
  <c r="AB740" i="1"/>
  <c r="AA740" i="1"/>
  <c r="Z740" i="1"/>
  <c r="Y740" i="1"/>
  <c r="X740" i="1"/>
  <c r="W740" i="1"/>
  <c r="V740" i="1"/>
  <c r="U740" i="1"/>
  <c r="T740" i="1"/>
  <c r="S740" i="1"/>
  <c r="R740" i="1"/>
  <c r="O740" i="1"/>
  <c r="L740" i="1"/>
  <c r="F740" i="1"/>
  <c r="H739" i="1"/>
  <c r="I739" i="1" s="1"/>
  <c r="H738" i="1"/>
  <c r="I738" i="1" s="1"/>
  <c r="H736" i="1"/>
  <c r="I736" i="1" s="1"/>
  <c r="H735" i="1"/>
  <c r="I735" i="1" s="1"/>
  <c r="F734" i="1"/>
  <c r="H733" i="1"/>
  <c r="I733" i="1" s="1"/>
  <c r="AP732" i="1"/>
  <c r="AO732" i="1"/>
  <c r="AN732" i="1"/>
  <c r="AM732" i="1"/>
  <c r="AL732" i="1"/>
  <c r="AK732" i="1"/>
  <c r="AJ732" i="1"/>
  <c r="AI732" i="1"/>
  <c r="AH732" i="1"/>
  <c r="AG732" i="1"/>
  <c r="AF732" i="1"/>
  <c r="AE732" i="1"/>
  <c r="AD732" i="1"/>
  <c r="AC732" i="1"/>
  <c r="AB732" i="1"/>
  <c r="AA732" i="1"/>
  <c r="Z732" i="1"/>
  <c r="Y732" i="1"/>
  <c r="X732" i="1"/>
  <c r="W732" i="1"/>
  <c r="V732" i="1"/>
  <c r="U732" i="1"/>
  <c r="T732" i="1"/>
  <c r="S732" i="1"/>
  <c r="R732" i="1"/>
  <c r="O732" i="1"/>
  <c r="L732" i="1"/>
  <c r="F732" i="1"/>
  <c r="H732" i="1" s="1"/>
  <c r="I732" i="1" s="1"/>
  <c r="H731" i="1"/>
  <c r="I731" i="1" s="1"/>
  <c r="H730" i="1"/>
  <c r="I730" i="1" s="1"/>
  <c r="H729" i="1"/>
  <c r="I729" i="1" s="1"/>
  <c r="AP728" i="1"/>
  <c r="AO728" i="1"/>
  <c r="AN728" i="1"/>
  <c r="AM728" i="1"/>
  <c r="AL728" i="1"/>
  <c r="AK728" i="1"/>
  <c r="AJ728" i="1"/>
  <c r="AI728" i="1"/>
  <c r="AH728" i="1"/>
  <c r="AG728" i="1"/>
  <c r="AF728" i="1"/>
  <c r="AE728" i="1"/>
  <c r="AD728" i="1"/>
  <c r="AC728" i="1"/>
  <c r="AB728" i="1"/>
  <c r="AA728" i="1"/>
  <c r="Z728" i="1"/>
  <c r="Y728" i="1"/>
  <c r="X728" i="1"/>
  <c r="W728" i="1"/>
  <c r="V728" i="1"/>
  <c r="U728" i="1"/>
  <c r="T728" i="1"/>
  <c r="S728" i="1"/>
  <c r="R728" i="1"/>
  <c r="O728" i="1"/>
  <c r="L728" i="1"/>
  <c r="F728" i="1"/>
  <c r="AP727" i="1"/>
  <c r="AO727" i="1"/>
  <c r="AN727" i="1"/>
  <c r="AM727" i="1"/>
  <c r="AL727" i="1"/>
  <c r="AK727" i="1"/>
  <c r="AJ727" i="1"/>
  <c r="AI727" i="1"/>
  <c r="AH727" i="1"/>
  <c r="AG727" i="1"/>
  <c r="AF727" i="1"/>
  <c r="AE727" i="1"/>
  <c r="AD727" i="1"/>
  <c r="AC727" i="1"/>
  <c r="AB727" i="1"/>
  <c r="AA727" i="1"/>
  <c r="Z727" i="1"/>
  <c r="Y727" i="1"/>
  <c r="X727" i="1"/>
  <c r="W727" i="1"/>
  <c r="V727" i="1"/>
  <c r="U727" i="1"/>
  <c r="T727" i="1"/>
  <c r="S727" i="1"/>
  <c r="R727" i="1"/>
  <c r="O727" i="1"/>
  <c r="L727" i="1"/>
  <c r="F727" i="1"/>
  <c r="H727" i="1" s="1"/>
  <c r="I727" i="1" s="1"/>
  <c r="H726" i="1"/>
  <c r="I726" i="1" s="1"/>
  <c r="H725" i="1"/>
  <c r="I725" i="1" s="1"/>
  <c r="AP718" i="1"/>
  <c r="AO718" i="1"/>
  <c r="AN718" i="1"/>
  <c r="AM718" i="1"/>
  <c r="AL718" i="1"/>
  <c r="AK718" i="1"/>
  <c r="AJ718" i="1"/>
  <c r="AI718" i="1"/>
  <c r="AH718" i="1"/>
  <c r="AG718" i="1"/>
  <c r="AF718" i="1"/>
  <c r="AE718" i="1"/>
  <c r="AD718" i="1"/>
  <c r="AC718" i="1"/>
  <c r="AB718" i="1"/>
  <c r="AA718" i="1"/>
  <c r="Z718" i="1"/>
  <c r="Y718" i="1"/>
  <c r="X718" i="1"/>
  <c r="W718" i="1"/>
  <c r="V718" i="1"/>
  <c r="U718" i="1"/>
  <c r="T718" i="1"/>
  <c r="S718" i="1"/>
  <c r="R718" i="1"/>
  <c r="O718" i="1"/>
  <c r="L718" i="1"/>
  <c r="G718" i="1"/>
  <c r="F718" i="1"/>
  <c r="P717" i="1"/>
  <c r="M717" i="1"/>
  <c r="H717" i="1"/>
  <c r="I717" i="1" s="1"/>
  <c r="P716" i="1"/>
  <c r="M716" i="1"/>
  <c r="H716" i="1"/>
  <c r="I716" i="1" s="1"/>
  <c r="P715" i="1"/>
  <c r="M715" i="1"/>
  <c r="H715" i="1"/>
  <c r="I715" i="1" s="1"/>
  <c r="P714" i="1"/>
  <c r="M714" i="1"/>
  <c r="H714" i="1"/>
  <c r="I714" i="1" s="1"/>
  <c r="P713" i="1"/>
  <c r="M713" i="1"/>
  <c r="H713" i="1"/>
  <c r="I713" i="1" s="1"/>
  <c r="P712" i="1"/>
  <c r="M712" i="1"/>
  <c r="H712" i="1"/>
  <c r="I712" i="1" s="1"/>
  <c r="P711" i="1"/>
  <c r="M711" i="1"/>
  <c r="H711" i="1"/>
  <c r="I711" i="1" s="1"/>
  <c r="P710" i="1"/>
  <c r="M710" i="1"/>
  <c r="H710" i="1"/>
  <c r="I710" i="1" s="1"/>
  <c r="P709" i="1"/>
  <c r="M709" i="1"/>
  <c r="H709" i="1"/>
  <c r="I709" i="1" s="1"/>
  <c r="P708" i="1"/>
  <c r="M708" i="1"/>
  <c r="H708" i="1"/>
  <c r="I708" i="1" s="1"/>
  <c r="P707" i="1"/>
  <c r="M707" i="1"/>
  <c r="H707" i="1"/>
  <c r="I707" i="1" s="1"/>
  <c r="P706" i="1"/>
  <c r="M706" i="1"/>
  <c r="H706" i="1"/>
  <c r="I706" i="1" s="1"/>
  <c r="P705" i="1"/>
  <c r="M705" i="1"/>
  <c r="H705" i="1"/>
  <c r="I705" i="1" s="1"/>
  <c r="P704" i="1"/>
  <c r="M704" i="1"/>
  <c r="H704" i="1"/>
  <c r="I704" i="1" s="1"/>
  <c r="P703" i="1"/>
  <c r="M703" i="1"/>
  <c r="H703" i="1"/>
  <c r="I703" i="1" s="1"/>
  <c r="P702" i="1"/>
  <c r="M702" i="1"/>
  <c r="H702" i="1"/>
  <c r="I702" i="1" s="1"/>
  <c r="P701" i="1"/>
  <c r="M701" i="1"/>
  <c r="H701" i="1"/>
  <c r="I701" i="1" s="1"/>
  <c r="P700" i="1"/>
  <c r="M700" i="1"/>
  <c r="H700" i="1"/>
  <c r="I700" i="1" s="1"/>
  <c r="P699" i="1"/>
  <c r="M699" i="1"/>
  <c r="H699" i="1"/>
  <c r="I699" i="1" s="1"/>
  <c r="P698" i="1"/>
  <c r="M698" i="1"/>
  <c r="H698" i="1"/>
  <c r="I698" i="1" s="1"/>
  <c r="P697" i="1"/>
  <c r="M697" i="1"/>
  <c r="H697" i="1"/>
  <c r="I697" i="1" s="1"/>
  <c r="P696" i="1"/>
  <c r="M696" i="1"/>
  <c r="H696" i="1"/>
  <c r="I696" i="1" s="1"/>
  <c r="P695" i="1"/>
  <c r="M695" i="1"/>
  <c r="H695" i="1"/>
  <c r="I695" i="1" s="1"/>
  <c r="P694" i="1"/>
  <c r="M694" i="1"/>
  <c r="H694" i="1"/>
  <c r="I694" i="1" s="1"/>
  <c r="P693" i="1"/>
  <c r="M693" i="1"/>
  <c r="H693" i="1"/>
  <c r="I693" i="1" s="1"/>
  <c r="P692" i="1"/>
  <c r="M692" i="1"/>
  <c r="H692" i="1"/>
  <c r="I692" i="1" s="1"/>
  <c r="P691" i="1"/>
  <c r="M691" i="1"/>
  <c r="H691" i="1"/>
  <c r="I691" i="1" s="1"/>
  <c r="P690" i="1"/>
  <c r="M690" i="1"/>
  <c r="H690" i="1"/>
  <c r="I690" i="1" s="1"/>
  <c r="P689" i="1"/>
  <c r="M689" i="1"/>
  <c r="H689" i="1"/>
  <c r="I689" i="1" s="1"/>
  <c r="P688" i="1"/>
  <c r="M688" i="1"/>
  <c r="H688" i="1"/>
  <c r="I688" i="1" s="1"/>
  <c r="P687" i="1"/>
  <c r="M687" i="1"/>
  <c r="H687" i="1"/>
  <c r="I687" i="1" s="1"/>
  <c r="P686" i="1"/>
  <c r="M686" i="1"/>
  <c r="H686" i="1"/>
  <c r="I686" i="1" s="1"/>
  <c r="P685" i="1"/>
  <c r="M685" i="1"/>
  <c r="H685" i="1"/>
  <c r="I685" i="1" s="1"/>
  <c r="P684" i="1"/>
  <c r="M684" i="1"/>
  <c r="H684" i="1"/>
  <c r="I684" i="1" s="1"/>
  <c r="P683" i="1"/>
  <c r="M683" i="1"/>
  <c r="H683" i="1"/>
  <c r="I683" i="1" s="1"/>
  <c r="P682" i="1"/>
  <c r="M682" i="1"/>
  <c r="H682" i="1"/>
  <c r="I682" i="1" s="1"/>
  <c r="P681" i="1"/>
  <c r="M681" i="1"/>
  <c r="H681" i="1"/>
  <c r="I681" i="1" s="1"/>
  <c r="P680" i="1"/>
  <c r="M680" i="1"/>
  <c r="H680" i="1"/>
  <c r="I680" i="1" s="1"/>
  <c r="P679" i="1"/>
  <c r="M679" i="1"/>
  <c r="H679" i="1"/>
  <c r="I679" i="1" s="1"/>
  <c r="P678" i="1"/>
  <c r="M678" i="1"/>
  <c r="H678" i="1"/>
  <c r="I678" i="1" s="1"/>
  <c r="P677" i="1"/>
  <c r="M677" i="1"/>
  <c r="H677" i="1"/>
  <c r="I677" i="1" s="1"/>
  <c r="P676" i="1"/>
  <c r="M676" i="1"/>
  <c r="H676" i="1"/>
  <c r="I676" i="1" s="1"/>
  <c r="P675" i="1"/>
  <c r="M675" i="1"/>
  <c r="H675" i="1"/>
  <c r="I675" i="1" s="1"/>
  <c r="P674" i="1"/>
  <c r="M674" i="1"/>
  <c r="H674" i="1"/>
  <c r="I674" i="1" s="1"/>
  <c r="P673" i="1"/>
  <c r="M673" i="1"/>
  <c r="H673" i="1"/>
  <c r="I673" i="1" s="1"/>
  <c r="P672" i="1"/>
  <c r="M672" i="1"/>
  <c r="H672" i="1"/>
  <c r="I672" i="1" s="1"/>
  <c r="P671" i="1"/>
  <c r="M671" i="1"/>
  <c r="H671" i="1"/>
  <c r="I671" i="1" s="1"/>
  <c r="P670" i="1"/>
  <c r="M670" i="1"/>
  <c r="H670" i="1"/>
  <c r="I670" i="1" s="1"/>
  <c r="P669" i="1"/>
  <c r="M669" i="1"/>
  <c r="H669" i="1"/>
  <c r="I669" i="1" s="1"/>
  <c r="P668" i="1"/>
  <c r="M668" i="1"/>
  <c r="H668" i="1"/>
  <c r="I668" i="1" s="1"/>
  <c r="P667" i="1"/>
  <c r="M667" i="1"/>
  <c r="H667" i="1"/>
  <c r="I667" i="1" s="1"/>
  <c r="P666" i="1"/>
  <c r="M666" i="1"/>
  <c r="H666" i="1"/>
  <c r="I666" i="1" s="1"/>
  <c r="P665" i="1"/>
  <c r="M665" i="1"/>
  <c r="H665" i="1"/>
  <c r="I665" i="1" s="1"/>
  <c r="P664" i="1"/>
  <c r="M664" i="1"/>
  <c r="H664" i="1"/>
  <c r="I664" i="1" s="1"/>
  <c r="P663" i="1"/>
  <c r="M663" i="1"/>
  <c r="H663" i="1"/>
  <c r="I663" i="1" s="1"/>
  <c r="P662" i="1"/>
  <c r="M662" i="1"/>
  <c r="H662" i="1"/>
  <c r="I662" i="1" s="1"/>
  <c r="P661" i="1"/>
  <c r="M661" i="1"/>
  <c r="H661" i="1"/>
  <c r="I661" i="1" s="1"/>
  <c r="AP658" i="1"/>
  <c r="AO658" i="1"/>
  <c r="AN658" i="1"/>
  <c r="AM658" i="1"/>
  <c r="AL658" i="1"/>
  <c r="AK658" i="1"/>
  <c r="AJ658" i="1"/>
  <c r="AI658" i="1"/>
  <c r="AH658" i="1"/>
  <c r="AG658" i="1"/>
  <c r="AF658" i="1"/>
  <c r="AE658" i="1"/>
  <c r="AD658" i="1"/>
  <c r="AC658" i="1"/>
  <c r="AB658" i="1"/>
  <c r="AA658" i="1"/>
  <c r="Z658" i="1"/>
  <c r="Y658" i="1"/>
  <c r="X658" i="1"/>
  <c r="W658" i="1"/>
  <c r="V658" i="1"/>
  <c r="U658" i="1"/>
  <c r="T658" i="1"/>
  <c r="S658" i="1"/>
  <c r="R658" i="1"/>
  <c r="O658" i="1"/>
  <c r="L658" i="1"/>
  <c r="G658" i="1"/>
  <c r="F658" i="1"/>
  <c r="P657" i="1"/>
  <c r="M657" i="1"/>
  <c r="H657" i="1"/>
  <c r="I657" i="1" s="1"/>
  <c r="P656" i="1"/>
  <c r="M656" i="1"/>
  <c r="H656" i="1"/>
  <c r="I656" i="1" s="1"/>
  <c r="P655" i="1"/>
  <c r="M655" i="1"/>
  <c r="H655" i="1"/>
  <c r="I655" i="1" s="1"/>
  <c r="P654" i="1"/>
  <c r="M654" i="1"/>
  <c r="H654" i="1"/>
  <c r="I654" i="1" s="1"/>
  <c r="P653" i="1"/>
  <c r="M653" i="1"/>
  <c r="H653" i="1"/>
  <c r="I653" i="1" s="1"/>
  <c r="P652" i="1"/>
  <c r="M652" i="1"/>
  <c r="H652" i="1"/>
  <c r="I652" i="1" s="1"/>
  <c r="P651" i="1"/>
  <c r="M651" i="1"/>
  <c r="H651" i="1"/>
  <c r="I651" i="1" s="1"/>
  <c r="P650" i="1"/>
  <c r="M650" i="1"/>
  <c r="H650" i="1"/>
  <c r="I650" i="1" s="1"/>
  <c r="P649" i="1"/>
  <c r="M649" i="1"/>
  <c r="H649" i="1"/>
  <c r="I649" i="1" s="1"/>
  <c r="P648" i="1"/>
  <c r="M648" i="1"/>
  <c r="H648" i="1"/>
  <c r="I648" i="1" s="1"/>
  <c r="P647" i="1"/>
  <c r="M647" i="1"/>
  <c r="H647" i="1"/>
  <c r="I647" i="1" s="1"/>
  <c r="P646" i="1"/>
  <c r="M646" i="1"/>
  <c r="H646" i="1"/>
  <c r="I646" i="1" s="1"/>
  <c r="P645" i="1"/>
  <c r="M645" i="1"/>
  <c r="H645" i="1"/>
  <c r="I645" i="1" s="1"/>
  <c r="P644" i="1"/>
  <c r="M644" i="1"/>
  <c r="H644" i="1"/>
  <c r="I644" i="1" s="1"/>
  <c r="P643" i="1"/>
  <c r="M643" i="1"/>
  <c r="H643" i="1"/>
  <c r="I643" i="1" s="1"/>
  <c r="P642" i="1"/>
  <c r="M642" i="1"/>
  <c r="H642" i="1"/>
  <c r="I642" i="1" s="1"/>
  <c r="P641" i="1"/>
  <c r="M641" i="1"/>
  <c r="H641" i="1"/>
  <c r="I641" i="1" s="1"/>
  <c r="P640" i="1"/>
  <c r="M640" i="1"/>
  <c r="H640" i="1"/>
  <c r="I640" i="1" s="1"/>
  <c r="P639" i="1"/>
  <c r="M639" i="1"/>
  <c r="H639" i="1"/>
  <c r="I639" i="1" s="1"/>
  <c r="P638" i="1"/>
  <c r="M638" i="1"/>
  <c r="H638" i="1"/>
  <c r="I638" i="1" s="1"/>
  <c r="P637" i="1"/>
  <c r="M637" i="1"/>
  <c r="H637" i="1"/>
  <c r="I637" i="1" s="1"/>
  <c r="P636" i="1"/>
  <c r="M636" i="1"/>
  <c r="H636" i="1"/>
  <c r="I636" i="1" s="1"/>
  <c r="P635" i="1"/>
  <c r="M635" i="1"/>
  <c r="H635" i="1"/>
  <c r="I635" i="1" s="1"/>
  <c r="P634" i="1"/>
  <c r="M634" i="1"/>
  <c r="H634" i="1"/>
  <c r="I634" i="1" s="1"/>
  <c r="P633" i="1"/>
  <c r="M633" i="1"/>
  <c r="H633" i="1"/>
  <c r="I633" i="1" s="1"/>
  <c r="P632" i="1"/>
  <c r="M632" i="1"/>
  <c r="H632" i="1"/>
  <c r="I632" i="1" s="1"/>
  <c r="P631" i="1"/>
  <c r="M631" i="1"/>
  <c r="H631" i="1"/>
  <c r="I631" i="1" s="1"/>
  <c r="P630" i="1"/>
  <c r="M630" i="1"/>
  <c r="H630" i="1"/>
  <c r="I630" i="1" s="1"/>
  <c r="P629" i="1"/>
  <c r="M629" i="1"/>
  <c r="H629" i="1"/>
  <c r="I629" i="1" s="1"/>
  <c r="P628" i="1"/>
  <c r="M628" i="1"/>
  <c r="H628" i="1"/>
  <c r="I628" i="1" s="1"/>
  <c r="P627" i="1"/>
  <c r="M627" i="1"/>
  <c r="H627" i="1"/>
  <c r="I627" i="1" s="1"/>
  <c r="P626" i="1"/>
  <c r="M626" i="1"/>
  <c r="H626" i="1"/>
  <c r="I626" i="1" s="1"/>
  <c r="P625" i="1"/>
  <c r="M625" i="1"/>
  <c r="H625" i="1"/>
  <c r="I625" i="1" s="1"/>
  <c r="P624" i="1"/>
  <c r="M624" i="1"/>
  <c r="H624" i="1"/>
  <c r="I624" i="1" s="1"/>
  <c r="P623" i="1"/>
  <c r="M623" i="1"/>
  <c r="H623" i="1"/>
  <c r="I623" i="1" s="1"/>
  <c r="P622" i="1"/>
  <c r="M622" i="1"/>
  <c r="H622" i="1"/>
  <c r="I622" i="1" s="1"/>
  <c r="P621" i="1"/>
  <c r="M621" i="1"/>
  <c r="H621" i="1"/>
  <c r="I621" i="1" s="1"/>
  <c r="P620" i="1"/>
  <c r="M620" i="1"/>
  <c r="H620" i="1"/>
  <c r="I620" i="1" s="1"/>
  <c r="P619" i="1"/>
  <c r="M619" i="1"/>
  <c r="H619" i="1"/>
  <c r="I619" i="1" s="1"/>
  <c r="P618" i="1"/>
  <c r="M618" i="1"/>
  <c r="H618" i="1"/>
  <c r="I618" i="1" s="1"/>
  <c r="P617" i="1"/>
  <c r="M617" i="1"/>
  <c r="H617" i="1"/>
  <c r="I617" i="1" s="1"/>
  <c r="P616" i="1"/>
  <c r="M616" i="1"/>
  <c r="H616" i="1"/>
  <c r="I616" i="1" s="1"/>
  <c r="P615" i="1"/>
  <c r="M615" i="1"/>
  <c r="H615" i="1"/>
  <c r="I615" i="1" s="1"/>
  <c r="P614" i="1"/>
  <c r="M614" i="1"/>
  <c r="H614" i="1"/>
  <c r="I614" i="1" s="1"/>
  <c r="P613" i="1"/>
  <c r="M613" i="1"/>
  <c r="H613" i="1"/>
  <c r="I613" i="1" s="1"/>
  <c r="P612" i="1"/>
  <c r="M612" i="1"/>
  <c r="H612" i="1"/>
  <c r="I612" i="1" s="1"/>
  <c r="P611" i="1"/>
  <c r="M611" i="1"/>
  <c r="H611" i="1"/>
  <c r="I611" i="1" s="1"/>
  <c r="P610" i="1"/>
  <c r="M610" i="1"/>
  <c r="H610" i="1"/>
  <c r="I610" i="1" s="1"/>
  <c r="P609" i="1"/>
  <c r="M609" i="1"/>
  <c r="H609" i="1"/>
  <c r="I609" i="1" s="1"/>
  <c r="P608" i="1"/>
  <c r="M608" i="1"/>
  <c r="H608" i="1"/>
  <c r="I608" i="1" s="1"/>
  <c r="P607" i="1"/>
  <c r="M607" i="1"/>
  <c r="H607" i="1"/>
  <c r="I607" i="1" s="1"/>
  <c r="P606" i="1"/>
  <c r="M606" i="1"/>
  <c r="H606" i="1"/>
  <c r="I606" i="1" s="1"/>
  <c r="P605" i="1"/>
  <c r="M605" i="1"/>
  <c r="H605" i="1"/>
  <c r="I605" i="1" s="1"/>
  <c r="P604" i="1"/>
  <c r="M604" i="1"/>
  <c r="H604" i="1"/>
  <c r="I604" i="1" s="1"/>
  <c r="P603" i="1"/>
  <c r="M603" i="1"/>
  <c r="H603" i="1"/>
  <c r="I603" i="1" s="1"/>
  <c r="P602" i="1"/>
  <c r="M602" i="1"/>
  <c r="H602" i="1"/>
  <c r="I602" i="1" s="1"/>
  <c r="P601" i="1"/>
  <c r="M601" i="1"/>
  <c r="H601" i="1"/>
  <c r="I601" i="1" s="1"/>
  <c r="P600" i="1"/>
  <c r="M600" i="1"/>
  <c r="H600" i="1"/>
  <c r="I600" i="1" s="1"/>
  <c r="P599" i="1"/>
  <c r="M599" i="1"/>
  <c r="H599" i="1"/>
  <c r="I599" i="1" s="1"/>
  <c r="P598" i="1"/>
  <c r="M598" i="1"/>
  <c r="H598" i="1"/>
  <c r="I598" i="1" s="1"/>
  <c r="P597" i="1"/>
  <c r="M597" i="1"/>
  <c r="H597" i="1"/>
  <c r="I597" i="1" s="1"/>
  <c r="P596" i="1"/>
  <c r="M596" i="1"/>
  <c r="H596" i="1"/>
  <c r="I596" i="1" s="1"/>
  <c r="P595" i="1"/>
  <c r="M595" i="1"/>
  <c r="H595" i="1"/>
  <c r="I595" i="1" s="1"/>
  <c r="P594" i="1"/>
  <c r="M594" i="1"/>
  <c r="H594" i="1"/>
  <c r="I594" i="1" s="1"/>
  <c r="P593" i="1"/>
  <c r="M593" i="1"/>
  <c r="H593" i="1"/>
  <c r="I593" i="1" s="1"/>
  <c r="P592" i="1"/>
  <c r="M592" i="1"/>
  <c r="H592" i="1"/>
  <c r="I592" i="1" s="1"/>
  <c r="P591" i="1"/>
  <c r="M591" i="1"/>
  <c r="H591" i="1"/>
  <c r="I591" i="1" s="1"/>
  <c r="P590" i="1"/>
  <c r="M590" i="1"/>
  <c r="H590" i="1"/>
  <c r="I590" i="1" s="1"/>
  <c r="P589" i="1"/>
  <c r="M589" i="1"/>
  <c r="H589" i="1"/>
  <c r="I589" i="1" s="1"/>
  <c r="P588" i="1"/>
  <c r="M588" i="1"/>
  <c r="H588" i="1"/>
  <c r="I588" i="1" s="1"/>
  <c r="P587" i="1"/>
  <c r="M587" i="1"/>
  <c r="H587" i="1"/>
  <c r="I587" i="1" s="1"/>
  <c r="P586" i="1"/>
  <c r="M586" i="1"/>
  <c r="H586" i="1"/>
  <c r="I586" i="1" s="1"/>
  <c r="P585" i="1"/>
  <c r="M585" i="1"/>
  <c r="H585" i="1"/>
  <c r="I585" i="1" s="1"/>
  <c r="P584" i="1"/>
  <c r="M584" i="1"/>
  <c r="H584" i="1"/>
  <c r="I584" i="1" s="1"/>
  <c r="P583" i="1"/>
  <c r="M583" i="1"/>
  <c r="H583" i="1"/>
  <c r="I583" i="1" s="1"/>
  <c r="P582" i="1"/>
  <c r="M582" i="1"/>
  <c r="H582" i="1"/>
  <c r="I582" i="1" s="1"/>
  <c r="P581" i="1"/>
  <c r="M581" i="1"/>
  <c r="H581" i="1"/>
  <c r="I581" i="1" s="1"/>
  <c r="P580" i="1"/>
  <c r="M580" i="1"/>
  <c r="H580" i="1"/>
  <c r="I580" i="1" s="1"/>
  <c r="P579" i="1"/>
  <c r="M579" i="1"/>
  <c r="H579" i="1"/>
  <c r="I579" i="1" s="1"/>
  <c r="P578" i="1"/>
  <c r="M578" i="1"/>
  <c r="H578" i="1"/>
  <c r="I578" i="1" s="1"/>
  <c r="P577" i="1"/>
  <c r="M577" i="1"/>
  <c r="H577" i="1"/>
  <c r="I577" i="1" s="1"/>
  <c r="P576" i="1"/>
  <c r="M576" i="1"/>
  <c r="H576" i="1"/>
  <c r="I576" i="1" s="1"/>
  <c r="P575" i="1"/>
  <c r="M575" i="1"/>
  <c r="H575" i="1"/>
  <c r="I575" i="1" s="1"/>
  <c r="P574" i="1"/>
  <c r="M574" i="1"/>
  <c r="H574" i="1"/>
  <c r="I574" i="1" s="1"/>
  <c r="P573" i="1"/>
  <c r="M573" i="1"/>
  <c r="H573" i="1"/>
  <c r="I573" i="1" s="1"/>
  <c r="P572" i="1"/>
  <c r="M572" i="1"/>
  <c r="H572" i="1"/>
  <c r="I572" i="1" s="1"/>
  <c r="P571" i="1"/>
  <c r="M571" i="1"/>
  <c r="H571" i="1"/>
  <c r="I571" i="1" s="1"/>
  <c r="P570" i="1"/>
  <c r="M570" i="1"/>
  <c r="H570" i="1"/>
  <c r="I570" i="1" s="1"/>
  <c r="P569" i="1"/>
  <c r="M569" i="1"/>
  <c r="H569" i="1"/>
  <c r="I569" i="1" s="1"/>
  <c r="P568" i="1"/>
  <c r="M568" i="1"/>
  <c r="H568" i="1"/>
  <c r="I568" i="1" s="1"/>
  <c r="P567" i="1"/>
  <c r="M567" i="1"/>
  <c r="H567" i="1"/>
  <c r="I567" i="1" s="1"/>
  <c r="P566" i="1"/>
  <c r="M566" i="1"/>
  <c r="H566" i="1"/>
  <c r="I566" i="1" s="1"/>
  <c r="P565" i="1"/>
  <c r="M565" i="1"/>
  <c r="H565" i="1"/>
  <c r="I565" i="1" s="1"/>
  <c r="P564" i="1"/>
  <c r="M564" i="1"/>
  <c r="H564" i="1"/>
  <c r="I564" i="1" s="1"/>
  <c r="P563" i="1"/>
  <c r="M563" i="1"/>
  <c r="H563" i="1"/>
  <c r="I563" i="1" s="1"/>
  <c r="P562" i="1"/>
  <c r="M562" i="1"/>
  <c r="H562" i="1"/>
  <c r="I562" i="1" s="1"/>
  <c r="P561" i="1"/>
  <c r="M561" i="1"/>
  <c r="H561" i="1"/>
  <c r="I561" i="1" s="1"/>
  <c r="P560" i="1"/>
  <c r="M560" i="1"/>
  <c r="H560" i="1"/>
  <c r="I560" i="1" s="1"/>
  <c r="P559" i="1"/>
  <c r="M559" i="1"/>
  <c r="H559" i="1"/>
  <c r="I559" i="1" s="1"/>
  <c r="P558" i="1"/>
  <c r="M558" i="1"/>
  <c r="H558" i="1"/>
  <c r="I558" i="1" s="1"/>
  <c r="P557" i="1"/>
  <c r="M557" i="1"/>
  <c r="H557" i="1"/>
  <c r="I557" i="1" s="1"/>
  <c r="P556" i="1"/>
  <c r="M556" i="1"/>
  <c r="H556" i="1"/>
  <c r="I556" i="1" s="1"/>
  <c r="P555" i="1"/>
  <c r="M555" i="1"/>
  <c r="H555" i="1"/>
  <c r="I555" i="1" s="1"/>
  <c r="P554" i="1"/>
  <c r="M554" i="1"/>
  <c r="H554" i="1"/>
  <c r="I554" i="1" s="1"/>
  <c r="P553" i="1"/>
  <c r="M553" i="1"/>
  <c r="H553" i="1"/>
  <c r="I553" i="1" s="1"/>
  <c r="P552" i="1"/>
  <c r="M552" i="1"/>
  <c r="H552" i="1"/>
  <c r="I552" i="1" s="1"/>
  <c r="P551" i="1"/>
  <c r="M551" i="1"/>
  <c r="H551" i="1"/>
  <c r="I551" i="1" s="1"/>
  <c r="P550" i="1"/>
  <c r="M550" i="1"/>
  <c r="H550" i="1"/>
  <c r="I550" i="1" s="1"/>
  <c r="P549" i="1"/>
  <c r="M549" i="1"/>
  <c r="H549" i="1"/>
  <c r="I549" i="1" s="1"/>
  <c r="P548" i="1"/>
  <c r="M548" i="1"/>
  <c r="H548" i="1"/>
  <c r="I548" i="1" s="1"/>
  <c r="P547" i="1"/>
  <c r="M547" i="1"/>
  <c r="H547" i="1"/>
  <c r="I547" i="1" s="1"/>
  <c r="P546" i="1"/>
  <c r="M546" i="1"/>
  <c r="H546" i="1"/>
  <c r="I546" i="1" s="1"/>
  <c r="P545" i="1"/>
  <c r="M545" i="1"/>
  <c r="H545" i="1"/>
  <c r="I545" i="1" s="1"/>
  <c r="P544" i="1"/>
  <c r="M544" i="1"/>
  <c r="H544" i="1"/>
  <c r="I544" i="1" s="1"/>
  <c r="P543" i="1"/>
  <c r="M543" i="1"/>
  <c r="H543" i="1"/>
  <c r="I543" i="1" s="1"/>
  <c r="P542" i="1"/>
  <c r="M542" i="1"/>
  <c r="H542" i="1"/>
  <c r="I542" i="1" s="1"/>
  <c r="P541" i="1"/>
  <c r="M541" i="1"/>
  <c r="H541" i="1"/>
  <c r="I541" i="1" s="1"/>
  <c r="P540" i="1"/>
  <c r="M540" i="1"/>
  <c r="H540" i="1"/>
  <c r="I540" i="1" s="1"/>
  <c r="P539" i="1"/>
  <c r="M539" i="1"/>
  <c r="H539" i="1"/>
  <c r="I539" i="1" s="1"/>
  <c r="P538" i="1"/>
  <c r="M538" i="1"/>
  <c r="H538" i="1"/>
  <c r="I538" i="1" s="1"/>
  <c r="P537" i="1"/>
  <c r="M537" i="1"/>
  <c r="H537" i="1"/>
  <c r="I537" i="1" s="1"/>
  <c r="P536" i="1"/>
  <c r="M536" i="1"/>
  <c r="H536" i="1"/>
  <c r="I536" i="1" s="1"/>
  <c r="P535" i="1"/>
  <c r="M535" i="1"/>
  <c r="H535" i="1"/>
  <c r="I535" i="1" s="1"/>
  <c r="P534" i="1"/>
  <c r="M534" i="1"/>
  <c r="H534" i="1"/>
  <c r="I534" i="1" s="1"/>
  <c r="P533" i="1"/>
  <c r="M533" i="1"/>
  <c r="H533" i="1"/>
  <c r="I533" i="1" s="1"/>
  <c r="P532" i="1"/>
  <c r="M532" i="1"/>
  <c r="H532" i="1"/>
  <c r="I532" i="1" s="1"/>
  <c r="P531" i="1"/>
  <c r="M531" i="1"/>
  <c r="H531" i="1"/>
  <c r="I531" i="1" s="1"/>
  <c r="P530" i="1"/>
  <c r="M530" i="1"/>
  <c r="H530" i="1"/>
  <c r="I530" i="1" s="1"/>
  <c r="P529" i="1"/>
  <c r="M529" i="1"/>
  <c r="H529" i="1"/>
  <c r="I529" i="1" s="1"/>
  <c r="P528" i="1"/>
  <c r="M528" i="1"/>
  <c r="H528" i="1"/>
  <c r="I528" i="1" s="1"/>
  <c r="P527" i="1"/>
  <c r="M527" i="1"/>
  <c r="H527" i="1"/>
  <c r="I527" i="1" s="1"/>
  <c r="P526" i="1"/>
  <c r="M526" i="1"/>
  <c r="H526" i="1"/>
  <c r="I526" i="1" s="1"/>
  <c r="P525" i="1"/>
  <c r="M525" i="1"/>
  <c r="H525" i="1"/>
  <c r="I525" i="1" s="1"/>
  <c r="P524" i="1"/>
  <c r="M524" i="1"/>
  <c r="H524" i="1"/>
  <c r="I524" i="1" s="1"/>
  <c r="P523" i="1"/>
  <c r="M523" i="1"/>
  <c r="H523" i="1"/>
  <c r="I523" i="1" s="1"/>
  <c r="P522" i="1"/>
  <c r="M522" i="1"/>
  <c r="H522" i="1"/>
  <c r="I522" i="1" s="1"/>
  <c r="P521" i="1"/>
  <c r="M521" i="1"/>
  <c r="H521" i="1"/>
  <c r="I521" i="1" s="1"/>
  <c r="P520" i="1"/>
  <c r="M520" i="1"/>
  <c r="H520" i="1"/>
  <c r="I520" i="1" s="1"/>
  <c r="P519" i="1"/>
  <c r="M519" i="1"/>
  <c r="H519" i="1"/>
  <c r="I519" i="1" s="1"/>
  <c r="P518" i="1"/>
  <c r="M518" i="1"/>
  <c r="H518" i="1"/>
  <c r="I518" i="1" s="1"/>
  <c r="P517" i="1"/>
  <c r="M517" i="1"/>
  <c r="H517" i="1"/>
  <c r="I517" i="1" s="1"/>
  <c r="P516" i="1"/>
  <c r="M516" i="1"/>
  <c r="H516" i="1"/>
  <c r="I516" i="1" s="1"/>
  <c r="P515" i="1"/>
  <c r="M515" i="1"/>
  <c r="H515" i="1"/>
  <c r="I515" i="1" s="1"/>
  <c r="P514" i="1"/>
  <c r="M514" i="1"/>
  <c r="H514" i="1"/>
  <c r="I514" i="1" s="1"/>
  <c r="P513" i="1"/>
  <c r="M513" i="1"/>
  <c r="H513" i="1"/>
  <c r="I513" i="1" s="1"/>
  <c r="P512" i="1"/>
  <c r="M512" i="1"/>
  <c r="H512" i="1"/>
  <c r="I512" i="1" s="1"/>
  <c r="P511" i="1"/>
  <c r="M511" i="1"/>
  <c r="H511" i="1"/>
  <c r="I511" i="1" s="1"/>
  <c r="P510" i="1"/>
  <c r="M510" i="1"/>
  <c r="H510" i="1"/>
  <c r="I510" i="1" s="1"/>
  <c r="P509" i="1"/>
  <c r="M509" i="1"/>
  <c r="H509" i="1"/>
  <c r="I509" i="1" s="1"/>
  <c r="P508" i="1"/>
  <c r="M508" i="1"/>
  <c r="H508" i="1"/>
  <c r="I508" i="1" s="1"/>
  <c r="P507" i="1"/>
  <c r="M507" i="1"/>
  <c r="H507" i="1"/>
  <c r="I507" i="1" s="1"/>
  <c r="P506" i="1"/>
  <c r="M506" i="1"/>
  <c r="H506" i="1"/>
  <c r="I506" i="1" s="1"/>
  <c r="P505" i="1"/>
  <c r="M505" i="1"/>
  <c r="H505" i="1"/>
  <c r="I505" i="1" s="1"/>
  <c r="P504" i="1"/>
  <c r="M504" i="1"/>
  <c r="H504" i="1"/>
  <c r="I504" i="1" s="1"/>
  <c r="P503" i="1"/>
  <c r="M503" i="1"/>
  <c r="H503" i="1"/>
  <c r="I503" i="1" s="1"/>
  <c r="P502" i="1"/>
  <c r="M502" i="1"/>
  <c r="H502" i="1"/>
  <c r="I502" i="1" s="1"/>
  <c r="P501" i="1"/>
  <c r="M501" i="1"/>
  <c r="H501" i="1"/>
  <c r="I501" i="1" s="1"/>
  <c r="P500" i="1"/>
  <c r="M500" i="1"/>
  <c r="H500" i="1"/>
  <c r="I500" i="1" s="1"/>
  <c r="P499" i="1"/>
  <c r="M499" i="1"/>
  <c r="H499" i="1"/>
  <c r="I499" i="1" s="1"/>
  <c r="P498" i="1"/>
  <c r="M498" i="1"/>
  <c r="H498" i="1"/>
  <c r="I498" i="1" s="1"/>
  <c r="P497" i="1"/>
  <c r="M497" i="1"/>
  <c r="H497" i="1"/>
  <c r="I497" i="1" s="1"/>
  <c r="P496" i="1"/>
  <c r="M496" i="1"/>
  <c r="H496" i="1"/>
  <c r="I496" i="1" s="1"/>
  <c r="P495" i="1"/>
  <c r="M495" i="1"/>
  <c r="H495" i="1"/>
  <c r="I495" i="1" s="1"/>
  <c r="P494" i="1"/>
  <c r="M494" i="1"/>
  <c r="H494" i="1"/>
  <c r="I494" i="1" s="1"/>
  <c r="P493" i="1"/>
  <c r="M493" i="1"/>
  <c r="H493" i="1"/>
  <c r="I493" i="1" s="1"/>
  <c r="AP490" i="1"/>
  <c r="AO490" i="1"/>
  <c r="AN490" i="1"/>
  <c r="AM490" i="1"/>
  <c r="AL490" i="1"/>
  <c r="AK490" i="1"/>
  <c r="AJ490" i="1"/>
  <c r="AI490" i="1"/>
  <c r="AH490" i="1"/>
  <c r="AG490" i="1"/>
  <c r="AF490" i="1"/>
  <c r="AE490" i="1"/>
  <c r="AD490" i="1"/>
  <c r="AC490" i="1"/>
  <c r="AB490" i="1"/>
  <c r="AA490" i="1"/>
  <c r="Z490" i="1"/>
  <c r="Y490" i="1"/>
  <c r="X490" i="1"/>
  <c r="W490" i="1"/>
  <c r="V490" i="1"/>
  <c r="U490" i="1"/>
  <c r="T490" i="1"/>
  <c r="S490" i="1"/>
  <c r="R490" i="1"/>
  <c r="O490" i="1"/>
  <c r="L490" i="1"/>
  <c r="G490" i="1"/>
  <c r="F490" i="1"/>
  <c r="P489" i="1"/>
  <c r="M489" i="1"/>
  <c r="H489" i="1"/>
  <c r="I489" i="1" s="1"/>
  <c r="P488" i="1"/>
  <c r="M488" i="1"/>
  <c r="H488" i="1"/>
  <c r="I488" i="1" s="1"/>
  <c r="P487" i="1"/>
  <c r="M487" i="1"/>
  <c r="H487" i="1"/>
  <c r="I487" i="1" s="1"/>
  <c r="P486" i="1"/>
  <c r="M486" i="1"/>
  <c r="H486" i="1"/>
  <c r="I486" i="1" s="1"/>
  <c r="P485" i="1"/>
  <c r="M485" i="1"/>
  <c r="H485" i="1"/>
  <c r="I485" i="1" s="1"/>
  <c r="P484" i="1"/>
  <c r="M484" i="1"/>
  <c r="H484" i="1"/>
  <c r="I484" i="1" s="1"/>
  <c r="P483" i="1"/>
  <c r="M483" i="1"/>
  <c r="H483" i="1"/>
  <c r="I483" i="1" s="1"/>
  <c r="P482" i="1"/>
  <c r="M482" i="1"/>
  <c r="H482" i="1"/>
  <c r="I482" i="1" s="1"/>
  <c r="P481" i="1"/>
  <c r="M481" i="1"/>
  <c r="H481" i="1"/>
  <c r="I481" i="1" s="1"/>
  <c r="P480" i="1"/>
  <c r="M480" i="1"/>
  <c r="H480" i="1"/>
  <c r="I480" i="1" s="1"/>
  <c r="P479" i="1"/>
  <c r="M479" i="1"/>
  <c r="H479" i="1"/>
  <c r="I479" i="1" s="1"/>
  <c r="P478" i="1"/>
  <c r="M478" i="1"/>
  <c r="H478" i="1"/>
  <c r="I478" i="1" s="1"/>
  <c r="P477" i="1"/>
  <c r="M477" i="1"/>
  <c r="H477" i="1"/>
  <c r="I477" i="1" s="1"/>
  <c r="P476" i="1"/>
  <c r="M476" i="1"/>
  <c r="H476" i="1"/>
  <c r="I476" i="1" s="1"/>
  <c r="P475" i="1"/>
  <c r="M475" i="1"/>
  <c r="H475" i="1"/>
  <c r="I475" i="1" s="1"/>
  <c r="P474" i="1"/>
  <c r="M474" i="1"/>
  <c r="H474" i="1"/>
  <c r="I474" i="1" s="1"/>
  <c r="P473" i="1"/>
  <c r="M473" i="1"/>
  <c r="H473" i="1"/>
  <c r="I473" i="1" s="1"/>
  <c r="P472" i="1"/>
  <c r="M472" i="1"/>
  <c r="H472" i="1"/>
  <c r="I472" i="1" s="1"/>
  <c r="P471" i="1"/>
  <c r="M471" i="1"/>
  <c r="H471" i="1"/>
  <c r="I471" i="1" s="1"/>
  <c r="P470" i="1"/>
  <c r="M470" i="1"/>
  <c r="H470" i="1"/>
  <c r="I470" i="1" s="1"/>
  <c r="P469" i="1"/>
  <c r="M469" i="1"/>
  <c r="H469" i="1"/>
  <c r="I469" i="1" s="1"/>
  <c r="P468" i="1"/>
  <c r="M468" i="1"/>
  <c r="H468" i="1"/>
  <c r="I468" i="1" s="1"/>
  <c r="P467" i="1"/>
  <c r="M467" i="1"/>
  <c r="H467" i="1"/>
  <c r="I467" i="1" s="1"/>
  <c r="P466" i="1"/>
  <c r="M466" i="1"/>
  <c r="H466" i="1"/>
  <c r="I466" i="1" s="1"/>
  <c r="P465" i="1"/>
  <c r="M465" i="1"/>
  <c r="H465" i="1"/>
  <c r="I465" i="1" s="1"/>
  <c r="P464" i="1"/>
  <c r="M464" i="1"/>
  <c r="H464" i="1"/>
  <c r="I464" i="1" s="1"/>
  <c r="P463" i="1"/>
  <c r="M463" i="1"/>
  <c r="H463" i="1"/>
  <c r="I463" i="1" s="1"/>
  <c r="P462" i="1"/>
  <c r="M462" i="1"/>
  <c r="H462" i="1"/>
  <c r="I462" i="1" s="1"/>
  <c r="P461" i="1"/>
  <c r="M461" i="1"/>
  <c r="H461" i="1"/>
  <c r="I461" i="1" s="1"/>
  <c r="P460" i="1"/>
  <c r="M460" i="1"/>
  <c r="H460" i="1"/>
  <c r="I460" i="1" s="1"/>
  <c r="P459" i="1"/>
  <c r="M459" i="1"/>
  <c r="H459" i="1"/>
  <c r="I459" i="1" s="1"/>
  <c r="P458" i="1"/>
  <c r="M458" i="1"/>
  <c r="H458" i="1"/>
  <c r="I458" i="1" s="1"/>
  <c r="P457" i="1"/>
  <c r="M457" i="1"/>
  <c r="H457" i="1"/>
  <c r="I457" i="1" s="1"/>
  <c r="P456" i="1"/>
  <c r="M456" i="1"/>
  <c r="H456" i="1"/>
  <c r="I456" i="1" s="1"/>
  <c r="P455" i="1"/>
  <c r="M455" i="1"/>
  <c r="H455" i="1"/>
  <c r="I455" i="1" s="1"/>
  <c r="P454" i="1"/>
  <c r="M454" i="1"/>
  <c r="H454" i="1"/>
  <c r="I454" i="1" s="1"/>
  <c r="P453" i="1"/>
  <c r="M453" i="1"/>
  <c r="H453" i="1"/>
  <c r="I453" i="1" s="1"/>
  <c r="AP450" i="1"/>
  <c r="AO450" i="1"/>
  <c r="AN450" i="1"/>
  <c r="AM450" i="1"/>
  <c r="AL450" i="1"/>
  <c r="AK450" i="1"/>
  <c r="AJ450" i="1"/>
  <c r="AI450" i="1"/>
  <c r="AH450" i="1"/>
  <c r="AG450" i="1"/>
  <c r="AF450" i="1"/>
  <c r="AE450" i="1"/>
  <c r="AD450" i="1"/>
  <c r="AC450" i="1"/>
  <c r="AB450" i="1"/>
  <c r="AA450" i="1"/>
  <c r="Z450" i="1"/>
  <c r="Y450" i="1"/>
  <c r="X450" i="1"/>
  <c r="W450" i="1"/>
  <c r="V450" i="1"/>
  <c r="U450" i="1"/>
  <c r="T450" i="1"/>
  <c r="S450" i="1"/>
  <c r="R450" i="1"/>
  <c r="O450" i="1"/>
  <c r="L450" i="1"/>
  <c r="G450" i="1"/>
  <c r="F450" i="1"/>
  <c r="P449" i="1"/>
  <c r="M449" i="1"/>
  <c r="H449" i="1"/>
  <c r="I449" i="1" s="1"/>
  <c r="P448" i="1"/>
  <c r="M448" i="1"/>
  <c r="H448" i="1"/>
  <c r="I448" i="1" s="1"/>
  <c r="P447" i="1"/>
  <c r="M447" i="1"/>
  <c r="H447" i="1"/>
  <c r="I447" i="1" s="1"/>
  <c r="P446" i="1"/>
  <c r="M446" i="1"/>
  <c r="H446" i="1"/>
  <c r="I446" i="1" s="1"/>
  <c r="P445" i="1"/>
  <c r="M445" i="1"/>
  <c r="H445" i="1"/>
  <c r="I445" i="1" s="1"/>
  <c r="P444" i="1"/>
  <c r="M444" i="1"/>
  <c r="H444" i="1"/>
  <c r="I444" i="1" s="1"/>
  <c r="P443" i="1"/>
  <c r="M443" i="1"/>
  <c r="H443" i="1"/>
  <c r="I443" i="1" s="1"/>
  <c r="P442" i="1"/>
  <c r="M442" i="1"/>
  <c r="H442" i="1"/>
  <c r="I442" i="1" s="1"/>
  <c r="P441" i="1"/>
  <c r="M441" i="1"/>
  <c r="H441" i="1"/>
  <c r="I441" i="1" s="1"/>
  <c r="P440" i="1"/>
  <c r="M440" i="1"/>
  <c r="H440" i="1"/>
  <c r="I440" i="1" s="1"/>
  <c r="P439" i="1"/>
  <c r="M439" i="1"/>
  <c r="H439" i="1"/>
  <c r="I439" i="1" s="1"/>
  <c r="P438" i="1"/>
  <c r="M438" i="1"/>
  <c r="H438" i="1"/>
  <c r="I438" i="1" s="1"/>
  <c r="P437" i="1"/>
  <c r="M437" i="1"/>
  <c r="H437" i="1"/>
  <c r="I437" i="1" s="1"/>
  <c r="P436" i="1"/>
  <c r="M436" i="1"/>
  <c r="H436" i="1"/>
  <c r="I436" i="1" s="1"/>
  <c r="P435" i="1"/>
  <c r="M435" i="1"/>
  <c r="H435" i="1"/>
  <c r="I435" i="1" s="1"/>
  <c r="P434" i="1"/>
  <c r="M434" i="1"/>
  <c r="H434" i="1"/>
  <c r="I434" i="1" s="1"/>
  <c r="P433" i="1"/>
  <c r="M433" i="1"/>
  <c r="H433" i="1"/>
  <c r="I433" i="1" s="1"/>
  <c r="P432" i="1"/>
  <c r="M432" i="1"/>
  <c r="H432" i="1"/>
  <c r="I432" i="1" s="1"/>
  <c r="P431" i="1"/>
  <c r="M431" i="1"/>
  <c r="H431" i="1"/>
  <c r="I431" i="1" s="1"/>
  <c r="P427" i="1"/>
  <c r="M427" i="1"/>
  <c r="H427" i="1"/>
  <c r="I427" i="1" s="1"/>
  <c r="P426" i="1"/>
  <c r="M426" i="1"/>
  <c r="H426" i="1"/>
  <c r="I426" i="1" s="1"/>
  <c r="P425" i="1"/>
  <c r="M425" i="1"/>
  <c r="H425" i="1"/>
  <c r="I425" i="1" s="1"/>
  <c r="P424" i="1"/>
  <c r="M424" i="1"/>
  <c r="H424" i="1"/>
  <c r="I424" i="1" s="1"/>
  <c r="P423" i="1"/>
  <c r="M423" i="1"/>
  <c r="H423" i="1"/>
  <c r="I423" i="1" s="1"/>
  <c r="P422" i="1"/>
  <c r="M422" i="1"/>
  <c r="H422" i="1"/>
  <c r="I422" i="1" s="1"/>
  <c r="P421" i="1"/>
  <c r="M421" i="1"/>
  <c r="H421" i="1"/>
  <c r="I421" i="1" s="1"/>
  <c r="P420" i="1"/>
  <c r="M420" i="1"/>
  <c r="H420" i="1"/>
  <c r="I420" i="1" s="1"/>
  <c r="P419" i="1"/>
  <c r="M419" i="1"/>
  <c r="H419" i="1"/>
  <c r="I419" i="1" s="1"/>
  <c r="AP418" i="1"/>
  <c r="AP428" i="1" s="1"/>
  <c r="AO418" i="1"/>
  <c r="AO428" i="1" s="1"/>
  <c r="AN418" i="1"/>
  <c r="AN428" i="1" s="1"/>
  <c r="AM418" i="1"/>
  <c r="AM428" i="1" s="1"/>
  <c r="AL418" i="1"/>
  <c r="AL428" i="1" s="1"/>
  <c r="AK418" i="1"/>
  <c r="AK428" i="1" s="1"/>
  <c r="AJ418" i="1"/>
  <c r="AJ428" i="1" s="1"/>
  <c r="AI418" i="1"/>
  <c r="AI428" i="1" s="1"/>
  <c r="AH418" i="1"/>
  <c r="AH428" i="1" s="1"/>
  <c r="AG418" i="1"/>
  <c r="AG428" i="1" s="1"/>
  <c r="AF418" i="1"/>
  <c r="AF428" i="1" s="1"/>
  <c r="AE418" i="1"/>
  <c r="AE428" i="1" s="1"/>
  <c r="AD418" i="1"/>
  <c r="AD428" i="1" s="1"/>
  <c r="AC418" i="1"/>
  <c r="AC428" i="1" s="1"/>
  <c r="AB418" i="1"/>
  <c r="AB428" i="1" s="1"/>
  <c r="AA418" i="1"/>
  <c r="AA428" i="1" s="1"/>
  <c r="Z418" i="1"/>
  <c r="Z428" i="1" s="1"/>
  <c r="Y418" i="1"/>
  <c r="Y428" i="1" s="1"/>
  <c r="X418" i="1"/>
  <c r="X428" i="1" s="1"/>
  <c r="W418" i="1"/>
  <c r="W428" i="1" s="1"/>
  <c r="V418" i="1"/>
  <c r="V428" i="1" s="1"/>
  <c r="U418" i="1"/>
  <c r="U428" i="1" s="1"/>
  <c r="T418" i="1"/>
  <c r="T428" i="1" s="1"/>
  <c r="S418" i="1"/>
  <c r="S428" i="1" s="1"/>
  <c r="R418" i="1"/>
  <c r="R428" i="1" s="1"/>
  <c r="O418" i="1"/>
  <c r="O428" i="1" s="1"/>
  <c r="L418" i="1"/>
  <c r="L428" i="1" s="1"/>
  <c r="G418" i="1"/>
  <c r="G428" i="1" s="1"/>
  <c r="F418" i="1"/>
  <c r="P417" i="1"/>
  <c r="M417" i="1"/>
  <c r="H417" i="1"/>
  <c r="I417" i="1" s="1"/>
  <c r="P416" i="1"/>
  <c r="M416" i="1"/>
  <c r="H416" i="1"/>
  <c r="I416" i="1" s="1"/>
  <c r="P415" i="1"/>
  <c r="M415" i="1"/>
  <c r="H415" i="1"/>
  <c r="I415" i="1" s="1"/>
  <c r="P414" i="1"/>
  <c r="M414" i="1"/>
  <c r="H414" i="1"/>
  <c r="I414" i="1" s="1"/>
  <c r="P413" i="1"/>
  <c r="M413" i="1"/>
  <c r="H413" i="1"/>
  <c r="I413" i="1" s="1"/>
  <c r="P412" i="1"/>
  <c r="M412" i="1"/>
  <c r="H412" i="1"/>
  <c r="I412" i="1" s="1"/>
  <c r="P411" i="1"/>
  <c r="M411" i="1"/>
  <c r="H411" i="1"/>
  <c r="I411" i="1" s="1"/>
  <c r="P410" i="1"/>
  <c r="M410" i="1"/>
  <c r="H410" i="1"/>
  <c r="I410" i="1" s="1"/>
  <c r="P409" i="1"/>
  <c r="M409" i="1"/>
  <c r="H409" i="1"/>
  <c r="I409" i="1" s="1"/>
  <c r="P408" i="1"/>
  <c r="M408" i="1"/>
  <c r="H408" i="1"/>
  <c r="I408" i="1" s="1"/>
  <c r="P407" i="1"/>
  <c r="M407" i="1"/>
  <c r="H407" i="1"/>
  <c r="I407" i="1" s="1"/>
  <c r="P406" i="1"/>
  <c r="M406" i="1"/>
  <c r="H406" i="1"/>
  <c r="I406" i="1" s="1"/>
  <c r="P405" i="1"/>
  <c r="M405" i="1"/>
  <c r="H405" i="1"/>
  <c r="I405" i="1" s="1"/>
  <c r="P404" i="1"/>
  <c r="M404" i="1"/>
  <c r="H404" i="1"/>
  <c r="I404" i="1" s="1"/>
  <c r="P403" i="1"/>
  <c r="M403" i="1"/>
  <c r="H403" i="1"/>
  <c r="I403" i="1" s="1"/>
  <c r="P402" i="1"/>
  <c r="M402" i="1"/>
  <c r="H402" i="1"/>
  <c r="I402" i="1" s="1"/>
  <c r="P401" i="1"/>
  <c r="M401" i="1"/>
  <c r="H401" i="1"/>
  <c r="I401" i="1" s="1"/>
  <c r="P400" i="1"/>
  <c r="M400" i="1"/>
  <c r="H400" i="1"/>
  <c r="I400" i="1" s="1"/>
  <c r="P399" i="1"/>
  <c r="M399" i="1"/>
  <c r="H399" i="1"/>
  <c r="I399" i="1" s="1"/>
  <c r="P398" i="1"/>
  <c r="M398" i="1"/>
  <c r="H398" i="1"/>
  <c r="I398" i="1" s="1"/>
  <c r="P397" i="1"/>
  <c r="M397" i="1"/>
  <c r="H397" i="1"/>
  <c r="I397" i="1" s="1"/>
  <c r="P396" i="1"/>
  <c r="M396" i="1"/>
  <c r="H396" i="1"/>
  <c r="I396" i="1" s="1"/>
  <c r="P395" i="1"/>
  <c r="M395" i="1"/>
  <c r="H395" i="1"/>
  <c r="I395" i="1" s="1"/>
  <c r="P394" i="1"/>
  <c r="M394" i="1"/>
  <c r="H394" i="1"/>
  <c r="I394" i="1" s="1"/>
  <c r="P393" i="1"/>
  <c r="M393" i="1"/>
  <c r="H393" i="1"/>
  <c r="I393" i="1" s="1"/>
  <c r="P392" i="1"/>
  <c r="M392" i="1"/>
  <c r="H392" i="1"/>
  <c r="I392" i="1" s="1"/>
  <c r="AP387" i="1"/>
  <c r="AO387" i="1"/>
  <c r="AN387" i="1"/>
  <c r="AM387" i="1"/>
  <c r="AL387" i="1"/>
  <c r="AK387" i="1"/>
  <c r="AJ387" i="1"/>
  <c r="AI387" i="1"/>
  <c r="AH387" i="1"/>
  <c r="AG387" i="1"/>
  <c r="AF387" i="1"/>
  <c r="AE387" i="1"/>
  <c r="AD387" i="1"/>
  <c r="AC387" i="1"/>
  <c r="AB387" i="1"/>
  <c r="AA387" i="1"/>
  <c r="Z387" i="1"/>
  <c r="Y387" i="1"/>
  <c r="X387" i="1"/>
  <c r="W387" i="1"/>
  <c r="V387" i="1"/>
  <c r="U387" i="1"/>
  <c r="T387" i="1"/>
  <c r="S387" i="1"/>
  <c r="R387" i="1"/>
  <c r="O387" i="1"/>
  <c r="L387" i="1"/>
  <c r="G387" i="1"/>
  <c r="F387" i="1"/>
  <c r="P386" i="1"/>
  <c r="M386" i="1"/>
  <c r="H386" i="1"/>
  <c r="I386" i="1" s="1"/>
  <c r="P385" i="1"/>
  <c r="M385" i="1"/>
  <c r="H385" i="1"/>
  <c r="I385" i="1" s="1"/>
  <c r="P384" i="1"/>
  <c r="M384" i="1"/>
  <c r="H384" i="1"/>
  <c r="I384" i="1" s="1"/>
  <c r="P383" i="1"/>
  <c r="M383" i="1"/>
  <c r="H383" i="1"/>
  <c r="I383" i="1" s="1"/>
  <c r="P382" i="1"/>
  <c r="M382" i="1"/>
  <c r="H382" i="1"/>
  <c r="I382" i="1" s="1"/>
  <c r="P381" i="1"/>
  <c r="M381" i="1"/>
  <c r="H381" i="1"/>
  <c r="I381" i="1" s="1"/>
  <c r="P380" i="1"/>
  <c r="M380" i="1"/>
  <c r="H380" i="1"/>
  <c r="I380" i="1" s="1"/>
  <c r="P379" i="1"/>
  <c r="M379" i="1"/>
  <c r="H379" i="1"/>
  <c r="I379" i="1" s="1"/>
  <c r="P378" i="1"/>
  <c r="M378" i="1"/>
  <c r="H378" i="1"/>
  <c r="I378" i="1" s="1"/>
  <c r="P377" i="1"/>
  <c r="M377" i="1"/>
  <c r="H377" i="1"/>
  <c r="I377" i="1" s="1"/>
  <c r="P376" i="1"/>
  <c r="M376" i="1"/>
  <c r="H376" i="1"/>
  <c r="I376" i="1" s="1"/>
  <c r="P375" i="1"/>
  <c r="M375" i="1"/>
  <c r="H375" i="1"/>
  <c r="I375" i="1" s="1"/>
  <c r="P374" i="1"/>
  <c r="M374" i="1"/>
  <c r="H374" i="1"/>
  <c r="I374" i="1" s="1"/>
  <c r="P373" i="1"/>
  <c r="M373" i="1"/>
  <c r="H373" i="1"/>
  <c r="I373" i="1" s="1"/>
  <c r="P372" i="1"/>
  <c r="M372" i="1"/>
  <c r="H372" i="1"/>
  <c r="I372" i="1" s="1"/>
  <c r="P371" i="1"/>
  <c r="M371" i="1"/>
  <c r="H371" i="1"/>
  <c r="I371" i="1" s="1"/>
  <c r="P370" i="1"/>
  <c r="M370" i="1"/>
  <c r="H370" i="1"/>
  <c r="I370" i="1" s="1"/>
  <c r="P369" i="1"/>
  <c r="M369" i="1"/>
  <c r="H369" i="1"/>
  <c r="I369" i="1" s="1"/>
  <c r="P368" i="1"/>
  <c r="M368" i="1"/>
  <c r="H368" i="1"/>
  <c r="I368" i="1" s="1"/>
  <c r="P367" i="1"/>
  <c r="M367" i="1"/>
  <c r="H367" i="1"/>
  <c r="I367" i="1" s="1"/>
  <c r="P366" i="1"/>
  <c r="M366" i="1"/>
  <c r="H366" i="1"/>
  <c r="I366" i="1" s="1"/>
  <c r="P365" i="1"/>
  <c r="M365" i="1"/>
  <c r="H365" i="1"/>
  <c r="I365" i="1" s="1"/>
  <c r="P364" i="1"/>
  <c r="M364" i="1"/>
  <c r="H364" i="1"/>
  <c r="I364" i="1" s="1"/>
  <c r="P363" i="1"/>
  <c r="M363" i="1"/>
  <c r="H363" i="1"/>
  <c r="I363" i="1" s="1"/>
  <c r="P362" i="1"/>
  <c r="M362" i="1"/>
  <c r="H362" i="1"/>
  <c r="I362" i="1" s="1"/>
  <c r="P361" i="1"/>
  <c r="M361" i="1"/>
  <c r="H361" i="1"/>
  <c r="I361" i="1" s="1"/>
  <c r="P360" i="1"/>
  <c r="M360" i="1"/>
  <c r="H360" i="1"/>
  <c r="I360" i="1" s="1"/>
  <c r="P359" i="1"/>
  <c r="M359" i="1"/>
  <c r="H359" i="1"/>
  <c r="I359" i="1" s="1"/>
  <c r="P358" i="1"/>
  <c r="M358" i="1"/>
  <c r="H358" i="1"/>
  <c r="I358" i="1" s="1"/>
  <c r="P357" i="1"/>
  <c r="M357" i="1"/>
  <c r="H357" i="1"/>
  <c r="I357" i="1" s="1"/>
  <c r="P356" i="1"/>
  <c r="M356" i="1"/>
  <c r="H356" i="1"/>
  <c r="I356" i="1" s="1"/>
  <c r="P355" i="1"/>
  <c r="M355" i="1"/>
  <c r="H355" i="1"/>
  <c r="I355" i="1" s="1"/>
  <c r="P354" i="1"/>
  <c r="M354" i="1"/>
  <c r="H354" i="1"/>
  <c r="I354" i="1" s="1"/>
  <c r="P353" i="1"/>
  <c r="M353" i="1"/>
  <c r="H353" i="1"/>
  <c r="I353" i="1" s="1"/>
  <c r="P352" i="1"/>
  <c r="M352" i="1"/>
  <c r="H352" i="1"/>
  <c r="I352" i="1" s="1"/>
  <c r="P351" i="1"/>
  <c r="M351" i="1"/>
  <c r="H351" i="1"/>
  <c r="I351" i="1" s="1"/>
  <c r="P350" i="1"/>
  <c r="M350" i="1"/>
  <c r="H350" i="1"/>
  <c r="I350" i="1" s="1"/>
  <c r="P349" i="1"/>
  <c r="M349" i="1"/>
  <c r="H349" i="1"/>
  <c r="I349" i="1" s="1"/>
  <c r="P348" i="1"/>
  <c r="M348" i="1"/>
  <c r="H348" i="1"/>
  <c r="I348" i="1" s="1"/>
  <c r="P347" i="1"/>
  <c r="M347" i="1"/>
  <c r="H347" i="1"/>
  <c r="I347" i="1" s="1"/>
  <c r="P346" i="1"/>
  <c r="M346" i="1"/>
  <c r="H346" i="1"/>
  <c r="I346" i="1" s="1"/>
  <c r="P345" i="1"/>
  <c r="M345" i="1"/>
  <c r="H345" i="1"/>
  <c r="I345" i="1" s="1"/>
  <c r="P344" i="1"/>
  <c r="M344" i="1"/>
  <c r="H344" i="1"/>
  <c r="I344" i="1" s="1"/>
  <c r="P343" i="1"/>
  <c r="M343" i="1"/>
  <c r="H343" i="1"/>
  <c r="I343" i="1" s="1"/>
  <c r="P342" i="1"/>
  <c r="M342" i="1"/>
  <c r="H342" i="1"/>
  <c r="I342" i="1" s="1"/>
  <c r="P341" i="1"/>
  <c r="M341" i="1"/>
  <c r="H341" i="1"/>
  <c r="I341" i="1" s="1"/>
  <c r="P340" i="1"/>
  <c r="M340" i="1"/>
  <c r="H340" i="1"/>
  <c r="I340" i="1" s="1"/>
  <c r="P339" i="1"/>
  <c r="M339" i="1"/>
  <c r="H339" i="1"/>
  <c r="I339" i="1" s="1"/>
  <c r="P338" i="1"/>
  <c r="M338" i="1"/>
  <c r="H338" i="1"/>
  <c r="I338" i="1" s="1"/>
  <c r="P337" i="1"/>
  <c r="M337" i="1"/>
  <c r="H337" i="1"/>
  <c r="I337" i="1" s="1"/>
  <c r="P336" i="1"/>
  <c r="M336" i="1"/>
  <c r="H336" i="1"/>
  <c r="I336" i="1" s="1"/>
  <c r="P335" i="1"/>
  <c r="M335" i="1"/>
  <c r="H335" i="1"/>
  <c r="I335" i="1" s="1"/>
  <c r="P334" i="1"/>
  <c r="M334" i="1"/>
  <c r="H334" i="1"/>
  <c r="I334" i="1" s="1"/>
  <c r="P333" i="1"/>
  <c r="M333" i="1"/>
  <c r="H333" i="1"/>
  <c r="I333" i="1" s="1"/>
  <c r="P332" i="1"/>
  <c r="M332" i="1"/>
  <c r="H332" i="1"/>
  <c r="I332" i="1" s="1"/>
  <c r="P331" i="1"/>
  <c r="M331" i="1"/>
  <c r="H331" i="1"/>
  <c r="I331" i="1" s="1"/>
  <c r="P330" i="1"/>
  <c r="M330" i="1"/>
  <c r="H330" i="1"/>
  <c r="I330" i="1" s="1"/>
  <c r="P329" i="1"/>
  <c r="M329" i="1"/>
  <c r="H329" i="1"/>
  <c r="I329" i="1" s="1"/>
  <c r="P328" i="1"/>
  <c r="M328" i="1"/>
  <c r="H328" i="1"/>
  <c r="I328" i="1" s="1"/>
  <c r="P327" i="1"/>
  <c r="M327" i="1"/>
  <c r="H327" i="1"/>
  <c r="I327" i="1" s="1"/>
  <c r="P326" i="1"/>
  <c r="M326" i="1"/>
  <c r="H326" i="1"/>
  <c r="I326" i="1" s="1"/>
  <c r="P325" i="1"/>
  <c r="M325" i="1"/>
  <c r="H325" i="1"/>
  <c r="I325" i="1" s="1"/>
  <c r="P324" i="1"/>
  <c r="M324" i="1"/>
  <c r="H324" i="1"/>
  <c r="I324" i="1" s="1"/>
  <c r="P323" i="1"/>
  <c r="M323" i="1"/>
  <c r="H323" i="1"/>
  <c r="I323" i="1" s="1"/>
  <c r="P322" i="1"/>
  <c r="M322" i="1"/>
  <c r="H322" i="1"/>
  <c r="I322" i="1" s="1"/>
  <c r="P321" i="1"/>
  <c r="M321" i="1"/>
  <c r="H321" i="1"/>
  <c r="I321" i="1" s="1"/>
  <c r="P320" i="1"/>
  <c r="M320" i="1"/>
  <c r="H320" i="1"/>
  <c r="I320" i="1" s="1"/>
  <c r="P319" i="1"/>
  <c r="M319" i="1"/>
  <c r="H319" i="1"/>
  <c r="I319" i="1" s="1"/>
  <c r="P318" i="1"/>
  <c r="M318" i="1"/>
  <c r="H318" i="1"/>
  <c r="I318" i="1" s="1"/>
  <c r="P317" i="1"/>
  <c r="M317" i="1"/>
  <c r="H317" i="1"/>
  <c r="I317" i="1" s="1"/>
  <c r="P316" i="1"/>
  <c r="M316" i="1"/>
  <c r="H316" i="1"/>
  <c r="I316" i="1" s="1"/>
  <c r="P315" i="1"/>
  <c r="M315" i="1"/>
  <c r="H315" i="1"/>
  <c r="I315" i="1" s="1"/>
  <c r="P314" i="1"/>
  <c r="M314" i="1"/>
  <c r="H314" i="1"/>
  <c r="I314" i="1" s="1"/>
  <c r="P313" i="1"/>
  <c r="M313" i="1"/>
  <c r="H313" i="1"/>
  <c r="I313" i="1" s="1"/>
  <c r="P312" i="1"/>
  <c r="M312" i="1"/>
  <c r="H312" i="1"/>
  <c r="I312" i="1" s="1"/>
  <c r="P311" i="1"/>
  <c r="M311" i="1"/>
  <c r="H311" i="1"/>
  <c r="I311" i="1" s="1"/>
  <c r="P310" i="1"/>
  <c r="M310" i="1"/>
  <c r="H310" i="1"/>
  <c r="I310" i="1" s="1"/>
  <c r="P309" i="1"/>
  <c r="M309" i="1"/>
  <c r="H309" i="1"/>
  <c r="I309" i="1" s="1"/>
  <c r="P308" i="1"/>
  <c r="M308" i="1"/>
  <c r="H308" i="1"/>
  <c r="I308" i="1" s="1"/>
  <c r="P307" i="1"/>
  <c r="M307" i="1"/>
  <c r="H307" i="1"/>
  <c r="I307" i="1" s="1"/>
  <c r="P306" i="1"/>
  <c r="M306" i="1"/>
  <c r="H306" i="1"/>
  <c r="I306" i="1" s="1"/>
  <c r="P305" i="1"/>
  <c r="M305" i="1"/>
  <c r="H305" i="1"/>
  <c r="I305" i="1" s="1"/>
  <c r="P304" i="1"/>
  <c r="M304" i="1"/>
  <c r="H304" i="1"/>
  <c r="I304" i="1" s="1"/>
  <c r="P303" i="1"/>
  <c r="M303" i="1"/>
  <c r="H303" i="1"/>
  <c r="I303" i="1" s="1"/>
  <c r="P302" i="1"/>
  <c r="M302" i="1"/>
  <c r="H302" i="1"/>
  <c r="I302" i="1" s="1"/>
  <c r="P301" i="1"/>
  <c r="M301" i="1"/>
  <c r="H301" i="1"/>
  <c r="I301" i="1" s="1"/>
  <c r="P300" i="1"/>
  <c r="M300" i="1"/>
  <c r="H300" i="1"/>
  <c r="I300" i="1" s="1"/>
  <c r="P299" i="1"/>
  <c r="M299" i="1"/>
  <c r="H299" i="1"/>
  <c r="I299" i="1" s="1"/>
  <c r="P298" i="1"/>
  <c r="M298" i="1"/>
  <c r="H298" i="1"/>
  <c r="I298" i="1" s="1"/>
  <c r="P297" i="1"/>
  <c r="M297" i="1"/>
  <c r="H297" i="1"/>
  <c r="I297" i="1" s="1"/>
  <c r="P296" i="1"/>
  <c r="M296" i="1"/>
  <c r="H296" i="1"/>
  <c r="I296" i="1" s="1"/>
  <c r="P295" i="1"/>
  <c r="M295" i="1"/>
  <c r="H295" i="1"/>
  <c r="I295" i="1" s="1"/>
  <c r="P294" i="1"/>
  <c r="M294" i="1"/>
  <c r="H294" i="1"/>
  <c r="I294" i="1" s="1"/>
  <c r="P293" i="1"/>
  <c r="M293" i="1"/>
  <c r="H293" i="1"/>
  <c r="I293" i="1" s="1"/>
  <c r="P292" i="1"/>
  <c r="M292" i="1"/>
  <c r="H292" i="1"/>
  <c r="I292" i="1" s="1"/>
  <c r="P291" i="1"/>
  <c r="M291" i="1"/>
  <c r="H291" i="1"/>
  <c r="I291" i="1" s="1"/>
  <c r="P290" i="1"/>
  <c r="M290" i="1"/>
  <c r="H290" i="1"/>
  <c r="I290" i="1" s="1"/>
  <c r="P289" i="1"/>
  <c r="M289" i="1"/>
  <c r="H289" i="1"/>
  <c r="I289" i="1" s="1"/>
  <c r="P288" i="1"/>
  <c r="M288" i="1"/>
  <c r="H288" i="1"/>
  <c r="I288" i="1" s="1"/>
  <c r="P287" i="1"/>
  <c r="M287" i="1"/>
  <c r="H287" i="1"/>
  <c r="I287" i="1" s="1"/>
  <c r="P286" i="1"/>
  <c r="M286" i="1"/>
  <c r="H286" i="1"/>
  <c r="I286" i="1" s="1"/>
  <c r="P285" i="1"/>
  <c r="M285" i="1"/>
  <c r="H285" i="1"/>
  <c r="I285" i="1" s="1"/>
  <c r="P284" i="1"/>
  <c r="M284" i="1"/>
  <c r="H284" i="1"/>
  <c r="I284" i="1" s="1"/>
  <c r="P283" i="1"/>
  <c r="M283" i="1"/>
  <c r="H283" i="1"/>
  <c r="I283" i="1" s="1"/>
  <c r="P282" i="1"/>
  <c r="M282" i="1"/>
  <c r="H282" i="1"/>
  <c r="I282" i="1" s="1"/>
  <c r="P281" i="1"/>
  <c r="M281" i="1"/>
  <c r="H281" i="1"/>
  <c r="I281" i="1" s="1"/>
  <c r="P280" i="1"/>
  <c r="M280" i="1"/>
  <c r="H280" i="1"/>
  <c r="I280" i="1" s="1"/>
  <c r="P279" i="1"/>
  <c r="M279" i="1"/>
  <c r="H279" i="1"/>
  <c r="I279" i="1" s="1"/>
  <c r="P278" i="1"/>
  <c r="M278" i="1"/>
  <c r="H278" i="1"/>
  <c r="I278" i="1" s="1"/>
  <c r="P277" i="1"/>
  <c r="M277" i="1"/>
  <c r="H277" i="1"/>
  <c r="I277" i="1" s="1"/>
  <c r="P276" i="1"/>
  <c r="M276" i="1"/>
  <c r="H276" i="1"/>
  <c r="I276" i="1" s="1"/>
  <c r="P275" i="1"/>
  <c r="M275" i="1"/>
  <c r="H275" i="1"/>
  <c r="I275" i="1" s="1"/>
  <c r="P274" i="1"/>
  <c r="M274" i="1"/>
  <c r="H274" i="1"/>
  <c r="I274" i="1" s="1"/>
  <c r="P273" i="1"/>
  <c r="M273" i="1"/>
  <c r="H273" i="1"/>
  <c r="I273" i="1" s="1"/>
  <c r="P272" i="1"/>
  <c r="M272" i="1"/>
  <c r="H272" i="1"/>
  <c r="I272" i="1" s="1"/>
  <c r="P271" i="1"/>
  <c r="M271" i="1"/>
  <c r="H271" i="1"/>
  <c r="I271" i="1" s="1"/>
  <c r="P270" i="1"/>
  <c r="M270" i="1"/>
  <c r="H270" i="1"/>
  <c r="I270" i="1" s="1"/>
  <c r="P269" i="1"/>
  <c r="M269" i="1"/>
  <c r="H269" i="1"/>
  <c r="I269" i="1" s="1"/>
  <c r="AP266" i="1"/>
  <c r="AO266" i="1"/>
  <c r="AN266" i="1"/>
  <c r="AM266" i="1"/>
  <c r="AL266" i="1"/>
  <c r="AK266" i="1"/>
  <c r="AJ266" i="1"/>
  <c r="AI266" i="1"/>
  <c r="AH266" i="1"/>
  <c r="AG266" i="1"/>
  <c r="AF266" i="1"/>
  <c r="AE266" i="1"/>
  <c r="AD266" i="1"/>
  <c r="AC266" i="1"/>
  <c r="AB266" i="1"/>
  <c r="AA266" i="1"/>
  <c r="Z266" i="1"/>
  <c r="Y266" i="1"/>
  <c r="X266" i="1"/>
  <c r="W266" i="1"/>
  <c r="V266" i="1"/>
  <c r="U266" i="1"/>
  <c r="T266" i="1"/>
  <c r="S266" i="1"/>
  <c r="R266" i="1"/>
  <c r="O266" i="1"/>
  <c r="L266" i="1"/>
  <c r="G266" i="1"/>
  <c r="F266" i="1"/>
  <c r="P265" i="1"/>
  <c r="M265" i="1"/>
  <c r="H265" i="1"/>
  <c r="I265" i="1" s="1"/>
  <c r="P264" i="1"/>
  <c r="M264" i="1"/>
  <c r="H264" i="1"/>
  <c r="I264" i="1" s="1"/>
  <c r="P263" i="1"/>
  <c r="M263" i="1"/>
  <c r="H263" i="1"/>
  <c r="I263" i="1" s="1"/>
  <c r="P262" i="1"/>
  <c r="M262" i="1"/>
  <c r="H262" i="1"/>
  <c r="I262" i="1" s="1"/>
  <c r="P261" i="1"/>
  <c r="M261" i="1"/>
  <c r="H261" i="1"/>
  <c r="I261" i="1" s="1"/>
  <c r="P260" i="1"/>
  <c r="M260" i="1"/>
  <c r="H260" i="1"/>
  <c r="I260" i="1" s="1"/>
  <c r="P259" i="1"/>
  <c r="M259" i="1"/>
  <c r="H259" i="1"/>
  <c r="I259" i="1" s="1"/>
  <c r="P258" i="1"/>
  <c r="M258" i="1"/>
  <c r="H258" i="1"/>
  <c r="I258" i="1" s="1"/>
  <c r="P257" i="1"/>
  <c r="M257" i="1"/>
  <c r="H257" i="1"/>
  <c r="I257" i="1" s="1"/>
  <c r="P256" i="1"/>
  <c r="M256" i="1"/>
  <c r="H256" i="1"/>
  <c r="I256" i="1" s="1"/>
  <c r="P255" i="1"/>
  <c r="M255" i="1"/>
  <c r="H255" i="1"/>
  <c r="I255" i="1" s="1"/>
  <c r="P254" i="1"/>
  <c r="M254" i="1"/>
  <c r="H254" i="1"/>
  <c r="I254" i="1" s="1"/>
  <c r="P253" i="1"/>
  <c r="M253" i="1"/>
  <c r="H253" i="1"/>
  <c r="I253" i="1" s="1"/>
  <c r="P252" i="1"/>
  <c r="M252" i="1"/>
  <c r="H252" i="1"/>
  <c r="I252" i="1" s="1"/>
  <c r="P251" i="1"/>
  <c r="M251" i="1"/>
  <c r="H251" i="1"/>
  <c r="I251" i="1" s="1"/>
  <c r="P250" i="1"/>
  <c r="M250" i="1"/>
  <c r="H250" i="1"/>
  <c r="I250" i="1" s="1"/>
  <c r="P249" i="1"/>
  <c r="M249" i="1"/>
  <c r="H249" i="1"/>
  <c r="I249" i="1" s="1"/>
  <c r="P248" i="1"/>
  <c r="M248" i="1"/>
  <c r="H248" i="1"/>
  <c r="I248" i="1" s="1"/>
  <c r="P247" i="1"/>
  <c r="M247" i="1"/>
  <c r="H247" i="1"/>
  <c r="I247" i="1" s="1"/>
  <c r="P246" i="1"/>
  <c r="M246" i="1"/>
  <c r="H246" i="1"/>
  <c r="I246" i="1" s="1"/>
  <c r="P245" i="1"/>
  <c r="M245" i="1"/>
  <c r="H245" i="1"/>
  <c r="I245" i="1" s="1"/>
  <c r="P244" i="1"/>
  <c r="M244" i="1"/>
  <c r="H244" i="1"/>
  <c r="I244" i="1" s="1"/>
  <c r="P243" i="1"/>
  <c r="M243" i="1"/>
  <c r="H243" i="1"/>
  <c r="I243" i="1" s="1"/>
  <c r="P242" i="1"/>
  <c r="M242" i="1"/>
  <c r="H242" i="1"/>
  <c r="I242" i="1" s="1"/>
  <c r="P241" i="1"/>
  <c r="M241" i="1"/>
  <c r="H241" i="1"/>
  <c r="I241" i="1" s="1"/>
  <c r="P240" i="1"/>
  <c r="M240" i="1"/>
  <c r="H240" i="1"/>
  <c r="I240" i="1" s="1"/>
  <c r="P239" i="1"/>
  <c r="M239" i="1"/>
  <c r="H239" i="1"/>
  <c r="I239" i="1" s="1"/>
  <c r="P238" i="1"/>
  <c r="M238" i="1"/>
  <c r="H238" i="1"/>
  <c r="I238" i="1" s="1"/>
  <c r="P237" i="1"/>
  <c r="M237" i="1"/>
  <c r="H237" i="1"/>
  <c r="I237" i="1" s="1"/>
  <c r="P236" i="1"/>
  <c r="M236" i="1"/>
  <c r="H236" i="1"/>
  <c r="I236" i="1" s="1"/>
  <c r="P235" i="1"/>
  <c r="M235" i="1"/>
  <c r="H235" i="1"/>
  <c r="I235" i="1" s="1"/>
  <c r="P234" i="1"/>
  <c r="M234" i="1"/>
  <c r="H234" i="1"/>
  <c r="I234" i="1" s="1"/>
  <c r="P233" i="1"/>
  <c r="M233" i="1"/>
  <c r="H233" i="1"/>
  <c r="I233" i="1" s="1"/>
  <c r="P232" i="1"/>
  <c r="M232" i="1"/>
  <c r="H232" i="1"/>
  <c r="I232" i="1" s="1"/>
  <c r="P231" i="1"/>
  <c r="M231" i="1"/>
  <c r="H231" i="1"/>
  <c r="I231" i="1" s="1"/>
  <c r="P230" i="1"/>
  <c r="M230" i="1"/>
  <c r="H230" i="1"/>
  <c r="I230" i="1" s="1"/>
  <c r="P229" i="1"/>
  <c r="M229" i="1"/>
  <c r="H229" i="1"/>
  <c r="I229" i="1" s="1"/>
  <c r="P228" i="1"/>
  <c r="M228" i="1"/>
  <c r="H228" i="1"/>
  <c r="I228" i="1" s="1"/>
  <c r="P227" i="1"/>
  <c r="M227" i="1"/>
  <c r="H227" i="1"/>
  <c r="I227" i="1" s="1"/>
  <c r="P226" i="1"/>
  <c r="M226" i="1"/>
  <c r="H226" i="1"/>
  <c r="I226" i="1" s="1"/>
  <c r="P225" i="1"/>
  <c r="M225" i="1"/>
  <c r="H225" i="1"/>
  <c r="I225" i="1" s="1"/>
  <c r="P224" i="1"/>
  <c r="M224" i="1"/>
  <c r="H224" i="1"/>
  <c r="I224" i="1" s="1"/>
  <c r="P223" i="1"/>
  <c r="M223" i="1"/>
  <c r="H223" i="1"/>
  <c r="I223" i="1" s="1"/>
  <c r="P222" i="1"/>
  <c r="M222" i="1"/>
  <c r="H222" i="1"/>
  <c r="I222" i="1" s="1"/>
  <c r="P221" i="1"/>
  <c r="M221" i="1"/>
  <c r="H221" i="1"/>
  <c r="I221" i="1" s="1"/>
  <c r="P220" i="1"/>
  <c r="M220" i="1"/>
  <c r="H220" i="1"/>
  <c r="I220" i="1" s="1"/>
  <c r="P219" i="1"/>
  <c r="M219" i="1"/>
  <c r="H219" i="1"/>
  <c r="I219" i="1" s="1"/>
  <c r="P218" i="1"/>
  <c r="M218" i="1"/>
  <c r="H218" i="1"/>
  <c r="I218" i="1" s="1"/>
  <c r="P217" i="1"/>
  <c r="M217" i="1"/>
  <c r="H217" i="1"/>
  <c r="I217" i="1" s="1"/>
  <c r="P216" i="1"/>
  <c r="M216" i="1"/>
  <c r="H216" i="1"/>
  <c r="I216" i="1" s="1"/>
  <c r="P215" i="1"/>
  <c r="M215" i="1"/>
  <c r="H215" i="1"/>
  <c r="I215" i="1" s="1"/>
  <c r="P214" i="1"/>
  <c r="M214" i="1"/>
  <c r="H214" i="1"/>
  <c r="I214" i="1" s="1"/>
  <c r="P213" i="1"/>
  <c r="M213" i="1"/>
  <c r="H213" i="1"/>
  <c r="I213" i="1" s="1"/>
  <c r="P212" i="1"/>
  <c r="M212" i="1"/>
  <c r="H212" i="1"/>
  <c r="I212" i="1" s="1"/>
  <c r="P211" i="1"/>
  <c r="M211" i="1"/>
  <c r="H211" i="1"/>
  <c r="I211" i="1" s="1"/>
  <c r="P210" i="1"/>
  <c r="M210" i="1"/>
  <c r="H210" i="1"/>
  <c r="I210" i="1" s="1"/>
  <c r="P209" i="1"/>
  <c r="M209" i="1"/>
  <c r="H209" i="1"/>
  <c r="I209" i="1" s="1"/>
  <c r="P208" i="1"/>
  <c r="M208" i="1"/>
  <c r="H208" i="1"/>
  <c r="I208" i="1" s="1"/>
  <c r="P207" i="1"/>
  <c r="M207" i="1"/>
  <c r="H207" i="1"/>
  <c r="I207" i="1" s="1"/>
  <c r="P206" i="1"/>
  <c r="M206" i="1"/>
  <c r="H206" i="1"/>
  <c r="I206" i="1" s="1"/>
  <c r="P205" i="1"/>
  <c r="M205" i="1"/>
  <c r="H205" i="1"/>
  <c r="I205" i="1" s="1"/>
  <c r="P204" i="1"/>
  <c r="M204" i="1"/>
  <c r="H204" i="1"/>
  <c r="I204" i="1" s="1"/>
  <c r="P203" i="1"/>
  <c r="M203" i="1"/>
  <c r="H203" i="1"/>
  <c r="I203" i="1" s="1"/>
  <c r="P202" i="1"/>
  <c r="M202" i="1"/>
  <c r="H202" i="1"/>
  <c r="I202" i="1" s="1"/>
  <c r="P201" i="1"/>
  <c r="M201" i="1"/>
  <c r="H201" i="1"/>
  <c r="I201" i="1" s="1"/>
  <c r="P200" i="1"/>
  <c r="M200" i="1"/>
  <c r="H200" i="1"/>
  <c r="I200" i="1" s="1"/>
  <c r="P199" i="1"/>
  <c r="M199" i="1"/>
  <c r="H199" i="1"/>
  <c r="I199" i="1" s="1"/>
  <c r="P198" i="1"/>
  <c r="M198" i="1"/>
  <c r="H198" i="1"/>
  <c r="I198" i="1" s="1"/>
  <c r="P197" i="1"/>
  <c r="M197" i="1"/>
  <c r="H197" i="1"/>
  <c r="I197" i="1" s="1"/>
  <c r="P196" i="1"/>
  <c r="M196" i="1"/>
  <c r="H196" i="1"/>
  <c r="I196" i="1" s="1"/>
  <c r="P195" i="1"/>
  <c r="M195" i="1"/>
  <c r="H195" i="1"/>
  <c r="I195" i="1" s="1"/>
  <c r="P194" i="1"/>
  <c r="M194" i="1"/>
  <c r="H194" i="1"/>
  <c r="I194" i="1" s="1"/>
  <c r="P193" i="1"/>
  <c r="M193" i="1"/>
  <c r="H193" i="1"/>
  <c r="I193" i="1" s="1"/>
  <c r="P192" i="1"/>
  <c r="M192" i="1"/>
  <c r="H192" i="1"/>
  <c r="I192" i="1" s="1"/>
  <c r="P191" i="1"/>
  <c r="M191" i="1"/>
  <c r="H191" i="1"/>
  <c r="I191" i="1" s="1"/>
  <c r="P190" i="1"/>
  <c r="M190" i="1"/>
  <c r="H190" i="1"/>
  <c r="I190" i="1" s="1"/>
  <c r="P189" i="1"/>
  <c r="M189" i="1"/>
  <c r="H189" i="1"/>
  <c r="I189" i="1" s="1"/>
  <c r="P188" i="1"/>
  <c r="M188" i="1"/>
  <c r="H188" i="1"/>
  <c r="I188" i="1" s="1"/>
  <c r="P187" i="1"/>
  <c r="M187" i="1"/>
  <c r="H187" i="1"/>
  <c r="I187" i="1" s="1"/>
  <c r="P186" i="1"/>
  <c r="M186" i="1"/>
  <c r="H186" i="1"/>
  <c r="I186" i="1" s="1"/>
  <c r="P185" i="1"/>
  <c r="M185" i="1"/>
  <c r="H185" i="1"/>
  <c r="I185" i="1" s="1"/>
  <c r="P184" i="1"/>
  <c r="M184" i="1"/>
  <c r="H184" i="1"/>
  <c r="I184" i="1" s="1"/>
  <c r="P183" i="1"/>
  <c r="M183" i="1"/>
  <c r="H183" i="1"/>
  <c r="I183" i="1" s="1"/>
  <c r="P182" i="1"/>
  <c r="M182" i="1"/>
  <c r="H182" i="1"/>
  <c r="I182" i="1" s="1"/>
  <c r="P181" i="1"/>
  <c r="M181" i="1"/>
  <c r="H181" i="1"/>
  <c r="I181" i="1" s="1"/>
  <c r="P180" i="1"/>
  <c r="M180" i="1"/>
  <c r="H180" i="1"/>
  <c r="I180" i="1" s="1"/>
  <c r="P179" i="1"/>
  <c r="M179" i="1"/>
  <c r="H179" i="1"/>
  <c r="I179" i="1" s="1"/>
  <c r="P178" i="1"/>
  <c r="M178" i="1"/>
  <c r="H178" i="1"/>
  <c r="I178" i="1" s="1"/>
  <c r="P177" i="1"/>
  <c r="M177" i="1"/>
  <c r="H177" i="1"/>
  <c r="I177" i="1" s="1"/>
  <c r="P176" i="1"/>
  <c r="M176" i="1"/>
  <c r="H176" i="1"/>
  <c r="I176" i="1" s="1"/>
  <c r="P175" i="1"/>
  <c r="M175" i="1"/>
  <c r="H175" i="1"/>
  <c r="I175" i="1" s="1"/>
  <c r="P174" i="1"/>
  <c r="M174" i="1"/>
  <c r="H174" i="1"/>
  <c r="I174" i="1" s="1"/>
  <c r="P173" i="1"/>
  <c r="M173" i="1"/>
  <c r="H173" i="1"/>
  <c r="I173" i="1" s="1"/>
  <c r="P172" i="1"/>
  <c r="M172" i="1"/>
  <c r="H172" i="1"/>
  <c r="I172" i="1" s="1"/>
  <c r="P171" i="1"/>
  <c r="M171" i="1"/>
  <c r="H171" i="1"/>
  <c r="I171" i="1" s="1"/>
  <c r="P170" i="1"/>
  <c r="M170" i="1"/>
  <c r="H170" i="1"/>
  <c r="I170" i="1" s="1"/>
  <c r="P169" i="1"/>
  <c r="M169" i="1"/>
  <c r="H169" i="1"/>
  <c r="I169" i="1" s="1"/>
  <c r="P168" i="1"/>
  <c r="M168" i="1"/>
  <c r="H168" i="1"/>
  <c r="I168" i="1" s="1"/>
  <c r="P167" i="1"/>
  <c r="M167" i="1"/>
  <c r="H167" i="1"/>
  <c r="I167" i="1" s="1"/>
  <c r="P166" i="1"/>
  <c r="M166" i="1"/>
  <c r="H166" i="1"/>
  <c r="I166" i="1" s="1"/>
  <c r="P165" i="1"/>
  <c r="M165" i="1"/>
  <c r="H165" i="1"/>
  <c r="I165" i="1" s="1"/>
  <c r="P164" i="1"/>
  <c r="M164" i="1"/>
  <c r="H164" i="1"/>
  <c r="I164" i="1" s="1"/>
  <c r="P163" i="1"/>
  <c r="M163" i="1"/>
  <c r="H163" i="1"/>
  <c r="I163" i="1" s="1"/>
  <c r="P162" i="1"/>
  <c r="M162" i="1"/>
  <c r="H162" i="1"/>
  <c r="I162" i="1" s="1"/>
  <c r="P161" i="1"/>
  <c r="M161" i="1"/>
  <c r="H161" i="1"/>
  <c r="I161" i="1" s="1"/>
  <c r="P160" i="1"/>
  <c r="M160" i="1"/>
  <c r="H160" i="1"/>
  <c r="I160" i="1" s="1"/>
  <c r="P159" i="1"/>
  <c r="M159" i="1"/>
  <c r="H159" i="1"/>
  <c r="I159" i="1" s="1"/>
  <c r="P158" i="1"/>
  <c r="M158" i="1"/>
  <c r="H158" i="1"/>
  <c r="I158" i="1" s="1"/>
  <c r="P157" i="1"/>
  <c r="M157" i="1"/>
  <c r="H157" i="1"/>
  <c r="I157" i="1" s="1"/>
  <c r="P156" i="1"/>
  <c r="M156" i="1"/>
  <c r="H156" i="1"/>
  <c r="I156" i="1" s="1"/>
  <c r="P155" i="1"/>
  <c r="M155" i="1"/>
  <c r="H155" i="1"/>
  <c r="I155" i="1" s="1"/>
  <c r="P154" i="1"/>
  <c r="M154" i="1"/>
  <c r="H154" i="1"/>
  <c r="I154" i="1" s="1"/>
  <c r="P153" i="1"/>
  <c r="M153" i="1"/>
  <c r="H153" i="1"/>
  <c r="I153" i="1" s="1"/>
  <c r="P152" i="1"/>
  <c r="M152" i="1"/>
  <c r="H152" i="1"/>
  <c r="I152" i="1" s="1"/>
  <c r="P151" i="1"/>
  <c r="M151" i="1"/>
  <c r="H151" i="1"/>
  <c r="I151" i="1" s="1"/>
  <c r="P150" i="1"/>
  <c r="M150" i="1"/>
  <c r="H150" i="1"/>
  <c r="I150" i="1" s="1"/>
  <c r="P149" i="1"/>
  <c r="M149" i="1"/>
  <c r="H149" i="1"/>
  <c r="I149" i="1" s="1"/>
  <c r="P148" i="1"/>
  <c r="M148" i="1"/>
  <c r="H148" i="1"/>
  <c r="I148" i="1" s="1"/>
  <c r="P147" i="1"/>
  <c r="M147" i="1"/>
  <c r="H147" i="1"/>
  <c r="I147" i="1" s="1"/>
  <c r="P146" i="1"/>
  <c r="M146" i="1"/>
  <c r="H146" i="1"/>
  <c r="I146" i="1" s="1"/>
  <c r="P145" i="1"/>
  <c r="M145" i="1"/>
  <c r="H145" i="1"/>
  <c r="I145" i="1" s="1"/>
  <c r="P144" i="1"/>
  <c r="M144" i="1"/>
  <c r="H144" i="1"/>
  <c r="I144" i="1" s="1"/>
  <c r="P143" i="1"/>
  <c r="M143" i="1"/>
  <c r="H143" i="1"/>
  <c r="I143" i="1" s="1"/>
  <c r="P142" i="1"/>
  <c r="M142" i="1"/>
  <c r="H142" i="1"/>
  <c r="I142" i="1" s="1"/>
  <c r="P141" i="1"/>
  <c r="M141" i="1"/>
  <c r="H141" i="1"/>
  <c r="I141" i="1" s="1"/>
  <c r="P140" i="1"/>
  <c r="M140" i="1"/>
  <c r="H140" i="1"/>
  <c r="I140" i="1" s="1"/>
  <c r="P139" i="1"/>
  <c r="M139" i="1"/>
  <c r="H139" i="1"/>
  <c r="I139" i="1" s="1"/>
  <c r="P138" i="1"/>
  <c r="M138" i="1"/>
  <c r="H138" i="1"/>
  <c r="I138" i="1" s="1"/>
  <c r="P137" i="1"/>
  <c r="M137" i="1"/>
  <c r="H137" i="1"/>
  <c r="I137" i="1" s="1"/>
  <c r="P136" i="1"/>
  <c r="M136" i="1"/>
  <c r="H136" i="1"/>
  <c r="I136" i="1" s="1"/>
  <c r="P135" i="1"/>
  <c r="M135" i="1"/>
  <c r="H135" i="1"/>
  <c r="I135" i="1" s="1"/>
  <c r="P134" i="1"/>
  <c r="M134" i="1"/>
  <c r="H134" i="1"/>
  <c r="I134" i="1" s="1"/>
  <c r="P133" i="1"/>
  <c r="M133" i="1"/>
  <c r="H133" i="1"/>
  <c r="I133" i="1" s="1"/>
  <c r="P132" i="1"/>
  <c r="M132" i="1"/>
  <c r="H132" i="1"/>
  <c r="I132" i="1" s="1"/>
  <c r="P131" i="1"/>
  <c r="M131" i="1"/>
  <c r="H131" i="1"/>
  <c r="I131" i="1" s="1"/>
  <c r="P130" i="1"/>
  <c r="M130" i="1"/>
  <c r="H130" i="1"/>
  <c r="I130" i="1" s="1"/>
  <c r="P129" i="1"/>
  <c r="M129" i="1"/>
  <c r="H129" i="1"/>
  <c r="I129" i="1" s="1"/>
  <c r="P128" i="1"/>
  <c r="M128" i="1"/>
  <c r="H128" i="1"/>
  <c r="I128" i="1" s="1"/>
  <c r="P127" i="1"/>
  <c r="M127" i="1"/>
  <c r="H127" i="1"/>
  <c r="I127" i="1" s="1"/>
  <c r="P126" i="1"/>
  <c r="M126" i="1"/>
  <c r="H126" i="1"/>
  <c r="I126" i="1" s="1"/>
  <c r="P125" i="1"/>
  <c r="M125" i="1"/>
  <c r="H125" i="1"/>
  <c r="I125" i="1" s="1"/>
  <c r="P124" i="1"/>
  <c r="M124" i="1"/>
  <c r="H124" i="1"/>
  <c r="I124" i="1" s="1"/>
  <c r="P123" i="1"/>
  <c r="M123" i="1"/>
  <c r="H123" i="1"/>
  <c r="I123" i="1" s="1"/>
  <c r="P122" i="1"/>
  <c r="M122" i="1"/>
  <c r="H122" i="1"/>
  <c r="I122" i="1" s="1"/>
  <c r="P121" i="1"/>
  <c r="M121" i="1"/>
  <c r="H121" i="1"/>
  <c r="I121" i="1" s="1"/>
  <c r="P120" i="1"/>
  <c r="M120" i="1"/>
  <c r="H120" i="1"/>
  <c r="I120" i="1" s="1"/>
  <c r="P119" i="1"/>
  <c r="M119" i="1"/>
  <c r="H119" i="1"/>
  <c r="I119" i="1" s="1"/>
  <c r="P118" i="1"/>
  <c r="M118" i="1"/>
  <c r="H118" i="1"/>
  <c r="I118" i="1" s="1"/>
  <c r="P117" i="1"/>
  <c r="M117" i="1"/>
  <c r="H117" i="1"/>
  <c r="I117" i="1" s="1"/>
  <c r="P116" i="1"/>
  <c r="M116" i="1"/>
  <c r="H116" i="1"/>
  <c r="I116" i="1" s="1"/>
  <c r="M115" i="1"/>
  <c r="AP113" i="1"/>
  <c r="AO113" i="1"/>
  <c r="AN113" i="1"/>
  <c r="AM113" i="1"/>
  <c r="AL113" i="1"/>
  <c r="AK113" i="1"/>
  <c r="AJ113" i="1"/>
  <c r="AI113" i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O113" i="1"/>
  <c r="L113" i="1"/>
  <c r="G113" i="1"/>
  <c r="F113" i="1"/>
  <c r="P112" i="1"/>
  <c r="M112" i="1"/>
  <c r="H112" i="1"/>
  <c r="I112" i="1" s="1"/>
  <c r="P111" i="1"/>
  <c r="M111" i="1"/>
  <c r="H111" i="1"/>
  <c r="I111" i="1" s="1"/>
  <c r="P110" i="1"/>
  <c r="M110" i="1"/>
  <c r="H110" i="1"/>
  <c r="I110" i="1" s="1"/>
  <c r="P109" i="1"/>
  <c r="M109" i="1"/>
  <c r="H109" i="1"/>
  <c r="I109" i="1" s="1"/>
  <c r="P108" i="1"/>
  <c r="M108" i="1"/>
  <c r="H108" i="1"/>
  <c r="I108" i="1" s="1"/>
  <c r="P107" i="1"/>
  <c r="M107" i="1"/>
  <c r="H107" i="1"/>
  <c r="I107" i="1" s="1"/>
  <c r="P106" i="1"/>
  <c r="M106" i="1"/>
  <c r="H106" i="1"/>
  <c r="I106" i="1" s="1"/>
  <c r="P105" i="1"/>
  <c r="M105" i="1"/>
  <c r="H105" i="1"/>
  <c r="I105" i="1" s="1"/>
  <c r="P104" i="1"/>
  <c r="M104" i="1"/>
  <c r="H104" i="1"/>
  <c r="I104" i="1" s="1"/>
  <c r="P103" i="1"/>
  <c r="M103" i="1"/>
  <c r="H103" i="1"/>
  <c r="I103" i="1" s="1"/>
  <c r="P102" i="1"/>
  <c r="M102" i="1"/>
  <c r="H102" i="1"/>
  <c r="I102" i="1" s="1"/>
  <c r="P101" i="1"/>
  <c r="M101" i="1"/>
  <c r="H101" i="1"/>
  <c r="I101" i="1" s="1"/>
  <c r="P100" i="1"/>
  <c r="M100" i="1"/>
  <c r="H100" i="1"/>
  <c r="I100" i="1" s="1"/>
  <c r="P99" i="1"/>
  <c r="M99" i="1"/>
  <c r="H99" i="1"/>
  <c r="I99" i="1" s="1"/>
  <c r="P98" i="1"/>
  <c r="M98" i="1"/>
  <c r="H98" i="1"/>
  <c r="I98" i="1" s="1"/>
  <c r="P97" i="1"/>
  <c r="M97" i="1"/>
  <c r="H97" i="1"/>
  <c r="I97" i="1" s="1"/>
  <c r="P96" i="1"/>
  <c r="M96" i="1"/>
  <c r="H96" i="1"/>
  <c r="I96" i="1" s="1"/>
  <c r="P95" i="1"/>
  <c r="M95" i="1"/>
  <c r="H95" i="1"/>
  <c r="I95" i="1" s="1"/>
  <c r="P94" i="1"/>
  <c r="M94" i="1"/>
  <c r="H94" i="1"/>
  <c r="I94" i="1" s="1"/>
  <c r="P93" i="1"/>
  <c r="M93" i="1"/>
  <c r="H93" i="1"/>
  <c r="I93" i="1" s="1"/>
  <c r="P92" i="1"/>
  <c r="M92" i="1"/>
  <c r="H92" i="1"/>
  <c r="I92" i="1" s="1"/>
  <c r="P91" i="1"/>
  <c r="M91" i="1"/>
  <c r="H91" i="1"/>
  <c r="I91" i="1" s="1"/>
  <c r="P90" i="1"/>
  <c r="M90" i="1"/>
  <c r="H90" i="1"/>
  <c r="I90" i="1" s="1"/>
  <c r="P89" i="1"/>
  <c r="M89" i="1"/>
  <c r="H89" i="1"/>
  <c r="I89" i="1" s="1"/>
  <c r="P88" i="1"/>
  <c r="M88" i="1"/>
  <c r="H88" i="1"/>
  <c r="I88" i="1" s="1"/>
  <c r="P87" i="1"/>
  <c r="M87" i="1"/>
  <c r="H87" i="1"/>
  <c r="I87" i="1" s="1"/>
  <c r="P86" i="1"/>
  <c r="M86" i="1"/>
  <c r="H86" i="1"/>
  <c r="I86" i="1" s="1"/>
  <c r="P85" i="1"/>
  <c r="M85" i="1"/>
  <c r="H85" i="1"/>
  <c r="I85" i="1" s="1"/>
  <c r="P84" i="1"/>
  <c r="M84" i="1"/>
  <c r="H84" i="1"/>
  <c r="I84" i="1" s="1"/>
  <c r="P83" i="1"/>
  <c r="M83" i="1"/>
  <c r="H83" i="1"/>
  <c r="I83" i="1" s="1"/>
  <c r="P82" i="1"/>
  <c r="M82" i="1"/>
  <c r="H82" i="1"/>
  <c r="I82" i="1" s="1"/>
  <c r="P81" i="1"/>
  <c r="M81" i="1"/>
  <c r="H81" i="1"/>
  <c r="I81" i="1" s="1"/>
  <c r="P80" i="1"/>
  <c r="M80" i="1"/>
  <c r="H80" i="1"/>
  <c r="I80" i="1" s="1"/>
  <c r="P79" i="1"/>
  <c r="M79" i="1"/>
  <c r="H79" i="1"/>
  <c r="I79" i="1" s="1"/>
  <c r="P78" i="1"/>
  <c r="M78" i="1"/>
  <c r="H78" i="1"/>
  <c r="I78" i="1" s="1"/>
  <c r="P77" i="1"/>
  <c r="M77" i="1"/>
  <c r="H77" i="1"/>
  <c r="I77" i="1" s="1"/>
  <c r="P76" i="1"/>
  <c r="M76" i="1"/>
  <c r="H76" i="1"/>
  <c r="I76" i="1" s="1"/>
  <c r="P75" i="1"/>
  <c r="M75" i="1"/>
  <c r="H75" i="1"/>
  <c r="I75" i="1" s="1"/>
  <c r="P74" i="1"/>
  <c r="M74" i="1"/>
  <c r="H74" i="1"/>
  <c r="I74" i="1" s="1"/>
  <c r="P73" i="1"/>
  <c r="M73" i="1"/>
  <c r="H73" i="1"/>
  <c r="I73" i="1" s="1"/>
  <c r="P72" i="1"/>
  <c r="M72" i="1"/>
  <c r="H72" i="1"/>
  <c r="I72" i="1" s="1"/>
  <c r="P71" i="1"/>
  <c r="M71" i="1"/>
  <c r="H71" i="1"/>
  <c r="I71" i="1" s="1"/>
  <c r="P68" i="1"/>
  <c r="M68" i="1"/>
  <c r="H68" i="1"/>
  <c r="I68" i="1" s="1"/>
  <c r="P67" i="1"/>
  <c r="M67" i="1"/>
  <c r="H67" i="1"/>
  <c r="I67" i="1" s="1"/>
  <c r="P66" i="1"/>
  <c r="M66" i="1"/>
  <c r="H66" i="1"/>
  <c r="I66" i="1" s="1"/>
  <c r="P65" i="1"/>
  <c r="M65" i="1"/>
  <c r="H65" i="1"/>
  <c r="I65" i="1" s="1"/>
  <c r="P64" i="1"/>
  <c r="M64" i="1"/>
  <c r="H64" i="1"/>
  <c r="I64" i="1" s="1"/>
  <c r="P63" i="1"/>
  <c r="M63" i="1"/>
  <c r="H63" i="1"/>
  <c r="I63" i="1" s="1"/>
  <c r="P62" i="1"/>
  <c r="M62" i="1"/>
  <c r="H62" i="1"/>
  <c r="I62" i="1" s="1"/>
  <c r="P61" i="1"/>
  <c r="M61" i="1"/>
  <c r="H61" i="1"/>
  <c r="I61" i="1" s="1"/>
  <c r="P60" i="1"/>
  <c r="M60" i="1"/>
  <c r="H60" i="1"/>
  <c r="I60" i="1" s="1"/>
  <c r="P59" i="1"/>
  <c r="M59" i="1"/>
  <c r="H59" i="1"/>
  <c r="I59" i="1" s="1"/>
  <c r="P58" i="1"/>
  <c r="M58" i="1"/>
  <c r="H58" i="1"/>
  <c r="I58" i="1" s="1"/>
  <c r="P57" i="1"/>
  <c r="M57" i="1"/>
  <c r="H57" i="1"/>
  <c r="I57" i="1" s="1"/>
  <c r="P56" i="1"/>
  <c r="M56" i="1"/>
  <c r="H56" i="1"/>
  <c r="I56" i="1" s="1"/>
  <c r="P55" i="1"/>
  <c r="M55" i="1"/>
  <c r="H55" i="1"/>
  <c r="I55" i="1" s="1"/>
  <c r="P54" i="1"/>
  <c r="M54" i="1"/>
  <c r="H54" i="1"/>
  <c r="I54" i="1" s="1"/>
  <c r="P53" i="1"/>
  <c r="M53" i="1"/>
  <c r="H53" i="1"/>
  <c r="I53" i="1" s="1"/>
  <c r="P52" i="1"/>
  <c r="M52" i="1"/>
  <c r="H52" i="1"/>
  <c r="I52" i="1" s="1"/>
  <c r="P51" i="1"/>
  <c r="M51" i="1"/>
  <c r="H51" i="1"/>
  <c r="I51" i="1" s="1"/>
  <c r="P49" i="1"/>
  <c r="M49" i="1"/>
  <c r="H49" i="1"/>
  <c r="I49" i="1" s="1"/>
  <c r="P48" i="1"/>
  <c r="M48" i="1"/>
  <c r="H48" i="1"/>
  <c r="I48" i="1" s="1"/>
  <c r="P47" i="1"/>
  <c r="M47" i="1"/>
  <c r="H47" i="1"/>
  <c r="I47" i="1" s="1"/>
  <c r="P46" i="1"/>
  <c r="M46" i="1"/>
  <c r="H46" i="1"/>
  <c r="I46" i="1" s="1"/>
  <c r="P45" i="1"/>
  <c r="M45" i="1"/>
  <c r="H45" i="1"/>
  <c r="I45" i="1" s="1"/>
  <c r="P44" i="1"/>
  <c r="M44" i="1"/>
  <c r="H44" i="1"/>
  <c r="I44" i="1" s="1"/>
  <c r="P43" i="1"/>
  <c r="M43" i="1"/>
  <c r="H43" i="1"/>
  <c r="I43" i="1" s="1"/>
  <c r="P42" i="1"/>
  <c r="M42" i="1"/>
  <c r="H42" i="1"/>
  <c r="I42" i="1" s="1"/>
  <c r="AP41" i="1"/>
  <c r="AP50" i="1" s="1"/>
  <c r="AO41" i="1"/>
  <c r="AO50" i="1" s="1"/>
  <c r="AN41" i="1"/>
  <c r="AN50" i="1" s="1"/>
  <c r="AM41" i="1"/>
  <c r="AM50" i="1" s="1"/>
  <c r="AL41" i="1"/>
  <c r="AL50" i="1" s="1"/>
  <c r="AK41" i="1"/>
  <c r="AK50" i="1" s="1"/>
  <c r="AJ41" i="1"/>
  <c r="AJ50" i="1" s="1"/>
  <c r="AI41" i="1"/>
  <c r="AI50" i="1" s="1"/>
  <c r="AH41" i="1"/>
  <c r="AH50" i="1" s="1"/>
  <c r="AG41" i="1"/>
  <c r="AG50" i="1" s="1"/>
  <c r="AF41" i="1"/>
  <c r="AF50" i="1" s="1"/>
  <c r="AE41" i="1"/>
  <c r="AE50" i="1" s="1"/>
  <c r="AD41" i="1"/>
  <c r="AD50" i="1" s="1"/>
  <c r="AC41" i="1"/>
  <c r="AC50" i="1" s="1"/>
  <c r="AB41" i="1"/>
  <c r="AB50" i="1" s="1"/>
  <c r="AA41" i="1"/>
  <c r="AA50" i="1" s="1"/>
  <c r="Z41" i="1"/>
  <c r="Z50" i="1" s="1"/>
  <c r="Y41" i="1"/>
  <c r="Y50" i="1" s="1"/>
  <c r="X41" i="1"/>
  <c r="X50" i="1" s="1"/>
  <c r="W41" i="1"/>
  <c r="W50" i="1" s="1"/>
  <c r="V41" i="1"/>
  <c r="V50" i="1" s="1"/>
  <c r="U41" i="1"/>
  <c r="U50" i="1" s="1"/>
  <c r="T41" i="1"/>
  <c r="T50" i="1" s="1"/>
  <c r="S41" i="1"/>
  <c r="S50" i="1" s="1"/>
  <c r="R41" i="1"/>
  <c r="R50" i="1" s="1"/>
  <c r="O41" i="1"/>
  <c r="O50" i="1" s="1"/>
  <c r="L41" i="1"/>
  <c r="L50" i="1" s="1"/>
  <c r="G41" i="1"/>
  <c r="F41" i="1"/>
  <c r="P40" i="1"/>
  <c r="M40" i="1"/>
  <c r="H40" i="1"/>
  <c r="I40" i="1" s="1"/>
  <c r="P39" i="1"/>
  <c r="M39" i="1"/>
  <c r="H39" i="1"/>
  <c r="I39" i="1" s="1"/>
  <c r="P38" i="1"/>
  <c r="M38" i="1"/>
  <c r="H38" i="1"/>
  <c r="I38" i="1" s="1"/>
  <c r="P37" i="1"/>
  <c r="M37" i="1"/>
  <c r="H37" i="1"/>
  <c r="I37" i="1" s="1"/>
  <c r="P36" i="1"/>
  <c r="M36" i="1"/>
  <c r="H36" i="1"/>
  <c r="I36" i="1" s="1"/>
  <c r="P35" i="1"/>
  <c r="M35" i="1"/>
  <c r="H35" i="1"/>
  <c r="I35" i="1" s="1"/>
  <c r="P34" i="1"/>
  <c r="M34" i="1"/>
  <c r="H34" i="1"/>
  <c r="I34" i="1" s="1"/>
  <c r="P33" i="1"/>
  <c r="M33" i="1"/>
  <c r="H33" i="1"/>
  <c r="I33" i="1" s="1"/>
  <c r="P32" i="1"/>
  <c r="M32" i="1"/>
  <c r="H32" i="1"/>
  <c r="I32" i="1" s="1"/>
  <c r="P31" i="1"/>
  <c r="M31" i="1"/>
  <c r="H31" i="1"/>
  <c r="I31" i="1" s="1"/>
  <c r="P30" i="1"/>
  <c r="M30" i="1"/>
  <c r="H30" i="1"/>
  <c r="I30" i="1" s="1"/>
  <c r="P29" i="1"/>
  <c r="M29" i="1"/>
  <c r="H29" i="1"/>
  <c r="I29" i="1" s="1"/>
  <c r="P28" i="1"/>
  <c r="M28" i="1"/>
  <c r="H28" i="1"/>
  <c r="I28" i="1" s="1"/>
  <c r="P27" i="1"/>
  <c r="M27" i="1"/>
  <c r="H27" i="1"/>
  <c r="I27" i="1" s="1"/>
  <c r="P26" i="1"/>
  <c r="M26" i="1"/>
  <c r="H26" i="1"/>
  <c r="I26" i="1" s="1"/>
  <c r="P25" i="1"/>
  <c r="M25" i="1"/>
  <c r="H25" i="1"/>
  <c r="I25" i="1" s="1"/>
  <c r="P24" i="1"/>
  <c r="M24" i="1"/>
  <c r="H24" i="1"/>
  <c r="I24" i="1" s="1"/>
  <c r="P23" i="1"/>
  <c r="M23" i="1"/>
  <c r="H23" i="1"/>
  <c r="I23" i="1" s="1"/>
  <c r="P22" i="1"/>
  <c r="M22" i="1"/>
  <c r="H22" i="1"/>
  <c r="I22" i="1" s="1"/>
  <c r="P21" i="1"/>
  <c r="M21" i="1"/>
  <c r="H21" i="1"/>
  <c r="I21" i="1" s="1"/>
  <c r="P20" i="1"/>
  <c r="M20" i="1"/>
  <c r="H20" i="1"/>
  <c r="I20" i="1" s="1"/>
  <c r="P19" i="1"/>
  <c r="M19" i="1"/>
  <c r="H19" i="1"/>
  <c r="I19" i="1" s="1"/>
  <c r="P18" i="1"/>
  <c r="M18" i="1"/>
  <c r="H18" i="1"/>
  <c r="I18" i="1" s="1"/>
  <c r="P17" i="1"/>
  <c r="M17" i="1"/>
  <c r="H17" i="1"/>
  <c r="I17" i="1" s="1"/>
  <c r="P16" i="1"/>
  <c r="M16" i="1"/>
  <c r="H16" i="1"/>
  <c r="I16" i="1" s="1"/>
  <c r="P15" i="1"/>
  <c r="M15" i="1"/>
  <c r="H15" i="1"/>
  <c r="I15" i="1" s="1"/>
  <c r="P14" i="1"/>
  <c r="M14" i="1"/>
  <c r="H14" i="1"/>
  <c r="I14" i="1" s="1"/>
  <c r="P13" i="1"/>
  <c r="M13" i="1"/>
  <c r="H13" i="1"/>
  <c r="I13" i="1" s="1"/>
  <c r="P12" i="1"/>
  <c r="M12" i="1"/>
  <c r="H12" i="1"/>
  <c r="I12" i="1" s="1"/>
  <c r="P11" i="1"/>
  <c r="M11" i="1"/>
  <c r="H11" i="1"/>
  <c r="I11" i="1" s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C6" i="1"/>
  <c r="B6" i="1"/>
  <c r="O5" i="1"/>
  <c r="L5" i="1"/>
  <c r="F5" i="1"/>
  <c r="C5" i="1"/>
  <c r="B5" i="1"/>
  <c r="AE4" i="1"/>
  <c r="R4" i="1"/>
  <c r="B4" i="1"/>
  <c r="F3" i="1"/>
  <c r="C3" i="1"/>
  <c r="C2" i="1"/>
  <c r="AE2" i="1" s="1"/>
  <c r="P418" i="1" l="1"/>
  <c r="AD719" i="1"/>
  <c r="AL719" i="1"/>
  <c r="H41" i="1"/>
  <c r="I41" i="1" s="1"/>
  <c r="AP719" i="1"/>
  <c r="AL388" i="1"/>
  <c r="P387" i="1"/>
  <c r="W388" i="1"/>
  <c r="AE388" i="1"/>
  <c r="AM388" i="1"/>
  <c r="F428" i="1"/>
  <c r="P428" i="1" s="1"/>
  <c r="L388" i="1"/>
  <c r="AF388" i="1"/>
  <c r="AE737" i="1"/>
  <c r="AE741" i="1" s="1"/>
  <c r="L737" i="1"/>
  <c r="L741" i="1" s="1"/>
  <c r="X737" i="1"/>
  <c r="X741" i="1" s="1"/>
  <c r="AF737" i="1"/>
  <c r="AF741" i="1" s="1"/>
  <c r="AN737" i="1"/>
  <c r="AN741" i="1" s="1"/>
  <c r="S388" i="1"/>
  <c r="AA388" i="1"/>
  <c r="AI388" i="1"/>
  <c r="Z388" i="1"/>
  <c r="U719" i="1"/>
  <c r="AN719" i="1"/>
  <c r="AB737" i="1"/>
  <c r="AB741" i="1" s="1"/>
  <c r="AJ737" i="1"/>
  <c r="AJ741" i="1" s="1"/>
  <c r="W719" i="1"/>
  <c r="AE719" i="1"/>
  <c r="AM719" i="1"/>
  <c r="O737" i="1"/>
  <c r="O741" i="1" s="1"/>
  <c r="Y737" i="1"/>
  <c r="Y741" i="1" s="1"/>
  <c r="AG737" i="1"/>
  <c r="AG741" i="1" s="1"/>
  <c r="AO737" i="1"/>
  <c r="AO741" i="1" s="1"/>
  <c r="U737" i="1"/>
  <c r="U741" i="1" s="1"/>
  <c r="AC737" i="1"/>
  <c r="AC741" i="1" s="1"/>
  <c r="AK737" i="1"/>
  <c r="AK741" i="1" s="1"/>
  <c r="M387" i="1"/>
  <c r="M658" i="1"/>
  <c r="T388" i="1"/>
  <c r="S737" i="1"/>
  <c r="S741" i="1" s="1"/>
  <c r="AA737" i="1"/>
  <c r="AA741" i="1" s="1"/>
  <c r="AI737" i="1"/>
  <c r="AI741" i="1" s="1"/>
  <c r="W737" i="1"/>
  <c r="W741" i="1" s="1"/>
  <c r="R719" i="1"/>
  <c r="AH719" i="1"/>
  <c r="H450" i="1"/>
  <c r="I450" i="1" s="1"/>
  <c r="AB388" i="1"/>
  <c r="AK388" i="1"/>
  <c r="M418" i="1"/>
  <c r="Z719" i="1"/>
  <c r="H113" i="1"/>
  <c r="I113" i="1" s="1"/>
  <c r="V388" i="1"/>
  <c r="AD388" i="1"/>
  <c r="T737" i="1"/>
  <c r="T741" i="1" s="1"/>
  <c r="U388" i="1"/>
  <c r="AB719" i="1"/>
  <c r="M41" i="1"/>
  <c r="Y719" i="1"/>
  <c r="AG719" i="1"/>
  <c r="AO719" i="1"/>
  <c r="O719" i="1"/>
  <c r="X388" i="1"/>
  <c r="AN388" i="1"/>
  <c r="AC719" i="1"/>
  <c r="AK719" i="1"/>
  <c r="F745" i="1"/>
  <c r="F746" i="1" s="1"/>
  <c r="H743" i="1"/>
  <c r="I743" i="1" s="1"/>
  <c r="AJ388" i="1"/>
  <c r="O388" i="1"/>
  <c r="AH388" i="1"/>
  <c r="S719" i="1"/>
  <c r="AA719" i="1"/>
  <c r="AI719" i="1"/>
  <c r="AJ719" i="1"/>
  <c r="AM737" i="1"/>
  <c r="AM741" i="1" s="1"/>
  <c r="AC388" i="1"/>
  <c r="R388" i="1"/>
  <c r="AP388" i="1"/>
  <c r="T719" i="1"/>
  <c r="R737" i="1"/>
  <c r="R741" i="1" s="1"/>
  <c r="Z737" i="1"/>
  <c r="Z741" i="1" s="1"/>
  <c r="AH737" i="1"/>
  <c r="AH741" i="1" s="1"/>
  <c r="AP737" i="1"/>
  <c r="AP741" i="1" s="1"/>
  <c r="P718" i="1"/>
  <c r="V737" i="1"/>
  <c r="V741" i="1" s="1"/>
  <c r="AD737" i="1"/>
  <c r="AD741" i="1" s="1"/>
  <c r="AL737" i="1"/>
  <c r="AL741" i="1" s="1"/>
  <c r="H418" i="1"/>
  <c r="I418" i="1" s="1"/>
  <c r="X719" i="1"/>
  <c r="H740" i="1"/>
  <c r="I740" i="1" s="1"/>
  <c r="P41" i="1"/>
  <c r="M113" i="1"/>
  <c r="H387" i="1"/>
  <c r="I387" i="1" s="1"/>
  <c r="F388" i="1"/>
  <c r="L719" i="1"/>
  <c r="H658" i="1"/>
  <c r="I658" i="1" s="1"/>
  <c r="P266" i="1"/>
  <c r="G719" i="1"/>
  <c r="R2" i="1"/>
  <c r="F50" i="1"/>
  <c r="P113" i="1"/>
  <c r="Y388" i="1"/>
  <c r="AG388" i="1"/>
  <c r="AO388" i="1"/>
  <c r="F737" i="1"/>
  <c r="H737" i="1" s="1"/>
  <c r="I737" i="1" s="1"/>
  <c r="H728" i="1"/>
  <c r="I728" i="1" s="1"/>
  <c r="G50" i="1"/>
  <c r="H266" i="1"/>
  <c r="I266" i="1" s="1"/>
  <c r="M450" i="1"/>
  <c r="H490" i="1"/>
  <c r="I490" i="1" s="1"/>
  <c r="P490" i="1"/>
  <c r="M490" i="1"/>
  <c r="G388" i="1"/>
  <c r="AF719" i="1"/>
  <c r="M266" i="1"/>
  <c r="V719" i="1"/>
  <c r="P450" i="1"/>
  <c r="P658" i="1"/>
  <c r="H718" i="1"/>
  <c r="I718" i="1" s="1"/>
  <c r="M718" i="1"/>
  <c r="O721" i="1" l="1"/>
  <c r="AN721" i="1"/>
  <c r="AP721" i="1"/>
  <c r="W721" i="1"/>
  <c r="T721" i="1"/>
  <c r="S721" i="1"/>
  <c r="AA721" i="1"/>
  <c r="AL721" i="1"/>
  <c r="M428" i="1"/>
  <c r="F719" i="1"/>
  <c r="F721" i="1" s="1"/>
  <c r="Y721" i="1"/>
  <c r="H428" i="1"/>
  <c r="I428" i="1" s="1"/>
  <c r="AM721" i="1"/>
  <c r="AI721" i="1"/>
  <c r="AG721" i="1"/>
  <c r="AD721" i="1"/>
  <c r="AE721" i="1"/>
  <c r="AF721" i="1"/>
  <c r="L721" i="1"/>
  <c r="AH721" i="1"/>
  <c r="Z721" i="1"/>
  <c r="R721" i="1"/>
  <c r="X721" i="1"/>
  <c r="U721" i="1"/>
  <c r="AO721" i="1"/>
  <c r="AC721" i="1"/>
  <c r="AJ721" i="1"/>
  <c r="V721" i="1"/>
  <c r="AK721" i="1"/>
  <c r="AB721" i="1"/>
  <c r="H50" i="1"/>
  <c r="I50" i="1" s="1"/>
  <c r="P50" i="1"/>
  <c r="M50" i="1"/>
  <c r="G721" i="1"/>
  <c r="F741" i="1"/>
  <c r="H741" i="1" s="1"/>
  <c r="I741" i="1" s="1"/>
  <c r="P388" i="1"/>
  <c r="M388" i="1"/>
  <c r="H388" i="1"/>
  <c r="I388" i="1" s="1"/>
  <c r="H719" i="1" l="1"/>
  <c r="I719" i="1" s="1"/>
  <c r="M719" i="1"/>
  <c r="P719" i="1"/>
</calcChain>
</file>

<file path=xl/sharedStrings.xml><?xml version="1.0" encoding="utf-8"?>
<sst xmlns="http://schemas.openxmlformats.org/spreadsheetml/2006/main" count="5423" uniqueCount="3871">
  <si>
    <t>%,ATF,FACCOUNT</t>
  </si>
  <si>
    <t>%,ATT,FDESCR,UDESCR</t>
  </si>
  <si>
    <t>Neal Hartley</t>
  </si>
  <si>
    <t>Reserved Area</t>
  </si>
  <si>
    <t xml:space="preserve"> </t>
  </si>
  <si>
    <t>GL_ACCT_SEC</t>
  </si>
  <si>
    <t>%,C</t>
  </si>
  <si>
    <t>Title</t>
  </si>
  <si>
    <t>Subject (IS YTD)</t>
  </si>
  <si>
    <t>Author (Comparable)</t>
  </si>
  <si>
    <t>Keywords (Account)</t>
  </si>
  <si>
    <t>Category (BUTree)</t>
  </si>
  <si>
    <t>Company (BU)</t>
  </si>
  <si>
    <t>Manager</t>
  </si>
  <si>
    <t>Comments</t>
  </si>
  <si>
    <t>IS</t>
  </si>
  <si>
    <t>Scope</t>
  </si>
  <si>
    <t>Comparative MTD,QTD,YTD</t>
  </si>
  <si>
    <t>FinRpting</t>
  </si>
  <si>
    <t>less Noncontrolling Interest</t>
  </si>
  <si>
    <t>Net Income</t>
  </si>
  <si>
    <t>%,LACTUALS,SADJBAL-1YR</t>
  </si>
  <si>
    <t>%,LACTUALS,SBAL</t>
  </si>
  <si>
    <t>Created Combined Reports from existing GLS8094, GLS8291</t>
  </si>
  <si>
    <t>APCO Integrated Consolidated</t>
  </si>
  <si>
    <t>APCO_INT_CONSOL</t>
  </si>
  <si>
    <t>WPCO_WIRES_CONSOL</t>
  </si>
  <si>
    <t>AEG</t>
  </si>
  <si>
    <t>I&amp;M_INT_CONSOL</t>
  </si>
  <si>
    <t>KGP_WIRES_CONSOL</t>
  </si>
  <si>
    <t>PSO_INT_CONSOL</t>
  </si>
  <si>
    <t>SWEPCO_INT_CONSOL</t>
  </si>
  <si>
    <t>AEPTC_INT_CONSOL</t>
  </si>
  <si>
    <t>AEPTN_INT_CONSOL</t>
  </si>
  <si>
    <t>OPCO_INT_CONSOL</t>
  </si>
  <si>
    <t>AEP_ENERGY_SUPPLY</t>
  </si>
  <si>
    <t>AEP Energy Supply</t>
  </si>
  <si>
    <t>AEP_ENERGY</t>
  </si>
  <si>
    <t>CORP_SEGMENT</t>
  </si>
  <si>
    <t>OHIO_GEN</t>
  </si>
  <si>
    <t>KYP_INT_CONSOL</t>
  </si>
  <si>
    <t>VERT_INT</t>
  </si>
  <si>
    <t>PATH</t>
  </si>
  <si>
    <t>GEN_&amp;_MKT</t>
  </si>
  <si>
    <t>AEP_CONSOL</t>
  </si>
  <si>
    <t>Kentucky Power Integrat Consol</t>
  </si>
  <si>
    <t>AEP Generating Company</t>
  </si>
  <si>
    <t>I&amp;M Integrated Consolidated</t>
  </si>
  <si>
    <t>Kingsport Power Consolidated</t>
  </si>
  <si>
    <t>PSO Int Consolidated</t>
  </si>
  <si>
    <t>SWEPCO Integrated Consolidated</t>
  </si>
  <si>
    <t>AEP TX Central Int Cons</t>
  </si>
  <si>
    <t>AEP TX North Int Cons</t>
  </si>
  <si>
    <t>T&amp;D_UTILITIES</t>
  </si>
  <si>
    <t>TRANSCO</t>
  </si>
  <si>
    <t>Wheeling Power Co Consolidated</t>
  </si>
  <si>
    <t>Corrected formula in cell I230</t>
  </si>
  <si>
    <t>MTD,QTD,YTD,12Mo,24mo Trend</t>
  </si>
  <si>
    <t>Dec 18, 2017</t>
  </si>
  <si>
    <t>Add additional Line for Non-Service Benefits. Once moved in account tree it will move expenses into their own line on the IS; out of O&amp;M.</t>
  </si>
  <si>
    <t>Jan 26, 2018</t>
  </si>
  <si>
    <t>Add additional Line for Non-Service Flipped sign in OPERATING INCOME for expense nodes</t>
  </si>
  <si>
    <t>X902 Renewable Elim</t>
  </si>
  <si>
    <t>422 AEP Renewables LLC</t>
  </si>
  <si>
    <t>427 Jucumba</t>
  </si>
  <si>
    <t>432 Desert Sky Wind Farm LLC</t>
  </si>
  <si>
    <t>431 Trent Wind Farm LLC</t>
  </si>
  <si>
    <r>
      <t xml:space="preserve">Business Units: </t>
    </r>
    <r>
      <rPr>
        <sz val="14"/>
        <color indexed="9"/>
        <rFont val="Arial"/>
        <family val="2"/>
      </rPr>
      <t xml:space="preserve">LEGAL  TREE    </t>
    </r>
    <r>
      <rPr>
        <sz val="10"/>
        <color indexed="9"/>
        <rFont val="Arial"/>
        <family val="2"/>
      </rPr>
      <t>GL_PRPT_CONS</t>
    </r>
  </si>
  <si>
    <t>YTD IS</t>
  </si>
  <si>
    <t>MTD IS</t>
  </si>
  <si>
    <t>BS</t>
  </si>
  <si>
    <t>IS8100</t>
  </si>
  <si>
    <t>IS8700</t>
  </si>
  <si>
    <t>GLS8300</t>
  </si>
  <si>
    <t>AEP Consolidated</t>
  </si>
  <si>
    <t>X999  AEP Consolidated Eliminations</t>
  </si>
  <si>
    <t>100  American Electric Power Co.</t>
  </si>
  <si>
    <t>103  AEP Service Corp</t>
  </si>
  <si>
    <t>105  Public Liability</t>
  </si>
  <si>
    <t>122  AEP System Pool</t>
  </si>
  <si>
    <t>154  AEP Credit, Inc</t>
  </si>
  <si>
    <t>189  Central Coal Company</t>
  </si>
  <si>
    <t>204  AEP T&amp;D Services, LLC</t>
  </si>
  <si>
    <t>209  Indiana Franklin Realty, Inc.</t>
  </si>
  <si>
    <t>224  Franklin Real Estate Company</t>
  </si>
  <si>
    <t>353  AEP Utility Funding LLC</t>
  </si>
  <si>
    <t>364  AEP Nonutility Funding LLC</t>
  </si>
  <si>
    <t>381  Energy Insurance Services</t>
  </si>
  <si>
    <t>IS8179</t>
  </si>
  <si>
    <t>IS8779</t>
  </si>
  <si>
    <t>GLS8379</t>
  </si>
  <si>
    <t>AEP Coal Consol</t>
  </si>
  <si>
    <t>AEPCOAL_CONSOL</t>
  </si>
  <si>
    <t>X930  AEP Coal, Inc. Elim</t>
  </si>
  <si>
    <t>302  AEP Coal, Inc.</t>
  </si>
  <si>
    <t>303  Snowcap Coal Company, Inc.</t>
  </si>
  <si>
    <t>305  AEP Kentucky Coal, LLC</t>
  </si>
  <si>
    <t>IS8117</t>
  </si>
  <si>
    <t>IS8717</t>
  </si>
  <si>
    <t>GLS8317</t>
  </si>
  <si>
    <t>AEP_GEN_CONSOL</t>
  </si>
  <si>
    <t>X896 Eliminations</t>
  </si>
  <si>
    <t>AEP Corp Generating Company</t>
  </si>
  <si>
    <t>AEG_CORP</t>
  </si>
  <si>
    <t>X924 AEG Elim</t>
  </si>
  <si>
    <t>153  AEP Generating Company</t>
  </si>
  <si>
    <t>375  AEG - Lawrenceburg</t>
  </si>
  <si>
    <t>377  AEG - Dresden</t>
  </si>
  <si>
    <t>Cook Coal Terminal</t>
  </si>
  <si>
    <t>COOK_COAL</t>
  </si>
  <si>
    <t>270  Cook Coal Terminal</t>
  </si>
  <si>
    <t>RA270  CCT History Offset</t>
  </si>
  <si>
    <t>IS8175</t>
  </si>
  <si>
    <t>IS8775</t>
  </si>
  <si>
    <t>GLS8375</t>
  </si>
  <si>
    <t>AEP Investments Consolidated</t>
  </si>
  <si>
    <t>AEPINV_CONSOL</t>
  </si>
  <si>
    <t>X987  AEP Investments Elim</t>
  </si>
  <si>
    <t>185  AEP Energy Services, Inc.</t>
  </si>
  <si>
    <t>127  AEP Energy Service Gas Hold Co</t>
  </si>
  <si>
    <t>AEP Investments Inc</t>
  </si>
  <si>
    <t>AEP_INVEST</t>
  </si>
  <si>
    <t>196  AEP Investments, Inc.</t>
  </si>
  <si>
    <t>IS8176</t>
  </si>
  <si>
    <t>IS8776</t>
  </si>
  <si>
    <t>GLS8376</t>
  </si>
  <si>
    <t>AEP ProServ</t>
  </si>
  <si>
    <t>AEP_PROSERV</t>
  </si>
  <si>
    <t>X936  AEP Pro Serv Eliminations</t>
  </si>
  <si>
    <t>107  Diversified Ergy Contr LLC</t>
  </si>
  <si>
    <t>143  AEP Pro Serv, Inc.</t>
  </si>
  <si>
    <t>319  United Sciences Testing, Inc</t>
  </si>
  <si>
    <t>IS8161</t>
  </si>
  <si>
    <t>IS8761</t>
  </si>
  <si>
    <t>GLS8361</t>
  </si>
  <si>
    <t>X887 AEP Energy Supply Elim</t>
  </si>
  <si>
    <t>102  AEP Energy Supply LLC</t>
  </si>
  <si>
    <t>OnSite Partners Consol</t>
  </si>
  <si>
    <t>ONSITE_PARTNERS</t>
  </si>
  <si>
    <t>X901 Onsite Eliminations</t>
  </si>
  <si>
    <t>Moved 12/2015</t>
  </si>
  <si>
    <t>419 Onsite Partners</t>
  </si>
  <si>
    <t>425 Solar, LLC</t>
  </si>
  <si>
    <t>AEP Renewables</t>
  </si>
  <si>
    <t>AEP_RENEW</t>
  </si>
  <si>
    <t>IS8127</t>
  </si>
  <si>
    <t>IS8727</t>
  </si>
  <si>
    <t>GLS8327</t>
  </si>
  <si>
    <t>AEP C&amp;I Company, LLC Consol</t>
  </si>
  <si>
    <t>AEP_C&amp;I_CONSOL</t>
  </si>
  <si>
    <t>X954  AEP C&amp;I LLC Eliminations</t>
  </si>
  <si>
    <t>203  AEP C&amp;I Company LLC</t>
  </si>
  <si>
    <t>IS8128</t>
  </si>
  <si>
    <t>IS8728</t>
  </si>
  <si>
    <t>GLS8328</t>
  </si>
  <si>
    <t>Rep Holdco Inc. Consolidated</t>
  </si>
  <si>
    <t>REPHLD_CONSOLIDATED</t>
  </si>
  <si>
    <t>X955  Rep Holdco Inc</t>
  </si>
  <si>
    <t>Moved 8/2015</t>
  </si>
  <si>
    <t>S137  History Mutual Energy SWEPCO L.P</t>
  </si>
  <si>
    <t>IS8130</t>
  </si>
  <si>
    <t>IS8730</t>
  </si>
  <si>
    <t>GLS8330</t>
  </si>
  <si>
    <t>Retail Energy Marketing Cons</t>
  </si>
  <si>
    <t>RETAIL_ENERGY</t>
  </si>
  <si>
    <t>X894 Eliminations</t>
  </si>
  <si>
    <t>IS8136</t>
  </si>
  <si>
    <t>IS8736</t>
  </si>
  <si>
    <t>GLS8336</t>
  </si>
  <si>
    <t>AEP Retail Energy</t>
  </si>
  <si>
    <t>AEP_RETAIL_ENERGY</t>
  </si>
  <si>
    <t>X892</t>
  </si>
  <si>
    <t>AEP Retail Energy Elim</t>
  </si>
  <si>
    <t>IS8138</t>
  </si>
  <si>
    <t>IS8738</t>
  </si>
  <si>
    <t>GLS8338</t>
  </si>
  <si>
    <t>AEP Retail Energy Partners Con</t>
  </si>
  <si>
    <t>AEP_REP_CONS</t>
  </si>
  <si>
    <t>X893</t>
  </si>
  <si>
    <t>AEP REP Elim</t>
  </si>
  <si>
    <t>390 AEP Retail Energy Partners LLC</t>
  </si>
  <si>
    <t>397 AEP Retail Energy Partners LLC</t>
  </si>
  <si>
    <t>IS8150</t>
  </si>
  <si>
    <t>IS8750</t>
  </si>
  <si>
    <t>GLS8350</t>
  </si>
  <si>
    <t>BlueStar Energy Holdings Conso</t>
  </si>
  <si>
    <t>BSE_CONS</t>
  </si>
  <si>
    <t>X900 BlueStar Energy Holdings Elim</t>
  </si>
  <si>
    <t>399 BSE Holdco, LLC</t>
  </si>
  <si>
    <t>400 BlueStar Energy Services, Inc.</t>
  </si>
  <si>
    <t>401 BSE Solutions LLC</t>
  </si>
  <si>
    <t>IS8185</t>
  </si>
  <si>
    <t>IS8785</t>
  </si>
  <si>
    <t>GLS8385</t>
  </si>
  <si>
    <t>AEP Energy Partners</t>
  </si>
  <si>
    <t>AEP_ENERGY_PARTNERS</t>
  </si>
  <si>
    <t>X918 Elimination</t>
  </si>
  <si>
    <t>175  AEP Energy Partners, Inc</t>
  </si>
  <si>
    <t>AEP Generation Resources Consolidated</t>
  </si>
  <si>
    <t>X889 Ohio Gen Eliminations</t>
  </si>
  <si>
    <t>290  Conesville Coal Prep. Co.</t>
  </si>
  <si>
    <t>412 Ohio Franklin Realty, LLC</t>
  </si>
  <si>
    <t>AEP Generation Resources</t>
  </si>
  <si>
    <t>GEN_RESOURCE</t>
  </si>
  <si>
    <t>X882 AGR Eliminations</t>
  </si>
  <si>
    <t>404  AEP Generation Resources</t>
  </si>
  <si>
    <t>Ohio Co - Generation  (OHIO_G)</t>
  </si>
  <si>
    <t>OHIO_G</t>
  </si>
  <si>
    <t>X922</t>
  </si>
  <si>
    <t>Eliminations</t>
  </si>
  <si>
    <t>OPCO - Generation</t>
  </si>
  <si>
    <t>Ohio PPA</t>
  </si>
  <si>
    <t>IS8164</t>
  </si>
  <si>
    <t>IS8764</t>
  </si>
  <si>
    <t>GLS8364</t>
  </si>
  <si>
    <t>CSW Energy Consolidated</t>
  </si>
  <si>
    <t>CSWEN_CONSOL</t>
  </si>
  <si>
    <t>X966  CSW Energy Eliminations</t>
  </si>
  <si>
    <t>171  CSW Energy, Inc.</t>
  </si>
  <si>
    <t>RB171  CSW Energy Ohio Sep</t>
  </si>
  <si>
    <t>314  AEP Desert Sky LP, LLC</t>
  </si>
  <si>
    <t>432  Desert Sky Wind Farm LLC</t>
  </si>
  <si>
    <t>315  AEP Desert Sky GP, LLC</t>
  </si>
  <si>
    <t>317  Desert Sky Wind Farm LP</t>
  </si>
  <si>
    <t>341  AEP Desert Sky LP II, LLC</t>
  </si>
  <si>
    <t>AEP_WIND_HOLDING_CON</t>
  </si>
  <si>
    <t>345  AEP Wind Holding Company, LLC</t>
  </si>
  <si>
    <t>361  AEP Properties, L.L.C.</t>
  </si>
  <si>
    <t>TRENT</t>
  </si>
  <si>
    <t>431  Trent Wind Farm LLC</t>
  </si>
  <si>
    <t>275  Trent Wind Farm LP</t>
  </si>
  <si>
    <t>277  AEP Wind GP, LLC</t>
  </si>
  <si>
    <t>339  AEP Wind LP II, LLC</t>
  </si>
  <si>
    <t>IS8174</t>
  </si>
  <si>
    <t>IS8774</t>
  </si>
  <si>
    <t>GLS8374</t>
  </si>
  <si>
    <t>CSW Energy Services Consol</t>
  </si>
  <si>
    <t>CSWESI_CONSOL</t>
  </si>
  <si>
    <t>IS8146</t>
  </si>
  <si>
    <t>IS8746</t>
  </si>
  <si>
    <t>GLS8346</t>
  </si>
  <si>
    <t>AEP Resources Consolidated</t>
  </si>
  <si>
    <t>AEPR_CONSOL</t>
  </si>
  <si>
    <t>X986  AEP Resources Eliminations</t>
  </si>
  <si>
    <t>172  AEP Resources, Inc.</t>
  </si>
  <si>
    <t>IS8180</t>
  </si>
  <si>
    <t>IS8780</t>
  </si>
  <si>
    <t>GLS8380</t>
  </si>
  <si>
    <t>AEP Transmission Holding Co</t>
  </si>
  <si>
    <t>AEP_TRANSMISSION</t>
  </si>
  <si>
    <t>X929  Eliminations</t>
  </si>
  <si>
    <t>X396  Eliminations</t>
  </si>
  <si>
    <t>369  AEP Transmission Holding Company LLC</t>
  </si>
  <si>
    <t>393</t>
  </si>
  <si>
    <t>AEP Transmission Partner LLC</t>
  </si>
  <si>
    <t>396 RITELine Indiana LLC</t>
  </si>
  <si>
    <t>403</t>
  </si>
  <si>
    <t>Transource Energy, LLC</t>
  </si>
  <si>
    <t>407</t>
  </si>
  <si>
    <t>Transource Energy Missouri</t>
  </si>
  <si>
    <t>415</t>
  </si>
  <si>
    <t>Transource Energy West Virginia</t>
  </si>
  <si>
    <t>417</t>
  </si>
  <si>
    <t>BOLD Transmission</t>
  </si>
  <si>
    <t>423</t>
  </si>
  <si>
    <t>Transource Energy Pennsylvania</t>
  </si>
  <si>
    <t>424</t>
  </si>
  <si>
    <t>Transource Energy Maryland</t>
  </si>
  <si>
    <t>AEP TransCo</t>
  </si>
  <si>
    <t>AEP_TRANS_CO</t>
  </si>
  <si>
    <t>X928 Eliminations</t>
  </si>
  <si>
    <t>AEP Transmission Co, LLC</t>
  </si>
  <si>
    <t>State Transco Consolidated</t>
  </si>
  <si>
    <t>TRANSCO_370</t>
  </si>
  <si>
    <t>X914</t>
  </si>
  <si>
    <t>State Transco Elim</t>
  </si>
  <si>
    <t>AEP Ohio Trans Co</t>
  </si>
  <si>
    <t>AEP Appalachian Tran Co</t>
  </si>
  <si>
    <t>AEP West Virginia Trans Co</t>
  </si>
  <si>
    <t>AEP Kentucky Trans Co</t>
  </si>
  <si>
    <t>AEP Indiana Michigan Trans Co</t>
  </si>
  <si>
    <t>AEP Oklahoma Trans Co</t>
  </si>
  <si>
    <t>AEP Southwestern Trans Co</t>
  </si>
  <si>
    <t>IS8111</t>
  </si>
  <si>
    <t>IS8711</t>
  </si>
  <si>
    <t>GLS8311</t>
  </si>
  <si>
    <t>X998  APCo Integrated Elim</t>
  </si>
  <si>
    <t>125  Central Appalachian Coal Co.</t>
  </si>
  <si>
    <t>217  Southern Appalachian Coal Co.</t>
  </si>
  <si>
    <t>225  Cedar Coal Company</t>
  </si>
  <si>
    <t>APCO Corp Consolidated</t>
  </si>
  <si>
    <t>APCO_CORP_CONSOL</t>
  </si>
  <si>
    <t>X997  APCo Corp Eliminations</t>
  </si>
  <si>
    <t>410 Appalachian Rate Relief</t>
  </si>
  <si>
    <t>140  Appalachian Power Co - Dist</t>
  </si>
  <si>
    <t>150  Appalachian Power Co - Trans</t>
  </si>
  <si>
    <t>215  Appalachian Power Co - Gen</t>
  </si>
  <si>
    <t>IS8131</t>
  </si>
  <si>
    <t>IS8731</t>
  </si>
  <si>
    <t>GLS8331</t>
  </si>
  <si>
    <t>CSW Consolidated</t>
  </si>
  <si>
    <t>CSW_CONSOLIDATED</t>
  </si>
  <si>
    <t>X971  CSW Parent Consl Elim</t>
  </si>
  <si>
    <t>X881  Pr Year Presentation Adjustments</t>
  </si>
  <si>
    <t>101  AEP Utilities, Inc.</t>
  </si>
  <si>
    <t>IS8132</t>
  </si>
  <si>
    <t>IS8732</t>
  </si>
  <si>
    <t>GLS8332</t>
  </si>
  <si>
    <t>X970  Central Pwr &amp; Light Int Consl</t>
  </si>
  <si>
    <t>162  AEP Texas Central Company- Sec</t>
  </si>
  <si>
    <t>372  AEP Texas Central Transition Fund #2</t>
  </si>
  <si>
    <t>395  AEP Texas Central Transition Fund #3</t>
  </si>
  <si>
    <t>AEP TX Central Corp Cons</t>
  </si>
  <si>
    <t>AEPTC_CORP_CONSOL</t>
  </si>
  <si>
    <t>X969  Central Pwr &amp; Light Corp Consl</t>
  </si>
  <si>
    <t>169  AEP Texas Central Company-Tran</t>
  </si>
  <si>
    <t>211  AEP Texas Central Company-Dist</t>
  </si>
  <si>
    <t>IS8135</t>
  </si>
  <si>
    <t>IS8735</t>
  </si>
  <si>
    <t>GLS8335</t>
  </si>
  <si>
    <t>X925  AEP Texas North Int Consol Elim</t>
  </si>
  <si>
    <t>371  Texas North Generation Co, LLC</t>
  </si>
  <si>
    <t>AEP TX North Corp Cons</t>
  </si>
  <si>
    <t>AEPTN_CORP_CONSOL</t>
  </si>
  <si>
    <t>X967  West Texas Utilities Corp Elim</t>
  </si>
  <si>
    <t>119  AEP Texas North Company - Dist</t>
  </si>
  <si>
    <t>166  AEP Texas North Company - Gen</t>
  </si>
  <si>
    <t>192  AEP Texas North Company - Tran</t>
  </si>
  <si>
    <t>IS8114</t>
  </si>
  <si>
    <t>IS8714</t>
  </si>
  <si>
    <t>GLS8314</t>
  </si>
  <si>
    <t>X994  Indiana Mich Integrated Elim</t>
  </si>
  <si>
    <t>121  Price River Coal Company</t>
  </si>
  <si>
    <t>202  Blackhawk Coal Company</t>
  </si>
  <si>
    <t>414  DCC Fuel 7, LLC</t>
  </si>
  <si>
    <t>416  DCC Fuel 8, LLC</t>
  </si>
  <si>
    <t>421  DCC Fuel 9, LLC</t>
  </si>
  <si>
    <t>426  DCC Fuel 10, LLC</t>
  </si>
  <si>
    <t>430  DCC Fuel 11, LLC</t>
  </si>
  <si>
    <t>I&amp;M Corp Consolidated</t>
  </si>
  <si>
    <t>I&amp;M_CORP_CONSOL</t>
  </si>
  <si>
    <t>X993  Indiana Mich Corp Elim</t>
  </si>
  <si>
    <t>280  Ind Mich River Transp Lakin</t>
  </si>
  <si>
    <t>I&amp;M w/o Lakin</t>
  </si>
  <si>
    <t>I&amp;M_WO_LAKIN</t>
  </si>
  <si>
    <t>120  Indiana Michigan Pwr Co - Tran</t>
  </si>
  <si>
    <t>132  Indiana Michigan Pwr Co - Gen</t>
  </si>
  <si>
    <t>170  Indiana Michigan Pwr Co - Dist</t>
  </si>
  <si>
    <t>190  Indiana Michigan Pwr Co - Nuc</t>
  </si>
  <si>
    <t>IS8116</t>
  </si>
  <si>
    <t>IS8716</t>
  </si>
  <si>
    <t>GLS8316</t>
  </si>
  <si>
    <t>X897 Eliminations</t>
  </si>
  <si>
    <t>Kentucky Power Corp Consol</t>
  </si>
  <si>
    <t>KYP_CORP_CONSOL</t>
  </si>
  <si>
    <t>X992  Kentucky Power Integrated Elim</t>
  </si>
  <si>
    <t>110  Kentucky Power Co - Dist</t>
  </si>
  <si>
    <t>117  Kentucky Power Co - Gene</t>
  </si>
  <si>
    <t>RB117  KYP Ohio Sep</t>
  </si>
  <si>
    <t>180  Kentucky Power Co - Trans</t>
  </si>
  <si>
    <t>IS8110</t>
  </si>
  <si>
    <t>IS8710</t>
  </si>
  <si>
    <t>GLS8310</t>
  </si>
  <si>
    <t>X895 Eliminations</t>
  </si>
  <si>
    <t>Kingsport Power Corp Consol</t>
  </si>
  <si>
    <t>KGP_WIRES_CORP</t>
  </si>
  <si>
    <t>X991  Kingsport Power Elim</t>
  </si>
  <si>
    <t>230  Kingsport Power Co - Dist</t>
  </si>
  <si>
    <t>260  Kingsport Power Co - Trans</t>
  </si>
  <si>
    <t>IS8139</t>
  </si>
  <si>
    <t>IS8739</t>
  </si>
  <si>
    <t>GLS8339</t>
  </si>
  <si>
    <t>OPCO Integrated Consolidated   (GLA8139V)</t>
  </si>
  <si>
    <t>X920</t>
  </si>
  <si>
    <t>408  Ohio Phase In Recovery Funding</t>
  </si>
  <si>
    <t>409  Ohio Reg Assets Funding</t>
  </si>
  <si>
    <t>OPCO Corp Consolidation</t>
  </si>
  <si>
    <t>OPCO_CORP_CONS</t>
  </si>
  <si>
    <t>X921</t>
  </si>
  <si>
    <t>Ohio Co Transmission  (OHIO_T)</t>
  </si>
  <si>
    <t>OHIO_T</t>
  </si>
  <si>
    <t>OPCO - Transmission</t>
  </si>
  <si>
    <t>Ohio Co Distribution  (OHIO_D)</t>
  </si>
  <si>
    <t>OHIO_D</t>
  </si>
  <si>
    <t>OPCO - Distribution</t>
  </si>
  <si>
    <t>IS8123</t>
  </si>
  <si>
    <t>IS8723</t>
  </si>
  <si>
    <t>GLS8323</t>
  </si>
  <si>
    <t>X899 Eliminations</t>
  </si>
  <si>
    <t>PSO Corp Consolidated</t>
  </si>
  <si>
    <t>PSO_CORP_CONSOL</t>
  </si>
  <si>
    <t>X968  Public Service Corp Elim</t>
  </si>
  <si>
    <t>114  Public Service Co of OK - Tran</t>
  </si>
  <si>
    <t>167  Public Service Co of Ok - Dist</t>
  </si>
  <si>
    <t>198  Public Service Co of OK - Gen</t>
  </si>
  <si>
    <t>IS8124</t>
  </si>
  <si>
    <t>IS8724</t>
  </si>
  <si>
    <t>GLS8324</t>
  </si>
  <si>
    <t>IS8126</t>
  </si>
  <si>
    <t>IS8726</t>
  </si>
  <si>
    <t>GLS8326</t>
  </si>
  <si>
    <t>X960  Southwstrn Pwr Integrated Elim</t>
  </si>
  <si>
    <t>137  Mutual Energy SWEPCO L.P</t>
  </si>
  <si>
    <t>358  Sabine Mining Company</t>
  </si>
  <si>
    <t>IS8125</t>
  </si>
  <si>
    <t>IS8725</t>
  </si>
  <si>
    <t>GLS8325</t>
  </si>
  <si>
    <t>SWEPCO Corp Consolidated</t>
  </si>
  <si>
    <t>SWEPCO_CORP_CONS</t>
  </si>
  <si>
    <t>X959  Southwstrn Pwr Corp Elim</t>
  </si>
  <si>
    <t>111 SWEPCO-TX-Transmission</t>
  </si>
  <si>
    <t>159 \SWEPCO-Distribution</t>
  </si>
  <si>
    <t>161 SWEPCO-TX-Distribution</t>
  </si>
  <si>
    <t>168 SWEPCO-Generation</t>
  </si>
  <si>
    <t>194 SWEPCO-Transmission</t>
  </si>
  <si>
    <t>IS8113</t>
  </si>
  <si>
    <t>IS8713</t>
  </si>
  <si>
    <t>GLS8313</t>
  </si>
  <si>
    <t>X898 Eliminations</t>
  </si>
  <si>
    <t>Wheeling Power Co Corp Consol</t>
  </si>
  <si>
    <t>WPCO_WIRES_CORP_CONS</t>
  </si>
  <si>
    <t>X988  Wheeling Power Elim</t>
  </si>
  <si>
    <t>200  Wheeling Power Co - Trans</t>
  </si>
  <si>
    <t>210  Wheeling Power Co - Dist</t>
  </si>
  <si>
    <t>413  Wheeling Power Company - Generation</t>
  </si>
  <si>
    <t>OPCO_CORP_CONSOL</t>
  </si>
  <si>
    <t xml:space="preserve">Business Unit -      SEGMENT_Cons   Tree </t>
  </si>
  <si>
    <t>YTD BS</t>
  </si>
  <si>
    <t>1st</t>
  </si>
  <si>
    <t>2nd</t>
  </si>
  <si>
    <t>3rd</t>
  </si>
  <si>
    <t>4th</t>
  </si>
  <si>
    <t>5th</t>
  </si>
  <si>
    <t>6th</t>
  </si>
  <si>
    <t>7th</t>
  </si>
  <si>
    <t>8th</t>
  </si>
  <si>
    <t>GLOBAL</t>
  </si>
  <si>
    <t>IS8000</t>
  </si>
  <si>
    <t>IS8800</t>
  </si>
  <si>
    <t>GLS8200</t>
  </si>
  <si>
    <t xml:space="preserve">S999  AEP Consol Eliminations      </t>
  </si>
  <si>
    <t>R999 Texas Merger Eliminations</t>
  </si>
  <si>
    <t>IS8002</t>
  </si>
  <si>
    <t>IS8802</t>
  </si>
  <si>
    <t>GLS8202</t>
  </si>
  <si>
    <t xml:space="preserve">Vertically Integrated Utilities  </t>
  </si>
  <si>
    <t xml:space="preserve">S995  Vert Int Eliminations      </t>
  </si>
  <si>
    <t xml:space="preserve">APCO Merged    </t>
  </si>
  <si>
    <t>S883</t>
  </si>
  <si>
    <t>IS8011</t>
  </si>
  <si>
    <t>IS8811</t>
  </si>
  <si>
    <t>GLS8211</t>
  </si>
  <si>
    <t xml:space="preserve">APCO Integrated Consolidated    </t>
  </si>
  <si>
    <t xml:space="preserve">S998  APCO Int Eliminations  </t>
  </si>
  <si>
    <t xml:space="preserve">125  Central Appalachian Coal Company  </t>
  </si>
  <si>
    <t xml:space="preserve">217  Southern Appalachian Coal Company  </t>
  </si>
  <si>
    <t xml:space="preserve">225  Cedar Coal Co.  </t>
  </si>
  <si>
    <t xml:space="preserve">APCO Corp Consolidated    </t>
  </si>
  <si>
    <t xml:space="preserve">S997  APCO Corp Eliminations  </t>
  </si>
  <si>
    <t xml:space="preserve">410  Appalachian Rate Relief  </t>
  </si>
  <si>
    <t xml:space="preserve">APCO Distribution    </t>
  </si>
  <si>
    <t>APCO_D</t>
  </si>
  <si>
    <t xml:space="preserve">S884  APCO Distribution  </t>
  </si>
  <si>
    <t xml:space="preserve">140  Appalachian Power Company - Distribution  </t>
  </si>
  <si>
    <t xml:space="preserve">APCO Transmission    </t>
  </si>
  <si>
    <t>APCO_T</t>
  </si>
  <si>
    <t xml:space="preserve">S885  APCO Transmission  </t>
  </si>
  <si>
    <t xml:space="preserve">150  Appalachian Power Company - Transmission  </t>
  </si>
  <si>
    <t xml:space="preserve">APCO Generation    </t>
  </si>
  <si>
    <t>APCO_G</t>
  </si>
  <si>
    <t xml:space="preserve">S886  APCO Generation  </t>
  </si>
  <si>
    <t xml:space="preserve">215  Appalachian Power Company - Generation  </t>
  </si>
  <si>
    <t>IS8022</t>
  </si>
  <si>
    <t>IS8822</t>
  </si>
  <si>
    <t>GLS8222</t>
  </si>
  <si>
    <t xml:space="preserve">Wheeling Power Co Consolidated    </t>
  </si>
  <si>
    <t xml:space="preserve">S898  Wheeling Int Eliminations  </t>
  </si>
  <si>
    <t xml:space="preserve">S988  Wheeling Corp Eliminations  </t>
  </si>
  <si>
    <t xml:space="preserve">200  Wheeling Power Company - Transmission  </t>
  </si>
  <si>
    <t xml:space="preserve">210  Wheeling Power Company - Distribution  </t>
  </si>
  <si>
    <t xml:space="preserve">VERT_INT_L3    </t>
  </si>
  <si>
    <t>VERT_INT_L3</t>
  </si>
  <si>
    <t>IS8034</t>
  </si>
  <si>
    <t>IS8834</t>
  </si>
  <si>
    <t>GLS8234</t>
  </si>
  <si>
    <t xml:space="preserve">AEP Generating Company  </t>
  </si>
  <si>
    <t xml:space="preserve">S896  AEG Int Eliminations    </t>
  </si>
  <si>
    <t xml:space="preserve">AEP Corp Generating Company  </t>
  </si>
  <si>
    <t>AEG_Corp</t>
  </si>
  <si>
    <t xml:space="preserve">S924  AEG Corp Eliminations  </t>
  </si>
  <si>
    <t>Cook_Coal</t>
  </si>
  <si>
    <t>IS8014</t>
  </si>
  <si>
    <t>IS8814</t>
  </si>
  <si>
    <t>GLS8214</t>
  </si>
  <si>
    <t xml:space="preserve">I&amp;M Integrated Consolidated    </t>
  </si>
  <si>
    <t xml:space="preserve">S994  I&amp;M Int Eliminations  </t>
  </si>
  <si>
    <t xml:space="preserve">121  Price River Coal Company, Inc.  </t>
  </si>
  <si>
    <t xml:space="preserve">202  Blackhawk Coal Company  </t>
  </si>
  <si>
    <t xml:space="preserve">414  DCC Fuel 7, LLC  </t>
  </si>
  <si>
    <t xml:space="preserve">416  DCC Fuel 8, LLC  </t>
  </si>
  <si>
    <t xml:space="preserve">421  DCC Fuel 9, LLC  </t>
  </si>
  <si>
    <t xml:space="preserve">426  DCC Fuel 10, LLC  </t>
  </si>
  <si>
    <t xml:space="preserve">430  DCC Fuel 11, LLC  </t>
  </si>
  <si>
    <t xml:space="preserve">I&amp;M Corp Consolidated    </t>
  </si>
  <si>
    <t xml:space="preserve">S993  I&amp;M Corp Eliminations  </t>
  </si>
  <si>
    <t xml:space="preserve">280  Ind Mich River Transp Lakin  </t>
  </si>
  <si>
    <t xml:space="preserve">120  Indiana Michigan Power Co. - Transmission  </t>
  </si>
  <si>
    <t xml:space="preserve">132  Indiana Michigan Power Co. - Generation    </t>
  </si>
  <si>
    <t xml:space="preserve">170  Indiana Michigan Power Co. - Distribution    </t>
  </si>
  <si>
    <t xml:space="preserve">190  Indiana Michigan Power Co. - Nuclear    </t>
  </si>
  <si>
    <t>IS8016</t>
  </si>
  <si>
    <t>IS8816</t>
  </si>
  <si>
    <t>GLS8216</t>
  </si>
  <si>
    <t xml:space="preserve">Kentucky Power Integrat Consol      </t>
  </si>
  <si>
    <t xml:space="preserve">S897  Ky Power Int Eliminations    </t>
  </si>
  <si>
    <t xml:space="preserve">Kentucky Power Corp Consol      </t>
  </si>
  <si>
    <t xml:space="preserve">S992  Ky Power Corp Eliminations    </t>
  </si>
  <si>
    <t xml:space="preserve">110  Kentucky Power Company - Distribution    </t>
  </si>
  <si>
    <t xml:space="preserve">117  Kentucky Power Company - Generation    </t>
  </si>
  <si>
    <t xml:space="preserve">180  Kentucky Power Company - Transmission    </t>
  </si>
  <si>
    <t>IS8010</t>
  </si>
  <si>
    <t>IS8810</t>
  </si>
  <si>
    <t>GLS8210</t>
  </si>
  <si>
    <t xml:space="preserve">Kingsport Power Consolidated      </t>
  </si>
  <si>
    <t xml:space="preserve">S895  Kingsport Int Eliminations    </t>
  </si>
  <si>
    <t xml:space="preserve">Kingsport Power Corp Consolidated      </t>
  </si>
  <si>
    <t xml:space="preserve">S991  Kingsport Corp Eliminations    </t>
  </si>
  <si>
    <t xml:space="preserve">230  Kingsport Power Company - Distribution    </t>
  </si>
  <si>
    <t xml:space="preserve">260  Kingsport Power Company - Transmission    </t>
  </si>
  <si>
    <t>IS8023</t>
  </si>
  <si>
    <t>IS8823</t>
  </si>
  <si>
    <t>GLS8223</t>
  </si>
  <si>
    <t xml:space="preserve">PSO Integrated Consolidated      </t>
  </si>
  <si>
    <t xml:space="preserve">S899  PSO Int Eliminations    </t>
  </si>
  <si>
    <t xml:space="preserve">PSO Corp Consolidated      </t>
  </si>
  <si>
    <t xml:space="preserve">S968  PSO Corp Eliminations    </t>
  </si>
  <si>
    <t xml:space="preserve">114  Public Service of Oklahoma - Transmission    </t>
  </si>
  <si>
    <t xml:space="preserve">167  Public Service of Oklahoma - Distribution    </t>
  </si>
  <si>
    <t xml:space="preserve">198  Public Service of Oklahoma - Generation    </t>
  </si>
  <si>
    <t>IS8024</t>
  </si>
  <si>
    <t>IS8824</t>
  </si>
  <si>
    <t>GLS8224</t>
  </si>
  <si>
    <t xml:space="preserve">SWEPCO Integrated Consolidated      </t>
  </si>
  <si>
    <t xml:space="preserve">S960  SWEPCO Int Eliminations    </t>
  </si>
  <si>
    <t xml:space="preserve">137  Mutual Energy SWEPCO L. P.  </t>
  </si>
  <si>
    <t xml:space="preserve">S138 History Mutual Energy SWEPCO L. P.  </t>
  </si>
  <si>
    <t xml:space="preserve">358  Sabine Mining    </t>
  </si>
  <si>
    <t xml:space="preserve">ELIM_RA245      </t>
  </si>
  <si>
    <t>ELIM_S245</t>
  </si>
  <si>
    <t xml:space="preserve">RA245  Eliminations    </t>
  </si>
  <si>
    <t xml:space="preserve">SWEPCO Corp Consolidated      </t>
  </si>
  <si>
    <t xml:space="preserve">S959  SWEPCO Corp Eliminations    </t>
  </si>
  <si>
    <t xml:space="preserve">111  SWEPCO-TX-Transmission    </t>
  </si>
  <si>
    <t xml:space="preserve">159  SWEPCO-Distribution    </t>
  </si>
  <si>
    <t xml:space="preserve">161  SWEPCO-TX-Distribution    </t>
  </si>
  <si>
    <t xml:space="preserve">168  SWEPCO-Generation    </t>
  </si>
  <si>
    <t xml:space="preserve">194  SWEPCO-Transmission    </t>
  </si>
  <si>
    <t>IS8056</t>
  </si>
  <si>
    <t>IS8856</t>
  </si>
  <si>
    <t>GLS8256</t>
  </si>
  <si>
    <t xml:space="preserve">Transmission and Distribution Utilities      </t>
  </si>
  <si>
    <t xml:space="preserve">S870  Trans and Dist Ops Eliminations  </t>
  </si>
  <si>
    <t>IS8049</t>
  </si>
  <si>
    <t>IS8849</t>
  </si>
  <si>
    <t>GLS8249</t>
  </si>
  <si>
    <t>AEP TEXAS Integrated</t>
  </si>
  <si>
    <t>TEXAS_INT_CONSOL</t>
  </si>
  <si>
    <t>S871 New Elimination</t>
  </si>
  <si>
    <t xml:space="preserve">162  AEP Texas Central Company- Sec    </t>
  </si>
  <si>
    <t xml:space="preserve">372  AEP Tx Central Transition Fund #2    </t>
  </si>
  <si>
    <t xml:space="preserve">395  AEP Tx Central Transition Fund #3    </t>
  </si>
  <si>
    <t xml:space="preserve">371  Texas North Generation Co, LLC    </t>
  </si>
  <si>
    <t>TEXAS CORP</t>
  </si>
  <si>
    <t>TEXAS_CORP_CONSOL</t>
  </si>
  <si>
    <t>S872 New Elimination</t>
  </si>
  <si>
    <t>GENERATION</t>
  </si>
  <si>
    <t>TEXAS_G</t>
  </si>
  <si>
    <t xml:space="preserve">166  AEP Texas North Company - Gen    </t>
  </si>
  <si>
    <t>TRANSMISSION</t>
  </si>
  <si>
    <t>TEXAS_T</t>
  </si>
  <si>
    <t>S873 New Elimination</t>
  </si>
  <si>
    <t xml:space="preserve">169  AEP Texas Central Company - Tran    </t>
  </si>
  <si>
    <t xml:space="preserve">192  AEP Texas North Company - Tran    </t>
  </si>
  <si>
    <t>DISTRIBUTION</t>
  </si>
  <si>
    <t>TEXAS_D</t>
  </si>
  <si>
    <t>S874 New Elimination</t>
  </si>
  <si>
    <t xml:space="preserve">119  AEP Texas North Company - Dist    </t>
  </si>
  <si>
    <t xml:space="preserve">211  AEP Texas Central Company - Dist    </t>
  </si>
  <si>
    <t>IS8039</t>
  </si>
  <si>
    <t>IS8839</t>
  </si>
  <si>
    <t>GLS8239</t>
  </si>
  <si>
    <t xml:space="preserve">OPCO Integrated Consolidated    </t>
  </si>
  <si>
    <t xml:space="preserve">S920  OPCO Int Eliminations    </t>
  </si>
  <si>
    <t xml:space="preserve">408  Ohio Phase In Recovery Funding    </t>
  </si>
  <si>
    <t xml:space="preserve">409  Ohio Reg Asset Funding    </t>
  </si>
  <si>
    <t xml:space="preserve">OPCO Corp Consolidation      </t>
  </si>
  <si>
    <t xml:space="preserve">S921  OPCO Corp Eliminations    </t>
  </si>
  <si>
    <t xml:space="preserve">Ohio Co Transmission      </t>
  </si>
  <si>
    <t xml:space="preserve">160  Ohio Power Company - Transmission    </t>
  </si>
  <si>
    <t xml:space="preserve">Ohio Co Distribution      </t>
  </si>
  <si>
    <t xml:space="preserve">250  Ohio Power Company - Distribution    </t>
  </si>
  <si>
    <t>IS8037</t>
  </si>
  <si>
    <t>IS8837</t>
  </si>
  <si>
    <t>GLS8237</t>
  </si>
  <si>
    <t xml:space="preserve">S907  Transmission Ops Eliminations  </t>
  </si>
  <si>
    <t>S907</t>
  </si>
  <si>
    <t xml:space="preserve">AEP Transmission Holding    </t>
  </si>
  <si>
    <t>AEP_TRANS_HOLD</t>
  </si>
  <si>
    <t xml:space="preserve">S929  Trans Holding Eliminations    </t>
  </si>
  <si>
    <t>S929</t>
  </si>
  <si>
    <t xml:space="preserve">369  AEP Transmission Holding Company LLC  </t>
  </si>
  <si>
    <t xml:space="preserve">393  AEP Transmission Partner LLC  </t>
  </si>
  <si>
    <t>RITELine Indiana Consol</t>
  </si>
  <si>
    <t xml:space="preserve">396  RITELine Indiana LLC  </t>
  </si>
  <si>
    <t>417 BOLD Transmission</t>
  </si>
  <si>
    <t xml:space="preserve">TranSource Cons    </t>
  </si>
  <si>
    <t>TRANSOURCE_CONS</t>
  </si>
  <si>
    <t xml:space="preserve">S888  TranSource Eliminations  </t>
  </si>
  <si>
    <t xml:space="preserve">403  Transource Energy, LLC  </t>
  </si>
  <si>
    <t>Transource Missouri Cons</t>
  </si>
  <si>
    <t>MISSOURI_GAAP</t>
  </si>
  <si>
    <t xml:space="preserve">407  Transource Missouri  </t>
  </si>
  <si>
    <t>Transource West Virginia</t>
  </si>
  <si>
    <t>TRANS_WV</t>
  </si>
  <si>
    <t>415 Transource West Virginia</t>
  </si>
  <si>
    <t>Transource Pennsylvania</t>
  </si>
  <si>
    <t>TRANS_PENN</t>
  </si>
  <si>
    <t>423 Transource Pennsylvania</t>
  </si>
  <si>
    <t>Transource Maryland</t>
  </si>
  <si>
    <t>TRANS_MARYLAND</t>
  </si>
  <si>
    <t>424 Transource Maryland</t>
  </si>
  <si>
    <t>IS8055</t>
  </si>
  <si>
    <t>IS8855</t>
  </si>
  <si>
    <t>GLS8255</t>
  </si>
  <si>
    <t>AEP TransCo       Registrant</t>
  </si>
  <si>
    <t xml:space="preserve">S928  TransCo Eliminations  </t>
  </si>
  <si>
    <t xml:space="preserve">370  AEP Transmission Co, LLC  </t>
  </si>
  <si>
    <t xml:space="preserve">S914  State TransCo Eliminations  </t>
  </si>
  <si>
    <t xml:space="preserve">380  AEP Ohio Trans Co  </t>
  </si>
  <si>
    <t xml:space="preserve">382  AEP Appalachian Tran Co  </t>
  </si>
  <si>
    <t xml:space="preserve">383  AEP West Virginia Trans Co  </t>
  </si>
  <si>
    <t xml:space="preserve">384  AEP Kentucky Trans Co  </t>
  </si>
  <si>
    <t xml:space="preserve">385  AEP Indiana Michigan Trans Co  </t>
  </si>
  <si>
    <t xml:space="preserve">386  AEP Oklahoma Trans Co  </t>
  </si>
  <si>
    <t xml:space="preserve">388  AEP Southwestern Trans Co  </t>
  </si>
  <si>
    <r>
      <t xml:space="preserve">AEP Transmission JV     </t>
    </r>
    <r>
      <rPr>
        <sz val="8"/>
        <color indexed="20"/>
        <rFont val="Arial"/>
        <family val="2"/>
      </rPr>
      <t>(50/50 of BU101 ETT Ownership)</t>
    </r>
  </si>
  <si>
    <t>AEP_TRANS_JV</t>
  </si>
  <si>
    <t>IS8061</t>
  </si>
  <si>
    <t>IS8861</t>
  </si>
  <si>
    <t>GLS8261</t>
  </si>
  <si>
    <t xml:space="preserve">Generation and Marketing    </t>
  </si>
  <si>
    <t xml:space="preserve">S986  Gen&amp;Mkt Eliminations  </t>
  </si>
  <si>
    <t>Amazon</t>
  </si>
  <si>
    <t>IS8043</t>
  </si>
  <si>
    <t>IS8843</t>
  </si>
  <si>
    <t>GLS8243</t>
  </si>
  <si>
    <t>AEP Energy Supply Consolidation</t>
  </si>
  <si>
    <t>S985 Eliminations</t>
  </si>
  <si>
    <t>102  AEP Energy Supply</t>
  </si>
  <si>
    <t>Onsite Partners</t>
  </si>
  <si>
    <t>S901 Onsite Eliminations</t>
  </si>
  <si>
    <t>419 Onsite Partnership</t>
  </si>
  <si>
    <t>S902 AEP Renew elim</t>
  </si>
  <si>
    <t>422 AEP Renewables</t>
  </si>
  <si>
    <t>427  Jacumba Solar</t>
  </si>
  <si>
    <t>IS8027</t>
  </si>
  <si>
    <t>IS8827</t>
  </si>
  <si>
    <t>GLS8227</t>
  </si>
  <si>
    <t xml:space="preserve">AEP C&amp;I Company Consol    </t>
  </si>
  <si>
    <t>AEP_C&amp;I_CO_CONSOL</t>
  </si>
  <si>
    <t xml:space="preserve">S954  C&amp;I Elminations  </t>
  </si>
  <si>
    <t xml:space="preserve">203  AEP C&amp;I Company LLC  </t>
  </si>
  <si>
    <t xml:space="preserve">Rep Holdco Inc. Consolidated    </t>
  </si>
  <si>
    <t>IS8030</t>
  </si>
  <si>
    <t>IS8830</t>
  </si>
  <si>
    <t>GLS8230</t>
  </si>
  <si>
    <t xml:space="preserve">Retail Energy Marketing Cons    </t>
  </si>
  <si>
    <t xml:space="preserve">S894  Retail Mrkt Eliminations  </t>
  </si>
  <si>
    <t>IS8036</t>
  </si>
  <si>
    <t>IS8836</t>
  </si>
  <si>
    <t>GLS8236</t>
  </si>
  <si>
    <t xml:space="preserve">AEP Retail Energy Consol    </t>
  </si>
  <si>
    <t xml:space="preserve">S892  Retail Energy Eliminations  </t>
  </si>
  <si>
    <t>IS8038</t>
  </si>
  <si>
    <t>IS8838</t>
  </si>
  <si>
    <t>GLS8238</t>
  </si>
  <si>
    <t xml:space="preserve">AEP Retail Energy Partners    </t>
  </si>
  <si>
    <t xml:space="preserve">S893  Retail Energy Eliminations  </t>
  </si>
  <si>
    <t xml:space="preserve">397  AEP Retail Energy Partners LLC  </t>
  </si>
  <si>
    <t>IS8050</t>
  </si>
  <si>
    <t>IS8850</t>
  </si>
  <si>
    <t>GLS8250</t>
  </si>
  <si>
    <t xml:space="preserve">BlueStar Energy Holdings Consolidated    </t>
  </si>
  <si>
    <t xml:space="preserve">S900  BlueStar Eliminations  </t>
  </si>
  <si>
    <t xml:space="preserve">399  BSE Holdco, LLC  </t>
  </si>
  <si>
    <t xml:space="preserve">400  AEP Energy, Inc  </t>
  </si>
  <si>
    <t xml:space="preserve">401  BSE Solutions LLC  </t>
  </si>
  <si>
    <t>IS8084</t>
  </si>
  <si>
    <t>IS8884</t>
  </si>
  <si>
    <t>GLS8284</t>
  </si>
  <si>
    <t>AEP Generation Resources Consol (AGR)</t>
  </si>
  <si>
    <t xml:space="preserve">S889  Ohio Gen Eliminations  </t>
  </si>
  <si>
    <t>S889</t>
  </si>
  <si>
    <t>290  Conesville Prep Plant</t>
  </si>
  <si>
    <t>IS8045</t>
  </si>
  <si>
    <t>IS8845</t>
  </si>
  <si>
    <t>GLS8245</t>
  </si>
  <si>
    <t>Gen_Resource</t>
  </si>
  <si>
    <t>S882 GenRes Eliminations</t>
  </si>
  <si>
    <t>404 AEP Generation Resources</t>
  </si>
  <si>
    <t xml:space="preserve">Ohio Co - Generation    </t>
  </si>
  <si>
    <t xml:space="preserve">S922  OPCO Gen Eliminations  </t>
  </si>
  <si>
    <t>420 Ohio PPA</t>
  </si>
  <si>
    <t>Ohio Generation</t>
  </si>
  <si>
    <t>BU181</t>
  </si>
  <si>
    <t xml:space="preserve">181  Ohio Power Company - Generation  </t>
  </si>
  <si>
    <t>IS8085</t>
  </si>
  <si>
    <t>IS8885</t>
  </si>
  <si>
    <t>GLS8285</t>
  </si>
  <si>
    <t xml:space="preserve">AEP Energy Partners    </t>
  </si>
  <si>
    <t xml:space="preserve">S918  Energy Partners Eliminations  </t>
  </si>
  <si>
    <t xml:space="preserve">175  AEP Energy Partners, LP  </t>
  </si>
  <si>
    <t>IS8086</t>
  </si>
  <si>
    <t>IS8886</t>
  </si>
  <si>
    <t>GLS8286</t>
  </si>
  <si>
    <t xml:space="preserve">CSW Energy - Consolidated    </t>
  </si>
  <si>
    <t xml:space="preserve">S966  CSW Energy Eliminations  </t>
  </si>
  <si>
    <t xml:space="preserve">AEP Wind Development    </t>
  </si>
  <si>
    <t>AEP_WIND_DEVELOPMENT</t>
  </si>
  <si>
    <t>Close Feb2018</t>
  </si>
  <si>
    <t xml:space="preserve">345  AEP Wind Holding, LLC  </t>
  </si>
  <si>
    <t xml:space="preserve">361  AEP Properties, L.L.C.  </t>
  </si>
  <si>
    <t xml:space="preserve">171  CSW Energy, Inc.  </t>
  </si>
  <si>
    <t>DESERT_CON</t>
  </si>
  <si>
    <t xml:space="preserve">315  AEP Desert Sky GP, LLC  </t>
  </si>
  <si>
    <t xml:space="preserve">317  Desert Sky Wind Farm LP  </t>
  </si>
  <si>
    <t xml:space="preserve">341  AEP Desert Sky LP II, LLC  </t>
  </si>
  <si>
    <t xml:space="preserve">275  Trent Wind Farm LP  </t>
  </si>
  <si>
    <t xml:space="preserve">277  AEP Wind GP, LLC  </t>
  </si>
  <si>
    <t xml:space="preserve">339  AEP Wind LP II, LLC  </t>
  </si>
  <si>
    <t>IS8083</t>
  </si>
  <si>
    <t>IS8883</t>
  </si>
  <si>
    <t>GLS8283</t>
  </si>
  <si>
    <t xml:space="preserve">Corp &amp; Other Investments    </t>
  </si>
  <si>
    <t xml:space="preserve">S912  Corp Segment Eliminations  </t>
  </si>
  <si>
    <t>S101  Texas Merger Eliminations</t>
  </si>
  <si>
    <t>IS8007</t>
  </si>
  <si>
    <t>IS8807</t>
  </si>
  <si>
    <t>GLS8207</t>
  </si>
  <si>
    <t xml:space="preserve">Commercial    </t>
  </si>
  <si>
    <t>COMM_OPT_&amp;OTHER</t>
  </si>
  <si>
    <t xml:space="preserve">S905  Commercial Eliminations  </t>
  </si>
  <si>
    <t xml:space="preserve">103  American Electric Power Service Corporation  </t>
  </si>
  <si>
    <t xml:space="preserve">154  AEP Credit, Inc.  </t>
  </si>
  <si>
    <t xml:space="preserve">122  AEP System Pool  </t>
  </si>
  <si>
    <t xml:space="preserve">189  Central Coal Company  </t>
  </si>
  <si>
    <t xml:space="preserve">204  AEP T &amp; D Services , LLC  </t>
  </si>
  <si>
    <t xml:space="preserve">353  AEP Utility Funding, LLC  </t>
  </si>
  <si>
    <t xml:space="preserve">381  Energy Insurance Services  </t>
  </si>
  <si>
    <t xml:space="preserve">Optimization    </t>
  </si>
  <si>
    <t>OPTIMIZATION</t>
  </si>
  <si>
    <t xml:space="preserve">S906  Optimization Eliminations  </t>
  </si>
  <si>
    <t>IS8001</t>
  </si>
  <si>
    <t>IS8801</t>
  </si>
  <si>
    <t>GLS8201</t>
  </si>
  <si>
    <t xml:space="preserve">Corporate and Other    </t>
  </si>
  <si>
    <t>CORP_AND_OTHER</t>
  </si>
  <si>
    <t xml:space="preserve">S910  Corp &amp; Other Eliminations  </t>
  </si>
  <si>
    <t xml:space="preserve">100  American Electric Power Company, Inc.  </t>
  </si>
  <si>
    <t xml:space="preserve">105  Restricted  </t>
  </si>
  <si>
    <t>IS8004</t>
  </si>
  <si>
    <t>IS8804</t>
  </si>
  <si>
    <t>GLS8204</t>
  </si>
  <si>
    <t xml:space="preserve">Investments    </t>
  </si>
  <si>
    <t>INVESTMENTS_SEGMENT</t>
  </si>
  <si>
    <t xml:space="preserve">S927  Investment Eliminations  </t>
  </si>
  <si>
    <t xml:space="preserve">209  Indiana Franklin Realty, Inc.  </t>
  </si>
  <si>
    <t xml:space="preserve">224  Franklin Real Estate Company  </t>
  </si>
  <si>
    <t xml:space="preserve">364  AEP NonUtility Funding, LLC  </t>
  </si>
  <si>
    <t>IS8079</t>
  </si>
  <si>
    <t>IS8879</t>
  </si>
  <si>
    <t>GLS8279</t>
  </si>
  <si>
    <t xml:space="preserve">AEP Coal Consolidated    </t>
  </si>
  <si>
    <t>AEP_COAL_CONSOL</t>
  </si>
  <si>
    <t xml:space="preserve">S930  Coal Eliminations  </t>
  </si>
  <si>
    <t xml:space="preserve">302  AEP Coal Co.  </t>
  </si>
  <si>
    <t xml:space="preserve">303  AEP Snowcap Coal Company, Inc  </t>
  </si>
  <si>
    <t xml:space="preserve">305  AEP Kentucky Coal Company, LLC  </t>
  </si>
  <si>
    <t>IS8075</t>
  </si>
  <si>
    <t>IS8875</t>
  </si>
  <si>
    <t>GLS8275</t>
  </si>
  <si>
    <t xml:space="preserve">AEP Investments Consolidated    </t>
  </si>
  <si>
    <t xml:space="preserve">S987  Investment Eliminations  </t>
  </si>
  <si>
    <t xml:space="preserve">185  AEPES General and Administrative  </t>
  </si>
  <si>
    <t xml:space="preserve">127  AEP Energy Services Gas Holding Company  </t>
  </si>
  <si>
    <t xml:space="preserve">196  AEP Investments, Inc.  </t>
  </si>
  <si>
    <t>IS8076</t>
  </si>
  <si>
    <t>IS8876</t>
  </si>
  <si>
    <t>GLS8276</t>
  </si>
  <si>
    <t xml:space="preserve">AEP ProServ    </t>
  </si>
  <si>
    <t xml:space="preserve">S936  ProServ Eliminations  </t>
  </si>
  <si>
    <t xml:space="preserve">143  AEP Pro Serv, Inc.  </t>
  </si>
  <si>
    <t xml:space="preserve">319  United Sciences Testing, Inc,  </t>
  </si>
  <si>
    <t>IS8046</t>
  </si>
  <si>
    <t>IS8846</t>
  </si>
  <si>
    <t>GLS8246</t>
  </si>
  <si>
    <t xml:space="preserve">AEP Resources Other - Consolidated    </t>
  </si>
  <si>
    <t>AEP_RESOURCES_OTHER</t>
  </si>
  <si>
    <t xml:space="preserve">S931  AEP Resources Eliminations  </t>
  </si>
  <si>
    <t xml:space="preserve">172  AEP Resources, Inc.  </t>
  </si>
  <si>
    <t>IS8074</t>
  </si>
  <si>
    <t>IS8874</t>
  </si>
  <si>
    <t>GLS8274</t>
  </si>
  <si>
    <t xml:space="preserve">CSW Energy Services Consol    </t>
  </si>
  <si>
    <t xml:space="preserve">S956  CSW Energy Eliminations  </t>
  </si>
  <si>
    <t xml:space="preserve">176  CSW Energy Services, Inc.  </t>
  </si>
  <si>
    <t>Non-Consolidating Companies</t>
  </si>
  <si>
    <t>NON_CONSOL</t>
  </si>
  <si>
    <t xml:space="preserve">245  Dolet Hills Lignite Company, LLC  </t>
  </si>
  <si>
    <t xml:space="preserve">301  AEP Energy Services Canada  </t>
  </si>
  <si>
    <t xml:space="preserve">389  Oxbow Mining  </t>
  </si>
  <si>
    <t xml:space="preserve">ETA    </t>
  </si>
  <si>
    <t xml:space="preserve">379  Electric Transmission America  </t>
  </si>
  <si>
    <t xml:space="preserve">ETT    </t>
  </si>
  <si>
    <t>ETT</t>
  </si>
  <si>
    <t xml:space="preserve">374  Electric Transmission Texas, LLC  </t>
  </si>
  <si>
    <t xml:space="preserve">Cardinal    </t>
  </si>
  <si>
    <t>CARDINAL</t>
  </si>
  <si>
    <t xml:space="preserve">104  Cardinal  </t>
  </si>
  <si>
    <t>IS80IS80</t>
  </si>
  <si>
    <t>IS8880</t>
  </si>
  <si>
    <t>GLS8280</t>
  </si>
  <si>
    <t xml:space="preserve">PATH    </t>
  </si>
  <si>
    <t xml:space="preserve">WV_SERIES    </t>
  </si>
  <si>
    <t>WV_SERIES</t>
  </si>
  <si>
    <t xml:space="preserve">NC001 Eliminations    </t>
  </si>
  <si>
    <t xml:space="preserve">376  Path WV Transmission Co  </t>
  </si>
  <si>
    <t xml:space="preserve">378  West Virgina Series  </t>
  </si>
  <si>
    <t>418</t>
  </si>
  <si>
    <t>Grid Assurance</t>
  </si>
  <si>
    <t>S911</t>
  </si>
  <si>
    <t>AEP RIVER TOPSIDEs</t>
  </si>
  <si>
    <t>428</t>
  </si>
  <si>
    <t>New Mex Renewables Development LLC</t>
  </si>
  <si>
    <t>433</t>
  </si>
  <si>
    <t>NMRD Data Center LLC</t>
  </si>
  <si>
    <t xml:space="preserve">Inactive BU    </t>
  </si>
  <si>
    <t>INACTIVE_BU</t>
  </si>
  <si>
    <t>every other closed Business Unit</t>
  </si>
  <si>
    <t>292  AEP MEMCO LLC</t>
  </si>
  <si>
    <t>293  AEP Elmwood LLC</t>
  </si>
  <si>
    <t>429  Amazon</t>
  </si>
  <si>
    <t>AEP WIND Consolidated</t>
  </si>
  <si>
    <t>Trent Wind</t>
  </si>
  <si>
    <t>X965 Trent Eliminations</t>
  </si>
  <si>
    <t>Desert Sky</t>
  </si>
  <si>
    <t>DESERT_SKY_E_CONSOL</t>
  </si>
  <si>
    <t>X938 Desert Sky Eliminations</t>
  </si>
  <si>
    <t>RB215  APCO Ohio Sep</t>
  </si>
  <si>
    <t>RB101  AEP Utilities Ohio Sep</t>
  </si>
  <si>
    <t>394  DCC Fuel 4, LLC</t>
  </si>
  <si>
    <t>411  DCC Fuel 6, LLC</t>
  </si>
  <si>
    <t>OPCO_Historical</t>
  </si>
  <si>
    <t>X919</t>
  </si>
  <si>
    <t>Historical Eliminations</t>
  </si>
  <si>
    <t>S138  History Mutual Energy SWEPCO L.P</t>
  </si>
  <si>
    <r>
      <t xml:space="preserve">R101  AEP Utilities, Inc.  </t>
    </r>
    <r>
      <rPr>
        <sz val="5"/>
        <color indexed="10"/>
        <rFont val="Arial"/>
        <family val="2"/>
      </rPr>
      <t>(Used to move history to CORP Segment)</t>
    </r>
  </si>
  <si>
    <r>
      <t>S908  Trans JV</t>
    </r>
    <r>
      <rPr>
        <sz val="7"/>
        <color indexed="8"/>
        <rFont val="Arial"/>
        <family val="2"/>
      </rPr>
      <t xml:space="preserve"> (50/50 ETT Ownership of BU101)</t>
    </r>
  </si>
  <si>
    <t>Trent</t>
  </si>
  <si>
    <t>S965 Eliminations</t>
  </si>
  <si>
    <t>S913 Eliminations</t>
  </si>
  <si>
    <t>434  Kyte Works</t>
  </si>
  <si>
    <t>S937  Wind Eliminations</t>
  </si>
  <si>
    <t>X937 Wind Consolidated</t>
  </si>
  <si>
    <r>
      <t>Effective :</t>
    </r>
    <r>
      <rPr>
        <b/>
        <sz val="12"/>
        <color indexed="9"/>
        <rFont val="Arial"/>
        <family val="2"/>
      </rPr>
      <t xml:space="preserve"> MARCH 2018</t>
    </r>
  </si>
  <si>
    <t>MARCH 2018</t>
  </si>
  <si>
    <t>Report Book</t>
  </si>
  <si>
    <t>April 18, 2018</t>
  </si>
  <si>
    <t>Added range named NONCURRENT_ASSETS</t>
  </si>
  <si>
    <t>TRIAL BALANCE (natural sign)</t>
  </si>
  <si>
    <t>FERC BALANCE SHEET node</t>
  </si>
  <si>
    <t>BALANCE SHEET</t>
  </si>
  <si>
    <t>GAAP</t>
  </si>
  <si>
    <t>Name changed from GLS8291 to GAAP_BS1</t>
  </si>
  <si>
    <t>May 2018</t>
  </si>
  <si>
    <t>nVision application started having issues with running. Had to split out IS from BS in order for the application to process less data.</t>
  </si>
  <si>
    <t>Line 1</t>
  </si>
  <si>
    <t>UTILITY PLANT</t>
  </si>
  <si>
    <t>%,FACCOUNT,TGL_FERC_ACCT,X,NELEC_PLT_IN_SERV,NPROP_CAP_LEASE</t>
  </si>
  <si>
    <t>Plant In Service (101)</t>
  </si>
  <si>
    <t>%,FACCOUNT,TGL_FERC_ACCT,X,NELEC_PLT_PUR_OR_SOLD</t>
  </si>
  <si>
    <t>Electric Plant Purchased or Sold (102)</t>
  </si>
  <si>
    <t>%,FACCOUNT,TGL_FERC_ACCT,X,NEXP_ELEC_PLT_UNCLASS</t>
  </si>
  <si>
    <t>Experimental Electric Plant Unclass (103)</t>
  </si>
  <si>
    <t>%,FACCOUNT,TGL_FERC_ACCT,X,NELEC_PLT_LEASED_OTHR</t>
  </si>
  <si>
    <t>Electric Plant Lease to Others (104)</t>
  </si>
  <si>
    <t>%,FACCOUNT,TGL_FERC_ACCT,X,NELEC_PLT_FUT_USE</t>
  </si>
  <si>
    <t>Electric Plant Held for Future Use (105)</t>
  </si>
  <si>
    <t>%,FACCOUNT,TGL_FERC_ACCT,X,NCOMP_CONST_NOT_CLASS</t>
  </si>
  <si>
    <t>Completed Construction Not Class (106)</t>
  </si>
  <si>
    <t>%,FACCOUNT,TGL_FERC_ACCT,X,NELEC_PLT_ACQ_ADJUSTM</t>
  </si>
  <si>
    <t>Electric Plant Acquisition Adjustment (114)</t>
  </si>
  <si>
    <t>%,FACCOUNT,TGL_FERC_ACCT,NELEC_UTIL_PLNT_TOT</t>
  </si>
  <si>
    <t>Line 2</t>
  </si>
  <si>
    <t>Utility Plant (101-106, 114)</t>
  </si>
  <si>
    <t>%,FACCOUNT,X,TGL_FERC_ACCT,NCONST_WORK_IN_PROG</t>
  </si>
  <si>
    <t>Line 3</t>
  </si>
  <si>
    <t>Construction Work in Progress (107)</t>
  </si>
  <si>
    <t>Line 4</t>
  </si>
  <si>
    <t>Utility Plant</t>
  </si>
  <si>
    <t>Line 5</t>
  </si>
  <si>
    <t>(Less) Accum. Prov. For Depr. Amort. Depl. (108,110,111,115)</t>
  </si>
  <si>
    <t>Line 6</t>
  </si>
  <si>
    <t>Net Utility Plant</t>
  </si>
  <si>
    <t>Line 7</t>
  </si>
  <si>
    <t>Nuclear Fuel in Process of Ref., Conv.,Enrich., and Fab. (120.1)</t>
  </si>
  <si>
    <t>Line 8</t>
  </si>
  <si>
    <t>Nuclear Fuel Materials and Assemblies-Stock Account (120.2)</t>
  </si>
  <si>
    <t>Line 9</t>
  </si>
  <si>
    <t>Nuclear Fuel Assemblies in Reactor (120.3)</t>
  </si>
  <si>
    <t>Line 10</t>
  </si>
  <si>
    <t>Spent Nuclear Fuel (120.4)</t>
  </si>
  <si>
    <t>Line 11</t>
  </si>
  <si>
    <t>Nuclear Fuel Under Capital Leases (120.6)</t>
  </si>
  <si>
    <t>Line 12</t>
  </si>
  <si>
    <t>(Less) Accum. Prov. For Amort. Of Nucl. Fuel Assemblies (120.5)</t>
  </si>
  <si>
    <t>Line 13</t>
  </si>
  <si>
    <t>Net Nuclear Fuel</t>
  </si>
  <si>
    <t>Line 14</t>
  </si>
  <si>
    <t>Net Utility Plant (Enter Total of lines 6 and 13)</t>
  </si>
  <si>
    <t>Line 15</t>
  </si>
  <si>
    <t>Utility Plant Adjustments (116)</t>
  </si>
  <si>
    <t>Line 16</t>
  </si>
  <si>
    <t>Gas Stored Underground - Noncurrent (117)</t>
  </si>
  <si>
    <t>Line 17</t>
  </si>
  <si>
    <t>OTHER PROPERTY AND INVESTMENTS</t>
  </si>
  <si>
    <t>Line 18</t>
  </si>
  <si>
    <t>Nonutility Property (121)</t>
  </si>
  <si>
    <t>Line 19</t>
  </si>
  <si>
    <t>(Less) Accum. Prov. For Depr. And Amort. (122)</t>
  </si>
  <si>
    <t>Line 20</t>
  </si>
  <si>
    <t>Investments in Associated Companies (123)</t>
  </si>
  <si>
    <t>Line 21</t>
  </si>
  <si>
    <t>Investment in Subsidiary Companies (123.1)</t>
  </si>
  <si>
    <t>Line 23</t>
  </si>
  <si>
    <t>Noncurrent Portion of Allowances</t>
  </si>
  <si>
    <t>Line 24</t>
  </si>
  <si>
    <t>Other Investments (124)</t>
  </si>
  <si>
    <t>Line 25</t>
  </si>
  <si>
    <t>Sinking Funds (125)</t>
  </si>
  <si>
    <t>Line 26</t>
  </si>
  <si>
    <t>Depreciation Fund (126)</t>
  </si>
  <si>
    <t>Line 27</t>
  </si>
  <si>
    <t>Amortization Fund - Federal (127)</t>
  </si>
  <si>
    <t>Line 28</t>
  </si>
  <si>
    <t>Other Special Funds (128)</t>
  </si>
  <si>
    <t>Line 29</t>
  </si>
  <si>
    <t>Special Funds (Non Major Only) (129)</t>
  </si>
  <si>
    <t>Line 30</t>
  </si>
  <si>
    <t>Long-Term Portion of Derivative Assets (175)</t>
  </si>
  <si>
    <t>Line 31</t>
  </si>
  <si>
    <t>Long-Term Portion of Derivative Assets - Hedges (176)</t>
  </si>
  <si>
    <t>Line 32</t>
  </si>
  <si>
    <t>Other Property and Investments</t>
  </si>
  <si>
    <t>Line 33</t>
  </si>
  <si>
    <t>CURRENT AND ACCRUED ASSETS</t>
  </si>
  <si>
    <t>Line 34</t>
  </si>
  <si>
    <t>Cash and Working Funds (Non-major Only) (130)</t>
  </si>
  <si>
    <t>Line 35</t>
  </si>
  <si>
    <t>Cash (131)</t>
  </si>
  <si>
    <t>Line 36</t>
  </si>
  <si>
    <t>Special Deposits (132-134)</t>
  </si>
  <si>
    <t>Line 37</t>
  </si>
  <si>
    <t>Working Funds (135)</t>
  </si>
  <si>
    <t>Line 38</t>
  </si>
  <si>
    <t>Temporary Cash Investments (136)</t>
  </si>
  <si>
    <t>Line 39</t>
  </si>
  <si>
    <t>Notes Receivable (141)</t>
  </si>
  <si>
    <t>Line 40</t>
  </si>
  <si>
    <t>Customer Accounts Receivable (142)</t>
  </si>
  <si>
    <t>Line 41</t>
  </si>
  <si>
    <t>Other Accounts Receivable (143)</t>
  </si>
  <si>
    <t>Line 42</t>
  </si>
  <si>
    <t>(Less) Accum. Prov. For Uncollectible Acct.-Credit (144)</t>
  </si>
  <si>
    <t>Line 43</t>
  </si>
  <si>
    <t>Notes Receivable from Associated Companies (145)</t>
  </si>
  <si>
    <t>Line 44</t>
  </si>
  <si>
    <t>Accounts Receivable from Assoc. Companies (146)</t>
  </si>
  <si>
    <t>Line 45</t>
  </si>
  <si>
    <t>Fuel Stock (151)</t>
  </si>
  <si>
    <t>Line 46</t>
  </si>
  <si>
    <t>Fuel Stock Expenses Undistributed (152)</t>
  </si>
  <si>
    <t>Line 47</t>
  </si>
  <si>
    <t>Residuals (Elec) and Extracted Products (153)</t>
  </si>
  <si>
    <t>Line 48</t>
  </si>
  <si>
    <t>Plant Materials and Operating Supplies (154)</t>
  </si>
  <si>
    <t>Line 49</t>
  </si>
  <si>
    <t>Merchandise (155)</t>
  </si>
  <si>
    <t>Line 50</t>
  </si>
  <si>
    <t>Other Materials and Supplies (156)</t>
  </si>
  <si>
    <t>Line 51</t>
  </si>
  <si>
    <t>Nuclear Materials Held for Sale (157)</t>
  </si>
  <si>
    <t>Line 52</t>
  </si>
  <si>
    <t>Allowances (158.1 and 158.2)</t>
  </si>
  <si>
    <t>Line 53</t>
  </si>
  <si>
    <t>(Less) Noncurrent Portion of Allowances</t>
  </si>
  <si>
    <t>Line 54</t>
  </si>
  <si>
    <t>Stores Expense Undistributed (163)</t>
  </si>
  <si>
    <t>Line 55</t>
  </si>
  <si>
    <t>Gas Stored Underground - Current (164.1)</t>
  </si>
  <si>
    <t>Line 56</t>
  </si>
  <si>
    <t>Liquefied Natural Gas Stored and Held for Processing (164.2-164.3)</t>
  </si>
  <si>
    <t>Line 57</t>
  </si>
  <si>
    <t>Prepayments (165)</t>
  </si>
  <si>
    <t>Line 58</t>
  </si>
  <si>
    <t>Advances for Gas (166-167)</t>
  </si>
  <si>
    <t>Line 59</t>
  </si>
  <si>
    <t>Interest and Dividends Receivable (171)</t>
  </si>
  <si>
    <t>Line 60</t>
  </si>
  <si>
    <t>Rents Receivable (172)</t>
  </si>
  <si>
    <t>Line 61</t>
  </si>
  <si>
    <t>Accrued Utility Revenues (173)</t>
  </si>
  <si>
    <t>Line 62</t>
  </si>
  <si>
    <t>Miscellaneous Current and Accrued Assets (174)</t>
  </si>
  <si>
    <t>Line 63</t>
  </si>
  <si>
    <t>Derivative Instrument Assets (175)</t>
  </si>
  <si>
    <t>Line 64</t>
  </si>
  <si>
    <t>(Less) Long-Term Portion of Derivative Instrument Assets (175)</t>
  </si>
  <si>
    <t>Line 65</t>
  </si>
  <si>
    <t>Derivative Instrument Assets - Hedges (176)</t>
  </si>
  <si>
    <t>Line 66</t>
  </si>
  <si>
    <t>(Less) Long-Term Portion of Derivative Instrument Assets - Hedges (176)</t>
  </si>
  <si>
    <t>Line 67</t>
  </si>
  <si>
    <t>Total Current and Accrued Assets</t>
  </si>
  <si>
    <t>Line 68</t>
  </si>
  <si>
    <t>DEFERRED DEBITS</t>
  </si>
  <si>
    <t>Line 69</t>
  </si>
  <si>
    <t>Unamortized Debt Expenses (181)</t>
  </si>
  <si>
    <t>Line 70</t>
  </si>
  <si>
    <t>Extraordinary Property Losses (182.1)</t>
  </si>
  <si>
    <t>Line 71</t>
  </si>
  <si>
    <t>Unrecovered Plant and Regulatory Study Costs (182.2)</t>
  </si>
  <si>
    <t>Line 72</t>
  </si>
  <si>
    <t>Other Regulatory Assets (182.3)</t>
  </si>
  <si>
    <t>Line 73</t>
  </si>
  <si>
    <t>Prelim. Survey and Investigation Charges (Electric) (183)</t>
  </si>
  <si>
    <t>Line 74</t>
  </si>
  <si>
    <t>Preliminary Natural Gas Survey and Investigation Charges (183.1)</t>
  </si>
  <si>
    <t>Line 75</t>
  </si>
  <si>
    <t>Other Preliminary Survey and Investigation Charges (183.2)</t>
  </si>
  <si>
    <t>Line 76</t>
  </si>
  <si>
    <t>Clearing Accounts (184)</t>
  </si>
  <si>
    <t>Line 77</t>
  </si>
  <si>
    <t>Temporary Facilities (185)</t>
  </si>
  <si>
    <t>Line 78</t>
  </si>
  <si>
    <t>Miscellaneous Deferred Debits (186)</t>
  </si>
  <si>
    <t>Line 79</t>
  </si>
  <si>
    <t>Def. Losses from Disposition of Utility Plt. (187)</t>
  </si>
  <si>
    <t>Line 80</t>
  </si>
  <si>
    <t>Research, Devel. And Demonstration Expend. (188)</t>
  </si>
  <si>
    <t>Line 81</t>
  </si>
  <si>
    <t>Unamortized Loss on Reacquired Debt (189)</t>
  </si>
  <si>
    <t>Line 82</t>
  </si>
  <si>
    <t>Accumulated Deferred Income Tax (190)</t>
  </si>
  <si>
    <t>Line 83</t>
  </si>
  <si>
    <t>Unrecovered Purchased Gas Costs (191)</t>
  </si>
  <si>
    <t>Line 84</t>
  </si>
  <si>
    <t>Total Deferred Debits (lines 69 through 83)</t>
  </si>
  <si>
    <t>Line 85</t>
  </si>
  <si>
    <t>TOTAL ASSETS (lines 14-16. 32, 67, and 84)</t>
  </si>
  <si>
    <t>PROPRIETARY CAPITAL</t>
  </si>
  <si>
    <t>Common Stock Issued (201)</t>
  </si>
  <si>
    <t>Preferred Stock Issued (204)</t>
  </si>
  <si>
    <t>Capital Stock Subscribed (202, 205)</t>
  </si>
  <si>
    <t>Stock Libility for Conversion (203, 206)</t>
  </si>
  <si>
    <t>Premium on Capital Stock (207)</t>
  </si>
  <si>
    <t>Other Paid-In Capital (208-211)</t>
  </si>
  <si>
    <t>Installments Received on Capital Stock (212)</t>
  </si>
  <si>
    <t>(Less) Discount on Capital Stock (213)</t>
  </si>
  <si>
    <t>(Less) Capital Stock Expense (214)</t>
  </si>
  <si>
    <t>Earnings</t>
  </si>
  <si>
    <t>less Equity</t>
  </si>
  <si>
    <t>Retained Earnings (215, 215.1, 216)</t>
  </si>
  <si>
    <t>Unappropriated Undistributed Subsidiary Earnings (216.1)</t>
  </si>
  <si>
    <t>(Less) Reacquired Capital Stock (217)</t>
  </si>
  <si>
    <t>Noncorporate Proprietorship (Nonmajor Only) (218)</t>
  </si>
  <si>
    <t>Accumulated Other Comprehensive Income (219)</t>
  </si>
  <si>
    <t>Total Proprietary Capital</t>
  </si>
  <si>
    <t>LONG-TERM DEBT</t>
  </si>
  <si>
    <t>Bonds (221)</t>
  </si>
  <si>
    <t>(Less) Reacquired Bonds (222)</t>
  </si>
  <si>
    <t>Advances from Associated Companies (223)</t>
  </si>
  <si>
    <t>Other Long-Term Debt (224)</t>
  </si>
  <si>
    <t>Line 22</t>
  </si>
  <si>
    <t>Unamortized Premium on Long-Term Debt (225)</t>
  </si>
  <si>
    <t>(Less) Unamortized Discount on Long-Term Debt-Debit (226)</t>
  </si>
  <si>
    <t>Total Long-Term Debt</t>
  </si>
  <si>
    <t>OTHER NONCURRENT LIABILITIES</t>
  </si>
  <si>
    <t>Obligations Under Capital Leases - Noncurrent (227)</t>
  </si>
  <si>
    <t>Accumulated Provision for Property Insurance (228.1)</t>
  </si>
  <si>
    <t>Accumulated Provision for Injuries and Damages (228.2)</t>
  </si>
  <si>
    <t>Accumulated Provision for Pensions and Benefits (228.3)</t>
  </si>
  <si>
    <t>Accumulated Miscellaneous Operating Provisions (228.4)</t>
  </si>
  <si>
    <t>Accumulated Provision for Rate Refunds (229)</t>
  </si>
  <si>
    <t>Long-Term Portion of Derivative Instrument Liabilities</t>
  </si>
  <si>
    <t>Long-Term Portion of Derivative Instrument Liabilities-Hedges</t>
  </si>
  <si>
    <t>Asset Retirement Obligations (230)</t>
  </si>
  <si>
    <t>Total Other Noncurrent Liabilities</t>
  </si>
  <si>
    <t>CURRENT AND ACCRUED LIABILITIES</t>
  </si>
  <si>
    <t>Notes Payable (231)</t>
  </si>
  <si>
    <t>Accounts Payable (232)</t>
  </si>
  <si>
    <t>Notes Payable to Associated Companies (233)</t>
  </si>
  <si>
    <t>Accounts Payable to Associated Companies (234)</t>
  </si>
  <si>
    <t>Customer Deposits (235)</t>
  </si>
  <si>
    <t>Taxes Accrued (236)</t>
  </si>
  <si>
    <t>Interest Accrued (237)</t>
  </si>
  <si>
    <t>Dividends Declared (238)</t>
  </si>
  <si>
    <t>Matured Long-Term Debt (239)</t>
  </si>
  <si>
    <t>Matured Interest (240)</t>
  </si>
  <si>
    <t>Tax Collections Payable (241)</t>
  </si>
  <si>
    <t>Miscellaneous Current and Accrued Liabilities (242)</t>
  </si>
  <si>
    <t>Obligations Under Capital Leases-Current (243)</t>
  </si>
  <si>
    <t>Derivative Instrument Liabilities (244)</t>
  </si>
  <si>
    <t>(Less) Long-Term Portion of Derivative Instrument Liabilities</t>
  </si>
  <si>
    <t>Derivative Instrument Liabilities-Hedges (245)</t>
  </si>
  <si>
    <t>(Less) Long-Term Portion of Derivative Instrument Liabilities-Hedges</t>
  </si>
  <si>
    <t>Total Current and Accrued Liabilities (lines 37 through 53)</t>
  </si>
  <si>
    <t>DEFERRED CREDITS</t>
  </si>
  <si>
    <t>Customer Advances for Construction (252)</t>
  </si>
  <si>
    <t>Accumulated Deferred Investment Tax Credits (255)</t>
  </si>
  <si>
    <t>Deferred Gains from Disposition of Utility Plant (256)</t>
  </si>
  <si>
    <t>Other Deferred Credits (253)</t>
  </si>
  <si>
    <t>Other Regulatory Liabilities (254)</t>
  </si>
  <si>
    <t>Unamortized Gain on Reacquired Debt (257)</t>
  </si>
  <si>
    <t>Accum. Deferred Income Taxes-Accel. Amort. (281)</t>
  </si>
  <si>
    <t>Accum. Deferred Income Taxes-Other Property (282)</t>
  </si>
  <si>
    <t>Accum. Deferred Income Taxes-Other (283)</t>
  </si>
  <si>
    <t>Total Deferred Credits</t>
  </si>
  <si>
    <t>Total Liabilities And Stockholder Equity</t>
  </si>
  <si>
    <t>This line should be zero</t>
  </si>
  <si>
    <t>%,R,FACCOUNT,X,TGL_FERC_ACCT,NCUM_PRV_DEP_DPL_AMRT</t>
  </si>
  <si>
    <t>%,FACCOUNT,X,TGL_FERC_ACCT,N1201</t>
  </si>
  <si>
    <t>%,FACCOUNT,X,TGL_FERC_ACCT,N1202</t>
  </si>
  <si>
    <t>%,FACCOUNT,X,TGL_FERC_ACCT,N1203</t>
  </si>
  <si>
    <t>%,FACCOUNT,X,TGL_FERC_ACCT,N1204</t>
  </si>
  <si>
    <t>%,FACCOUNT,X,TGL_FERC_ACCT,NNUC_FUEL_LSE</t>
  </si>
  <si>
    <t>%,R,FACCOUNT,X,TGL_FERC_ACCT,NACCUM_PROV_AMORT_NUC</t>
  </si>
  <si>
    <t>%,FACCOUNT,X,TGL_FERC_ACCT,NUTIL_PLT_ADJUSTMENTS</t>
  </si>
  <si>
    <t>%,FACCOUNT,X,TGL_FERC_ACCT,NOTHER_UTIL_PLANT</t>
  </si>
  <si>
    <t>%,FACCOUNT,X,TGL_FERC_ACCT,NGROSS_NONUTILTY_PROP</t>
  </si>
  <si>
    <t>%,R,FACCOUNT,X,TGL_FERC_ACCT,NACCM_PROV_DEP_DEPL_A</t>
  </si>
  <si>
    <t>%,FACCOUNT,X,TGL_FERC_ACCT,NINV_IN_ASSOC_COMPANY</t>
  </si>
  <si>
    <t>%,FACCOUNT,X,TGL_FERC_ACCT,NINV_IN_SUBS</t>
  </si>
  <si>
    <t>%,FACCOUNT,X,TGL_FERC_ACCT,NALLOWANCE_NONCURRENT</t>
  </si>
  <si>
    <t>%,FACCOUNT,X,TGL_FERC_ACCT,NOTHER_INVESTMENTS</t>
  </si>
  <si>
    <t>%,FACCOUNT,X,TGL_FERC_ACCT,N1250</t>
  </si>
  <si>
    <t>%,FACCOUNT,X,TGL_FERC_ACCT,N1260</t>
  </si>
  <si>
    <t>%,FACCOUNT,X,TGL_FERC_ACCT,N1270</t>
  </si>
  <si>
    <t>%,FACCOUNT,X,TGL_FERC_ACCT,N1280</t>
  </si>
  <si>
    <t>%,FACCOUNT,X,TGL_FERC_ACCT,N1290</t>
  </si>
  <si>
    <t>%,FACCOUNT,X,TGL_FERC_ACCT,N1750_LONG_TERM</t>
  </si>
  <si>
    <t>%,FACCOUNT,X,TGL_FERC_ACCT,N1760_LONG_TERM</t>
  </si>
  <si>
    <t>%,FACCOUNT,X,TGL_FERC_ACCT,NCASH</t>
  </si>
  <si>
    <t>%,FACCOUNT,X,TGL_FERC_ACCT,NSPECIAL_DEPOSITS</t>
  </si>
  <si>
    <t>%,FACCOUNT,X,TGL_FERC_ACCT,NWORKING_FUNDS</t>
  </si>
  <si>
    <t>%,FACCOUNT,X,TGL_FERC_ACCT,NTEMPORARY_INVESTMENT</t>
  </si>
  <si>
    <t>%,FACCOUNT,X,TGL_FERC_ACCT,NNOTES_RECEIVABLE</t>
  </si>
  <si>
    <t>%,FACCOUNT,X,TGL_FERC_ACCT,NCUSTOMERS</t>
  </si>
  <si>
    <t>%,FACCOUNT,X,TGL_FERC_ACCT,NOTH_ACCTS_RECEIVABLE</t>
  </si>
  <si>
    <t>%,R,FACCOUNT,X,TGL_FERC_ACCT,NACCM_PROV_UNCOL_ACCT</t>
  </si>
  <si>
    <t>%,FACCOUNT,X,TGL_FERC_ACCT,NADV_TO_AFFILIATES,NNOTES_REC_ASSOC_CO</t>
  </si>
  <si>
    <t>%,FACCOUNT,X,TGL_FERC_ACCT,NASSOCIATED_COMPANIES</t>
  </si>
  <si>
    <t>%,FACCOUNT,X,TGL_FERC_ACCT,NFUEL</t>
  </si>
  <si>
    <t>%,FACCOUNT,X,TGL_FERC_ACCT,NFUEL_STK_UNDISTRIBUT</t>
  </si>
  <si>
    <t>%,FACCOUNT,X,TGL_FERC_ACCT,NRESID_AND_EXTRA_PROD</t>
  </si>
  <si>
    <t>%,FACCOUNT,X,TGL_FERC_ACCT,NPLANT_MAT_&amp;_SUPPLIES</t>
  </si>
  <si>
    <t>%,FACCOUNT,X,TGL_FERC_ACCT,NMERCHANDISE</t>
  </si>
  <si>
    <t>%,FACCOUNT,X,TGL_FERC_ACCT,NOTHER_MAT_&amp;_SUPPLIES</t>
  </si>
  <si>
    <t>%,FACCOUNT,X,TGL_FERC_ACCT,NNUCL_MAT_HLD_FR_SALE</t>
  </si>
  <si>
    <t>%,FACCOUNT,X,TGL_FERC_ACCT,NALLOW_INV</t>
  </si>
  <si>
    <t>%,FACCOUNT,X,TGL_FERC_ACCT,NSTORES_EXP_UNDISTRIB</t>
  </si>
  <si>
    <t>%,FACCOUNT,X,TGL_FERC_ACCT,NPREPAYMENTS</t>
  </si>
  <si>
    <t>%,FACCOUNT,X,TGL_FERC_ACCT,NINT_&amp;_DIVNDS_RECEIV</t>
  </si>
  <si>
    <t>%,FACCOUNT,X,TGL_FERC_ACCT,NRENTS_RECEIVABLE</t>
  </si>
  <si>
    <t>%,FACCOUNT,X,TGL_FERC_ACCT,NACCRUED_UTIL_REV</t>
  </si>
  <si>
    <t>%,FACCOUNT,X,TGL_FERC_ACCT,NMISC_CRR_&amp;_ACD_ASSET</t>
  </si>
  <si>
    <t>%,FACCOUNT,X,TGL_FERC_ACCT,N1750</t>
  </si>
  <si>
    <t>%,FACCOUNT,X,TGL_FERC_ACCT,N1760</t>
  </si>
  <si>
    <t>%,FACCOUNT,X,TGL_FERC_ACCT,NUNAMT_DEBT_EXPENSE</t>
  </si>
  <si>
    <t>%,FACCOUNT,X,TGL_FERC_ACCT,NEXTRAORD_PROP_LOSS</t>
  </si>
  <si>
    <t>%,FACCOUNT,X,TGL_FERC_ACCT,NUNRECVD_PLT_&amp;_REG_ST</t>
  </si>
  <si>
    <t>%,FACCOUNT,X,TGL_FERC_ACCT,NOTHER_REG_ASSETS</t>
  </si>
  <si>
    <t>%,FACCOUNT,X,TGL_FERC_ACCT,NPRELIM_SURVEY</t>
  </si>
  <si>
    <t>%,FACCOUNT,X,TGL_FERC_ACCT,NPRELIM_SURVEY_GAS</t>
  </si>
  <si>
    <t>%,FACCOUNT,X,TGL_FERC_ACCT,NOTHER_PRELIM_SURVEY</t>
  </si>
  <si>
    <t>%,FACCOUNT,X,TGL_FERC_ACCT,NCLEARING_ACCTS</t>
  </si>
  <si>
    <t>%,FACCOUNT,X,TGL_FERC_ACCT,NTEMP_FACILITIES</t>
  </si>
  <si>
    <t>%,FACCOUNT,X,TGL_FERC_ACCT,NMISC_DEFERRED_DEBITS</t>
  </si>
  <si>
    <t>%,FACCOUNT,X,TGL_FERC_ACCT,NDEF_LOS_DISP_UTILPLT</t>
  </si>
  <si>
    <t>%,FACCOUNT,X,TGL_FERC_ACCT,NRESEARCH_DEVELOPMENT</t>
  </si>
  <si>
    <t>%,FACCOUNT,X,TGL_FERC_ACCT,NUNAMRT_LSS_REACQ_DBT</t>
  </si>
  <si>
    <t>%,FACCOUNT,X,TGL_FERC_ACCT,NACCM_DEFRD_INC_TAXES</t>
  </si>
  <si>
    <t>%,FACCOUNT,X,TGL_FERC_ACCT,NUNREC_PURCH_GAS_COST</t>
  </si>
  <si>
    <t>%,R,FACCOUNT,X,TGL_FERC_ACCT,NCOMMON_STOCK</t>
  </si>
  <si>
    <t>%,R,FACCOUNT,X,TGL_FERC_ACCT,NPREFERRED_STOCK</t>
  </si>
  <si>
    <t>%,R,FACCOUNT,X,TGL_FERC_ACCT,NCAPITAL_STK_SUBSCRIB</t>
  </si>
  <si>
    <t>%,R,FACCOUNT,X,TGL_FERC_ACCT,NSTK_LIAB_FOR_CONVERS</t>
  </si>
  <si>
    <t>%,R,FACCOUNT,X,TGL_FERC_ACCT,NPREM_ON_CAP_STK</t>
  </si>
  <si>
    <t>%,R,FACCOUNT,X,TGL_FERC_ACCT,NPAID-IN_CAPTL_DONAT,NMISC_PAID_IN_CAPITAL</t>
  </si>
  <si>
    <t>%,R,FACCOUNT,X,TGL_FERC_ACCT,NINSTALL_ON_CAP_STK</t>
  </si>
  <si>
    <t>%,FACCOUNT,X,TGL_FERC_ACCT,NDISCOUNT_ON_CAP_STK</t>
  </si>
  <si>
    <t>%,FACCOUNT,X,TGL_FERC_ACCT,NCAP_STK_EXPENSE</t>
  </si>
  <si>
    <t>%,R,FACCOUNT,X,TGL_FERC_ACCT,NUNAPP_UNDIST_SUB_EAR,NEQUITY_IN_SUB_EARN</t>
  </si>
  <si>
    <t>%,FACCOUNT,X,TGL_FERC_ACCT,NREACQ_CAPITAL_STK</t>
  </si>
  <si>
    <t>%,R,FACCOUNT,X,TGL_FERC_ACCT,NOTHER_COMP_INCOME</t>
  </si>
  <si>
    <t>%,R,FACCOUNT,X,TGL_FERC_ACCT,NBONDS</t>
  </si>
  <si>
    <t>%,FACCOUNT,X,TGL_FERC_ACCT,NREACQUIRED_BONDS</t>
  </si>
  <si>
    <t>%,R,FACCOUNT,X,TGL_FERC_ACCT,NADV_FROM_ASSOC_CO</t>
  </si>
  <si>
    <t>%,R,FACCOUNT,X,TGL_FERC_ACCT,NOTHER_LT_DEBT</t>
  </si>
  <si>
    <t>%,R,FACCOUNT,X,TGL_FERC_ACCT,NUNAMORT_DEBT_PREM</t>
  </si>
  <si>
    <t>%,FACCOUNT,X,TGL_FERC_ACCT,NUNAMORT_DEBT_DISCNT</t>
  </si>
  <si>
    <t>%,R,FACCOUNT,X,TGL_FERC_ACCT,NOBLGTN_UNDR_CAP_LEA</t>
  </si>
  <si>
    <t>%,R,FACCOUNT,X,TGL_FERC_ACCT,NACCUM_PROV_PROP_INS</t>
  </si>
  <si>
    <t>%,R,FACCOUNT,X,TGL_FERC_ACCT,NACCUM_PROV_INS_DAM</t>
  </si>
  <si>
    <t>%,R,FACCOUNT,X,TGL_FERC_ACCT,NACCUM_PROV_PENS_BEN</t>
  </si>
  <si>
    <t>%,R,FACCOUNT,X,TGL_FERC_ACCT,NACCUM_MISC_OPER_PROV</t>
  </si>
  <si>
    <t>%,R,FACCOUNT,X,TGL_FERC_ACCT,NACCUM_PROV_RT_RFNDS</t>
  </si>
  <si>
    <t>%,R,FACCOUNT,X,TGL_FERC_ACCT,N2440_LONG_TERM</t>
  </si>
  <si>
    <t>%,R,FACCOUNT,X,TGL_FERC_ACCT,N2450_LONG_TERM</t>
  </si>
  <si>
    <t>%,R,FACCOUNT,X,TGL_FERC_ACCT,NASSET_RETIRE_OBLIG</t>
  </si>
  <si>
    <t>%,R,FACCOUNT,X,TGL_FERC_ACCT,NNOTES_PAYABLE</t>
  </si>
  <si>
    <t>%,R,FACCOUNT,X,TGL_FERC_ACCT,NACCOUNTS_PAYABLE</t>
  </si>
  <si>
    <t>%,R,FACCOUNT,X,TGL_FERC_ACCT,N2330</t>
  </si>
  <si>
    <t>%,R,FACCOUNT,X,TGL_FERC_ACCT,NACCTS_PAY_ASSOC_CO</t>
  </si>
  <si>
    <t>%,R,FACCOUNT,X,TGL_FERC_ACCT,NCUSTOMER_DEPOSITS</t>
  </si>
  <si>
    <t>%,R,FACCOUNT,X,TGL_FERC_ACCT,NTAXES_ACCRUED</t>
  </si>
  <si>
    <t>%,R,FACCOUNT,X,TGL_FERC_ACCT,NINTEREST_ACCRUED</t>
  </si>
  <si>
    <t>%,R,FACCOUNT,X,TGL_FERC_ACCT,NDIVIDENDS_DECLARED</t>
  </si>
  <si>
    <t>%,R,FACCOUNT,X,TGL_FERC_ACCT,NMATURED_LTD</t>
  </si>
  <si>
    <t>%,R,FACCOUNT,X,TGL_FERC_ACCT,NMATURED_INTERESTS</t>
  </si>
  <si>
    <t>%,R,FACCOUNT,X,TGL_FERC_ACCT,NTAX_COLLECTIONS_PAY</t>
  </si>
  <si>
    <t>%,R,FACCOUNT,X,TGL_FERC_ACCT,NMISC_CURR_ACCRD_LIAB</t>
  </si>
  <si>
    <t>%,R,FACCOUNT,X,TGL_FERC_ACCT,NOBLGTN_UNDR_CAP_LSES</t>
  </si>
  <si>
    <t>%,R,FACCOUNT,X,TGL_FERC_ACCT,N2440</t>
  </si>
  <si>
    <t>%,R,FACCOUNT,X,TGL_FERC_ACCT,N2450</t>
  </si>
  <si>
    <t>%,R,FACCOUNT,X,TGL_FERC_ACCT,NCUST_ADV_FOR_CONST</t>
  </si>
  <si>
    <t>%,R,FACCOUNT,X,TGL_FERC_ACCT,NACCUM_DFRD_INVEST_CR</t>
  </si>
  <si>
    <t>%,R,FACCOUNT,X,TGL_FERC_ACCT,NDFD_GNS_DISP_ELECPLT</t>
  </si>
  <si>
    <t>%,R,FACCOUNT,X,TGL_FERC_ACCT,NOTHER_DEFER_CREDITS</t>
  </si>
  <si>
    <t>%,R,FACCOUNT,X,TGL_FERC_ACCT,NOTH_REG_LIABILITIES</t>
  </si>
  <si>
    <t>%,R,FACCOUNT,X,TGL_FERC_ACCT,NUNAMT_GAIN_REQ_DEBT</t>
  </si>
  <si>
    <t>%,R,FACCOUNT,X,TGL_FERC_ACCT,N2810</t>
  </si>
  <si>
    <t>%,R,FACCOUNT,X,TGL_FERC_ACCT,N2820</t>
  </si>
  <si>
    <t>%,R,FACCOUNT,X,TGL_FERC_ACCT,N2830</t>
  </si>
  <si>
    <t>Statement of Retained Earnings</t>
  </si>
  <si>
    <t>Retained Earnings RollForward</t>
  </si>
  <si>
    <t>%,R,FACCOUNT,V2160001</t>
  </si>
  <si>
    <t>%,R,FACCOUNT,TGL_FERC_ACCT,V4390000</t>
  </si>
  <si>
    <t>Adj to Retained Earnings</t>
  </si>
  <si>
    <t>4390000</t>
  </si>
  <si>
    <t>L.9    Total Credits to Retained Earningsa (439)</t>
  </si>
  <si>
    <t>L.15  Total Debits to Retained Earningsa (439)</t>
  </si>
  <si>
    <t>""%,FACCOUNT,TGL_FERC_ACCT,NMINORITY_INT_EXP</t>
  </si>
  <si>
    <t>%,R,FACCOUNT,V4181001</t>
  </si>
  <si>
    <t>4181001</t>
  </si>
  <si>
    <t>less Equity Earnings of Subs Consolidated</t>
  </si>
  <si>
    <t>L.16  Balance Transfer (Earnings - 418.1)</t>
  </si>
  <si>
    <t>%,R,FACCOUNT,TGL_FERC_ACCT,NDIV_DECLRD_PRFD_STK</t>
  </si>
  <si>
    <t>L.29 Total Dividends Declared-Pref Stock (437)</t>
  </si>
  <si>
    <t>%,R,FACCOUNT,TGL_FERC_ACCT,NDIV_DECLD_CMMN_STK</t>
  </si>
  <si>
    <t>L.36  Total Dividends Decl - Common Stk (438)</t>
  </si>
  <si>
    <t>L.38 Balance - End of Period</t>
  </si>
  <si>
    <t>%,R,FACCOUNT,TGL_FERC_ACCT,V2150000</t>
  </si>
  <si>
    <t>2150000</t>
  </si>
  <si>
    <t>L.45 Total Apporp Retained Earning (215.0)</t>
  </si>
  <si>
    <t>%,R,FACCOUNT,TGL_FERC_ACCT,V2151000</t>
  </si>
  <si>
    <t>2151000</t>
  </si>
  <si>
    <t>L.46 Total Approp. Retained Earnings (215.1)</t>
  </si>
  <si>
    <t>L.47 Total Approp. Retained Earnings</t>
  </si>
  <si>
    <t>L.48  Total Retained Earnings</t>
  </si>
  <si>
    <t>%,R,FACCOUNT,V2161001</t>
  </si>
  <si>
    <t>2161001</t>
  </si>
  <si>
    <t>L.50  YEAR END ONLY: Equity Earnings of Sub</t>
  </si>
  <si>
    <t>%,R,FACCOUNT,TGL_FERC_ACCT,NNET_INCOME</t>
  </si>
  <si>
    <t>%,FACCOUNT,TGL_FERC_ACCT,NNET_NUCLEAR_FUEL</t>
  </si>
  <si>
    <t>%,FACCOUNT,TGL_FERC_ACCT,NNET_UTILITY_PLANT</t>
  </si>
  <si>
    <t>%,R,FACCOUNT,TGL_FERC_ACCT,NAPPROP_RETAIN_EARN,NUNAPP_RETAIN_EARNS,NNET_INCOME,NRET_EARNINGS_ACCTS</t>
  </si>
  <si>
    <t>%,R,FACCOUNT,TGL_FERC_ACCT,NEQUITY_IN_SUB_EARN</t>
  </si>
  <si>
    <t>%,FACCOUNT,TGL_FERC_ACCT,XDYYYYY01,NBALANCE_SHEET,NINCOME_STATEMENT,NRET_EARNINGS_ACCTS</t>
  </si>
  <si>
    <t>%,LACTUALS,SBAL-1YR</t>
  </si>
  <si>
    <t>%,LACTUALS,SBAL-1MTH</t>
  </si>
  <si>
    <t>%,LACTUALS,SADJBAL-2YR</t>
  </si>
  <si>
    <t>%,LACTUALS,SBALPER1-1Y</t>
  </si>
  <si>
    <t>%,LACTUALS,SBALPER2-1Y</t>
  </si>
  <si>
    <t>%,LACTUALS,SBALPER3-1Y</t>
  </si>
  <si>
    <t>%,LACTUALS,SBALPER4-1Y</t>
  </si>
  <si>
    <t>%,LACTUALS,SBALPER5-1Y</t>
  </si>
  <si>
    <t>%,LACTUALS,SBALPER6-1Y</t>
  </si>
  <si>
    <t>%,LACTUALS,SBALPER7-1Y</t>
  </si>
  <si>
    <t>%,LACTUALS,SBALPER8-1Y</t>
  </si>
  <si>
    <t>%,LACTUALS,SBALPER9-1Y</t>
  </si>
  <si>
    <t>%,LACTUALS,SBALPR10-1Y</t>
  </si>
  <si>
    <t>%,LACTUALS,SBALPR11-1Y</t>
  </si>
  <si>
    <t>%,LACTUALS,SBAL_PER1</t>
  </si>
  <si>
    <t>%,LACTUALS,SBAL_PER2</t>
  </si>
  <si>
    <t>%,LACTUALS,SBAL_PER3</t>
  </si>
  <si>
    <t>%,LACTUALS,SBAL_PER4</t>
  </si>
  <si>
    <t>%,LACTUALS,SBAL_PER5</t>
  </si>
  <si>
    <t>%,LACTUALS,SBAL_PER6</t>
  </si>
  <si>
    <t>%,LACTUALS,SBAL_PER7</t>
  </si>
  <si>
    <t>%,LACTUALS,SBAL_PER8</t>
  </si>
  <si>
    <t>%,LACTUALS,SBAL_PER9</t>
  </si>
  <si>
    <t>%,LACTUALS,SBAL_PER10</t>
  </si>
  <si>
    <t>%,LACTUALS,SBAL_PER11</t>
  </si>
  <si>
    <t>%,LACTUALS,SBAL_PER12</t>
  </si>
  <si>
    <t>PRIOR</t>
  </si>
  <si>
    <t>Variance</t>
  </si>
  <si>
    <t>CURRENT MONTH</t>
  </si>
  <si>
    <t>DECEMBER</t>
  </si>
  <si>
    <t>$</t>
  </si>
  <si>
    <t>%</t>
  </si>
  <si>
    <t>Explanation</t>
  </si>
  <si>
    <t>PRIOR YEAR</t>
  </si>
  <si>
    <t>PRIOR MONTH</t>
  </si>
  <si>
    <t>L.49  YEAR END ONLY: Beginning Balance of Year</t>
  </si>
  <si>
    <t>L.1   Beginning Bal : Unapprp Retnd Erngs-Unrstrictd</t>
  </si>
  <si>
    <t>L.53  YEAR END ONLY: Balance-End of Year</t>
  </si>
  <si>
    <t xml:space="preserve">Report as of Date: </t>
  </si>
  <si>
    <t>Rounding Tolerance:</t>
  </si>
  <si>
    <t>Error Message Shown:</t>
  </si>
  <si>
    <t>ERROR ABOVE</t>
  </si>
  <si>
    <t>E</t>
  </si>
  <si>
    <t>Error Message Counter</t>
  </si>
  <si>
    <t>Total Error Message Count</t>
  </si>
  <si>
    <t>Operator</t>
  </si>
  <si>
    <t>RID   Report ID</t>
  </si>
  <si>
    <t>LYN   Report Layout</t>
  </si>
  <si>
    <t>BUN   Business Unit</t>
  </si>
  <si>
    <t>RBN   Report Request</t>
  </si>
  <si>
    <t>RBU   Request Bus Unit</t>
  </si>
  <si>
    <t>SCN   Scope Decrip</t>
  </si>
  <si>
    <t>SCD   Scope Description</t>
  </si>
  <si>
    <t>SFD   Scope Field Descr</t>
  </si>
  <si>
    <t>SFV   Scope Field Value</t>
  </si>
  <si>
    <t>STN   Scope Tree Name</t>
  </si>
  <si>
    <t>Elapsed Run Time</t>
  </si>
  <si>
    <t>00:00:00</t>
  </si>
  <si>
    <t>Performance : GL_FERC_ACCT</t>
  </si>
  <si>
    <t>YSNYN</t>
  </si>
  <si>
    <t>Performance: GL_PRPT_CONS</t>
  </si>
  <si>
    <t>YSYNN</t>
  </si>
  <si>
    <t>Reserved Section</t>
  </si>
  <si>
    <t>L.51  less Dividend Received -MANUAL INPUT --&gt;</t>
  </si>
  <si>
    <t>Double check on Year End Balance</t>
  </si>
  <si>
    <t>L.22  Total Approp of Retained Earnings (436) (ie 2151000)</t>
  </si>
  <si>
    <t>%,LACTUALS,SYTD,R,FACCOUNT,V2151000</t>
  </si>
  <si>
    <t>YTD 2151000</t>
  </si>
  <si>
    <t>BBAL 2160001</t>
  </si>
  <si>
    <t>%,V1010001</t>
  </si>
  <si>
    <t>%,V1010008</t>
  </si>
  <si>
    <t>%,V1011001</t>
  </si>
  <si>
    <t>%,V1011006</t>
  </si>
  <si>
    <t>%,V1011012</t>
  </si>
  <si>
    <t>%,V1011031</t>
  </si>
  <si>
    <t>%,V1011032</t>
  </si>
  <si>
    <t>%,V1011036</t>
  </si>
  <si>
    <t>%,V1050001</t>
  </si>
  <si>
    <t>%,V1060001</t>
  </si>
  <si>
    <t>%,V1060007</t>
  </si>
  <si>
    <t>%,V1070000</t>
  </si>
  <si>
    <t>%,V1070001</t>
  </si>
  <si>
    <t>%,V1070007</t>
  </si>
  <si>
    <t>%,V1080001</t>
  </si>
  <si>
    <t>%,V1080005</t>
  </si>
  <si>
    <t>%,V1080011</t>
  </si>
  <si>
    <t>%,V1080013</t>
  </si>
  <si>
    <t>%,V1110001</t>
  </si>
  <si>
    <t>%,V1110007</t>
  </si>
  <si>
    <t>%,V1210001</t>
  </si>
  <si>
    <t>%,V1220001</t>
  </si>
  <si>
    <t>%,V1220003</t>
  </si>
  <si>
    <t>%,V1581000</t>
  </si>
  <si>
    <t>%,V1240002</t>
  </si>
  <si>
    <t>%,V1240007</t>
  </si>
  <si>
    <t>%,V1240027</t>
  </si>
  <si>
    <t>%,V1240028</t>
  </si>
  <si>
    <t>%,V1240029</t>
  </si>
  <si>
    <t>%,V1240092</t>
  </si>
  <si>
    <t>%,V1290000</t>
  </si>
  <si>
    <t>%,V1290001</t>
  </si>
  <si>
    <t>%,V1290002</t>
  </si>
  <si>
    <t>%,V1290003</t>
  </si>
  <si>
    <t>%,V1750002</t>
  </si>
  <si>
    <t>%,V1750022</t>
  </si>
  <si>
    <t>%,V1310000</t>
  </si>
  <si>
    <t>%,V1340018</t>
  </si>
  <si>
    <t>%,V1340048</t>
  </si>
  <si>
    <t>%,V1340051</t>
  </si>
  <si>
    <t>%,V1340053</t>
  </si>
  <si>
    <t>%,V1340057</t>
  </si>
  <si>
    <t>%,V1350004</t>
  </si>
  <si>
    <t>%,V1420001</t>
  </si>
  <si>
    <t>%,V1420014</t>
  </si>
  <si>
    <t>%,V1420019</t>
  </si>
  <si>
    <t>%,V1420022</t>
  </si>
  <si>
    <t>%,V1420023</t>
  </si>
  <si>
    <t>%,V1420024</t>
  </si>
  <si>
    <t>%,V1420027</t>
  </si>
  <si>
    <t>%,V1420028</t>
  </si>
  <si>
    <t>%,V1420033</t>
  </si>
  <si>
    <t>%,V1420042</t>
  </si>
  <si>
    <t>%,V1420044</t>
  </si>
  <si>
    <t>%,V1420050</t>
  </si>
  <si>
    <t>%,V1420054</t>
  </si>
  <si>
    <t>%,V1420058</t>
  </si>
  <si>
    <t>%,V1420059</t>
  </si>
  <si>
    <t>%,V1420060</t>
  </si>
  <si>
    <t>%,V1420061</t>
  </si>
  <si>
    <t>%,V1420062</t>
  </si>
  <si>
    <t>%,V1420102</t>
  </si>
  <si>
    <t>%,V1420103</t>
  </si>
  <si>
    <t>%,V1430022</t>
  </si>
  <si>
    <t>%,V1430023</t>
  </si>
  <si>
    <t>%,V1430081</t>
  </si>
  <si>
    <t>%,V1430083</t>
  </si>
  <si>
    <t>%,V1430101</t>
  </si>
  <si>
    <t>%,V1430102</t>
  </si>
  <si>
    <t>%,V1440001</t>
  </si>
  <si>
    <t>%,V1440002</t>
  </si>
  <si>
    <t>%,V1460001</t>
  </si>
  <si>
    <t>%,V1460006</t>
  </si>
  <si>
    <t>%,V1460009</t>
  </si>
  <si>
    <t>%,V1460011</t>
  </si>
  <si>
    <t>%,V1460023</t>
  </si>
  <si>
    <t>%,V1460025</t>
  </si>
  <si>
    <t>%,V1510001</t>
  </si>
  <si>
    <t>%,V1510002</t>
  </si>
  <si>
    <t>%,V1510003</t>
  </si>
  <si>
    <t>%,V1510020</t>
  </si>
  <si>
    <t>%,V1520000</t>
  </si>
  <si>
    <t>%,V1540001</t>
  </si>
  <si>
    <t>%,V1540003</t>
  </si>
  <si>
    <t>%,V1540004</t>
  </si>
  <si>
    <t>%,V1540006</t>
  </si>
  <si>
    <t>%,V1540012</t>
  </si>
  <si>
    <t>%,V1540013</t>
  </si>
  <si>
    <t>%,V1540022</t>
  </si>
  <si>
    <t>%,V1540023</t>
  </si>
  <si>
    <t>%,V1540033</t>
  </si>
  <si>
    <t>%,V1581003</t>
  </si>
  <si>
    <t>%,V1581009</t>
  </si>
  <si>
    <t>%,V1650001</t>
  </si>
  <si>
    <t>%,V165000220</t>
  </si>
  <si>
    <t>%,V165000221</t>
  </si>
  <si>
    <t>%,V165000222</t>
  </si>
  <si>
    <t>%,V1650005</t>
  </si>
  <si>
    <t>%,V1650006</t>
  </si>
  <si>
    <t>%,V1650009</t>
  </si>
  <si>
    <t>%,V1650010</t>
  </si>
  <si>
    <t>%,V165001120</t>
  </si>
  <si>
    <t>%,V165001121</t>
  </si>
  <si>
    <t>%,V165001122</t>
  </si>
  <si>
    <t>%,V165001220</t>
  </si>
  <si>
    <t>%,V165001221</t>
  </si>
  <si>
    <t>%,V165001222</t>
  </si>
  <si>
    <t>%,V1650014</t>
  </si>
  <si>
    <t>%,V1650021</t>
  </si>
  <si>
    <t>%,V1650023</t>
  </si>
  <si>
    <t>%,V1650030</t>
  </si>
  <si>
    <t>%,V1650035</t>
  </si>
  <si>
    <t>%,V1650037</t>
  </si>
  <si>
    <t>%,V1720000</t>
  </si>
  <si>
    <t>%,V1730000</t>
  </si>
  <si>
    <t>%,V1730002</t>
  </si>
  <si>
    <t>%,V1750001</t>
  </si>
  <si>
    <t>%,V1750021</t>
  </si>
  <si>
    <t>%,V1810002</t>
  </si>
  <si>
    <t>%,V1810003</t>
  </si>
  <si>
    <t>%,V1810006</t>
  </si>
  <si>
    <t>%,V1823000</t>
  </si>
  <si>
    <t>%,V1823007</t>
  </si>
  <si>
    <t>%,V1823009</t>
  </si>
  <si>
    <t>%,V1823010</t>
  </si>
  <si>
    <t>%,V1823011</t>
  </si>
  <si>
    <t>%,V1823012</t>
  </si>
  <si>
    <t>%,V1823022</t>
  </si>
  <si>
    <t>%,V1823037</t>
  </si>
  <si>
    <t>%,V1823054</t>
  </si>
  <si>
    <t>%,V1823063</t>
  </si>
  <si>
    <t>%,V1823077</t>
  </si>
  <si>
    <t>%,V1823078</t>
  </si>
  <si>
    <t>%,V1823108</t>
  </si>
  <si>
    <t>%,V1823165</t>
  </si>
  <si>
    <t>%,V1823166</t>
  </si>
  <si>
    <t>%,V1823167</t>
  </si>
  <si>
    <t>%,V1823196</t>
  </si>
  <si>
    <t>%,V1823299</t>
  </si>
  <si>
    <t>%,V1823301</t>
  </si>
  <si>
    <t>%,V1823302</t>
  </si>
  <si>
    <t>%,V1823306</t>
  </si>
  <si>
    <t>%,V182332820</t>
  </si>
  <si>
    <t>%,V182332821</t>
  </si>
  <si>
    <t>%,V182332822</t>
  </si>
  <si>
    <t>%,V1823376</t>
  </si>
  <si>
    <t>%,V1823377</t>
  </si>
  <si>
    <t>%,V1823378</t>
  </si>
  <si>
    <t>%,V1823379</t>
  </si>
  <si>
    <t>%,V1823380</t>
  </si>
  <si>
    <t>%,V1823410</t>
  </si>
  <si>
    <t>%,V1823411</t>
  </si>
  <si>
    <t>%,V1823414</t>
  </si>
  <si>
    <t>%,V1823429</t>
  </si>
  <si>
    <t>%,V1823430</t>
  </si>
  <si>
    <t>%,V1823431</t>
  </si>
  <si>
    <t>%,V1823515</t>
  </si>
  <si>
    <t>%,V1823516</t>
  </si>
  <si>
    <t>%,V1823517</t>
  </si>
  <si>
    <t>%,V1823518</t>
  </si>
  <si>
    <t>%,V1823520</t>
  </si>
  <si>
    <t>%,V1823536</t>
  </si>
  <si>
    <t>%,V1823537</t>
  </si>
  <si>
    <t>%,V1823538</t>
  </si>
  <si>
    <t>%,V1823547</t>
  </si>
  <si>
    <t>%,V1823550</t>
  </si>
  <si>
    <t>%,V1823557</t>
  </si>
  <si>
    <t>%,V1823571</t>
  </si>
  <si>
    <t>%,V1823587</t>
  </si>
  <si>
    <t>%,V1823588</t>
  </si>
  <si>
    <t>%,V1823620</t>
  </si>
  <si>
    <t>%,V1823623</t>
  </si>
  <si>
    <t>%,V1823626</t>
  </si>
  <si>
    <t>%,V1823662</t>
  </si>
  <si>
    <t>%,V1823685</t>
  </si>
  <si>
    <t>%,V1823698</t>
  </si>
  <si>
    <t>%,V1830000</t>
  </si>
  <si>
    <t>%,V1840002</t>
  </si>
  <si>
    <t>%,V1840027</t>
  </si>
  <si>
    <t>%,V1840064</t>
  </si>
  <si>
    <t>%,V1860001</t>
  </si>
  <si>
    <t>%,V1860002</t>
  </si>
  <si>
    <t>%,V186000319</t>
  </si>
  <si>
    <t>%,V186000320</t>
  </si>
  <si>
    <t>%,V186000321</t>
  </si>
  <si>
    <t>%,V186000322</t>
  </si>
  <si>
    <t>%,V1860005</t>
  </si>
  <si>
    <t>%,V1860007</t>
  </si>
  <si>
    <t>%,V1860015</t>
  </si>
  <si>
    <t>%,V1860077</t>
  </si>
  <si>
    <t>%,V186008121</t>
  </si>
  <si>
    <t>%,V186008122</t>
  </si>
  <si>
    <t>%,V1860087</t>
  </si>
  <si>
    <t>%,V1860153</t>
  </si>
  <si>
    <t>%,V1860166</t>
  </si>
  <si>
    <t>%,V1860185</t>
  </si>
  <si>
    <t>%,V1860192</t>
  </si>
  <si>
    <t>%,V1860332</t>
  </si>
  <si>
    <t>%,V1890004</t>
  </si>
  <si>
    <t>%,V1900010</t>
  </si>
  <si>
    <t>%,V1900011</t>
  </si>
  <si>
    <t>%,V1901001</t>
  </si>
  <si>
    <t>%,V1901002</t>
  </si>
  <si>
    <t>%,V1902001</t>
  </si>
  <si>
    <t>%,V1903001</t>
  </si>
  <si>
    <t>%,V1904001</t>
  </si>
  <si>
    <t>%,V2010001</t>
  </si>
  <si>
    <t>%,V2080000</t>
  </si>
  <si>
    <t>%,V2110000</t>
  </si>
  <si>
    <t>%,V2110018</t>
  </si>
  <si>
    <t>%,V2190006</t>
  </si>
  <si>
    <t>%,V2190007</t>
  </si>
  <si>
    <t>%,V2240002</t>
  </si>
  <si>
    <t>%,V2240005</t>
  </si>
  <si>
    <t>%,V2240006</t>
  </si>
  <si>
    <t>%,V2240021</t>
  </si>
  <si>
    <t>%,V2240502</t>
  </si>
  <si>
    <t>%,V2240505</t>
  </si>
  <si>
    <t>%,V2240506</t>
  </si>
  <si>
    <t>%,V2270001</t>
  </si>
  <si>
    <t>%,V2270003</t>
  </si>
  <si>
    <t>%,V2270031</t>
  </si>
  <si>
    <t>%,V2270033</t>
  </si>
  <si>
    <t>%,V2282003</t>
  </si>
  <si>
    <t>%,V2282011</t>
  </si>
  <si>
    <t>%,V2282012</t>
  </si>
  <si>
    <t>%,V2283000</t>
  </si>
  <si>
    <t>%,V2283002</t>
  </si>
  <si>
    <t>%,V2283005</t>
  </si>
  <si>
    <t>%,V2283006</t>
  </si>
  <si>
    <t>%,V2283013</t>
  </si>
  <si>
    <t>%,V2283015</t>
  </si>
  <si>
    <t>%,V2283016</t>
  </si>
  <si>
    <t>%,V2290002</t>
  </si>
  <si>
    <t>%,V2440002</t>
  </si>
  <si>
    <t>%,V2440022</t>
  </si>
  <si>
    <t>%,V2300001</t>
  </si>
  <si>
    <t>%,V2300002</t>
  </si>
  <si>
    <t>%,V2320001</t>
  </si>
  <si>
    <t>%,V2320002</t>
  </si>
  <si>
    <t>%,V2320003</t>
  </si>
  <si>
    <t>%,V2320008</t>
  </si>
  <si>
    <t>%,V2320011</t>
  </si>
  <si>
    <t>%,V2320052</t>
  </si>
  <si>
    <t>%,V2320053</t>
  </si>
  <si>
    <t>%,V2320054</t>
  </si>
  <si>
    <t>%,V2320062</t>
  </si>
  <si>
    <t>%,V2320073</t>
  </si>
  <si>
    <t>%,V2320076</t>
  </si>
  <si>
    <t>%,V2320077</t>
  </si>
  <si>
    <t>%,V2320083</t>
  </si>
  <si>
    <t>%,V2320086</t>
  </si>
  <si>
    <t>%,V2320094</t>
  </si>
  <si>
    <t>%,V2320095</t>
  </si>
  <si>
    <t>%,V2320100</t>
  </si>
  <si>
    <t>%,V2320101</t>
  </si>
  <si>
    <t>%,V2330000</t>
  </si>
  <si>
    <t>%,V2340001</t>
  </si>
  <si>
    <t>%,V2340025</t>
  </si>
  <si>
    <t>%,V2340027</t>
  </si>
  <si>
    <t>%,V2340029</t>
  </si>
  <si>
    <t>%,V2340030</t>
  </si>
  <si>
    <t>%,V2340032</t>
  </si>
  <si>
    <t>%,V2340035</t>
  </si>
  <si>
    <t>%,V2350001</t>
  </si>
  <si>
    <t>%,V2350003</t>
  </si>
  <si>
    <t>%,V2360001</t>
  </si>
  <si>
    <t>%,V236000215</t>
  </si>
  <si>
    <t>%,V236000216</t>
  </si>
  <si>
    <t>%,V236000217</t>
  </si>
  <si>
    <t>%,V236000218</t>
  </si>
  <si>
    <t>%,V236000219</t>
  </si>
  <si>
    <t>%,V236000220</t>
  </si>
  <si>
    <t>%,V236000221</t>
  </si>
  <si>
    <t>%,V236000222</t>
  </si>
  <si>
    <t>%,V236000319</t>
  </si>
  <si>
    <t>%,V2360004</t>
  </si>
  <si>
    <t>%,V2360005</t>
  </si>
  <si>
    <t>%,V2360006</t>
  </si>
  <si>
    <t>%,V236000700</t>
  </si>
  <si>
    <t>%,V236000718</t>
  </si>
  <si>
    <t>%,V236000720</t>
  </si>
  <si>
    <t>%,V236000721</t>
  </si>
  <si>
    <t>%,V236000722</t>
  </si>
  <si>
    <t>%,V236000818</t>
  </si>
  <si>
    <t>%,V236000819</t>
  </si>
  <si>
    <t>%,V236000820</t>
  </si>
  <si>
    <t>%,V236000821</t>
  </si>
  <si>
    <t>%,V236000822</t>
  </si>
  <si>
    <t>%,V236001217</t>
  </si>
  <si>
    <t>%,V236001218</t>
  </si>
  <si>
    <t>%,V236001219</t>
  </si>
  <si>
    <t>%,V236001220</t>
  </si>
  <si>
    <t>%,V236001320</t>
  </si>
  <si>
    <t>%,V236001321</t>
  </si>
  <si>
    <t>%,V236001322</t>
  </si>
  <si>
    <t>%,V236001619</t>
  </si>
  <si>
    <t>%,V236001620</t>
  </si>
  <si>
    <t>%,V236001621</t>
  </si>
  <si>
    <t>%,V236001622</t>
  </si>
  <si>
    <t>%,V236001719</t>
  </si>
  <si>
    <t>%,V236001720</t>
  </si>
  <si>
    <t>%,V236001722</t>
  </si>
  <si>
    <t>%,V236002219</t>
  </si>
  <si>
    <t>%,V236003320</t>
  </si>
  <si>
    <t>%,V236003321</t>
  </si>
  <si>
    <t>%,V236003322</t>
  </si>
  <si>
    <t>%,V236003520</t>
  </si>
  <si>
    <t>%,V236003521</t>
  </si>
  <si>
    <t>%,V236003522</t>
  </si>
  <si>
    <t>%,V2360037</t>
  </si>
  <si>
    <t>%,V2360104</t>
  </si>
  <si>
    <t>%,V2360105</t>
  </si>
  <si>
    <t>%,V2360602</t>
  </si>
  <si>
    <t>%,V2370002</t>
  </si>
  <si>
    <t>%,V2370005</t>
  </si>
  <si>
    <t>%,V2370006</t>
  </si>
  <si>
    <t>%,V2370007</t>
  </si>
  <si>
    <t>%,V2370018</t>
  </si>
  <si>
    <t>%,V2410003</t>
  </si>
  <si>
    <t>%,V2410004</t>
  </si>
  <si>
    <t>%,V2410008</t>
  </si>
  <si>
    <t>%,V2410009</t>
  </si>
  <si>
    <t>%,V2420000</t>
  </si>
  <si>
    <t>%,V2420002</t>
  </si>
  <si>
    <t>%,V2420003</t>
  </si>
  <si>
    <t>%,V2420013</t>
  </si>
  <si>
    <t>%,V2420018</t>
  </si>
  <si>
    <t>%,V2420020</t>
  </si>
  <si>
    <t>%,V2420021</t>
  </si>
  <si>
    <t>%,V2420027</t>
  </si>
  <si>
    <t>%,V2420046</t>
  </si>
  <si>
    <t>%,V2420051</t>
  </si>
  <si>
    <t>%,V2420071</t>
  </si>
  <si>
    <t>%,V2420072</t>
  </si>
  <si>
    <t>%,V2420076</t>
  </si>
  <si>
    <t>%,V2420083</t>
  </si>
  <si>
    <t>%,V2420088</t>
  </si>
  <si>
    <t>%,V2420501</t>
  </si>
  <si>
    <t>%,V2420504</t>
  </si>
  <si>
    <t>%,V2420511</t>
  </si>
  <si>
    <t>%,V2420512</t>
  </si>
  <si>
    <t>%,V2420514</t>
  </si>
  <si>
    <t>%,V2420515</t>
  </si>
  <si>
    <t>%,V2420532</t>
  </si>
  <si>
    <t>%,V2420542</t>
  </si>
  <si>
    <t>%,V2420558</t>
  </si>
  <si>
    <t>%,V242059220</t>
  </si>
  <si>
    <t>%,V242059221</t>
  </si>
  <si>
    <t>%,V242059222</t>
  </si>
  <si>
    <t>%,V2420618</t>
  </si>
  <si>
    <t>%,V2420623</t>
  </si>
  <si>
    <t>%,V2420624</t>
  </si>
  <si>
    <t>%,V2420635</t>
  </si>
  <si>
    <t>%,V2420643</t>
  </si>
  <si>
    <t>%,V2420656</t>
  </si>
  <si>
    <t>%,V2420660</t>
  </si>
  <si>
    <t>%,V2420700</t>
  </si>
  <si>
    <t>%,V2420715</t>
  </si>
  <si>
    <t>%,V2430001</t>
  </si>
  <si>
    <t>%,V2430003</t>
  </si>
  <si>
    <t>%,V2430031</t>
  </si>
  <si>
    <t>%,V2430033</t>
  </si>
  <si>
    <t>%,V2440001</t>
  </si>
  <si>
    <t>%,V2440021</t>
  </si>
  <si>
    <t>%,V2520000</t>
  </si>
  <si>
    <t>%,V2550001</t>
  </si>
  <si>
    <t>%,V2530000</t>
  </si>
  <si>
    <t>%,V2530022</t>
  </si>
  <si>
    <t>%,V2530050</t>
  </si>
  <si>
    <t>%,V2530067</t>
  </si>
  <si>
    <t>%,V2530089</t>
  </si>
  <si>
    <t>%,V2530092</t>
  </si>
  <si>
    <t>%,V2530101</t>
  </si>
  <si>
    <t>%,V2530112</t>
  </si>
  <si>
    <t>%,V2530124</t>
  </si>
  <si>
    <t>%,V2530137</t>
  </si>
  <si>
    <t>%,V2530177</t>
  </si>
  <si>
    <t>%,V2530178</t>
  </si>
  <si>
    <t>%,V2530188</t>
  </si>
  <si>
    <t>%,V2530190</t>
  </si>
  <si>
    <t>%,V2540011</t>
  </si>
  <si>
    <t>%,V2540047</t>
  </si>
  <si>
    <t>%,V2540071</t>
  </si>
  <si>
    <t>%,V2540105</t>
  </si>
  <si>
    <t>%,V2540125</t>
  </si>
  <si>
    <t>%,V2540230</t>
  </si>
  <si>
    <t>%,V2540237</t>
  </si>
  <si>
    <t>%,V2543001</t>
  </si>
  <si>
    <t>%,V2543246</t>
  </si>
  <si>
    <t>%,V2543247</t>
  </si>
  <si>
    <t>%,V2543557</t>
  </si>
  <si>
    <t>%,V2544001</t>
  </si>
  <si>
    <t>%,V2811001</t>
  </si>
  <si>
    <t>%,V2814001</t>
  </si>
  <si>
    <t>%,V2821001</t>
  </si>
  <si>
    <t>%,V2823001</t>
  </si>
  <si>
    <t>%,V2824001</t>
  </si>
  <si>
    <t>%,V2831001</t>
  </si>
  <si>
    <t>%,V2831102</t>
  </si>
  <si>
    <t>%,V2832001</t>
  </si>
  <si>
    <t>%,V2833001</t>
  </si>
  <si>
    <t>%,V2833002</t>
  </si>
  <si>
    <t>%,V2834001</t>
  </si>
  <si>
    <t>%,V2160001</t>
  </si>
  <si>
    <t>%,V4030001</t>
  </si>
  <si>
    <t>%,V4030029</t>
  </si>
  <si>
    <t>%,V4031001</t>
  </si>
  <si>
    <t>%,V4040001</t>
  </si>
  <si>
    <t>%,V4040007</t>
  </si>
  <si>
    <t>%,V4060001</t>
  </si>
  <si>
    <t>%,V4073000</t>
  </si>
  <si>
    <t>%,V4073014</t>
  </si>
  <si>
    <t>%,V4081002</t>
  </si>
  <si>
    <t>%,V4081003</t>
  </si>
  <si>
    <t>%,V408100518</t>
  </si>
  <si>
    <t>%,V408100519</t>
  </si>
  <si>
    <t>%,V408100520</t>
  </si>
  <si>
    <t>%,V408100521</t>
  </si>
  <si>
    <t>%,V408100619</t>
  </si>
  <si>
    <t>%,V408100620</t>
  </si>
  <si>
    <t>%,V408100621</t>
  </si>
  <si>
    <t>%,V408100622</t>
  </si>
  <si>
    <t>%,V4081007</t>
  </si>
  <si>
    <t>%,V408100819</t>
  </si>
  <si>
    <t>%,V408100820</t>
  </si>
  <si>
    <t>%,V408101419</t>
  </si>
  <si>
    <t>%,V408101420</t>
  </si>
  <si>
    <t>%,V408101421</t>
  </si>
  <si>
    <t>%,V408101422</t>
  </si>
  <si>
    <t>%,V408101819</t>
  </si>
  <si>
    <t>%,V408101820</t>
  </si>
  <si>
    <t>%,V408101821</t>
  </si>
  <si>
    <t>%,V408101900</t>
  </si>
  <si>
    <t>%,V408101918</t>
  </si>
  <si>
    <t>%,V408101919</t>
  </si>
  <si>
    <t>%,V408101920</t>
  </si>
  <si>
    <t>%,V408101921</t>
  </si>
  <si>
    <t>%,V408101922</t>
  </si>
  <si>
    <t>%,V408102019</t>
  </si>
  <si>
    <t>%,V408102020</t>
  </si>
  <si>
    <t>%,V408102021</t>
  </si>
  <si>
    <t>%,V408102022</t>
  </si>
  <si>
    <t>%,V408102919</t>
  </si>
  <si>
    <t>%,V408102920</t>
  </si>
  <si>
    <t>%,V408102921</t>
  </si>
  <si>
    <t>%,V408102922</t>
  </si>
  <si>
    <t>%,V4081033</t>
  </si>
  <si>
    <t>%,V4081034</t>
  </si>
  <si>
    <t>%,V4081035</t>
  </si>
  <si>
    <t>%,V408103620</t>
  </si>
  <si>
    <t>%,V408103621</t>
  </si>
  <si>
    <t>%,V408103622</t>
  </si>
  <si>
    <t>%,V408200519</t>
  </si>
  <si>
    <t>%,V408200520</t>
  </si>
  <si>
    <t>%,V408200521</t>
  </si>
  <si>
    <t>%,V408200522</t>
  </si>
  <si>
    <t>%,V4091001</t>
  </si>
  <si>
    <t>%,V409100219</t>
  </si>
  <si>
    <t>%,V409100220</t>
  </si>
  <si>
    <t>%,V409100221</t>
  </si>
  <si>
    <t>%,V409100222</t>
  </si>
  <si>
    <t>%,V4092001</t>
  </si>
  <si>
    <t>%,V409200219</t>
  </si>
  <si>
    <t>%,V409200220</t>
  </si>
  <si>
    <t>%,V409200222</t>
  </si>
  <si>
    <t>%,V4101001</t>
  </si>
  <si>
    <t>%,V4101002</t>
  </si>
  <si>
    <t>%,V4102001</t>
  </si>
  <si>
    <t>%,V4111001</t>
  </si>
  <si>
    <t>%,V4111002</t>
  </si>
  <si>
    <t>%,V4111005</t>
  </si>
  <si>
    <t>%,V4112001</t>
  </si>
  <si>
    <t>%,V4114001</t>
  </si>
  <si>
    <t>%,V4116000</t>
  </si>
  <si>
    <t>%,V4118002</t>
  </si>
  <si>
    <t>%,V4118006</t>
  </si>
  <si>
    <t>%,V4118008</t>
  </si>
  <si>
    <t>%,V4170004</t>
  </si>
  <si>
    <t>%,V4171009</t>
  </si>
  <si>
    <t>%,V4180001</t>
  </si>
  <si>
    <t>%,V4180005</t>
  </si>
  <si>
    <t>%,V4190002</t>
  </si>
  <si>
    <t>%,V4190005</t>
  </si>
  <si>
    <t>%,V4191000</t>
  </si>
  <si>
    <t>%,V4210002</t>
  </si>
  <si>
    <t>%,V4210005</t>
  </si>
  <si>
    <t>%,V4210007</t>
  </si>
  <si>
    <t>%,V4210009</t>
  </si>
  <si>
    <t>%,V4210031</t>
  </si>
  <si>
    <t>%,V4211000</t>
  </si>
  <si>
    <t>%,V4212000</t>
  </si>
  <si>
    <t>%,V4261000</t>
  </si>
  <si>
    <t>%,V4263001</t>
  </si>
  <si>
    <t>%,V4263003</t>
  </si>
  <si>
    <t>%,V4264000</t>
  </si>
  <si>
    <t>%,V4264001</t>
  </si>
  <si>
    <t>%,V4265001</t>
  </si>
  <si>
    <t>%,V4265002</t>
  </si>
  <si>
    <t>%,V4265004</t>
  </si>
  <si>
    <t>%,V4265007</t>
  </si>
  <si>
    <t>%,V4265009</t>
  </si>
  <si>
    <t>%,V4265010</t>
  </si>
  <si>
    <t>%,V4265033</t>
  </si>
  <si>
    <t>%,V4265058</t>
  </si>
  <si>
    <t>%,V4270002</t>
  </si>
  <si>
    <t>%,V4270005</t>
  </si>
  <si>
    <t>%,V4270006</t>
  </si>
  <si>
    <t>%,V4280002</t>
  </si>
  <si>
    <t>%,V4280003</t>
  </si>
  <si>
    <t>%,V4280006</t>
  </si>
  <si>
    <t>%,V4281004</t>
  </si>
  <si>
    <t>%,V4300003</t>
  </si>
  <si>
    <t>%,V4310001</t>
  </si>
  <si>
    <t>%,V4310002</t>
  </si>
  <si>
    <t>%,V4310007</t>
  </si>
  <si>
    <t>%,V4310023</t>
  </si>
  <si>
    <t>%,V4320000</t>
  </si>
  <si>
    <t>%,V4390000</t>
  </si>
  <si>
    <t>%,V4400001</t>
  </si>
  <si>
    <t>%,V4400002</t>
  </si>
  <si>
    <t>%,V4400005</t>
  </si>
  <si>
    <t>%,V4420001</t>
  </si>
  <si>
    <t>%,V4420002</t>
  </si>
  <si>
    <t>%,V4420004</t>
  </si>
  <si>
    <t>%,V4420006</t>
  </si>
  <si>
    <t>%,V4420007</t>
  </si>
  <si>
    <t>%,V4420013</t>
  </si>
  <si>
    <t>%,V4420016</t>
  </si>
  <si>
    <t>%,V4440000</t>
  </si>
  <si>
    <t>%,V4440002</t>
  </si>
  <si>
    <t>%,V4470006</t>
  </si>
  <si>
    <t>%,V4470010</t>
  </si>
  <si>
    <t>%,V4470027</t>
  </si>
  <si>
    <t>%,V4470033</t>
  </si>
  <si>
    <t>%,V4470082</t>
  </si>
  <si>
    <t>%,V4470089</t>
  </si>
  <si>
    <t>%,V4470098</t>
  </si>
  <si>
    <t>%,V4470099</t>
  </si>
  <si>
    <t>%,V4470100</t>
  </si>
  <si>
    <t>%,V4470103</t>
  </si>
  <si>
    <t>%,V4470107</t>
  </si>
  <si>
    <t>%,V4470110</t>
  </si>
  <si>
    <t>%,V4470112</t>
  </si>
  <si>
    <t>%,V4470115</t>
  </si>
  <si>
    <t>%,V4470116</t>
  </si>
  <si>
    <t>%,V4470126</t>
  </si>
  <si>
    <t>%,V4470127</t>
  </si>
  <si>
    <t>%,V4470131</t>
  </si>
  <si>
    <t>%,V4470143</t>
  </si>
  <si>
    <t>%,V4470150</t>
  </si>
  <si>
    <t>%,V4470151</t>
  </si>
  <si>
    <t>%,V4470175</t>
  </si>
  <si>
    <t>%,V4470176</t>
  </si>
  <si>
    <t>%,V4470206</t>
  </si>
  <si>
    <t>%,V4470209</t>
  </si>
  <si>
    <t>%,V4470214</t>
  </si>
  <si>
    <t>%,V4470215</t>
  </si>
  <si>
    <t>%,V4470220</t>
  </si>
  <si>
    <t>%,V4470221</t>
  </si>
  <si>
    <t>%,V4470222</t>
  </si>
  <si>
    <t>%,V4491002</t>
  </si>
  <si>
    <t>%,V4491003</t>
  </si>
  <si>
    <t>%,V4491004</t>
  </si>
  <si>
    <t>%,V4500000</t>
  </si>
  <si>
    <t>%,V4510001</t>
  </si>
  <si>
    <t>%,V4540001</t>
  </si>
  <si>
    <t>%,V4540002</t>
  </si>
  <si>
    <t>%,V4540004</t>
  </si>
  <si>
    <t>%,V4540005</t>
  </si>
  <si>
    <t>%,V4560007</t>
  </si>
  <si>
    <t>%,V4560012</t>
  </si>
  <si>
    <t>%,V4560015</t>
  </si>
  <si>
    <t>%,V4561002</t>
  </si>
  <si>
    <t>%,V4561004</t>
  </si>
  <si>
    <t>%,V4561005</t>
  </si>
  <si>
    <t>%,V4561006</t>
  </si>
  <si>
    <t>%,V4561007</t>
  </si>
  <si>
    <t>%,V4561019</t>
  </si>
  <si>
    <t>%,V4561028</t>
  </si>
  <si>
    <t>%,V4561029</t>
  </si>
  <si>
    <t>%,V4561030</t>
  </si>
  <si>
    <t>%,V4561033</t>
  </si>
  <si>
    <t>%,V4561034</t>
  </si>
  <si>
    <t>%,V4561035</t>
  </si>
  <si>
    <t>%,V4561036</t>
  </si>
  <si>
    <t>%,V4561058</t>
  </si>
  <si>
    <t>%,V4561059</t>
  </si>
  <si>
    <t>%,V4561060</t>
  </si>
  <si>
    <t>%,V4561061</t>
  </si>
  <si>
    <t>%,V4561062</t>
  </si>
  <si>
    <t>%,V4561063</t>
  </si>
  <si>
    <t>%,V4561064</t>
  </si>
  <si>
    <t>%,V4561065</t>
  </si>
  <si>
    <t>%,V4561073</t>
  </si>
  <si>
    <t>%,V5000000</t>
  </si>
  <si>
    <t>%,V5000001</t>
  </si>
  <si>
    <t>%,V5010000</t>
  </si>
  <si>
    <t>%,V5010001</t>
  </si>
  <si>
    <t>%,V5010003</t>
  </si>
  <si>
    <t>%,V5010005</t>
  </si>
  <si>
    <t>%,V5010012</t>
  </si>
  <si>
    <t>%,V5010013</t>
  </si>
  <si>
    <t>%,V5010019</t>
  </si>
  <si>
    <t>%,V5010020</t>
  </si>
  <si>
    <t>%,V5010021</t>
  </si>
  <si>
    <t>%,V5010027</t>
  </si>
  <si>
    <t>%,V5010028</t>
  </si>
  <si>
    <t>%,V5010031</t>
  </si>
  <si>
    <t>%,V5010034</t>
  </si>
  <si>
    <t>%,V5010040</t>
  </si>
  <si>
    <t>%,V5020000</t>
  </si>
  <si>
    <t>%,V5020002</t>
  </si>
  <si>
    <t>%,V5020003</t>
  </si>
  <si>
    <t>%,V5020004</t>
  </si>
  <si>
    <t>%,V5020005</t>
  </si>
  <si>
    <t>%,V5020007</t>
  </si>
  <si>
    <t>%,V5020020</t>
  </si>
  <si>
    <t>%,V5050000</t>
  </si>
  <si>
    <t>%,V5060000</t>
  </si>
  <si>
    <t>%,V5060002</t>
  </si>
  <si>
    <t>%,V5060003</t>
  </si>
  <si>
    <t>%,V5060004</t>
  </si>
  <si>
    <t>%,V5060011</t>
  </si>
  <si>
    <t>%,V5060025</t>
  </si>
  <si>
    <t>%,V5070000</t>
  </si>
  <si>
    <t>%,V5090000</t>
  </si>
  <si>
    <t>%,V5090009</t>
  </si>
  <si>
    <t>%,V5100000</t>
  </si>
  <si>
    <t>%,V5110000</t>
  </si>
  <si>
    <t>%,V5120000</t>
  </si>
  <si>
    <t>%,V5120025</t>
  </si>
  <si>
    <t>%,V5120034</t>
  </si>
  <si>
    <t>%,V5120037</t>
  </si>
  <si>
    <t>%,V5130000</t>
  </si>
  <si>
    <t>%,V5140000</t>
  </si>
  <si>
    <t>%,V5140025</t>
  </si>
  <si>
    <t>%,V5500004</t>
  </si>
  <si>
    <t>%,V5500005</t>
  </si>
  <si>
    <t>%,V5540001</t>
  </si>
  <si>
    <t>%,V5550001</t>
  </si>
  <si>
    <t>%,V5550004</t>
  </si>
  <si>
    <t>%,V5550027</t>
  </si>
  <si>
    <t>%,V5550039</t>
  </si>
  <si>
    <t>%,V5550040</t>
  </si>
  <si>
    <t>%,V5550046</t>
  </si>
  <si>
    <t>%,V5550074</t>
  </si>
  <si>
    <t>%,V5550075</t>
  </si>
  <si>
    <t>%,V5550076</t>
  </si>
  <si>
    <t>%,V5550078</t>
  </si>
  <si>
    <t>%,V5550079</t>
  </si>
  <si>
    <t>%,V5550080</t>
  </si>
  <si>
    <t>%,V5550083</t>
  </si>
  <si>
    <t>%,V5550084</t>
  </si>
  <si>
    <t>%,V5550090</t>
  </si>
  <si>
    <t>%,V5550099</t>
  </si>
  <si>
    <t>%,V5550123</t>
  </si>
  <si>
    <t>%,V5550124</t>
  </si>
  <si>
    <t>%,V5550132</t>
  </si>
  <si>
    <t>%,V5550137</t>
  </si>
  <si>
    <t>%,V5550153</t>
  </si>
  <si>
    <t>%,V5550326</t>
  </si>
  <si>
    <t>%,V5550327</t>
  </si>
  <si>
    <t>%,V5550328</t>
  </si>
  <si>
    <t>%,V5550329</t>
  </si>
  <si>
    <t>%,V5560000</t>
  </si>
  <si>
    <t>%,V5570000</t>
  </si>
  <si>
    <t>%,V5570007</t>
  </si>
  <si>
    <t>%,V5570020</t>
  </si>
  <si>
    <t>%,V5570021</t>
  </si>
  <si>
    <t>%,V5570024</t>
  </si>
  <si>
    <t>%,V5600000</t>
  </si>
  <si>
    <t>%,V5611000</t>
  </si>
  <si>
    <t>%,V5612000</t>
  </si>
  <si>
    <t>%,V5614000</t>
  </si>
  <si>
    <t>%,V5614001</t>
  </si>
  <si>
    <t>%,V5614006</t>
  </si>
  <si>
    <t>%,V5614007</t>
  </si>
  <si>
    <t>%,V5614008</t>
  </si>
  <si>
    <t>%,V5614009</t>
  </si>
  <si>
    <t>%,V5615000</t>
  </si>
  <si>
    <t>%,V5616000</t>
  </si>
  <si>
    <t>%,V5618000</t>
  </si>
  <si>
    <t>%,V5618001</t>
  </si>
  <si>
    <t>%,V5620001</t>
  </si>
  <si>
    <t>%,V5630000</t>
  </si>
  <si>
    <t>%,V5640000</t>
  </si>
  <si>
    <t>%,V5650002</t>
  </si>
  <si>
    <t>%,V5650012</t>
  </si>
  <si>
    <t>%,V5650015</t>
  </si>
  <si>
    <t>%,V5650016</t>
  </si>
  <si>
    <t>%,V5650019</t>
  </si>
  <si>
    <t>%,V5650020</t>
  </si>
  <si>
    <t>%,V5650021</t>
  </si>
  <si>
    <t>%,V5650023</t>
  </si>
  <si>
    <t>%,V5650024</t>
  </si>
  <si>
    <t>%,V5650060</t>
  </si>
  <si>
    <t>%,V5650062</t>
  </si>
  <si>
    <t>%,V5660000</t>
  </si>
  <si>
    <t>%,V5660009</t>
  </si>
  <si>
    <t>%,V5660010</t>
  </si>
  <si>
    <t>%,V5660011</t>
  </si>
  <si>
    <t>%,V5670001</t>
  </si>
  <si>
    <t>%,V5670002</t>
  </si>
  <si>
    <t>%,V5680000</t>
  </si>
  <si>
    <t>%,V5690000</t>
  </si>
  <si>
    <t>%,V5691000</t>
  </si>
  <si>
    <t>%,V5692000</t>
  </si>
  <si>
    <t>%,V5693000</t>
  </si>
  <si>
    <t>%,V5700000</t>
  </si>
  <si>
    <t>%,V5710000</t>
  </si>
  <si>
    <t>%,V5720000</t>
  </si>
  <si>
    <t>%,V5730000</t>
  </si>
  <si>
    <t>%,V5757000</t>
  </si>
  <si>
    <t>%,V5757001</t>
  </si>
  <si>
    <t>%,V5800000</t>
  </si>
  <si>
    <t>%,V5810000</t>
  </si>
  <si>
    <t>%,V5820000</t>
  </si>
  <si>
    <t>%,V5830000</t>
  </si>
  <si>
    <t>%,V5840000</t>
  </si>
  <si>
    <t>%,V5850000</t>
  </si>
  <si>
    <t>%,V5860000</t>
  </si>
  <si>
    <t>%,V5870000</t>
  </si>
  <si>
    <t>%,V5880000</t>
  </si>
  <si>
    <t>%,V5890001</t>
  </si>
  <si>
    <t>%,V5890002</t>
  </si>
  <si>
    <t>%,V5900000</t>
  </si>
  <si>
    <t>%,V5910000</t>
  </si>
  <si>
    <t>%,V5920000</t>
  </si>
  <si>
    <t>%,V5930000</t>
  </si>
  <si>
    <t>%,V5930001</t>
  </si>
  <si>
    <t>%,V5930010</t>
  </si>
  <si>
    <t>%,V5940000</t>
  </si>
  <si>
    <t>%,V5950000</t>
  </si>
  <si>
    <t>%,V5960000</t>
  </si>
  <si>
    <t>%,V5970000</t>
  </si>
  <si>
    <t>%,V5980000</t>
  </si>
  <si>
    <t>%,V9010000</t>
  </si>
  <si>
    <t>%,V9020000</t>
  </si>
  <si>
    <t>%,V9020002</t>
  </si>
  <si>
    <t>%,V9020003</t>
  </si>
  <si>
    <t>%,V9020004</t>
  </si>
  <si>
    <t>%,V9030000</t>
  </si>
  <si>
    <t>%,V9030001</t>
  </si>
  <si>
    <t>%,V9030002</t>
  </si>
  <si>
    <t>%,V9030003</t>
  </si>
  <si>
    <t>%,V9030004</t>
  </si>
  <si>
    <t>%,V9030005</t>
  </si>
  <si>
    <t>%,V9030006</t>
  </si>
  <si>
    <t>%,V9030007</t>
  </si>
  <si>
    <t>%,V9030009</t>
  </si>
  <si>
    <t>%,V9030014</t>
  </si>
  <si>
    <t>%,V9040000</t>
  </si>
  <si>
    <t>%,V9040007</t>
  </si>
  <si>
    <t>%,V9050000</t>
  </si>
  <si>
    <t>%,V9070000</t>
  </si>
  <si>
    <t>%,V9070001</t>
  </si>
  <si>
    <t>%,V9080000</t>
  </si>
  <si>
    <t>%,V9080004</t>
  </si>
  <si>
    <t>%,V9080009</t>
  </si>
  <si>
    <t>%,V9090000</t>
  </si>
  <si>
    <t>%,V9100000</t>
  </si>
  <si>
    <t>%,V9100001</t>
  </si>
  <si>
    <t>%,V9110001</t>
  </si>
  <si>
    <t>%,V9120000</t>
  </si>
  <si>
    <t>%,V9120001</t>
  </si>
  <si>
    <t>%,V9120003</t>
  </si>
  <si>
    <t>%,V9130000</t>
  </si>
  <si>
    <t>%,V9130001</t>
  </si>
  <si>
    <t>%,V9200000</t>
  </si>
  <si>
    <t>%,V9200003</t>
  </si>
  <si>
    <t>%,V9210001</t>
  </si>
  <si>
    <t>%,V9210003</t>
  </si>
  <si>
    <t>%,V9210004</t>
  </si>
  <si>
    <t>%,V9210005</t>
  </si>
  <si>
    <t>%,V9210006</t>
  </si>
  <si>
    <t>%,V9210020</t>
  </si>
  <si>
    <t>%,V9210021</t>
  </si>
  <si>
    <t>%,V9210022</t>
  </si>
  <si>
    <t>%,V9210023</t>
  </si>
  <si>
    <t>%,V9210024</t>
  </si>
  <si>
    <t>%,V9210025</t>
  </si>
  <si>
    <t>%,V9210026</t>
  </si>
  <si>
    <t>%,V9210027</t>
  </si>
  <si>
    <t>%,V9210028</t>
  </si>
  <si>
    <t>%,V9210029</t>
  </si>
  <si>
    <t>%,V9210030</t>
  </si>
  <si>
    <t>%,V9210031</t>
  </si>
  <si>
    <t>%,V9210032</t>
  </si>
  <si>
    <t>%,V9210033</t>
  </si>
  <si>
    <t>%,V9210034</t>
  </si>
  <si>
    <t>%,V9210035</t>
  </si>
  <si>
    <t>%,V9210036</t>
  </si>
  <si>
    <t>%,V9210037</t>
  </si>
  <si>
    <t>%,V9210040</t>
  </si>
  <si>
    <t>%,V9220000</t>
  </si>
  <si>
    <t>%,V9220001</t>
  </si>
  <si>
    <t>%,V9220002</t>
  </si>
  <si>
    <t>%,V9220004</t>
  </si>
  <si>
    <t>%,V9230001</t>
  </si>
  <si>
    <t>%,V9230003</t>
  </si>
  <si>
    <t>%,V9230031</t>
  </si>
  <si>
    <t>%,V9230034</t>
  </si>
  <si>
    <t>%,V9240000</t>
  </si>
  <si>
    <t>%,V9250000</t>
  </si>
  <si>
    <t>%,V9250001</t>
  </si>
  <si>
    <t>%,V9250002</t>
  </si>
  <si>
    <t>%,V9250006</t>
  </si>
  <si>
    <t>%,V9250007</t>
  </si>
  <si>
    <t>%,V9250010</t>
  </si>
  <si>
    <t>%,V9260000</t>
  </si>
  <si>
    <t>%,V9260001</t>
  </si>
  <si>
    <t>%,V9260002</t>
  </si>
  <si>
    <t>%,V9260003</t>
  </si>
  <si>
    <t>%,V9260004</t>
  </si>
  <si>
    <t>%,V9260005</t>
  </si>
  <si>
    <t>%,V9260007</t>
  </si>
  <si>
    <t>%,V9260009</t>
  </si>
  <si>
    <t>%,V9260010</t>
  </si>
  <si>
    <t>%,V9260012</t>
  </si>
  <si>
    <t>%,V9260014</t>
  </si>
  <si>
    <t>%,V9260021</t>
  </si>
  <si>
    <t>%,V9260027</t>
  </si>
  <si>
    <t>%,V9260036</t>
  </si>
  <si>
    <t>%,V9260037</t>
  </si>
  <si>
    <t>%,V9260040</t>
  </si>
  <si>
    <t>%,V9260042</t>
  </si>
  <si>
    <t>%,V9260043</t>
  </si>
  <si>
    <t>%,V9260050</t>
  </si>
  <si>
    <t>%,V9260051</t>
  </si>
  <si>
    <t>%,V9260052</t>
  </si>
  <si>
    <t>%,V9260053</t>
  </si>
  <si>
    <t>%,V9260055</t>
  </si>
  <si>
    <t>%,V9260058</t>
  </si>
  <si>
    <t>%,V9260060</t>
  </si>
  <si>
    <t>%,V9260062</t>
  </si>
  <si>
    <t>%,V9270000</t>
  </si>
  <si>
    <t>%,V9280000</t>
  </si>
  <si>
    <t>%,V9280001</t>
  </si>
  <si>
    <t>%,V9280002</t>
  </si>
  <si>
    <t>%,V9280005</t>
  </si>
  <si>
    <t>%,V9280006</t>
  </si>
  <si>
    <t>%,V9301000</t>
  </si>
  <si>
    <t>%,V9301001</t>
  </si>
  <si>
    <t>%,V9301002</t>
  </si>
  <si>
    <t>%,V9301003</t>
  </si>
  <si>
    <t>%,V9301010</t>
  </si>
  <si>
    <t>%,V9301012</t>
  </si>
  <si>
    <t>%,V9301014</t>
  </si>
  <si>
    <t>%,V9301015</t>
  </si>
  <si>
    <t>%,V9302000</t>
  </si>
  <si>
    <t>%,V9302003</t>
  </si>
  <si>
    <t>%,V9302004</t>
  </si>
  <si>
    <t>%,V9302006</t>
  </si>
  <si>
    <t>%,V9302007</t>
  </si>
  <si>
    <t>%,V9302017</t>
  </si>
  <si>
    <t>%,V9310001</t>
  </si>
  <si>
    <t>%,V9310002</t>
  </si>
  <si>
    <t>%,V9310005</t>
  </si>
  <si>
    <t>%,V9350000</t>
  </si>
  <si>
    <t>%,V9350001</t>
  </si>
  <si>
    <t>%,V9350002</t>
  </si>
  <si>
    <t>%,V9350012</t>
  </si>
  <si>
    <t>%,V9350013</t>
  </si>
  <si>
    <t>%,V9350015</t>
  </si>
  <si>
    <t>%,V9350016</t>
  </si>
  <si>
    <t>%,V9350017</t>
  </si>
  <si>
    <t>%,V9350019</t>
  </si>
  <si>
    <t>%,V9350023</t>
  </si>
  <si>
    <t>%,V9350024</t>
  </si>
  <si>
    <t>1010001</t>
  </si>
  <si>
    <t>1010008</t>
  </si>
  <si>
    <t>1011001</t>
  </si>
  <si>
    <t>1011006</t>
  </si>
  <si>
    <t>1011012</t>
  </si>
  <si>
    <t>1011031</t>
  </si>
  <si>
    <t>1011032</t>
  </si>
  <si>
    <t>1011036</t>
  </si>
  <si>
    <t>1050001</t>
  </si>
  <si>
    <t>1060001</t>
  </si>
  <si>
    <t>1060007</t>
  </si>
  <si>
    <t>1070000</t>
  </si>
  <si>
    <t>1070001</t>
  </si>
  <si>
    <t>1070007</t>
  </si>
  <si>
    <t>1080001</t>
  </si>
  <si>
    <t>1080005</t>
  </si>
  <si>
    <t>1080011</t>
  </si>
  <si>
    <t>1080013</t>
  </si>
  <si>
    <t>1110001</t>
  </si>
  <si>
    <t>1110007</t>
  </si>
  <si>
    <t>1210001</t>
  </si>
  <si>
    <t>1220001</t>
  </si>
  <si>
    <t>1220003</t>
  </si>
  <si>
    <t>1581000</t>
  </si>
  <si>
    <t>1240002</t>
  </si>
  <si>
    <t>1240007</t>
  </si>
  <si>
    <t>1240027</t>
  </si>
  <si>
    <t>1240028</t>
  </si>
  <si>
    <t>1240029</t>
  </si>
  <si>
    <t>1240092</t>
  </si>
  <si>
    <t>1290000</t>
  </si>
  <si>
    <t>1290001</t>
  </si>
  <si>
    <t>1290002</t>
  </si>
  <si>
    <t>1290003</t>
  </si>
  <si>
    <t>1750002</t>
  </si>
  <si>
    <t>1750022</t>
  </si>
  <si>
    <t>1310000</t>
  </si>
  <si>
    <t>1340018</t>
  </si>
  <si>
    <t>1340048</t>
  </si>
  <si>
    <t>1340051</t>
  </si>
  <si>
    <t>1340053</t>
  </si>
  <si>
    <t>1340057</t>
  </si>
  <si>
    <t>1350004</t>
  </si>
  <si>
    <t>1420001</t>
  </si>
  <si>
    <t>1420014</t>
  </si>
  <si>
    <t>1420019</t>
  </si>
  <si>
    <t>1420022</t>
  </si>
  <si>
    <t>1420023</t>
  </si>
  <si>
    <t>1420024</t>
  </si>
  <si>
    <t>1420027</t>
  </si>
  <si>
    <t>1420028</t>
  </si>
  <si>
    <t>1420033</t>
  </si>
  <si>
    <t>1420042</t>
  </si>
  <si>
    <t>1420044</t>
  </si>
  <si>
    <t>1420050</t>
  </si>
  <si>
    <t>1420054</t>
  </si>
  <si>
    <t>1420058</t>
  </si>
  <si>
    <t>1420059</t>
  </si>
  <si>
    <t>1420060</t>
  </si>
  <si>
    <t>1420061</t>
  </si>
  <si>
    <t>1420062</t>
  </si>
  <si>
    <t>1420102</t>
  </si>
  <si>
    <t>1420103</t>
  </si>
  <si>
    <t>1430022</t>
  </si>
  <si>
    <t>1430023</t>
  </si>
  <si>
    <t>1430081</t>
  </si>
  <si>
    <t>1430083</t>
  </si>
  <si>
    <t>1430101</t>
  </si>
  <si>
    <t>1430102</t>
  </si>
  <si>
    <t>1440001</t>
  </si>
  <si>
    <t>1440002</t>
  </si>
  <si>
    <t>1460001</t>
  </si>
  <si>
    <t>1460006</t>
  </si>
  <si>
    <t>1460009</t>
  </si>
  <si>
    <t>1460011</t>
  </si>
  <si>
    <t>1460023</t>
  </si>
  <si>
    <t>1460025</t>
  </si>
  <si>
    <t>1510001</t>
  </si>
  <si>
    <t>1510002</t>
  </si>
  <si>
    <t>1510003</t>
  </si>
  <si>
    <t>1510020</t>
  </si>
  <si>
    <t>1520000</t>
  </si>
  <si>
    <t>1540001</t>
  </si>
  <si>
    <t>1540003</t>
  </si>
  <si>
    <t>1540004</t>
  </si>
  <si>
    <t>1540006</t>
  </si>
  <si>
    <t>1540012</t>
  </si>
  <si>
    <t>1540013</t>
  </si>
  <si>
    <t>1540022</t>
  </si>
  <si>
    <t>1540023</t>
  </si>
  <si>
    <t>1540033</t>
  </si>
  <si>
    <t>1581003</t>
  </si>
  <si>
    <t>1581009</t>
  </si>
  <si>
    <t>1650001</t>
  </si>
  <si>
    <t>165000220</t>
  </si>
  <si>
    <t>165000221</t>
  </si>
  <si>
    <t>165000222</t>
  </si>
  <si>
    <t>1650005</t>
  </si>
  <si>
    <t>1650006</t>
  </si>
  <si>
    <t>1650009</t>
  </si>
  <si>
    <t>1650010</t>
  </si>
  <si>
    <t>165001120</t>
  </si>
  <si>
    <t>165001121</t>
  </si>
  <si>
    <t>165001122</t>
  </si>
  <si>
    <t>165001220</t>
  </si>
  <si>
    <t>165001221</t>
  </si>
  <si>
    <t>165001222</t>
  </si>
  <si>
    <t>1650014</t>
  </si>
  <si>
    <t>1650021</t>
  </si>
  <si>
    <t>1650023</t>
  </si>
  <si>
    <t>1650030</t>
  </si>
  <si>
    <t>1650035</t>
  </si>
  <si>
    <t>1650037</t>
  </si>
  <si>
    <t>1720000</t>
  </si>
  <si>
    <t>1730000</t>
  </si>
  <si>
    <t>1730002</t>
  </si>
  <si>
    <t>1750001</t>
  </si>
  <si>
    <t>1750021</t>
  </si>
  <si>
    <t>1810002</t>
  </si>
  <si>
    <t>1810003</t>
  </si>
  <si>
    <t>1810006</t>
  </si>
  <si>
    <t>1823000</t>
  </si>
  <si>
    <t>1823007</t>
  </si>
  <si>
    <t>1823009</t>
  </si>
  <si>
    <t>1823010</t>
  </si>
  <si>
    <t>1823011</t>
  </si>
  <si>
    <t>1823012</t>
  </si>
  <si>
    <t>1823022</t>
  </si>
  <si>
    <t>1823037</t>
  </si>
  <si>
    <t>1823054</t>
  </si>
  <si>
    <t>1823063</t>
  </si>
  <si>
    <t>1823077</t>
  </si>
  <si>
    <t>1823078</t>
  </si>
  <si>
    <t>1823108</t>
  </si>
  <si>
    <t>1823165</t>
  </si>
  <si>
    <t>1823166</t>
  </si>
  <si>
    <t>1823167</t>
  </si>
  <si>
    <t>1823196</t>
  </si>
  <si>
    <t>1823299</t>
  </si>
  <si>
    <t>1823301</t>
  </si>
  <si>
    <t>1823302</t>
  </si>
  <si>
    <t>1823306</t>
  </si>
  <si>
    <t>182332820</t>
  </si>
  <si>
    <t>182332821</t>
  </si>
  <si>
    <t>182332822</t>
  </si>
  <si>
    <t>1823376</t>
  </si>
  <si>
    <t>1823377</t>
  </si>
  <si>
    <t>1823378</t>
  </si>
  <si>
    <t>1823379</t>
  </si>
  <si>
    <t>1823380</t>
  </si>
  <si>
    <t>1823410</t>
  </si>
  <si>
    <t>1823411</t>
  </si>
  <si>
    <t>1823414</t>
  </si>
  <si>
    <t>1823429</t>
  </si>
  <si>
    <t>1823430</t>
  </si>
  <si>
    <t>1823431</t>
  </si>
  <si>
    <t>1823515</t>
  </si>
  <si>
    <t>1823516</t>
  </si>
  <si>
    <t>1823517</t>
  </si>
  <si>
    <t>1823518</t>
  </si>
  <si>
    <t>1823520</t>
  </si>
  <si>
    <t>1823536</t>
  </si>
  <si>
    <t>1823537</t>
  </si>
  <si>
    <t>1823538</t>
  </si>
  <si>
    <t>1823547</t>
  </si>
  <si>
    <t>1823550</t>
  </si>
  <si>
    <t>1823557</t>
  </si>
  <si>
    <t>1823571</t>
  </si>
  <si>
    <t>1823587</t>
  </si>
  <si>
    <t>1823588</t>
  </si>
  <si>
    <t>1823620</t>
  </si>
  <si>
    <t>1823623</t>
  </si>
  <si>
    <t>1823626</t>
  </si>
  <si>
    <t>1823662</t>
  </si>
  <si>
    <t>1823685</t>
  </si>
  <si>
    <t>1823698</t>
  </si>
  <si>
    <t>1830000</t>
  </si>
  <si>
    <t>1840002</t>
  </si>
  <si>
    <t>1840027</t>
  </si>
  <si>
    <t>1840064</t>
  </si>
  <si>
    <t>1860001</t>
  </si>
  <si>
    <t>1860002</t>
  </si>
  <si>
    <t>186000319</t>
  </si>
  <si>
    <t>186000320</t>
  </si>
  <si>
    <t>186000321</t>
  </si>
  <si>
    <t>186000322</t>
  </si>
  <si>
    <t>1860005</t>
  </si>
  <si>
    <t>1860007</t>
  </si>
  <si>
    <t>1860015</t>
  </si>
  <si>
    <t>1860077</t>
  </si>
  <si>
    <t>186008121</t>
  </si>
  <si>
    <t>186008122</t>
  </si>
  <si>
    <t>1860087</t>
  </si>
  <si>
    <t>1860153</t>
  </si>
  <si>
    <t>1860166</t>
  </si>
  <si>
    <t>1860185</t>
  </si>
  <si>
    <t>1860192</t>
  </si>
  <si>
    <t>1860332</t>
  </si>
  <si>
    <t>1890004</t>
  </si>
  <si>
    <t>1900010</t>
  </si>
  <si>
    <t>1900011</t>
  </si>
  <si>
    <t>1901001</t>
  </si>
  <si>
    <t>1901002</t>
  </si>
  <si>
    <t>1902001</t>
  </si>
  <si>
    <t>1903001</t>
  </si>
  <si>
    <t>1904001</t>
  </si>
  <si>
    <t>2010001</t>
  </si>
  <si>
    <t>2080000</t>
  </si>
  <si>
    <t>2110000</t>
  </si>
  <si>
    <t>2110018</t>
  </si>
  <si>
    <t>2190006</t>
  </si>
  <si>
    <t>2190007</t>
  </si>
  <si>
    <t>2240002</t>
  </si>
  <si>
    <t>2240005</t>
  </si>
  <si>
    <t>2240006</t>
  </si>
  <si>
    <t>2240021</t>
  </si>
  <si>
    <t>2240502</t>
  </si>
  <si>
    <t>2240505</t>
  </si>
  <si>
    <t>2240506</t>
  </si>
  <si>
    <t>2270001</t>
  </si>
  <si>
    <t>2270003</t>
  </si>
  <si>
    <t>2270031</t>
  </si>
  <si>
    <t>2270033</t>
  </si>
  <si>
    <t>2282003</t>
  </si>
  <si>
    <t>2282011</t>
  </si>
  <si>
    <t>2282012</t>
  </si>
  <si>
    <t>2283000</t>
  </si>
  <si>
    <t>2283002</t>
  </si>
  <si>
    <t>2283005</t>
  </si>
  <si>
    <t>2283006</t>
  </si>
  <si>
    <t>2283013</t>
  </si>
  <si>
    <t>2283015</t>
  </si>
  <si>
    <t>2283016</t>
  </si>
  <si>
    <t>2290002</t>
  </si>
  <si>
    <t>2440002</t>
  </si>
  <si>
    <t>2440022</t>
  </si>
  <si>
    <t>2300001</t>
  </si>
  <si>
    <t>2300002</t>
  </si>
  <si>
    <t>2320001</t>
  </si>
  <si>
    <t>2320002</t>
  </si>
  <si>
    <t>2320003</t>
  </si>
  <si>
    <t>2320008</t>
  </si>
  <si>
    <t>2320011</t>
  </si>
  <si>
    <t>2320052</t>
  </si>
  <si>
    <t>2320053</t>
  </si>
  <si>
    <t>2320054</t>
  </si>
  <si>
    <t>2320062</t>
  </si>
  <si>
    <t>2320073</t>
  </si>
  <si>
    <t>2320076</t>
  </si>
  <si>
    <t>2320077</t>
  </si>
  <si>
    <t>2320083</t>
  </si>
  <si>
    <t>2320086</t>
  </si>
  <si>
    <t>2320094</t>
  </si>
  <si>
    <t>2320095</t>
  </si>
  <si>
    <t>2320100</t>
  </si>
  <si>
    <t>2320101</t>
  </si>
  <si>
    <t>2330000</t>
  </si>
  <si>
    <t>2340001</t>
  </si>
  <si>
    <t>2340025</t>
  </si>
  <si>
    <t>2340027</t>
  </si>
  <si>
    <t>2340029</t>
  </si>
  <si>
    <t>2340030</t>
  </si>
  <si>
    <t>2340032</t>
  </si>
  <si>
    <t>2340035</t>
  </si>
  <si>
    <t>2350001</t>
  </si>
  <si>
    <t>2350003</t>
  </si>
  <si>
    <t>2360001</t>
  </si>
  <si>
    <t>236000215</t>
  </si>
  <si>
    <t>236000216</t>
  </si>
  <si>
    <t>236000217</t>
  </si>
  <si>
    <t>236000218</t>
  </si>
  <si>
    <t>236000219</t>
  </si>
  <si>
    <t>236000220</t>
  </si>
  <si>
    <t>236000221</t>
  </si>
  <si>
    <t>236000222</t>
  </si>
  <si>
    <t>236000319</t>
  </si>
  <si>
    <t>2360004</t>
  </si>
  <si>
    <t>2360005</t>
  </si>
  <si>
    <t>2360006</t>
  </si>
  <si>
    <t>236000700</t>
  </si>
  <si>
    <t>236000718</t>
  </si>
  <si>
    <t>236000720</t>
  </si>
  <si>
    <t>236000721</t>
  </si>
  <si>
    <t>236000722</t>
  </si>
  <si>
    <t>236000818</t>
  </si>
  <si>
    <t>236000819</t>
  </si>
  <si>
    <t>236000820</t>
  </si>
  <si>
    <t>236000821</t>
  </si>
  <si>
    <t>236000822</t>
  </si>
  <si>
    <t>236001217</t>
  </si>
  <si>
    <t>236001218</t>
  </si>
  <si>
    <t>236001219</t>
  </si>
  <si>
    <t>236001220</t>
  </si>
  <si>
    <t>236001320</t>
  </si>
  <si>
    <t>236001321</t>
  </si>
  <si>
    <t>236001322</t>
  </si>
  <si>
    <t>236001619</t>
  </si>
  <si>
    <t>236001620</t>
  </si>
  <si>
    <t>236001621</t>
  </si>
  <si>
    <t>236001622</t>
  </si>
  <si>
    <t>236001719</t>
  </si>
  <si>
    <t>236001720</t>
  </si>
  <si>
    <t>236001722</t>
  </si>
  <si>
    <t>236002219</t>
  </si>
  <si>
    <t>236003320</t>
  </si>
  <si>
    <t>236003321</t>
  </si>
  <si>
    <t>236003322</t>
  </si>
  <si>
    <t>236003520</t>
  </si>
  <si>
    <t>236003521</t>
  </si>
  <si>
    <t>236003522</t>
  </si>
  <si>
    <t>2360037</t>
  </si>
  <si>
    <t>2360104</t>
  </si>
  <si>
    <t>2360105</t>
  </si>
  <si>
    <t>2360602</t>
  </si>
  <si>
    <t>2370002</t>
  </si>
  <si>
    <t>2370005</t>
  </si>
  <si>
    <t>2370006</t>
  </si>
  <si>
    <t>2370007</t>
  </si>
  <si>
    <t>2370018</t>
  </si>
  <si>
    <t>2410003</t>
  </si>
  <si>
    <t>2410004</t>
  </si>
  <si>
    <t>2410008</t>
  </si>
  <si>
    <t>2410009</t>
  </si>
  <si>
    <t>2420000</t>
  </si>
  <si>
    <t>2420002</t>
  </si>
  <si>
    <t>2420003</t>
  </si>
  <si>
    <t>2420013</t>
  </si>
  <si>
    <t>2420018</t>
  </si>
  <si>
    <t>2420020</t>
  </si>
  <si>
    <t>2420021</t>
  </si>
  <si>
    <t>2420027</t>
  </si>
  <si>
    <t>2420046</t>
  </si>
  <si>
    <t>2420051</t>
  </si>
  <si>
    <t>2420071</t>
  </si>
  <si>
    <t>2420072</t>
  </si>
  <si>
    <t>2420076</t>
  </si>
  <si>
    <t>2420083</t>
  </si>
  <si>
    <t>2420088</t>
  </si>
  <si>
    <t>2420501</t>
  </si>
  <si>
    <t>2420504</t>
  </si>
  <si>
    <t>2420511</t>
  </si>
  <si>
    <t>2420512</t>
  </si>
  <si>
    <t>2420514</t>
  </si>
  <si>
    <t>2420515</t>
  </si>
  <si>
    <t>2420532</t>
  </si>
  <si>
    <t>2420542</t>
  </si>
  <si>
    <t>2420558</t>
  </si>
  <si>
    <t>242059220</t>
  </si>
  <si>
    <t>242059221</t>
  </si>
  <si>
    <t>242059222</t>
  </si>
  <si>
    <t>2420618</t>
  </si>
  <si>
    <t>2420623</t>
  </si>
  <si>
    <t>2420624</t>
  </si>
  <si>
    <t>2420635</t>
  </si>
  <si>
    <t>2420643</t>
  </si>
  <si>
    <t>2420656</t>
  </si>
  <si>
    <t>2420660</t>
  </si>
  <si>
    <t>2420700</t>
  </si>
  <si>
    <t>2420715</t>
  </si>
  <si>
    <t>2430001</t>
  </si>
  <si>
    <t>2430003</t>
  </si>
  <si>
    <t>2430031</t>
  </si>
  <si>
    <t>2430033</t>
  </si>
  <si>
    <t>2440001</t>
  </si>
  <si>
    <t>2440021</t>
  </si>
  <si>
    <t>2520000</t>
  </si>
  <si>
    <t>2550001</t>
  </si>
  <si>
    <t>2530000</t>
  </si>
  <si>
    <t>2530022</t>
  </si>
  <si>
    <t>2530050</t>
  </si>
  <si>
    <t>2530067</t>
  </si>
  <si>
    <t>2530089</t>
  </si>
  <si>
    <t>2530092</t>
  </si>
  <si>
    <t>2530101</t>
  </si>
  <si>
    <t>2530112</t>
  </si>
  <si>
    <t>2530124</t>
  </si>
  <si>
    <t>2530137</t>
  </si>
  <si>
    <t>2530177</t>
  </si>
  <si>
    <t>2530178</t>
  </si>
  <si>
    <t>2530188</t>
  </si>
  <si>
    <t>2530190</t>
  </si>
  <si>
    <t>2540011</t>
  </si>
  <si>
    <t>2540047</t>
  </si>
  <si>
    <t>2540071</t>
  </si>
  <si>
    <t>2540105</t>
  </si>
  <si>
    <t>2540125</t>
  </si>
  <si>
    <t>2540230</t>
  </si>
  <si>
    <t>2540237</t>
  </si>
  <si>
    <t>2543001</t>
  </si>
  <si>
    <t>2543246</t>
  </si>
  <si>
    <t>2543247</t>
  </si>
  <si>
    <t>2543557</t>
  </si>
  <si>
    <t>2544001</t>
  </si>
  <si>
    <t>2811001</t>
  </si>
  <si>
    <t>2814001</t>
  </si>
  <si>
    <t>2821001</t>
  </si>
  <si>
    <t>2823001</t>
  </si>
  <si>
    <t>2824001</t>
  </si>
  <si>
    <t>2831001</t>
  </si>
  <si>
    <t>2831102</t>
  </si>
  <si>
    <t>2832001</t>
  </si>
  <si>
    <t>2833001</t>
  </si>
  <si>
    <t>2833002</t>
  </si>
  <si>
    <t>2834001</t>
  </si>
  <si>
    <t>2160001</t>
  </si>
  <si>
    <t>4030001</t>
  </si>
  <si>
    <t>4030029</t>
  </si>
  <si>
    <t>4031001</t>
  </si>
  <si>
    <t>4040001</t>
  </si>
  <si>
    <t>4040007</t>
  </si>
  <si>
    <t>4060001</t>
  </si>
  <si>
    <t>4073000</t>
  </si>
  <si>
    <t>4073014</t>
  </si>
  <si>
    <t>4081002</t>
  </si>
  <si>
    <t>4081003</t>
  </si>
  <si>
    <t>408100518</t>
  </si>
  <si>
    <t>408100519</t>
  </si>
  <si>
    <t>408100520</t>
  </si>
  <si>
    <t>408100521</t>
  </si>
  <si>
    <t>408100619</t>
  </si>
  <si>
    <t>408100620</t>
  </si>
  <si>
    <t>408100621</t>
  </si>
  <si>
    <t>408100622</t>
  </si>
  <si>
    <t>4081007</t>
  </si>
  <si>
    <t>408100819</t>
  </si>
  <si>
    <t>408100820</t>
  </si>
  <si>
    <t>408101419</t>
  </si>
  <si>
    <t>408101420</t>
  </si>
  <si>
    <t>408101421</t>
  </si>
  <si>
    <t>408101422</t>
  </si>
  <si>
    <t>408101819</t>
  </si>
  <si>
    <t>408101820</t>
  </si>
  <si>
    <t>408101821</t>
  </si>
  <si>
    <t>408101900</t>
  </si>
  <si>
    <t>408101918</t>
  </si>
  <si>
    <t>408101919</t>
  </si>
  <si>
    <t>408101920</t>
  </si>
  <si>
    <t>408101921</t>
  </si>
  <si>
    <t>408101922</t>
  </si>
  <si>
    <t>408102019</t>
  </si>
  <si>
    <t>408102020</t>
  </si>
  <si>
    <t>408102021</t>
  </si>
  <si>
    <t>408102022</t>
  </si>
  <si>
    <t>408102919</t>
  </si>
  <si>
    <t>408102920</t>
  </si>
  <si>
    <t>408102921</t>
  </si>
  <si>
    <t>408102922</t>
  </si>
  <si>
    <t>4081033</t>
  </si>
  <si>
    <t>4081034</t>
  </si>
  <si>
    <t>4081035</t>
  </si>
  <si>
    <t>408103620</t>
  </si>
  <si>
    <t>408103621</t>
  </si>
  <si>
    <t>408103622</t>
  </si>
  <si>
    <t>408200519</t>
  </si>
  <si>
    <t>408200520</t>
  </si>
  <si>
    <t>408200521</t>
  </si>
  <si>
    <t>408200522</t>
  </si>
  <si>
    <t>4091001</t>
  </si>
  <si>
    <t>409100219</t>
  </si>
  <si>
    <t>409100220</t>
  </si>
  <si>
    <t>409100221</t>
  </si>
  <si>
    <t>409100222</t>
  </si>
  <si>
    <t>4092001</t>
  </si>
  <si>
    <t>409200219</t>
  </si>
  <si>
    <t>409200220</t>
  </si>
  <si>
    <t>409200222</t>
  </si>
  <si>
    <t>4101001</t>
  </si>
  <si>
    <t>4101002</t>
  </si>
  <si>
    <t>4102001</t>
  </si>
  <si>
    <t>4111001</t>
  </si>
  <si>
    <t>4111002</t>
  </si>
  <si>
    <t>4111005</t>
  </si>
  <si>
    <t>4112001</t>
  </si>
  <si>
    <t>4114001</t>
  </si>
  <si>
    <t>4116000</t>
  </si>
  <si>
    <t>4118002</t>
  </si>
  <si>
    <t>4118006</t>
  </si>
  <si>
    <t>4118008</t>
  </si>
  <si>
    <t>4170004</t>
  </si>
  <si>
    <t>4171009</t>
  </si>
  <si>
    <t>4180001</t>
  </si>
  <si>
    <t>4180005</t>
  </si>
  <si>
    <t>4190002</t>
  </si>
  <si>
    <t>4190005</t>
  </si>
  <si>
    <t>4191000</t>
  </si>
  <si>
    <t>4210002</t>
  </si>
  <si>
    <t>4210005</t>
  </si>
  <si>
    <t>4210007</t>
  </si>
  <si>
    <t>4210009</t>
  </si>
  <si>
    <t>4210031</t>
  </si>
  <si>
    <t>4211000</t>
  </si>
  <si>
    <t>4212000</t>
  </si>
  <si>
    <t>4261000</t>
  </si>
  <si>
    <t>4263001</t>
  </si>
  <si>
    <t>4263003</t>
  </si>
  <si>
    <t>4264000</t>
  </si>
  <si>
    <t>4264001</t>
  </si>
  <si>
    <t>4265001</t>
  </si>
  <si>
    <t>4265002</t>
  </si>
  <si>
    <t>4265004</t>
  </si>
  <si>
    <t>4265007</t>
  </si>
  <si>
    <t>4265009</t>
  </si>
  <si>
    <t>4265010</t>
  </si>
  <si>
    <t>4265033</t>
  </si>
  <si>
    <t>4265058</t>
  </si>
  <si>
    <t>4270002</t>
  </si>
  <si>
    <t>4270005</t>
  </si>
  <si>
    <t>4270006</t>
  </si>
  <si>
    <t>4280002</t>
  </si>
  <si>
    <t>4280003</t>
  </si>
  <si>
    <t>4280006</t>
  </si>
  <si>
    <t>4281004</t>
  </si>
  <si>
    <t>4300003</t>
  </si>
  <si>
    <t>4310001</t>
  </si>
  <si>
    <t>4310002</t>
  </si>
  <si>
    <t>4310007</t>
  </si>
  <si>
    <t>4310023</t>
  </si>
  <si>
    <t>4320000</t>
  </si>
  <si>
    <t>4400001</t>
  </si>
  <si>
    <t>4400002</t>
  </si>
  <si>
    <t>4400005</t>
  </si>
  <si>
    <t>4420001</t>
  </si>
  <si>
    <t>4420002</t>
  </si>
  <si>
    <t>4420004</t>
  </si>
  <si>
    <t>4420006</t>
  </si>
  <si>
    <t>4420007</t>
  </si>
  <si>
    <t>4420013</t>
  </si>
  <si>
    <t>4420016</t>
  </si>
  <si>
    <t>4440000</t>
  </si>
  <si>
    <t>4440002</t>
  </si>
  <si>
    <t>4470006</t>
  </si>
  <si>
    <t>4470010</t>
  </si>
  <si>
    <t>4470027</t>
  </si>
  <si>
    <t>4470033</t>
  </si>
  <si>
    <t>4470082</t>
  </si>
  <si>
    <t>4470089</t>
  </si>
  <si>
    <t>4470098</t>
  </si>
  <si>
    <t>4470099</t>
  </si>
  <si>
    <t>4470100</t>
  </si>
  <si>
    <t>4470103</t>
  </si>
  <si>
    <t>4470107</t>
  </si>
  <si>
    <t>4470110</t>
  </si>
  <si>
    <t>4470112</t>
  </si>
  <si>
    <t>4470115</t>
  </si>
  <si>
    <t>4470116</t>
  </si>
  <si>
    <t>4470126</t>
  </si>
  <si>
    <t>4470127</t>
  </si>
  <si>
    <t>4470131</t>
  </si>
  <si>
    <t>4470143</t>
  </si>
  <si>
    <t>4470150</t>
  </si>
  <si>
    <t>4470151</t>
  </si>
  <si>
    <t>4470175</t>
  </si>
  <si>
    <t>4470176</t>
  </si>
  <si>
    <t>4470206</t>
  </si>
  <si>
    <t>4470209</t>
  </si>
  <si>
    <t>4470214</t>
  </si>
  <si>
    <t>4470215</t>
  </si>
  <si>
    <t>4470220</t>
  </si>
  <si>
    <t>4470221</t>
  </si>
  <si>
    <t>4470222</t>
  </si>
  <si>
    <t>4491002</t>
  </si>
  <si>
    <t>4491003</t>
  </si>
  <si>
    <t>4491004</t>
  </si>
  <si>
    <t>4500000</t>
  </si>
  <si>
    <t>4510001</t>
  </si>
  <si>
    <t>4540001</t>
  </si>
  <si>
    <t>4540002</t>
  </si>
  <si>
    <t>4540004</t>
  </si>
  <si>
    <t>4540005</t>
  </si>
  <si>
    <t>4560007</t>
  </si>
  <si>
    <t>4560012</t>
  </si>
  <si>
    <t>4560015</t>
  </si>
  <si>
    <t>4561002</t>
  </si>
  <si>
    <t>4561004</t>
  </si>
  <si>
    <t>4561005</t>
  </si>
  <si>
    <t>4561006</t>
  </si>
  <si>
    <t>4561007</t>
  </si>
  <si>
    <t>4561019</t>
  </si>
  <si>
    <t>4561028</t>
  </si>
  <si>
    <t>4561029</t>
  </si>
  <si>
    <t>4561030</t>
  </si>
  <si>
    <t>4561033</t>
  </si>
  <si>
    <t>4561034</t>
  </si>
  <si>
    <t>4561035</t>
  </si>
  <si>
    <t>4561036</t>
  </si>
  <si>
    <t>4561058</t>
  </si>
  <si>
    <t>4561059</t>
  </si>
  <si>
    <t>4561060</t>
  </si>
  <si>
    <t>4561061</t>
  </si>
  <si>
    <t>4561062</t>
  </si>
  <si>
    <t>4561063</t>
  </si>
  <si>
    <t>4561064</t>
  </si>
  <si>
    <t>4561065</t>
  </si>
  <si>
    <t>4561073</t>
  </si>
  <si>
    <t>5000000</t>
  </si>
  <si>
    <t>5000001</t>
  </si>
  <si>
    <t>5010000</t>
  </si>
  <si>
    <t>5010001</t>
  </si>
  <si>
    <t>5010003</t>
  </si>
  <si>
    <t>5010005</t>
  </si>
  <si>
    <t>5010012</t>
  </si>
  <si>
    <t>5010013</t>
  </si>
  <si>
    <t>5010019</t>
  </si>
  <si>
    <t>5010020</t>
  </si>
  <si>
    <t>5010021</t>
  </si>
  <si>
    <t>5010027</t>
  </si>
  <si>
    <t>5010028</t>
  </si>
  <si>
    <t>5010031</t>
  </si>
  <si>
    <t>5010034</t>
  </si>
  <si>
    <t>5010040</t>
  </si>
  <si>
    <t>5020000</t>
  </si>
  <si>
    <t>5020002</t>
  </si>
  <si>
    <t>5020003</t>
  </si>
  <si>
    <t>5020004</t>
  </si>
  <si>
    <t>5020005</t>
  </si>
  <si>
    <t>5020007</t>
  </si>
  <si>
    <t>5020020</t>
  </si>
  <si>
    <t>5050000</t>
  </si>
  <si>
    <t>5060000</t>
  </si>
  <si>
    <t>5060002</t>
  </si>
  <si>
    <t>5060003</t>
  </si>
  <si>
    <t>5060004</t>
  </si>
  <si>
    <t>5060011</t>
  </si>
  <si>
    <t>5060025</t>
  </si>
  <si>
    <t>5070000</t>
  </si>
  <si>
    <t>5090000</t>
  </si>
  <si>
    <t>5090009</t>
  </si>
  <si>
    <t>5100000</t>
  </si>
  <si>
    <t>5110000</t>
  </si>
  <si>
    <t>5120000</t>
  </si>
  <si>
    <t>5120025</t>
  </si>
  <si>
    <t>5120034</t>
  </si>
  <si>
    <t>5120037</t>
  </si>
  <si>
    <t>5130000</t>
  </si>
  <si>
    <t>5140000</t>
  </si>
  <si>
    <t>5140025</t>
  </si>
  <si>
    <t>5500004</t>
  </si>
  <si>
    <t>5500005</t>
  </si>
  <si>
    <t>5540001</t>
  </si>
  <si>
    <t>5550001</t>
  </si>
  <si>
    <t>5550004</t>
  </si>
  <si>
    <t>5550027</t>
  </si>
  <si>
    <t>5550039</t>
  </si>
  <si>
    <t>5550040</t>
  </si>
  <si>
    <t>5550046</t>
  </si>
  <si>
    <t>5550074</t>
  </si>
  <si>
    <t>5550075</t>
  </si>
  <si>
    <t>5550076</t>
  </si>
  <si>
    <t>5550078</t>
  </si>
  <si>
    <t>5550079</t>
  </si>
  <si>
    <t>5550080</t>
  </si>
  <si>
    <t>5550083</t>
  </si>
  <si>
    <t>5550084</t>
  </si>
  <si>
    <t>5550090</t>
  </si>
  <si>
    <t>5550099</t>
  </si>
  <si>
    <t>5550123</t>
  </si>
  <si>
    <t>5550124</t>
  </si>
  <si>
    <t>5550132</t>
  </si>
  <si>
    <t>5550137</t>
  </si>
  <si>
    <t>5550153</t>
  </si>
  <si>
    <t>5550326</t>
  </si>
  <si>
    <t>5550327</t>
  </si>
  <si>
    <t>5550328</t>
  </si>
  <si>
    <t>5550329</t>
  </si>
  <si>
    <t>5560000</t>
  </si>
  <si>
    <t>5570000</t>
  </si>
  <si>
    <t>5570007</t>
  </si>
  <si>
    <t>5570020</t>
  </si>
  <si>
    <t>5570021</t>
  </si>
  <si>
    <t>5570024</t>
  </si>
  <si>
    <t>5600000</t>
  </si>
  <si>
    <t>5611000</t>
  </si>
  <si>
    <t>5612000</t>
  </si>
  <si>
    <t>5614000</t>
  </si>
  <si>
    <t>5614001</t>
  </si>
  <si>
    <t>5614006</t>
  </si>
  <si>
    <t>5614007</t>
  </si>
  <si>
    <t>5614008</t>
  </si>
  <si>
    <t>5614009</t>
  </si>
  <si>
    <t>5615000</t>
  </si>
  <si>
    <t>5616000</t>
  </si>
  <si>
    <t>5618000</t>
  </si>
  <si>
    <t>5618001</t>
  </si>
  <si>
    <t>5620001</t>
  </si>
  <si>
    <t>5630000</t>
  </si>
  <si>
    <t>5640000</t>
  </si>
  <si>
    <t>5650002</t>
  </si>
  <si>
    <t>5650012</t>
  </si>
  <si>
    <t>5650015</t>
  </si>
  <si>
    <t>5650016</t>
  </si>
  <si>
    <t>5650019</t>
  </si>
  <si>
    <t>5650020</t>
  </si>
  <si>
    <t>5650021</t>
  </si>
  <si>
    <t>5650023</t>
  </si>
  <si>
    <t>5650024</t>
  </si>
  <si>
    <t>5650060</t>
  </si>
  <si>
    <t>5650062</t>
  </si>
  <si>
    <t>5660000</t>
  </si>
  <si>
    <t>5660009</t>
  </si>
  <si>
    <t>5660010</t>
  </si>
  <si>
    <t>5660011</t>
  </si>
  <si>
    <t>5670001</t>
  </si>
  <si>
    <t>5670002</t>
  </si>
  <si>
    <t>5680000</t>
  </si>
  <si>
    <t>5690000</t>
  </si>
  <si>
    <t>5691000</t>
  </si>
  <si>
    <t>5692000</t>
  </si>
  <si>
    <t>5693000</t>
  </si>
  <si>
    <t>5700000</t>
  </si>
  <si>
    <t>5710000</t>
  </si>
  <si>
    <t>5720000</t>
  </si>
  <si>
    <t>5730000</t>
  </si>
  <si>
    <t>5757000</t>
  </si>
  <si>
    <t>5757001</t>
  </si>
  <si>
    <t>5800000</t>
  </si>
  <si>
    <t>5810000</t>
  </si>
  <si>
    <t>5820000</t>
  </si>
  <si>
    <t>5830000</t>
  </si>
  <si>
    <t>5840000</t>
  </si>
  <si>
    <t>5850000</t>
  </si>
  <si>
    <t>5860000</t>
  </si>
  <si>
    <t>5870000</t>
  </si>
  <si>
    <t>5880000</t>
  </si>
  <si>
    <t>5890001</t>
  </si>
  <si>
    <t>5890002</t>
  </si>
  <si>
    <t>5900000</t>
  </si>
  <si>
    <t>5910000</t>
  </si>
  <si>
    <t>5920000</t>
  </si>
  <si>
    <t>5930000</t>
  </si>
  <si>
    <t>5930001</t>
  </si>
  <si>
    <t>5930010</t>
  </si>
  <si>
    <t>5940000</t>
  </si>
  <si>
    <t>5950000</t>
  </si>
  <si>
    <t>5960000</t>
  </si>
  <si>
    <t>5970000</t>
  </si>
  <si>
    <t>5980000</t>
  </si>
  <si>
    <t>9010000</t>
  </si>
  <si>
    <t>9020000</t>
  </si>
  <si>
    <t>9020002</t>
  </si>
  <si>
    <t>9020003</t>
  </si>
  <si>
    <t>9020004</t>
  </si>
  <si>
    <t>9030000</t>
  </si>
  <si>
    <t>9030001</t>
  </si>
  <si>
    <t>9030002</t>
  </si>
  <si>
    <t>9030003</t>
  </si>
  <si>
    <t>9030004</t>
  </si>
  <si>
    <t>9030005</t>
  </si>
  <si>
    <t>9030006</t>
  </si>
  <si>
    <t>9030007</t>
  </si>
  <si>
    <t>9030009</t>
  </si>
  <si>
    <t>9030014</t>
  </si>
  <si>
    <t>9040000</t>
  </si>
  <si>
    <t>9040007</t>
  </si>
  <si>
    <t>9050000</t>
  </si>
  <si>
    <t>9070000</t>
  </si>
  <si>
    <t>9070001</t>
  </si>
  <si>
    <t>9080000</t>
  </si>
  <si>
    <t>9080004</t>
  </si>
  <si>
    <t>9080009</t>
  </si>
  <si>
    <t>9090000</t>
  </si>
  <si>
    <t>9100000</t>
  </si>
  <si>
    <t>9100001</t>
  </si>
  <si>
    <t>9110001</t>
  </si>
  <si>
    <t>9120000</t>
  </si>
  <si>
    <t>9120001</t>
  </si>
  <si>
    <t>9120003</t>
  </si>
  <si>
    <t>9130000</t>
  </si>
  <si>
    <t>9130001</t>
  </si>
  <si>
    <t>9200000</t>
  </si>
  <si>
    <t>9200003</t>
  </si>
  <si>
    <t>9210001</t>
  </si>
  <si>
    <t>9210003</t>
  </si>
  <si>
    <t>9210004</t>
  </si>
  <si>
    <t>9210005</t>
  </si>
  <si>
    <t>9210006</t>
  </si>
  <si>
    <t>9210020</t>
  </si>
  <si>
    <t>9210021</t>
  </si>
  <si>
    <t>9210022</t>
  </si>
  <si>
    <t>9210023</t>
  </si>
  <si>
    <t>9210024</t>
  </si>
  <si>
    <t>9210025</t>
  </si>
  <si>
    <t>9210026</t>
  </si>
  <si>
    <t>9210027</t>
  </si>
  <si>
    <t>9210028</t>
  </si>
  <si>
    <t>9210029</t>
  </si>
  <si>
    <t>9210030</t>
  </si>
  <si>
    <t>9210031</t>
  </si>
  <si>
    <t>9210032</t>
  </si>
  <si>
    <t>9210033</t>
  </si>
  <si>
    <t>9210034</t>
  </si>
  <si>
    <t>9210035</t>
  </si>
  <si>
    <t>9210036</t>
  </si>
  <si>
    <t>9210037</t>
  </si>
  <si>
    <t>9210040</t>
  </si>
  <si>
    <t>9220000</t>
  </si>
  <si>
    <t>9220001</t>
  </si>
  <si>
    <t>9220002</t>
  </si>
  <si>
    <t>9220004</t>
  </si>
  <si>
    <t>9230001</t>
  </si>
  <si>
    <t>9230003</t>
  </si>
  <si>
    <t>9230031</t>
  </si>
  <si>
    <t>9230034</t>
  </si>
  <si>
    <t>9240000</t>
  </si>
  <si>
    <t>9250000</t>
  </si>
  <si>
    <t>9250001</t>
  </si>
  <si>
    <t>9250002</t>
  </si>
  <si>
    <t>9250006</t>
  </si>
  <si>
    <t>9250007</t>
  </si>
  <si>
    <t>9250010</t>
  </si>
  <si>
    <t>9260000</t>
  </si>
  <si>
    <t>9260001</t>
  </si>
  <si>
    <t>9260002</t>
  </si>
  <si>
    <t>9260003</t>
  </si>
  <si>
    <t>9260004</t>
  </si>
  <si>
    <t>9260005</t>
  </si>
  <si>
    <t>9260007</t>
  </si>
  <si>
    <t>9260009</t>
  </si>
  <si>
    <t>9260010</t>
  </si>
  <si>
    <t>9260012</t>
  </si>
  <si>
    <t>9260014</t>
  </si>
  <si>
    <t>9260021</t>
  </si>
  <si>
    <t>9260027</t>
  </si>
  <si>
    <t>9260036</t>
  </si>
  <si>
    <t>9260037</t>
  </si>
  <si>
    <t>9260040</t>
  </si>
  <si>
    <t>9260042</t>
  </si>
  <si>
    <t>9260043</t>
  </si>
  <si>
    <t>9260050</t>
  </si>
  <si>
    <t>9260051</t>
  </si>
  <si>
    <t>9260052</t>
  </si>
  <si>
    <t>9260053</t>
  </si>
  <si>
    <t>9260055</t>
  </si>
  <si>
    <t>9260058</t>
  </si>
  <si>
    <t>9260060</t>
  </si>
  <si>
    <t>9260062</t>
  </si>
  <si>
    <t>9270000</t>
  </si>
  <si>
    <t>9280000</t>
  </si>
  <si>
    <t>9280001</t>
  </si>
  <si>
    <t>9280002</t>
  </si>
  <si>
    <t>9280005</t>
  </si>
  <si>
    <t>9280006</t>
  </si>
  <si>
    <t>9301000</t>
  </si>
  <si>
    <t>9301001</t>
  </si>
  <si>
    <t>9301002</t>
  </si>
  <si>
    <t>9301003</t>
  </si>
  <si>
    <t>9301010</t>
  </si>
  <si>
    <t>9301012</t>
  </si>
  <si>
    <t>9301014</t>
  </si>
  <si>
    <t>9301015</t>
  </si>
  <si>
    <t>9302000</t>
  </si>
  <si>
    <t>9302003</t>
  </si>
  <si>
    <t>9302004</t>
  </si>
  <si>
    <t>9302006</t>
  </si>
  <si>
    <t>9302007</t>
  </si>
  <si>
    <t>9302017</t>
  </si>
  <si>
    <t>9310001</t>
  </si>
  <si>
    <t>9310002</t>
  </si>
  <si>
    <t>9310005</t>
  </si>
  <si>
    <t>9350000</t>
  </si>
  <si>
    <t>9350001</t>
  </si>
  <si>
    <t>9350002</t>
  </si>
  <si>
    <t>9350012</t>
  </si>
  <si>
    <t>9350013</t>
  </si>
  <si>
    <t>9350015</t>
  </si>
  <si>
    <t>9350016</t>
  </si>
  <si>
    <t>9350017</t>
  </si>
  <si>
    <t>9350019</t>
  </si>
  <si>
    <t>9350023</t>
  </si>
  <si>
    <t>9350024</t>
  </si>
  <si>
    <t>Plant in Service</t>
  </si>
  <si>
    <t>Cloud Implement - PIS</t>
  </si>
  <si>
    <t>Capital Leases</t>
  </si>
  <si>
    <t>Prov-Leased Assets</t>
  </si>
  <si>
    <t>Accrued Capital Leases</t>
  </si>
  <si>
    <t>Operating Lease</t>
  </si>
  <si>
    <t>Accrued Operating Leases</t>
  </si>
  <si>
    <t>Prov - Operating Lease Assets</t>
  </si>
  <si>
    <t>Held For Fut Use</t>
  </si>
  <si>
    <t>Const Not Classifd</t>
  </si>
  <si>
    <t>Cloud Implement - CCNC</t>
  </si>
  <si>
    <t>Construction Work In Progress</t>
  </si>
  <si>
    <t>CWIP - Project</t>
  </si>
  <si>
    <t>Cloud Implementation Costs</t>
  </si>
  <si>
    <t>A/P for Deprec of Plt</t>
  </si>
  <si>
    <t>RWIP - Project Detail</t>
  </si>
  <si>
    <t>Cost of Removal Reserve</t>
  </si>
  <si>
    <t>ARO Removal Deprec - Accretion</t>
  </si>
  <si>
    <t>A/P for Amort of Plt</t>
  </si>
  <si>
    <t>Cloud Implement - A/P Amrt Plt</t>
  </si>
  <si>
    <t>Nonutility Property - Owned</t>
  </si>
  <si>
    <t>Depr&amp;Amrt of Nonutl Prop-Ownd</t>
  </si>
  <si>
    <t>Depr&amp;Amrt of Nonutl Prop-WIP</t>
  </si>
  <si>
    <t>SO2 Allowance Inventory</t>
  </si>
  <si>
    <t>Oth Investments-Nonassociated</t>
  </si>
  <si>
    <t>Deferred Compensation Benefits</t>
  </si>
  <si>
    <t>Other Property - RWIP</t>
  </si>
  <si>
    <t>Other Property - RETIRE</t>
  </si>
  <si>
    <t>Other Property - CPR</t>
  </si>
  <si>
    <t>Fbr Opt Lns-In Kind Sv-Invest</t>
  </si>
  <si>
    <t>Pension Net Funded Position</t>
  </si>
  <si>
    <t>Non-UMWA PRW Funded Position</t>
  </si>
  <si>
    <t>SFAS 106 - Non-UMWA PRW</t>
  </si>
  <si>
    <t>SFAS 87 - Pension</t>
  </si>
  <si>
    <t>Long-Term Unreal Gns - Non Aff</t>
  </si>
  <si>
    <t>L/T Asset MTM Collateral</t>
  </si>
  <si>
    <t>Cash</t>
  </si>
  <si>
    <t>Spec Deposits - Elect Trading</t>
  </si>
  <si>
    <t>Spec Deposits-Trading Contra</t>
  </si>
  <si>
    <t>Spec Depost RBC</t>
  </si>
  <si>
    <t>Deposits - Flexible Spending</t>
  </si>
  <si>
    <t>Wells Fargo Securities, LLC</t>
  </si>
  <si>
    <t>Cash Adv-Employee Expenses</t>
  </si>
  <si>
    <t>Customer A/R - Electric</t>
  </si>
  <si>
    <t>Customer A/R-System Sales</t>
  </si>
  <si>
    <t>Transmission Sales Receivable</t>
  </si>
  <si>
    <t>Cust A/R - Factored</t>
  </si>
  <si>
    <t>Cust A/R-System Sales - MLR</t>
  </si>
  <si>
    <t>Cust A/R-Options &amp; Swaps - MLR</t>
  </si>
  <si>
    <t>Low Inc Energy Asst Pr (LIEAP)</t>
  </si>
  <si>
    <t>Emergency LIEAP</t>
  </si>
  <si>
    <t>Cooling Assistance Prg (COOL)</t>
  </si>
  <si>
    <t>Cust A/R - Special Contracts</t>
  </si>
  <si>
    <t>Customer A/R - Estimated</t>
  </si>
  <si>
    <t>PJM AR Accrual</t>
  </si>
  <si>
    <t>Accrued Power Brokers</t>
  </si>
  <si>
    <t>Cust A/R-Contra-Home Warranty</t>
  </si>
  <si>
    <t>AR PS Bill-Cust Home Warranty</t>
  </si>
  <si>
    <t>PJM Trans Enhancement Refund</t>
  </si>
  <si>
    <t>Team KY Fund Assistnce Prg-TKF</t>
  </si>
  <si>
    <t>Emergency Rent Assist ERUAP</t>
  </si>
  <si>
    <t>AR Peoplesoft Billing - Cust</t>
  </si>
  <si>
    <t>AR Long-Term-Customer</t>
  </si>
  <si>
    <t>2001 Employee Biweekly Pay Cnv</t>
  </si>
  <si>
    <t>A/R PeopleSoft Billing System</t>
  </si>
  <si>
    <t>Damage Recovery - Third Party</t>
  </si>
  <si>
    <t>Damage Recovery Offset Demand</t>
  </si>
  <si>
    <t>Other Accounts Rec - Misc</t>
  </si>
  <si>
    <t>AR Peoplesoft Billing - Misc</t>
  </si>
  <si>
    <t>Uncoll Accts-Elect Receivables</t>
  </si>
  <si>
    <t>Uncoll Accts-Other Receivables</t>
  </si>
  <si>
    <t>A/R Assoc Co - InterUnit G/L</t>
  </si>
  <si>
    <t>A/R Assoc Co - Intercompany</t>
  </si>
  <si>
    <t>A/R Assoc Co - InterUnit A/P</t>
  </si>
  <si>
    <t>A/R Assoc Co - Multi Pmts</t>
  </si>
  <si>
    <t>Factored A/R - Unbilled</t>
  </si>
  <si>
    <t>Fleet - M4 - A/R</t>
  </si>
  <si>
    <t>Fuel Stock - Coal</t>
  </si>
  <si>
    <t>Fuel Stock - Oil</t>
  </si>
  <si>
    <t>Fuel Stock - Gas</t>
  </si>
  <si>
    <t>Fuel Stock Coal - Intransit</t>
  </si>
  <si>
    <t>Fuel Stock Exp Undistributed</t>
  </si>
  <si>
    <t>M&amp;S - Regular</t>
  </si>
  <si>
    <t>Material in Transit</t>
  </si>
  <si>
    <t>M&amp;S -  Exempt Material</t>
  </si>
  <si>
    <t>M&amp;S - Lime and Limestone</t>
  </si>
  <si>
    <t>Materials &amp; Supplies - Urea</t>
  </si>
  <si>
    <t>Transportation Inventory</t>
  </si>
  <si>
    <t>M&amp;S-Lime &amp; Limestone Intransit</t>
  </si>
  <si>
    <t>M&amp;S Inv - Urea In-Transit</t>
  </si>
  <si>
    <t>Inventory  Pending Inspection</t>
  </si>
  <si>
    <t>SO2 Allowance Inventory - Curr</t>
  </si>
  <si>
    <t>CSAPR Current SO2 Inv</t>
  </si>
  <si>
    <t>Prepaid Insurance</t>
  </si>
  <si>
    <t>Prepaid Taxes</t>
  </si>
  <si>
    <t>Prepaid Employee Benefits</t>
  </si>
  <si>
    <t>Other Prepayments</t>
  </si>
  <si>
    <t>Prepaid Carry Cost-Factored AR</t>
  </si>
  <si>
    <t>Prepaid Pension Benefits</t>
  </si>
  <si>
    <t>Prepaid Sales Taxes</t>
  </si>
  <si>
    <t>Prepaid Use Taxes</t>
  </si>
  <si>
    <t>FAS 158 Qual Contra Asset</t>
  </si>
  <si>
    <t>Prepaid Insurance - EIS</t>
  </si>
  <si>
    <t>Prepaid Lease</t>
  </si>
  <si>
    <t>Other Prepayments - Long Term</t>
  </si>
  <si>
    <t>PRW Without MED-D Benefits</t>
  </si>
  <si>
    <t>FAS158 Contra-PRW Exclud Med-D</t>
  </si>
  <si>
    <t>Rents Receivable</t>
  </si>
  <si>
    <t>Accrued Utility Revenues</t>
  </si>
  <si>
    <t>Acrd Utility Rev-Factored-Assc</t>
  </si>
  <si>
    <t>Curr. Unreal Gains - NonAffil</t>
  </si>
  <si>
    <t>S/T Asset MTM Collateral</t>
  </si>
  <si>
    <t>Unamort Debt Exp - Inst Pur Cn</t>
  </si>
  <si>
    <t>Unamort Debt Exp Notes Payable</t>
  </si>
  <si>
    <t>Unamort Debt Exp - Sr Unsec Nt</t>
  </si>
  <si>
    <t>Other Regulatory Assets</t>
  </si>
  <si>
    <t>SFAS 112 Postemployment Benef</t>
  </si>
  <si>
    <t>DSM Incentives</t>
  </si>
  <si>
    <t>Energy Efficiency Recovery</t>
  </si>
  <si>
    <t>DSM Lost Revenues</t>
  </si>
  <si>
    <t>DSM Program Costs</t>
  </si>
  <si>
    <t>HRJ 765kV Post Service AFUDC</t>
  </si>
  <si>
    <t>KY Steam Maint O/U</t>
  </si>
  <si>
    <t>HRJ 765kV Depreciation Expense</t>
  </si>
  <si>
    <t>Unrecovered Fuel Cost</t>
  </si>
  <si>
    <t>Unreal Loss on Fwd Commitments</t>
  </si>
  <si>
    <t>Approved Deferred Storm Exp</t>
  </si>
  <si>
    <t>Reg Asset - Rate Case Expenses</t>
  </si>
  <si>
    <t>REG ASSET FAS 158 QUAL PLAN</t>
  </si>
  <si>
    <t>REG ASSET FAS 158 OPEB PLAN</t>
  </si>
  <si>
    <t>REG Asset FAS 158 SERP Plan</t>
  </si>
  <si>
    <t>OSS Margin Sharing</t>
  </si>
  <si>
    <t>SFAS 106 Medicare Subsidy</t>
  </si>
  <si>
    <t>SFAS 109 Flow Thru Defd FIT</t>
  </si>
  <si>
    <t>SFAS 109 Flow Thru Defrd SIT</t>
  </si>
  <si>
    <t>Net CCS FEED Study Costs</t>
  </si>
  <si>
    <t>FERC Formula Rates Under Recvr</t>
  </si>
  <si>
    <t>Cost of Removal-Big Sandy Coal</t>
  </si>
  <si>
    <t>NBV - AROs Retired Plants</t>
  </si>
  <si>
    <t>M&amp;S - Retiring Plants</t>
  </si>
  <si>
    <t>Unrecovered Plant - Big Sandy</t>
  </si>
  <si>
    <t>Spent AROs - Big Sandy Coal</t>
  </si>
  <si>
    <t>BS1OR Unrecognized Equity CC</t>
  </si>
  <si>
    <t>BS1OR Under Recovery CC</t>
  </si>
  <si>
    <t>Capacity Charge Tariff Rev</t>
  </si>
  <si>
    <t>Rockport Capacity Def-Eqty CC</t>
  </si>
  <si>
    <t>Rockport Capacity CC Deferral</t>
  </si>
  <si>
    <t>Rockport Capacity Deferral</t>
  </si>
  <si>
    <t>IGCC Pre-Construction Costs</t>
  </si>
  <si>
    <t>BS1OR Under Recovery</t>
  </si>
  <si>
    <t>Big Sandy Recov O/U Balancing</t>
  </si>
  <si>
    <t>BSDR Unit 2 O&amp;M</t>
  </si>
  <si>
    <t>Under Recovery-Environmental</t>
  </si>
  <si>
    <t>CC-NERC Compl/Cyber Unrec Eqty</t>
  </si>
  <si>
    <t>CC-NERC Compliance/Cyber Sec</t>
  </si>
  <si>
    <t>Def Depr-NERC Compli/Cybersec</t>
  </si>
  <si>
    <t>Def Depr-Big Sandy Unit 1 Gas</t>
  </si>
  <si>
    <t>Def Prop Tax-Big Sandy U1 Gas</t>
  </si>
  <si>
    <t>KY Under-recovered PPA Rider</t>
  </si>
  <si>
    <t>GreenHat Settlement Reg Deferr</t>
  </si>
  <si>
    <t>COVID-19 Deferred Expense</t>
  </si>
  <si>
    <t>COVID-19 Defer Expense-Contra</t>
  </si>
  <si>
    <t>2020 KY Storm Deferral</t>
  </si>
  <si>
    <t>2021 KY Storm deferral</t>
  </si>
  <si>
    <t>KY Deferred Interest on Note</t>
  </si>
  <si>
    <t>LSE Formula Rate Defer-Dep</t>
  </si>
  <si>
    <t>KY ELG Deferral</t>
  </si>
  <si>
    <t>2022 KY Major Storm Deferral</t>
  </si>
  <si>
    <t>Prelimin Surv&amp;Investgtn Chrgs</t>
  </si>
  <si>
    <t>Accounts Pay Adj - Clearing</t>
  </si>
  <si>
    <t>Oth Accts Rec - A/R Clearing</t>
  </si>
  <si>
    <t>DHLC Clearing Account</t>
  </si>
  <si>
    <t>Allowances</t>
  </si>
  <si>
    <t>Deferred Expenses</t>
  </si>
  <si>
    <t>Deferred Property Taxes</t>
  </si>
  <si>
    <t>Unidentified Cash Receipts</t>
  </si>
  <si>
    <t>Billings and Deferred Projects</t>
  </si>
  <si>
    <t>Billings Paid Union Benefits</t>
  </si>
  <si>
    <t>Agency Fees - Factored A/R</t>
  </si>
  <si>
    <t>Defd Property Tax - Cap Lease</t>
  </si>
  <si>
    <t>Estimated Barging Bills</t>
  </si>
  <si>
    <t>Unamortized Credit Line Fees</t>
  </si>
  <si>
    <t>Def Lease Assets - Non Taxable</t>
  </si>
  <si>
    <t>Long Term Assoc AR</t>
  </si>
  <si>
    <t>Trnsrce OU Acctg for Def Asset</t>
  </si>
  <si>
    <t>Prov Opr Lease Assets-Gen&amp;Misc</t>
  </si>
  <si>
    <t>Loss Rec Debt-Debentures</t>
  </si>
  <si>
    <t>ADIT Federal - Pension OCI</t>
  </si>
  <si>
    <t>ADIT Federal Non-UMWA PRW OCI</t>
  </si>
  <si>
    <t>Accum Deferred FIT - Other</t>
  </si>
  <si>
    <t>Accum Deferred SIT - Other</t>
  </si>
  <si>
    <t>Accum Defd FIT - Oth Inc &amp; Ded</t>
  </si>
  <si>
    <t>Acc Dfd FIT - FAS109 Flow Thru</t>
  </si>
  <si>
    <t>Accum Dfd FIT - FAS 109 Excess</t>
  </si>
  <si>
    <t>Common Stock Issued-Affiliated</t>
  </si>
  <si>
    <t>Donations Recvd from Stckhldrs</t>
  </si>
  <si>
    <t>Miscellaneous Paid-In Capital</t>
  </si>
  <si>
    <t>DSIT Apportionment Adj.</t>
  </si>
  <si>
    <t>OCI-Min Pen Liab FAS 158-Qual</t>
  </si>
  <si>
    <t>OCI-Min Pen Liab FAS 158-OPEB</t>
  </si>
  <si>
    <t>Installment Purchase Contracts</t>
  </si>
  <si>
    <t>Other Long Term Debt - Other</t>
  </si>
  <si>
    <t>Senior Unsecured Notes</t>
  </si>
  <si>
    <t>Other LTD - Term Loan</t>
  </si>
  <si>
    <t>Instl Purchase Contracts-Curr</t>
  </si>
  <si>
    <t>Oth LTD - Other - Current</t>
  </si>
  <si>
    <t>Senior Unsecured Notes-Current</t>
  </si>
  <si>
    <t>Obligatns Undr Cap Lse-Noncurr</t>
  </si>
  <si>
    <t>Accrued Noncur Lease Oblig</t>
  </si>
  <si>
    <t>Oblig undr Oper Lease-Non Curr</t>
  </si>
  <si>
    <t>Acrued Noncur Oper Lease Oblig</t>
  </si>
  <si>
    <t>Accm Prv I/D - Worker's Com</t>
  </si>
  <si>
    <t>Accm Prv I/D - Asbestos - Curr</t>
  </si>
  <si>
    <t>Accm Prv I/D - Asbestos</t>
  </si>
  <si>
    <t>Accm Prv for Pensions&amp;Benefits</t>
  </si>
  <si>
    <t>Supplemental Savings Plan</t>
  </si>
  <si>
    <t>SFAS 87 - Pensions</t>
  </si>
  <si>
    <t>Incentive Comp Deferral Plan</t>
  </si>
  <si>
    <t>FAS 158 SERP Payable Long Term</t>
  </si>
  <si>
    <t>FAS 158 Qual Payable Long Term</t>
  </si>
  <si>
    <t>Acc Prv Rate Refnds-Nonassoc</t>
  </si>
  <si>
    <t>LT Unreal Losses - Non Affil</t>
  </si>
  <si>
    <t>L/T Liability MTM Collateral</t>
  </si>
  <si>
    <t>Asset Retirement Obligations</t>
  </si>
  <si>
    <t>ARO - Current</t>
  </si>
  <si>
    <t>Accounts Payable - Regular</t>
  </si>
  <si>
    <t>Unvouchered Invoices</t>
  </si>
  <si>
    <t>Retention</t>
  </si>
  <si>
    <t>Miscellaneous Liabilities</t>
  </si>
  <si>
    <t>Uninvoiced Fuel</t>
  </si>
  <si>
    <t>Accounts Payable - Purch Power</t>
  </si>
  <si>
    <t>Elect Trad-Options&amp;Swaps</t>
  </si>
  <si>
    <t>Emission Allowance Trading</t>
  </si>
  <si>
    <t>Broker Fees Payable</t>
  </si>
  <si>
    <t>A/P Misc Dedic. Power</t>
  </si>
  <si>
    <t>Corporate Credit Card Liab</t>
  </si>
  <si>
    <t>INDUS Unvouchered Liabilities</t>
  </si>
  <si>
    <t>PJM Net AP Accrual</t>
  </si>
  <si>
    <t>Accrued Broker - Power</t>
  </si>
  <si>
    <t>Customer A/P - REC Activity</t>
  </si>
  <si>
    <t>Home Warranty Payables</t>
  </si>
  <si>
    <t>PJM Greenhat Default Payable</t>
  </si>
  <si>
    <t>RTO AP Accrual for Cong Deriv</t>
  </si>
  <si>
    <t>Corp Borrow Program (NP-Assoc)</t>
  </si>
  <si>
    <t>A/P Assoc Co - InterUnit G/L</t>
  </si>
  <si>
    <t>A/P Assoc Co - CM Bills</t>
  </si>
  <si>
    <t>A/P Assoc Co - Intercompany</t>
  </si>
  <si>
    <t>A/P Assoc Co - AEPSC Bills</t>
  </si>
  <si>
    <t>A/P Assoc Co - InterUnit A/P</t>
  </si>
  <si>
    <t>A/P Assoc Co - Multi Pmts</t>
  </si>
  <si>
    <t>Fleet - M4 - A/P</t>
  </si>
  <si>
    <t>Customer Deposits-Active</t>
  </si>
  <si>
    <t>Deposits - Trading Activity</t>
  </si>
  <si>
    <t>Federal Income Tax</t>
  </si>
  <si>
    <t>State Income Taxes</t>
  </si>
  <si>
    <t>Local Income Tax</t>
  </si>
  <si>
    <t>FICA</t>
  </si>
  <si>
    <t>Federal Unemployment Tax</t>
  </si>
  <si>
    <t>State Unemployment Tax</t>
  </si>
  <si>
    <t>State Sales and Use Taxes</t>
  </si>
  <si>
    <t>Real Personal Property Taxes</t>
  </si>
  <si>
    <t>State Franchise Taxes</t>
  </si>
  <si>
    <t>State Business Occupatn Taxes</t>
  </si>
  <si>
    <t>State Gross Receipts Tax</t>
  </si>
  <si>
    <t>Municipal License Fees Accrd</t>
  </si>
  <si>
    <t>State License Registration Tax</t>
  </si>
  <si>
    <t>Pers Prop Tax-Cap Leases</t>
  </si>
  <si>
    <t>Real Prop Tax-Cap Leases</t>
  </si>
  <si>
    <t>FICA - Incentive accrual</t>
  </si>
  <si>
    <t>FICA - NON-CURRENT</t>
  </si>
  <si>
    <t>FICA - CARES ACT</t>
  </si>
  <si>
    <t>State Inc Tax-Long Term FIN48</t>
  </si>
  <si>
    <t>Interest Accrued-Inst Pur Con</t>
  </si>
  <si>
    <t>Interest Accrd-Other LT Debt</t>
  </si>
  <si>
    <t>Interest Accrd-Sen Unsec Notes</t>
  </si>
  <si>
    <t>Interest Accrd-Customer Depsts</t>
  </si>
  <si>
    <t>Accrued Margin Interest</t>
  </si>
  <si>
    <t>Local Income Tax Withheld</t>
  </si>
  <si>
    <t>State Sales Tax Collected</t>
  </si>
  <si>
    <t>Franchise Fee Collected</t>
  </si>
  <si>
    <t>KY Utility Gr Receipts Lic Tax</t>
  </si>
  <si>
    <t>Misc Current &amp; Accrued Liab</t>
  </si>
  <si>
    <t>P/R Ded - Medical Insurance</t>
  </si>
  <si>
    <t>P/R Ded - Dental Insurance</t>
  </si>
  <si>
    <t>P/R Ded - LTD Ins Premiums</t>
  </si>
  <si>
    <t>P/R Ded-Reg&amp;Spec Life Ins Prem</t>
  </si>
  <si>
    <t>Vacation Pay - This Year</t>
  </si>
  <si>
    <t>Vacation Pay - Next Year</t>
  </si>
  <si>
    <t>FAS 112 CURRENT LIAB</t>
  </si>
  <si>
    <t>FAS 158 SERP Payable - Current</t>
  </si>
  <si>
    <t>Non-Productive Payroll</t>
  </si>
  <si>
    <t>P/R Ded - Vision Plan</t>
  </si>
  <si>
    <t>P/R - Payroll Adjustment</t>
  </si>
  <si>
    <t>P/R Savings Plan - Incentive</t>
  </si>
  <si>
    <t>Active Med and Dental IBNR</t>
  </si>
  <si>
    <t>Econ. Development Fund Curr</t>
  </si>
  <si>
    <t>Accrued Insurance Premiums</t>
  </si>
  <si>
    <t>Accrued Lease Expense</t>
  </si>
  <si>
    <t>Control Cash Disburse Account</t>
  </si>
  <si>
    <t>Unclaimed Funds</t>
  </si>
  <si>
    <t>Revenue Refunds Accrued</t>
  </si>
  <si>
    <t>Severance Accrual</t>
  </si>
  <si>
    <t>Adm Liab-Cur-S/Ins-W/C</t>
  </si>
  <si>
    <t>Acc Cash Franchise Req</t>
  </si>
  <si>
    <t>Admitted Liab NC-Self/Ins-W/C</t>
  </si>
  <si>
    <t>Sales Use Tax - Leased Equip</t>
  </si>
  <si>
    <t>Accrued Payroll</t>
  </si>
  <si>
    <t>Distr, Cust Ops &amp; Reg Svcs ICP</t>
  </si>
  <si>
    <t>Corp &amp; Shrd Srv Incentive Plan</t>
  </si>
  <si>
    <t>Generation Incentive Plan</t>
  </si>
  <si>
    <t>Accrued Audit Fees</t>
  </si>
  <si>
    <t>Federal Mitigation Accru (NSR)</t>
  </si>
  <si>
    <t>AEP Transmission ICP</t>
  </si>
  <si>
    <t>Quality of Service</t>
  </si>
  <si>
    <t>KY RPO Rider Liabilty</t>
  </si>
  <si>
    <t>Oblig Under Cap Leases - Curr</t>
  </si>
  <si>
    <t>Accrued Cur Lease Oblig</t>
  </si>
  <si>
    <t>Oblig undr Oper Lease -Current</t>
  </si>
  <si>
    <t>Acrued Curent Oper Lease Oblig</t>
  </si>
  <si>
    <t>Curr. Unreal Losses - NonAffil</t>
  </si>
  <si>
    <t>S/T Liability MTM Collateral</t>
  </si>
  <si>
    <t>Customer Adv for Construction</t>
  </si>
  <si>
    <t>Accum Deferred ITC - Federal</t>
  </si>
  <si>
    <t>Other Deferred Credits</t>
  </si>
  <si>
    <t>Customer Advance Receipts</t>
  </si>
  <si>
    <t>Deferred Rev -Pole Attachments</t>
  </si>
  <si>
    <t>IPP - System Upgrade Credits</t>
  </si>
  <si>
    <t>ABD - Deferrd Revenues</t>
  </si>
  <si>
    <t>Fbr Opt Lns-In Kind Sv-Dfd Gns</t>
  </si>
  <si>
    <t>MACSS Unidentified EDI Cash</t>
  </si>
  <si>
    <t>Other Deferred Credits-Curr</t>
  </si>
  <si>
    <t>Contr In Aid of Constr Advance</t>
  </si>
  <si>
    <t>Fbr Opt Lns-Sold-Defd Rev</t>
  </si>
  <si>
    <t>Deferred Rev-Bonus Lease Curr</t>
  </si>
  <si>
    <t>Deferred Rev-Bonus Lease NC</t>
  </si>
  <si>
    <t>Long Term Assoc AP</t>
  </si>
  <si>
    <t>QUAL OF SVC PENALTIES - LT</t>
  </si>
  <si>
    <t>Over Recovered Fuel Cost</t>
  </si>
  <si>
    <t>Unreal Gain on Fwd Commitments</t>
  </si>
  <si>
    <t>KY Enhanced Reliability Liab</t>
  </si>
  <si>
    <t>Home Energy Assist Prgm - KPCO</t>
  </si>
  <si>
    <t>PJM trans enhancement reg liab</t>
  </si>
  <si>
    <t>KY Steam Main O/U</t>
  </si>
  <si>
    <t>SFAS109 Flow Thru Def FIT Liab</t>
  </si>
  <si>
    <t>Capacity Charge Tariff OverRec</t>
  </si>
  <si>
    <t>KY - DSM Over Recovery</t>
  </si>
  <si>
    <t>KY Over-recovered PPA Rider</t>
  </si>
  <si>
    <t>SFAS 109 Exces Deferred FIT</t>
  </si>
  <si>
    <t>Acc Dfd FIT - Accel Amort Prop</t>
  </si>
  <si>
    <t>Acc Dfd FIT - FAS 109 Excess</t>
  </si>
  <si>
    <t>Accum Defd FIT - Utility Prop</t>
  </si>
  <si>
    <t>Acc Dfrd FIT FAS 109 Flow Thru</t>
  </si>
  <si>
    <t>Acc Dfrd FIT - SFAS 109 Excess</t>
  </si>
  <si>
    <t>Acc Dfd SIT-WV Pollution Cntrl</t>
  </si>
  <si>
    <t>Accum Dfrd FIT - Oth Inc &amp; Ded</t>
  </si>
  <si>
    <t>Acc Dfd FIT FAS 109 Flow Thru</t>
  </si>
  <si>
    <t>Acc Dfrd SIT FAS 109 Flow Thru</t>
  </si>
  <si>
    <t>Acc Defd FIT - SFAS 109 Excess</t>
  </si>
  <si>
    <t>Unapprp Retnd Erngs-Unrstrictd</t>
  </si>
  <si>
    <t>Depreciation Exp</t>
  </si>
  <si>
    <t>Over/Undr Depr Exp Var Riders</t>
  </si>
  <si>
    <t>Depr - Asset Retirement Oblig</t>
  </si>
  <si>
    <t>Amort. of Plant</t>
  </si>
  <si>
    <t>Cloud Implement - Amort Plant</t>
  </si>
  <si>
    <t>Amort of Plt Acq Adj</t>
  </si>
  <si>
    <t>Regulatory Debits</t>
  </si>
  <si>
    <t>Regulatory Debit - BSDR</t>
  </si>
  <si>
    <t>Federal Excise Taxes</t>
  </si>
  <si>
    <t>St Publ Serv Comm Tax-Fees</t>
  </si>
  <si>
    <t>State Business Occup Taxes</t>
  </si>
  <si>
    <t>Real-Pers Prop Tax-Cap Leases</t>
  </si>
  <si>
    <t>Fringe Benefit Loading - FICA</t>
  </si>
  <si>
    <t>Fringe Benefit Loading - FUT</t>
  </si>
  <si>
    <t>Fringe Benefit Loading - SUT</t>
  </si>
  <si>
    <t>Income Taxes, UOI - Federal</t>
  </si>
  <si>
    <t>Income Taxes UOI - State</t>
  </si>
  <si>
    <t>Inc Tax, Oth Inc&amp;Ded-Federal</t>
  </si>
  <si>
    <t>Inc Tax Oth Inc  Ded - State</t>
  </si>
  <si>
    <t>Prov Def I/T Util Op Inc-Fed</t>
  </si>
  <si>
    <t>Prov Def I/T Util Op Inc-State</t>
  </si>
  <si>
    <t>Prov Def I/T Oth I&amp;D - Federal</t>
  </si>
  <si>
    <t>Prv Def I/T-Cr Util Op Inc-Fed</t>
  </si>
  <si>
    <t>Prv Def I/T-Cr UtilOpInc-State</t>
  </si>
  <si>
    <t>Accretion Expense</t>
  </si>
  <si>
    <t>Prv Def I/T-Cr Oth I&amp;D-Fed</t>
  </si>
  <si>
    <t>ITC Adj, Utility Oper - Fed</t>
  </si>
  <si>
    <t>Gain From Disposition of Plant</t>
  </si>
  <si>
    <t>Comp. Allow Gains Title IV SO2</t>
  </si>
  <si>
    <t>CSAPR SO2 Gains</t>
  </si>
  <si>
    <t>Comp Allow Gain CSAPR Seas NOx</t>
  </si>
  <si>
    <t>Rev from Non-Util Oper NonAfil</t>
  </si>
  <si>
    <t>Office Supplies &amp; Expense</t>
  </si>
  <si>
    <t>Non-Operatng Rental Income</t>
  </si>
  <si>
    <t>Non-Opratng Rntal Inc-Depr</t>
  </si>
  <si>
    <t>Int &amp; Dividend Inc - Nonassoc</t>
  </si>
  <si>
    <t>Interest Income - Assoc CBP</t>
  </si>
  <si>
    <t>Allw Oth Fnds Usd Drng Cnstr</t>
  </si>
  <si>
    <t>Misc Non-Op Inc-NonAsc-Rents</t>
  </si>
  <si>
    <t>Misc Non-Op Inc-NonAsc-Timber</t>
  </si>
  <si>
    <t>Misc Non-Op Inc - NonAsc - Oth</t>
  </si>
  <si>
    <t>Misc Non-Op Exp - NonAssoc</t>
  </si>
  <si>
    <t>Pwr Sales Outside Svc Territry</t>
  </si>
  <si>
    <t>Gain on Dspsition of Property</t>
  </si>
  <si>
    <t>Loss on Dspsition of Property</t>
  </si>
  <si>
    <t>Donations</t>
  </si>
  <si>
    <t>Penalties</t>
  </si>
  <si>
    <t>Penalties - Quality of Service</t>
  </si>
  <si>
    <t>Civic and Political Activity</t>
  </si>
  <si>
    <t>Non-deduct Lobbying per IRS</t>
  </si>
  <si>
    <t>Other Deductions - Associated</t>
  </si>
  <si>
    <t>Other Deductions - Nonassoc</t>
  </si>
  <si>
    <t>Social &amp; Service Club Dues</t>
  </si>
  <si>
    <t>Regulatory Expenses</t>
  </si>
  <si>
    <t>Factored Cust A/R Exp - Affil</t>
  </si>
  <si>
    <t>Fact Cust A/R-Bad Debts-Affil</t>
  </si>
  <si>
    <t>Transition Costs</t>
  </si>
  <si>
    <t>Cust Savings Plan Project Exp</t>
  </si>
  <si>
    <t>Int on LTD - Install Pur Contr</t>
  </si>
  <si>
    <t>Int on LTD - Other LTD</t>
  </si>
  <si>
    <t>Int on LTD - Sen Unsec Notes</t>
  </si>
  <si>
    <t>Amrtz Debt Dscnt&amp;Exp-Instl Pur</t>
  </si>
  <si>
    <t>Amrtz Debt Dscnt&amp;Exp-N/P</t>
  </si>
  <si>
    <t>Amrtz Dscnt&amp;Exp-Sn Unsec Note</t>
  </si>
  <si>
    <t>Amrtz Loss Rcquired Debt-Dbnt</t>
  </si>
  <si>
    <t>Int to Assoc Co - CBP</t>
  </si>
  <si>
    <t>Other Interest Expense</t>
  </si>
  <si>
    <t>Interest on Customer Deposits</t>
  </si>
  <si>
    <t>Lines Of Credit</t>
  </si>
  <si>
    <t>Interest Expense - State Tax</t>
  </si>
  <si>
    <t>Allw Brrwed Fnds Used Cnstr-Cr</t>
  </si>
  <si>
    <t>Residential Sales-W/Space Htg</t>
  </si>
  <si>
    <t>Residential Sales-W/O Space Ht</t>
  </si>
  <si>
    <t>Residential Fuel Rev</t>
  </si>
  <si>
    <t>Commercial Sales</t>
  </si>
  <si>
    <t>Industrial Sales (Excl Mines)</t>
  </si>
  <si>
    <t>Ind Sales-NonAffil(Incl Mines)</t>
  </si>
  <si>
    <t>Sales to Pub Auth - Schools</t>
  </si>
  <si>
    <t>Sales to Pub Auth - Ex Schools</t>
  </si>
  <si>
    <t>Commercial Fuel Rev</t>
  </si>
  <si>
    <t>Industrial Fuel Rev</t>
  </si>
  <si>
    <t>Public Street/Highway Lighting</t>
  </si>
  <si>
    <t>Public St &amp; Hwy Light Fuel Rev</t>
  </si>
  <si>
    <t>Sales for Resale-Bookout Sales</t>
  </si>
  <si>
    <t>Sales for Resale-Bookout Purch</t>
  </si>
  <si>
    <t>Whsal/Muni/Pb Ath Fuel Rev</t>
  </si>
  <si>
    <t>Whsal/Muni/Pub Auth Base Rev</t>
  </si>
  <si>
    <t>Financial Electric Realized</t>
  </si>
  <si>
    <t>PJM Energy Sales Margin</t>
  </si>
  <si>
    <t>PJM Oper.Reserve Rev-OSS</t>
  </si>
  <si>
    <t>Capacity Cr. Net Sales</t>
  </si>
  <si>
    <t>PJM FTR Revenue-OSS</t>
  </si>
  <si>
    <t>PJM Energy Sales Cost</t>
  </si>
  <si>
    <t>PJM NITS Purch-NonAff.</t>
  </si>
  <si>
    <t>PJM TO Admin. Exp.-NonAff.</t>
  </si>
  <si>
    <t>Non-Trading Bookout Sales-OSS</t>
  </si>
  <si>
    <t>PJM Meter Corrections-OSS</t>
  </si>
  <si>
    <t>PJM Meter Corrections-LSE</t>
  </si>
  <si>
    <t>PJM Incremental Imp Cong-OSS</t>
  </si>
  <si>
    <t>Sales for Res-Affil Pool Cap.</t>
  </si>
  <si>
    <t>Non-Trading Bookout Purch-OSS</t>
  </si>
  <si>
    <t>Financial Hedge Realized</t>
  </si>
  <si>
    <t>Transm. Rev.-Dedic. Whlsl/Muni</t>
  </si>
  <si>
    <t>Trading Auction Sales Affil</t>
  </si>
  <si>
    <t>OSS Sharing Reclass - Retail</t>
  </si>
  <si>
    <t>OSS Sharing Reclass-Reduction</t>
  </si>
  <si>
    <t>PJM Trans loss credits-OSS</t>
  </si>
  <si>
    <t>PJM transm loss charges-OSS</t>
  </si>
  <si>
    <t>PJM 30m Suppl Reserve CR OSS</t>
  </si>
  <si>
    <t>PJM 30m Suppl Reserve CH OSS</t>
  </si>
  <si>
    <t>PJM Regulation - OSS</t>
  </si>
  <si>
    <t>PJM Spinning Reserve - OSS</t>
  </si>
  <si>
    <t>PJM Reasctive - OSS</t>
  </si>
  <si>
    <t>Prov Rate Refund-Nonaffiliated</t>
  </si>
  <si>
    <t>Prov Rate Refund - Retail</t>
  </si>
  <si>
    <t>Prov Rate Refund - Affiliated</t>
  </si>
  <si>
    <t>Forfeited Discounts</t>
  </si>
  <si>
    <t>Misc Service Rev - Nonaffil</t>
  </si>
  <si>
    <t>Rent From Elect Property - Af</t>
  </si>
  <si>
    <t>Rent From Elect Property-NAC</t>
  </si>
  <si>
    <t>Rent From Elect Prop-ABD-Nonaf</t>
  </si>
  <si>
    <t>Rent from Elec Prop-Pole Attch</t>
  </si>
  <si>
    <t>Oth Elect Rev - DSM Program</t>
  </si>
  <si>
    <t>Oth Elect Rev - Nonaffiliated</t>
  </si>
  <si>
    <t>Other Electric Revenues - ABD</t>
  </si>
  <si>
    <t>RTO Formation Cost Recovery</t>
  </si>
  <si>
    <t>SECA Transmission Rev</t>
  </si>
  <si>
    <t>PJM Point to Point Trans Svc</t>
  </si>
  <si>
    <t>PJM Trans Owner Admin Rev</t>
  </si>
  <si>
    <t>PJM Network Integ Trans Svc</t>
  </si>
  <si>
    <t>Oth Elec Rev Trans Non Affil</t>
  </si>
  <si>
    <t>PJM Pow Fac Cre Rev Whsl Cu-NA</t>
  </si>
  <si>
    <t>PJM NITS Revenue Whsl Cus-NAff</t>
  </si>
  <si>
    <t>PJM TO Serv Rev Whls Cus-NAff</t>
  </si>
  <si>
    <t>PJM NITS Revenue - Affiliated</t>
  </si>
  <si>
    <t>PJM TO Adm. Serv Rev - Aff</t>
  </si>
  <si>
    <t>PJM Affiliated Trans NITS Cost</t>
  </si>
  <si>
    <t>PJM Affiliated Trans TO Cost</t>
  </si>
  <si>
    <t>NonAffil PJM Trans Enhncmt Rev</t>
  </si>
  <si>
    <t>Affil PJM Trans Enhancmnt Rev</t>
  </si>
  <si>
    <t>Affil PJM Trans Enhancmnt Cost</t>
  </si>
  <si>
    <t>NAff PJM RTEP Rev for Whsl-FR</t>
  </si>
  <si>
    <t>PROVISION RTO Cost - Affi</t>
  </si>
  <si>
    <t>PROVISION RTO Rev Affiliated</t>
  </si>
  <si>
    <t>PROVISION RTO Rev WhslCus-NAf</t>
  </si>
  <si>
    <t>PROVISION RTO Rev - NonAff</t>
  </si>
  <si>
    <t>PROVISION RTO Rev-Affil NoElim</t>
  </si>
  <si>
    <t>Oper Supervision &amp; Engineering</t>
  </si>
  <si>
    <t>Oper Super &amp; Eng-RATA-Affil</t>
  </si>
  <si>
    <t>Fuel</t>
  </si>
  <si>
    <t>Fuel Consumed</t>
  </si>
  <si>
    <t>Fuel - Procure Unload &amp; Handle</t>
  </si>
  <si>
    <t>Fuel - Deferred</t>
  </si>
  <si>
    <t>Ash Sales Proceeds</t>
  </si>
  <si>
    <t>Fuel Survey Activity</t>
  </si>
  <si>
    <t>Fuel Oil Consumed</t>
  </si>
  <si>
    <t>Nat Gas Consumed Steam</t>
  </si>
  <si>
    <t>Transp Gas Consumed Steam</t>
  </si>
  <si>
    <t>Gypsum handling/disposal costs</t>
  </si>
  <si>
    <t>Gypsum Sales Proceeds</t>
  </si>
  <si>
    <t>Fuel Contract Termination Adj.</t>
  </si>
  <si>
    <t>Gas Transp Res Fees-Steam</t>
  </si>
  <si>
    <t>Gas Procuremnt Sales Net</t>
  </si>
  <si>
    <t>Steam Expenses</t>
  </si>
  <si>
    <t>Urea Expense</t>
  </si>
  <si>
    <t>Trona Expense</t>
  </si>
  <si>
    <t>Lime-Related Expenses</t>
  </si>
  <si>
    <t>Polymer expense</t>
  </si>
  <si>
    <t>Lime Hydrate Expense</t>
  </si>
  <si>
    <t>Misc Consumable Exp</t>
  </si>
  <si>
    <t>Electric Expenses</t>
  </si>
  <si>
    <t>Misc Steam Power Expenses</t>
  </si>
  <si>
    <t>Misc Steam Power Exp-Assoc</t>
  </si>
  <si>
    <t>Removal Cost Expense - Steam</t>
  </si>
  <si>
    <t>NSR Settlement Expense</t>
  </si>
  <si>
    <t>BSRR O/U Recovery-Oper Costs</t>
  </si>
  <si>
    <t>Misc Stm Pwr Exp Environmental</t>
  </si>
  <si>
    <t>Rents</t>
  </si>
  <si>
    <t>Allow Consum Title IV SO2</t>
  </si>
  <si>
    <t>Allow Consumpt CSAPR SO2</t>
  </si>
  <si>
    <t>Maint Supv &amp; Engineering</t>
  </si>
  <si>
    <t>Maintenance of Structures</t>
  </si>
  <si>
    <t>Maintenance of Boiler Plant</t>
  </si>
  <si>
    <t>Maint of Blr Plt Environmental</t>
  </si>
  <si>
    <t>BSDR O/U Recovery - Maint Cost</t>
  </si>
  <si>
    <t>Maintenance of Electric Plant</t>
  </si>
  <si>
    <t>Maintenance of Misc Steam Plt</t>
  </si>
  <si>
    <t>Maint MiscStmPlt Environmental</t>
  </si>
  <si>
    <t>Wind Easement Exp - NonLease</t>
  </si>
  <si>
    <t>Lease Expense - Wind Leases</t>
  </si>
  <si>
    <t>Maint of Oth Pwr Gen Plt-GT</t>
  </si>
  <si>
    <t>Purch Pwr-NonTrading-Nonassoc</t>
  </si>
  <si>
    <t>Purchased Power-Pool Capacity</t>
  </si>
  <si>
    <t>Purch Pwr-Non-Fuel Portion-Aff</t>
  </si>
  <si>
    <t>PJM Inadvertent Mtr Res-OSS</t>
  </si>
  <si>
    <t>PJM Inadvertent Mtr Res-LSE</t>
  </si>
  <si>
    <t>Purch Power-Fuel Portion-Affil</t>
  </si>
  <si>
    <t>PJM Reactive-Charge</t>
  </si>
  <si>
    <t>PJM Reactive-Credit</t>
  </si>
  <si>
    <t>PJM Black Start-Charge</t>
  </si>
  <si>
    <t>PJM Regulation-Charge</t>
  </si>
  <si>
    <t>PJM Regulation-Credit</t>
  </si>
  <si>
    <t>PJM Hourly Net Purch.-FERC</t>
  </si>
  <si>
    <t>PJM Spinning Reserve-Charge</t>
  </si>
  <si>
    <t>PJM Spinning Reserve-Credit</t>
  </si>
  <si>
    <t>PJM 30m Suppl Rserv Charge LSE</t>
  </si>
  <si>
    <t>PJM Purchases-non-ECR-Auction</t>
  </si>
  <si>
    <t>PJM OpRes-LSE-Charge</t>
  </si>
  <si>
    <t>PJM Implicit Congestion-LSE</t>
  </si>
  <si>
    <t>PJM FTR Revenue-LSE</t>
  </si>
  <si>
    <t>PJM OpRes-LSE-Credit</t>
  </si>
  <si>
    <t>PurchPower-Rockport Def-NonAff</t>
  </si>
  <si>
    <t>PJM Transm Loss Charges - LSE</t>
  </si>
  <si>
    <t>PJM Transm Loss Credits-LSE</t>
  </si>
  <si>
    <t>PJM FC Penalty Credit</t>
  </si>
  <si>
    <t>PJM FC Penalty Charge</t>
  </si>
  <si>
    <t>Sys Control &amp; Load Dispatching</t>
  </si>
  <si>
    <t>Other Expenses</t>
  </si>
  <si>
    <t>Other Pwr Exp - Wholesale RECs</t>
  </si>
  <si>
    <t>MATL-COMPUTER HARDWARE</t>
  </si>
  <si>
    <t>MATL-CONSUMABLES</t>
  </si>
  <si>
    <t>MATL-REPAIR PARTS</t>
  </si>
  <si>
    <t>Load Dispatch - Reliability</t>
  </si>
  <si>
    <t>Load Dispatch-Mntr&amp;Op TransSys</t>
  </si>
  <si>
    <t>PJM Admin-SSC&amp;DS-OSS</t>
  </si>
  <si>
    <t>PJM Admin-SSC&amp;DS-Internal</t>
  </si>
  <si>
    <t>SPP Transmission Charges</t>
  </si>
  <si>
    <t>RTO Admin Default LSE.</t>
  </si>
  <si>
    <t>PJM Admin Defaults OSS</t>
  </si>
  <si>
    <t>GreenHat Settlement</t>
  </si>
  <si>
    <t>Reliability,Plng&amp;Stds Develop</t>
  </si>
  <si>
    <t>Transmission Service Studies</t>
  </si>
  <si>
    <t>PJM Admin-RP&amp;SDS-OSS</t>
  </si>
  <si>
    <t>PJM Admin-RP&amp;SDS- Internal</t>
  </si>
  <si>
    <t>Station Expenses - Nonassoc</t>
  </si>
  <si>
    <t>Overhead Line Expenses</t>
  </si>
  <si>
    <t>Underground Line Expenses</t>
  </si>
  <si>
    <t>Transmssn Elec by Others-NAC</t>
  </si>
  <si>
    <t>PJM Trans Enhancement Charge</t>
  </si>
  <si>
    <t>PJM TO Serv Exp - Aff</t>
  </si>
  <si>
    <t>PJM NITS Expense - Affiliated</t>
  </si>
  <si>
    <t>Affil PJM Trans Enhncement Exp</t>
  </si>
  <si>
    <t>PROVISION RTO Affl Expense</t>
  </si>
  <si>
    <t>PJM NITS Expense - Non-Affilia</t>
  </si>
  <si>
    <t>Amort of PROVISION RTO Expense</t>
  </si>
  <si>
    <t>Schedule 1A-Non-Affiliated</t>
  </si>
  <si>
    <t>PJM trans enhancement refund</t>
  </si>
  <si>
    <t>Deferral of Provision RTO Exp</t>
  </si>
  <si>
    <t>Misc Transmission Expenses</t>
  </si>
  <si>
    <t>PJM OATT LSE Over-Under Adjust</t>
  </si>
  <si>
    <t>Misc Transm Exp - Affiliate</t>
  </si>
  <si>
    <t>Rents - Nonassociated</t>
  </si>
  <si>
    <t>Rents - Associated</t>
  </si>
  <si>
    <t>Maint of Computer Hardware</t>
  </si>
  <si>
    <t>Maint of Computer Software</t>
  </si>
  <si>
    <t>Maint of Communication Equip</t>
  </si>
  <si>
    <t>Maint of Station Equipment</t>
  </si>
  <si>
    <t>Maintenance of Overhead Lines</t>
  </si>
  <si>
    <t>Maint of Underground Lines</t>
  </si>
  <si>
    <t>Maint of Misc Trnsmssion Plt</t>
  </si>
  <si>
    <t>PJM Admin-MAM&amp;SC- OSS</t>
  </si>
  <si>
    <t>PJM Admin-MAM&amp;SC- Internal</t>
  </si>
  <si>
    <t>Load Dispatching</t>
  </si>
  <si>
    <t>Station Expenses</t>
  </si>
  <si>
    <t>Street Lighting &amp; Signal Sys E</t>
  </si>
  <si>
    <t>Meter Expenses</t>
  </si>
  <si>
    <t>Customer Installations Exp</t>
  </si>
  <si>
    <t>Miscellaneous Distribution Exp</t>
  </si>
  <si>
    <t>Tree and Brush Control</t>
  </si>
  <si>
    <t>Storm Expense Amortization</t>
  </si>
  <si>
    <t>Maint of Lne Trnf,Rglators&amp;Dvi</t>
  </si>
  <si>
    <t>Maint of Strt Lghtng &amp; Sgnal S</t>
  </si>
  <si>
    <t>Maintenance of Meters</t>
  </si>
  <si>
    <t>Maint of Misc Distribution Plt</t>
  </si>
  <si>
    <t>Supervision - Customer Accts</t>
  </si>
  <si>
    <t>Meter Reading Expenses</t>
  </si>
  <si>
    <t>Meter Reading - Regular</t>
  </si>
  <si>
    <t>Meter Reading - Large Power</t>
  </si>
  <si>
    <t>Read-In &amp; Read-Out Meters</t>
  </si>
  <si>
    <t>Cust Records &amp; Collection Exp</t>
  </si>
  <si>
    <t>Customer Orders &amp; Inquiries</t>
  </si>
  <si>
    <t>Manual Billing</t>
  </si>
  <si>
    <t>Postage - Customer Bills</t>
  </si>
  <si>
    <t>Cashiering</t>
  </si>
  <si>
    <t>Collection Agents Fees &amp; Exp</t>
  </si>
  <si>
    <t>Credit &amp; Oth Collection Activi</t>
  </si>
  <si>
    <t>Collectors</t>
  </si>
  <si>
    <t>Data Processing</t>
  </si>
  <si>
    <t>COVID-19 Credit Card Fees</t>
  </si>
  <si>
    <t>Uncollectible Accounts</t>
  </si>
  <si>
    <t>Uncoll Accts - Misc Receivable</t>
  </si>
  <si>
    <t>Misc Customer Accounts Exp</t>
  </si>
  <si>
    <t>Supervision - Customer Service</t>
  </si>
  <si>
    <t>Supervision - DSM</t>
  </si>
  <si>
    <t>Customer Assistance Expenses</t>
  </si>
  <si>
    <t>Cust Assistnce Exp - DSM - Ind</t>
  </si>
  <si>
    <t>Cust Assistance Expense - DSM</t>
  </si>
  <si>
    <t>Information &amp; Instruct Advrtis</t>
  </si>
  <si>
    <t>Misc Cust Svc&amp;Informational Ex</t>
  </si>
  <si>
    <t>Misc Cust Svc &amp; Info Exp - RCS</t>
  </si>
  <si>
    <t>Supervision - Residential</t>
  </si>
  <si>
    <t>Demonstrating &amp; Selling Exp</t>
  </si>
  <si>
    <t>Demo &amp; Selling Exp - Res</t>
  </si>
  <si>
    <t>Demo &amp; Selling Exp - Area Dev</t>
  </si>
  <si>
    <t>Advertising Expenses</t>
  </si>
  <si>
    <t>Advertising Exp - Residential</t>
  </si>
  <si>
    <t>Administrative &amp; Gen Salaries</t>
  </si>
  <si>
    <t>Admin &amp; Gen Salaries Trnsfr</t>
  </si>
  <si>
    <t>Off Supl &amp; Exp - Nonassociated</t>
  </si>
  <si>
    <t>Office Supplies &amp; Exp - Trnsf</t>
  </si>
  <si>
    <t>Office Utilites</t>
  </si>
  <si>
    <t>Cellular Phones and Pagers</t>
  </si>
  <si>
    <t>O&amp;M Reconciliation</t>
  </si>
  <si>
    <t>EMP RECOG - Over 100 Dollars</t>
  </si>
  <si>
    <t>EMP TRAVEL - Airfare</t>
  </si>
  <si>
    <t>MEALS &amp; ENT-100 Pct DEDUCTIBLE</t>
  </si>
  <si>
    <t>EMP TRAVEL-MILEAGE</t>
  </si>
  <si>
    <t>EMP TRAVEL-PARKING</t>
  </si>
  <si>
    <t>MEALS &amp; ENT-50 Pct DEDUCTIBLE</t>
  </si>
  <si>
    <t>EMP TRAVEL-CAR RENTAL</t>
  </si>
  <si>
    <t>EMP TRAVEL-TAXI AND SHUTTLE</t>
  </si>
  <si>
    <t>EMP TRAVEL-HOTEL &amp; LODGING</t>
  </si>
  <si>
    <t>NON-EMP TRAVEL-RECRUITING EXP</t>
  </si>
  <si>
    <t>EMP TRAVEL-OTHER</t>
  </si>
  <si>
    <t>SAFETY EQUIPMENT AND SUPPLIES</t>
  </si>
  <si>
    <t>FUEL</t>
  </si>
  <si>
    <t>FOOD SERVICE-CATERING</t>
  </si>
  <si>
    <t>In-House Training &amp; Seminars</t>
  </si>
  <si>
    <t>RECRUITING AND SCREENING</t>
  </si>
  <si>
    <t>SAFETY TRAINING</t>
  </si>
  <si>
    <t>OEM/TECHNICAL TRAINING</t>
  </si>
  <si>
    <t>DUES-BUSINESS/PROFESSIONAL</t>
  </si>
  <si>
    <t>Administrative Exp Trnsf - Cr</t>
  </si>
  <si>
    <t>Admin Exp Trnsf to Cnstrction</t>
  </si>
  <si>
    <t>Admin Exp Trnsf Const-Mngerial</t>
  </si>
  <si>
    <t>Admin Exp Trnsf to ABD</t>
  </si>
  <si>
    <t>Outside Svcs Empl - Nonassoc</t>
  </si>
  <si>
    <t>AEPSC Billed to Client Co</t>
  </si>
  <si>
    <t>SRV-OUTSIDE SERVICES (TECH)</t>
  </si>
  <si>
    <t>SRV-SOFTWARE LICENSING</t>
  </si>
  <si>
    <t>Property Insurance</t>
  </si>
  <si>
    <t>Injuries and Damages</t>
  </si>
  <si>
    <t>Safety Dinners and Awards</t>
  </si>
  <si>
    <t>Emp Accdent Prvntion-Adm Exp</t>
  </si>
  <si>
    <t>Wrkrs Cmpnstn Pre&amp;Slf Ins Prv</t>
  </si>
  <si>
    <t>Prsnal Injries&amp;Prop Dmage-Pub</t>
  </si>
  <si>
    <t>Frg Ben Loading - Workers Comp</t>
  </si>
  <si>
    <t>Employee Pensions &amp; Benefits</t>
  </si>
  <si>
    <t>Edit &amp; Print Empl Pub-Salaries</t>
  </si>
  <si>
    <t>Pension &amp; Group Ins Admin</t>
  </si>
  <si>
    <t>Pension Plan</t>
  </si>
  <si>
    <t>Group Life Insurance Premiums</t>
  </si>
  <si>
    <t>Group Medical Ins Premiums</t>
  </si>
  <si>
    <t>Group L-T Disability Ins Prem</t>
  </si>
  <si>
    <t>Group Dental Insurance Prem</t>
  </si>
  <si>
    <t>Training Administration Exp</t>
  </si>
  <si>
    <t>Employee Activities</t>
  </si>
  <si>
    <t>Educational Assistance Pmts</t>
  </si>
  <si>
    <t>Postretirement Benefits - OPEB</t>
  </si>
  <si>
    <t>Savings Plan Contributions</t>
  </si>
  <si>
    <t>Deferred Compensation</t>
  </si>
  <si>
    <t>Supplemental Pension</t>
  </si>
  <si>
    <t>SERP Pension  - Non-Service</t>
  </si>
  <si>
    <t>OPEB - Non-Service</t>
  </si>
  <si>
    <t>Frg Ben Loading - Pension</t>
  </si>
  <si>
    <t>Frg Ben Loading - Grp Ins</t>
  </si>
  <si>
    <t>Frg Ben Loading - Savings</t>
  </si>
  <si>
    <t>Frg Ben Loading - OPEB</t>
  </si>
  <si>
    <t>IntercoFringeOffset- Don't Use</t>
  </si>
  <si>
    <t>Frg Ben Loading - Accrual</t>
  </si>
  <si>
    <t>Amort-Post Retirerment Benefit</t>
  </si>
  <si>
    <t>Pension Plan - Non-Service</t>
  </si>
  <si>
    <t>Franchise Requirements</t>
  </si>
  <si>
    <t>Regulatory Commission Exp</t>
  </si>
  <si>
    <t>Regulatory Commission Exp-Adm</t>
  </si>
  <si>
    <t>Regulatory Commission Exp-Case</t>
  </si>
  <si>
    <t>Reg Com Exp-FERC Trans Cases</t>
  </si>
  <si>
    <t>State Publ Serv CommissionFees</t>
  </si>
  <si>
    <t>General Advertising Expenses</t>
  </si>
  <si>
    <t>Newspaper Advertising Space</t>
  </si>
  <si>
    <t>Radio Station Advertising Time</t>
  </si>
  <si>
    <t>TV Station Advertising Time</t>
  </si>
  <si>
    <t>Publicity</t>
  </si>
  <si>
    <t>Public Opinion Surveys</t>
  </si>
  <si>
    <t>Video Communications</t>
  </si>
  <si>
    <t>Other Corporate Comm Exp</t>
  </si>
  <si>
    <t>Misc General Expenses</t>
  </si>
  <si>
    <t>Corporate &amp; Fiscal Expenses</t>
  </si>
  <si>
    <t>Research, Develop&amp;Demonstr Exp</t>
  </si>
  <si>
    <t>Assoc Bus Dev - Materials Sold</t>
  </si>
  <si>
    <t>Assoc Business Development Exp</t>
  </si>
  <si>
    <t>SellingPrice Normalization Exp</t>
  </si>
  <si>
    <t>Rents - Real Property</t>
  </si>
  <si>
    <t>Rents - Personal Property</t>
  </si>
  <si>
    <t>Int on Regulated Fin Leases</t>
  </si>
  <si>
    <t>Maintenance of General Plant</t>
  </si>
  <si>
    <t>Maint of Structures - Owned</t>
  </si>
  <si>
    <t>Maint of Structures - Leased</t>
  </si>
  <si>
    <t>Maint of Data Equipment</t>
  </si>
  <si>
    <t>Maint of Cmmncation Eq-Unall</t>
  </si>
  <si>
    <t>Maint of Office Furniture &amp; Eq</t>
  </si>
  <si>
    <t>Maintenance of Video Equipment</t>
  </si>
  <si>
    <t>Maint of Misc General Property</t>
  </si>
  <si>
    <t>Maint of Gen Plant-SCADA Equ</t>
  </si>
  <si>
    <t>Site Communications Services</t>
  </si>
  <si>
    <t>Maint of DA-AMI Comm Equip</t>
  </si>
  <si>
    <t>2022-12-31</t>
  </si>
  <si>
    <t>S231357</t>
  </si>
  <si>
    <t>FERC_BS1</t>
  </si>
  <si>
    <t>Error</t>
  </si>
  <si>
    <t>Kentucky Power Integrated Elim</t>
  </si>
  <si>
    <t>X992</t>
  </si>
  <si>
    <t>GLR6283P</t>
  </si>
  <si>
    <t>KYP CORP CONSOLIDATED</t>
  </si>
  <si>
    <t>GL_PRPT_CONS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</si>
</sst>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$&quot;#,##0.00_);[Red]\(&quot;$&quot;#,##0.00\)"/>
    <numFmt numFmtId="41" formatCode="_(* #,##0_);_(* \(#,##0\);_(* &quot;-&quot;_);_(@_)"/>
    <numFmt numFmtId="43" formatCode="_(* #,##0.00_);_(* \(#,##0.00\);_(* &quot;-&quot;??_);_(@_)"/>
    <numFmt numFmtId="164" formatCode="mmmm\,\ yyyy"/>
    <numFmt numFmtId="165" formatCode="mmmm\ d\,\ yyyy"/>
    <numFmt numFmtId="166" formatCode="_(* #,##0_);_(* \(#,##0\);_(* &quot;-&quot;??_);_(@_)"/>
    <numFmt numFmtId="167" formatCode="mmm\-yyyy"/>
    <numFmt numFmtId="168" formatCode="0.0%;[Red]\(0.0\)%"/>
    <numFmt numFmtId="169" formatCode="&quot;ID: &quot;\ #,##0"/>
  </numFmts>
  <fonts count="72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6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4"/>
      <color indexed="9"/>
      <name val="Arial"/>
      <family val="2"/>
    </font>
    <font>
      <b/>
      <sz val="12"/>
      <color indexed="17"/>
      <name val="Arial"/>
      <family val="2"/>
    </font>
    <font>
      <sz val="10"/>
      <color indexed="61"/>
      <name val="Arial"/>
      <family val="2"/>
    </font>
    <font>
      <sz val="10"/>
      <color indexed="53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color indexed="16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6"/>
      <color indexed="20"/>
      <name val="Arial"/>
      <family val="2"/>
    </font>
    <font>
      <b/>
      <sz val="10"/>
      <color indexed="12"/>
      <name val="Arial"/>
      <family val="2"/>
    </font>
    <font>
      <b/>
      <strike/>
      <sz val="8"/>
      <color indexed="16"/>
      <name val="Arial"/>
      <family val="2"/>
    </font>
    <font>
      <sz val="9"/>
      <color indexed="8"/>
      <name val="Arial"/>
      <family val="2"/>
    </font>
    <font>
      <sz val="8"/>
      <color indexed="20"/>
      <name val="Arial"/>
      <family val="2"/>
    </font>
    <font>
      <b/>
      <sz val="9"/>
      <color indexed="20"/>
      <name val="Arial"/>
      <family val="2"/>
    </font>
    <font>
      <b/>
      <sz val="12"/>
      <color indexed="10"/>
      <name val="Arial"/>
      <family val="2"/>
    </font>
    <font>
      <sz val="6"/>
      <color indexed="9"/>
      <name val="Arial"/>
      <family val="2"/>
    </font>
    <font>
      <sz val="7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12"/>
      <color indexed="9"/>
      <name val="Arial"/>
      <family val="2"/>
    </font>
    <font>
      <sz val="7"/>
      <name val="Arial"/>
      <family val="2"/>
    </font>
    <font>
      <sz val="12"/>
      <color indexed="16"/>
      <name val="Arial"/>
      <family val="2"/>
    </font>
    <font>
      <sz val="9"/>
      <color indexed="48"/>
      <name val="Arial"/>
      <family val="2"/>
    </font>
    <font>
      <sz val="9"/>
      <color indexed="57"/>
      <name val="Arial"/>
      <family val="2"/>
    </font>
    <font>
      <sz val="9"/>
      <color indexed="53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9"/>
      <color indexed="57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sz val="6"/>
      <color indexed="16"/>
      <name val="Arial"/>
      <family val="2"/>
    </font>
    <font>
      <sz val="5"/>
      <color indexed="10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0"/>
      <color indexed="14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4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trike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rgb="FF800080"/>
      <name val="Arial"/>
      <family val="2"/>
    </font>
    <font>
      <sz val="6"/>
      <color theme="1"/>
      <name val="Arial"/>
      <family val="2"/>
    </font>
    <font>
      <sz val="6"/>
      <color rgb="FFFF0000"/>
      <name val="Arial"/>
      <family val="2"/>
    </font>
    <font>
      <sz val="9"/>
      <color theme="9" tint="-0.499984740745262"/>
      <name val="Arial"/>
      <family val="2"/>
    </font>
    <font>
      <strike/>
      <sz val="9"/>
      <color theme="0" tint="-0.499984740745262"/>
      <name val="Arial"/>
      <family val="2"/>
    </font>
    <font>
      <strike/>
      <sz val="9"/>
      <color theme="1"/>
      <name val="Arial"/>
      <family val="2"/>
    </font>
    <font>
      <sz val="12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0" tint="-0.499984740745262"/>
      <name val="Arial"/>
      <family val="2"/>
    </font>
  </fonts>
  <fills count="16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57"/>
      </left>
      <right/>
      <top/>
      <bottom/>
      <diagonal/>
    </border>
    <border>
      <left/>
      <right style="medium">
        <color indexed="57"/>
      </right>
      <top/>
      <bottom/>
      <diagonal/>
    </border>
    <border>
      <left style="thick">
        <color indexed="48"/>
      </left>
      <right/>
      <top/>
      <bottom/>
      <diagonal/>
    </border>
    <border>
      <left style="thick">
        <color indexed="15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double">
        <color indexed="64"/>
      </left>
      <right/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/>
      <right style="thin">
        <color theme="1"/>
      </right>
      <top/>
      <bottom/>
      <diagonal/>
    </border>
    <border>
      <left style="thick">
        <color rgb="FF339966"/>
      </left>
      <right/>
      <top/>
      <bottom/>
      <diagonal/>
    </border>
    <border>
      <left style="thick">
        <color rgb="FF66FFFF"/>
      </left>
      <right/>
      <top/>
      <bottom/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7" fillId="0" borderId="0" applyNumberFormat="0" applyFont="0" applyFill="0" applyBorder="0" applyAlignment="0" applyProtection="0">
      <alignment horizontal="left"/>
    </xf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8" fillId="0" borderId="1">
      <alignment horizontal="center"/>
    </xf>
    <xf numFmtId="3" fontId="7" fillId="0" borderId="0" applyFont="0" applyFill="0" applyBorder="0" applyAlignment="0" applyProtection="0"/>
    <xf numFmtId="0" fontId="7" fillId="2" borderId="0" applyNumberFormat="0" applyFont="0" applyBorder="0" applyAlignment="0" applyProtection="0"/>
  </cellStyleXfs>
  <cellXfs count="507">
    <xf numFmtId="0" fontId="0" fillId="0" borderId="0" xfId="0"/>
    <xf numFmtId="0" fontId="0" fillId="0" borderId="0" xfId="0" applyAlignment="1">
      <alignment vertical="top" wrapText="1"/>
    </xf>
    <xf numFmtId="0" fontId="0" fillId="3" borderId="2" xfId="0" applyFill="1" applyBorder="1" applyAlignment="1">
      <alignment horizontal="left" vertical="top" wrapText="1"/>
    </xf>
    <xf numFmtId="14" fontId="0" fillId="3" borderId="2" xfId="0" applyNumberFormat="1" applyFill="1" applyBorder="1" applyAlignment="1">
      <alignment horizontal="left" vertical="top" wrapText="1"/>
    </xf>
    <xf numFmtId="3" fontId="3" fillId="0" borderId="0" xfId="0" applyNumberFormat="1" applyFont="1" applyFill="1" applyBorder="1"/>
    <xf numFmtId="3" fontId="4" fillId="0" borderId="0" xfId="0" applyNumberFormat="1" applyFont="1" applyFill="1" applyBorder="1"/>
    <xf numFmtId="3" fontId="6" fillId="0" borderId="0" xfId="0" applyNumberFormat="1" applyFont="1" applyFill="1" applyBorder="1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3" fontId="6" fillId="0" borderId="3" xfId="0" applyNumberFormat="1" applyFont="1" applyBorder="1" applyAlignment="1">
      <alignment horizontal="center"/>
    </xf>
    <xf numFmtId="3" fontId="6" fillId="0" borderId="0" xfId="0" applyNumberFormat="1" applyFont="1" applyFill="1" applyBorder="1" applyAlignment="1">
      <alignment horizontal="left" indent="2"/>
    </xf>
    <xf numFmtId="43" fontId="6" fillId="0" borderId="0" xfId="0" applyNumberFormat="1" applyFont="1" applyFill="1" applyBorder="1" applyAlignment="1">
      <alignment horizontal="left" indent="2"/>
    </xf>
    <xf numFmtId="38" fontId="54" fillId="0" borderId="0" xfId="0" applyNumberFormat="1" applyFont="1" applyAlignment="1">
      <alignment horizontal="left" vertical="top" indent="2"/>
    </xf>
    <xf numFmtId="3" fontId="2" fillId="0" borderId="0" xfId="0" applyNumberFormat="1" applyFont="1" applyFill="1" applyBorder="1"/>
    <xf numFmtId="38" fontId="4" fillId="0" borderId="0" xfId="0" applyNumberFormat="1" applyFont="1" applyFill="1" applyBorder="1"/>
    <xf numFmtId="38" fontId="4" fillId="0" borderId="0" xfId="0" applyNumberFormat="1" applyFont="1" applyFill="1" applyBorder="1" applyAlignment="1">
      <alignment horizontal="center"/>
    </xf>
    <xf numFmtId="38" fontId="2" fillId="0" borderId="0" xfId="0" applyNumberFormat="1" applyFont="1" applyBorder="1" applyAlignment="1">
      <alignment vertical="top"/>
    </xf>
    <xf numFmtId="38" fontId="2" fillId="0" borderId="0" xfId="0" applyNumberFormat="1" applyFont="1" applyFill="1" applyBorder="1" applyAlignment="1">
      <alignment vertical="top"/>
    </xf>
    <xf numFmtId="43" fontId="2" fillId="0" borderId="0" xfId="1" applyFont="1" applyFill="1" applyBorder="1"/>
    <xf numFmtId="3" fontId="3" fillId="0" borderId="22" xfId="0" applyNumberFormat="1" applyFont="1" applyFill="1" applyBorder="1"/>
    <xf numFmtId="38" fontId="4" fillId="0" borderId="0" xfId="0" applyNumberFormat="1" applyFont="1" applyFill="1" applyBorder="1" applyAlignment="1">
      <alignment horizontal="center" vertical="top" wrapText="1"/>
    </xf>
    <xf numFmtId="38" fontId="2" fillId="0" borderId="0" xfId="0" applyNumberFormat="1" applyFont="1" applyAlignment="1">
      <alignment vertical="top"/>
    </xf>
    <xf numFmtId="38" fontId="55" fillId="0" borderId="22" xfId="0" applyNumberFormat="1" applyFont="1" applyBorder="1" applyAlignment="1">
      <alignment horizontal="left" vertical="top" indent="2"/>
    </xf>
    <xf numFmtId="40" fontId="2" fillId="0" borderId="0" xfId="0" applyNumberFormat="1" applyFont="1" applyFill="1"/>
    <xf numFmtId="38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167" fontId="10" fillId="4" borderId="0" xfId="0" applyNumberFormat="1" applyFont="1" applyFill="1" applyBorder="1" applyAlignment="1">
      <alignment horizontal="right"/>
    </xf>
    <xf numFmtId="0" fontId="10" fillId="4" borderId="0" xfId="0" quotePrefix="1" applyFont="1" applyFill="1" applyAlignment="1">
      <alignment horizontal="left"/>
    </xf>
    <xf numFmtId="0" fontId="16" fillId="4" borderId="0" xfId="0" applyFont="1" applyFill="1" applyAlignment="1"/>
    <xf numFmtId="0" fontId="17" fillId="4" borderId="0" xfId="0" applyFont="1" applyFill="1" applyAlignment="1"/>
    <xf numFmtId="0" fontId="18" fillId="4" borderId="0" xfId="0" applyFont="1" applyFill="1" applyAlignment="1"/>
    <xf numFmtId="0" fontId="10" fillId="4" borderId="0" xfId="0" applyFont="1" applyFill="1" applyAlignment="1"/>
    <xf numFmtId="0" fontId="19" fillId="4" borderId="0" xfId="0" applyFont="1" applyFill="1" applyAlignment="1"/>
    <xf numFmtId="0" fontId="20" fillId="4" borderId="0" xfId="0" applyFont="1" applyFill="1" applyAlignment="1"/>
    <xf numFmtId="17" fontId="10" fillId="4" borderId="0" xfId="0" quotePrefix="1" applyNumberFormat="1" applyFont="1" applyFill="1" applyAlignment="1">
      <alignment horizontal="right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0" xfId="0" applyAlignment="1"/>
    <xf numFmtId="167" fontId="13" fillId="0" borderId="0" xfId="0" applyNumberFormat="1" applyFont="1" applyFill="1" applyAlignment="1">
      <alignment horizontal="right"/>
    </xf>
    <xf numFmtId="167" fontId="13" fillId="0" borderId="0" xfId="0" quotePrefix="1" applyNumberFormat="1" applyFont="1" applyFill="1" applyAlignment="1">
      <alignment horizontal="right"/>
    </xf>
    <xf numFmtId="0" fontId="23" fillId="0" borderId="2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4" fillId="0" borderId="0" xfId="0" applyFont="1" applyBorder="1" applyAlignment="1"/>
    <xf numFmtId="0" fontId="24" fillId="0" borderId="0" xfId="0" applyFont="1" applyAlignment="1"/>
    <xf numFmtId="0" fontId="25" fillId="0" borderId="0" xfId="0" applyFont="1" applyAlignment="1"/>
    <xf numFmtId="0" fontId="17" fillId="0" borderId="0" xfId="0" applyFont="1" applyAlignment="1"/>
    <xf numFmtId="0" fontId="18" fillId="0" borderId="0" xfId="0" applyFont="1" applyAlignment="1"/>
    <xf numFmtId="0" fontId="19" fillId="0" borderId="0" xfId="0" applyFont="1" applyAlignment="1"/>
    <xf numFmtId="0" fontId="20" fillId="0" borderId="0" xfId="0" applyFont="1" applyAlignment="1"/>
    <xf numFmtId="0" fontId="26" fillId="0" borderId="0" xfId="2" applyFont="1" applyFill="1" applyAlignment="1">
      <alignment horizontal="right"/>
    </xf>
    <xf numFmtId="0" fontId="23" fillId="0" borderId="0" xfId="0" applyFont="1" applyAlignment="1">
      <alignment horizontal="center"/>
    </xf>
    <xf numFmtId="0" fontId="0" fillId="5" borderId="0" xfId="0" applyFill="1" applyBorder="1"/>
    <xf numFmtId="0" fontId="24" fillId="0" borderId="0" xfId="0" applyFont="1" applyBorder="1"/>
    <xf numFmtId="0" fontId="55" fillId="0" borderId="0" xfId="0" applyFont="1"/>
    <xf numFmtId="0" fontId="24" fillId="0" borderId="0" xfId="0" quotePrefix="1" applyFont="1" applyBorder="1"/>
    <xf numFmtId="0" fontId="27" fillId="0" borderId="0" xfId="0" applyFont="1" applyBorder="1"/>
    <xf numFmtId="0" fontId="55" fillId="0" borderId="4" xfId="0" applyFont="1" applyBorder="1"/>
    <xf numFmtId="0" fontId="6" fillId="0" borderId="0" xfId="0" applyFont="1" applyAlignment="1">
      <alignment horizontal="center"/>
    </xf>
    <xf numFmtId="0" fontId="56" fillId="0" borderId="4" xfId="0" applyFont="1" applyBorder="1"/>
    <xf numFmtId="0" fontId="56" fillId="0" borderId="4" xfId="0" applyFont="1" applyBorder="1" applyAlignment="1">
      <alignment horizontal="left"/>
    </xf>
    <xf numFmtId="0" fontId="56" fillId="0" borderId="0" xfId="0" applyFont="1" applyBorder="1" applyAlignment="1">
      <alignment horizontal="left"/>
    </xf>
    <xf numFmtId="0" fontId="55" fillId="0" borderId="0" xfId="0" applyFont="1" applyAlignment="1">
      <alignment horizontal="left"/>
    </xf>
    <xf numFmtId="0" fontId="55" fillId="0" borderId="4" xfId="0" applyFont="1" applyBorder="1" applyAlignment="1">
      <alignment horizontal="left"/>
    </xf>
    <xf numFmtId="0" fontId="55" fillId="0" borderId="0" xfId="0" applyFont="1" applyBorder="1" applyAlignment="1">
      <alignment horizontal="left"/>
    </xf>
    <xf numFmtId="0" fontId="55" fillId="0" borderId="0" xfId="0" quotePrefix="1" applyFont="1" applyAlignment="1">
      <alignment horizontal="left"/>
    </xf>
    <xf numFmtId="0" fontId="28" fillId="0" borderId="0" xfId="0" applyFont="1" applyAlignment="1">
      <alignment horizontal="center"/>
    </xf>
    <xf numFmtId="0" fontId="55" fillId="0" borderId="4" xfId="0" applyFont="1" applyBorder="1" applyAlignment="1">
      <alignment horizontal="left" indent="1"/>
    </xf>
    <xf numFmtId="0" fontId="55" fillId="0" borderId="4" xfId="0" applyFont="1" applyBorder="1" applyAlignment="1">
      <alignment horizontal="left" indent="2"/>
    </xf>
    <xf numFmtId="0" fontId="55" fillId="0" borderId="0" xfId="0" applyFont="1" applyBorder="1"/>
    <xf numFmtId="0" fontId="55" fillId="0" borderId="23" xfId="0" applyFont="1" applyBorder="1"/>
    <xf numFmtId="0" fontId="57" fillId="0" borderId="0" xfId="0" applyFont="1" applyBorder="1"/>
    <xf numFmtId="0" fontId="27" fillId="0" borderId="0" xfId="0" applyFont="1"/>
    <xf numFmtId="0" fontId="27" fillId="0" borderId="23" xfId="0" applyFont="1" applyBorder="1"/>
    <xf numFmtId="0" fontId="24" fillId="0" borderId="23" xfId="0" applyFont="1" applyBorder="1"/>
    <xf numFmtId="0" fontId="56" fillId="0" borderId="0" xfId="0" applyFont="1" applyBorder="1"/>
    <xf numFmtId="0" fontId="57" fillId="0" borderId="23" xfId="0" applyFont="1" applyBorder="1"/>
    <xf numFmtId="0" fontId="18" fillId="0" borderId="0" xfId="0" applyFont="1"/>
    <xf numFmtId="0" fontId="29" fillId="0" borderId="0" xfId="2" applyFont="1" applyFill="1"/>
    <xf numFmtId="0" fontId="30" fillId="0" borderId="0" xfId="2" applyFont="1" applyFill="1"/>
    <xf numFmtId="0" fontId="56" fillId="0" borderId="23" xfId="0" applyFont="1" applyBorder="1"/>
    <xf numFmtId="0" fontId="31" fillId="0" borderId="0" xfId="2" applyFont="1" applyFill="1" applyBorder="1" applyAlignment="1">
      <alignment horizontal="left"/>
    </xf>
    <xf numFmtId="0" fontId="58" fillId="0" borderId="0" xfId="2" applyFont="1" applyFill="1" applyBorder="1" applyAlignment="1">
      <alignment horizontal="left"/>
    </xf>
    <xf numFmtId="0" fontId="56" fillId="0" borderId="0" xfId="0" applyFont="1"/>
    <xf numFmtId="0" fontId="31" fillId="0" borderId="5" xfId="2" applyFont="1" applyFill="1" applyBorder="1" applyAlignment="1">
      <alignment horizontal="left"/>
    </xf>
    <xf numFmtId="0" fontId="59" fillId="0" borderId="0" xfId="2" quotePrefix="1" applyFont="1" applyFill="1" applyAlignment="1">
      <alignment horizontal="left"/>
    </xf>
    <xf numFmtId="0" fontId="58" fillId="0" borderId="0" xfId="2" quotePrefix="1" applyFont="1" applyFill="1" applyAlignment="1">
      <alignment horizontal="left"/>
    </xf>
    <xf numFmtId="0" fontId="58" fillId="0" borderId="0" xfId="2" applyFont="1" applyFill="1" applyAlignment="1">
      <alignment horizontal="left"/>
    </xf>
    <xf numFmtId="0" fontId="0" fillId="6" borderId="0" xfId="0" applyFill="1" applyBorder="1"/>
    <xf numFmtId="0" fontId="60" fillId="0" borderId="0" xfId="0" applyFont="1"/>
    <xf numFmtId="0" fontId="0" fillId="7" borderId="0" xfId="0" applyFill="1" applyBorder="1"/>
    <xf numFmtId="0" fontId="24" fillId="0" borderId="0" xfId="0" applyFont="1"/>
    <xf numFmtId="0" fontId="61" fillId="0" borderId="0" xfId="4" applyFont="1" applyFill="1" applyAlignment="1"/>
    <xf numFmtId="0" fontId="55" fillId="0" borderId="4" xfId="0" quotePrefix="1" applyFont="1" applyBorder="1"/>
    <xf numFmtId="0" fontId="56" fillId="0" borderId="4" xfId="0" quotePrefix="1" applyFont="1" applyBorder="1"/>
    <xf numFmtId="0" fontId="55" fillId="0" borderId="0" xfId="0" applyFont="1" applyFill="1"/>
    <xf numFmtId="0" fontId="58" fillId="0" borderId="4" xfId="2" applyFont="1" applyFill="1" applyBorder="1" applyAlignment="1">
      <alignment horizontal="left"/>
    </xf>
    <xf numFmtId="0" fontId="56" fillId="0" borderId="4" xfId="2" applyFont="1" applyFill="1" applyBorder="1" applyAlignment="1">
      <alignment horizontal="left"/>
    </xf>
    <xf numFmtId="0" fontId="59" fillId="0" borderId="0" xfId="2" applyFont="1" applyFill="1" applyAlignment="1">
      <alignment horizontal="left"/>
    </xf>
    <xf numFmtId="0" fontId="59" fillId="0" borderId="0" xfId="2" applyFont="1" applyFill="1" applyBorder="1" applyAlignment="1">
      <alignment horizontal="left"/>
    </xf>
    <xf numFmtId="0" fontId="56" fillId="0" borderId="0" xfId="2" applyFont="1" applyFill="1" applyAlignment="1">
      <alignment horizontal="left"/>
    </xf>
    <xf numFmtId="0" fontId="55" fillId="0" borderId="0" xfId="2" applyFont="1" applyFill="1" applyAlignment="1">
      <alignment horizontal="left"/>
    </xf>
    <xf numFmtId="0" fontId="55" fillId="0" borderId="6" xfId="0" applyFont="1" applyBorder="1"/>
    <xf numFmtId="0" fontId="19" fillId="0" borderId="0" xfId="0" applyFont="1"/>
    <xf numFmtId="0" fontId="20" fillId="0" borderId="0" xfId="0" applyFont="1"/>
    <xf numFmtId="0" fontId="33" fillId="4" borderId="0" xfId="0" applyFont="1" applyFill="1" applyAlignment="1">
      <alignment horizontal="left" vertical="center"/>
    </xf>
    <xf numFmtId="0" fontId="34" fillId="4" borderId="0" xfId="0" applyFont="1" applyFill="1" applyAlignment="1">
      <alignment horizontal="center"/>
    </xf>
    <xf numFmtId="0" fontId="33" fillId="4" borderId="0" xfId="2" applyFont="1" applyFill="1" applyAlignment="1">
      <alignment horizontal="center" vertical="center"/>
    </xf>
    <xf numFmtId="0" fontId="35" fillId="4" borderId="0" xfId="0" applyFont="1" applyFill="1" applyAlignment="1">
      <alignment horizontal="left"/>
    </xf>
    <xf numFmtId="0" fontId="36" fillId="4" borderId="0" xfId="0" applyFont="1" applyFill="1" applyBorder="1"/>
    <xf numFmtId="0" fontId="36" fillId="4" borderId="0" xfId="0" applyFont="1" applyFill="1"/>
    <xf numFmtId="0" fontId="36" fillId="4" borderId="0" xfId="0" applyFont="1" applyFill="1" applyAlignment="1">
      <alignment horizontal="left"/>
    </xf>
    <xf numFmtId="0" fontId="36" fillId="4" borderId="0" xfId="0" applyFont="1" applyFill="1" applyBorder="1" applyAlignment="1">
      <alignment horizontal="left"/>
    </xf>
    <xf numFmtId="0" fontId="35" fillId="4" borderId="0" xfId="0" applyFont="1" applyFill="1" applyBorder="1" applyAlignment="1">
      <alignment horizontal="left"/>
    </xf>
    <xf numFmtId="0" fontId="36" fillId="4" borderId="0" xfId="0" applyFont="1" applyFill="1" applyAlignment="1">
      <alignment horizontal="right"/>
    </xf>
    <xf numFmtId="0" fontId="9" fillId="0" borderId="0" xfId="2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58" fillId="0" borderId="0" xfId="2" quotePrefix="1" applyFont="1" applyFill="1" applyAlignment="1">
      <alignment horizontal="center"/>
    </xf>
    <xf numFmtId="0" fontId="58" fillId="0" borderId="0" xfId="2" applyFont="1" applyFill="1" applyBorder="1" applyAlignment="1">
      <alignment horizontal="center"/>
    </xf>
    <xf numFmtId="0" fontId="58" fillId="8" borderId="0" xfId="2" applyFont="1" applyFill="1" applyAlignment="1">
      <alignment horizontal="left"/>
    </xf>
    <xf numFmtId="0" fontId="58" fillId="0" borderId="0" xfId="2" quotePrefix="1" applyFont="1" applyFill="1" applyBorder="1" applyAlignment="1">
      <alignment horizontal="left"/>
    </xf>
    <xf numFmtId="0" fontId="29" fillId="0" borderId="0" xfId="2" applyFont="1" applyFill="1" applyAlignment="1">
      <alignment horizontal="left"/>
    </xf>
    <xf numFmtId="0" fontId="29" fillId="0" borderId="0" xfId="2" applyFont="1" applyAlignment="1">
      <alignment horizontal="left"/>
    </xf>
    <xf numFmtId="0" fontId="12" fillId="0" borderId="0" xfId="2" applyFont="1" applyAlignment="1">
      <alignment horizontal="left"/>
    </xf>
    <xf numFmtId="0" fontId="38" fillId="0" borderId="0" xfId="0" applyFont="1" applyAlignment="1">
      <alignment horizontal="center"/>
    </xf>
    <xf numFmtId="0" fontId="12" fillId="0" borderId="0" xfId="2" applyFont="1"/>
    <xf numFmtId="0" fontId="39" fillId="0" borderId="0" xfId="2" applyFont="1" applyFill="1" applyAlignment="1">
      <alignment horizontal="left" vertical="center"/>
    </xf>
    <xf numFmtId="0" fontId="29" fillId="0" borderId="0" xfId="2" applyFont="1" applyFill="1" applyBorder="1" applyAlignment="1">
      <alignment horizontal="left"/>
    </xf>
    <xf numFmtId="0" fontId="40" fillId="0" borderId="0" xfId="2" applyFont="1" applyFill="1" applyAlignment="1">
      <alignment horizontal="left"/>
    </xf>
    <xf numFmtId="0" fontId="41" fillId="0" borderId="0" xfId="2" applyFont="1" applyFill="1" applyBorder="1" applyAlignment="1">
      <alignment horizontal="left"/>
    </xf>
    <xf numFmtId="0" fontId="32" fillId="0" borderId="0" xfId="2" applyFont="1" applyFill="1" applyBorder="1" applyAlignment="1">
      <alignment horizontal="left"/>
    </xf>
    <xf numFmtId="0" fontId="42" fillId="0" borderId="0" xfId="2" applyFont="1" applyFill="1" applyBorder="1" applyAlignment="1">
      <alignment horizontal="left"/>
    </xf>
    <xf numFmtId="0" fontId="43" fillId="0" borderId="2" xfId="0" quotePrefix="1" applyFont="1" applyBorder="1" applyAlignment="1">
      <alignment horizontal="center"/>
    </xf>
    <xf numFmtId="0" fontId="44" fillId="0" borderId="0" xfId="2" applyFont="1" applyFill="1" applyAlignment="1">
      <alignment horizontal="left"/>
    </xf>
    <xf numFmtId="0" fontId="42" fillId="0" borderId="0" xfId="2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29" fillId="0" borderId="0" xfId="2" applyFont="1" applyFill="1" applyAlignment="1">
      <alignment horizontal="left" indent="1"/>
    </xf>
    <xf numFmtId="0" fontId="44" fillId="0" borderId="0" xfId="2" applyFont="1" applyFill="1" applyBorder="1" applyAlignment="1">
      <alignment horizontal="left"/>
    </xf>
    <xf numFmtId="0" fontId="58" fillId="0" borderId="0" xfId="2" applyFont="1" applyFill="1"/>
    <xf numFmtId="0" fontId="31" fillId="0" borderId="7" xfId="2" applyFont="1" applyFill="1" applyBorder="1" applyAlignment="1">
      <alignment horizontal="left"/>
    </xf>
    <xf numFmtId="0" fontId="62" fillId="0" borderId="0" xfId="2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2" fillId="0" borderId="7" xfId="2" applyFont="1" applyBorder="1"/>
    <xf numFmtId="0" fontId="58" fillId="0" borderId="0" xfId="2" applyFont="1"/>
    <xf numFmtId="0" fontId="58" fillId="0" borderId="0" xfId="2" applyFont="1" applyAlignment="1">
      <alignment horizontal="left"/>
    </xf>
    <xf numFmtId="0" fontId="43" fillId="0" borderId="0" xfId="0" quotePrefix="1" applyFont="1" applyBorder="1" applyAlignment="1">
      <alignment horizontal="center"/>
    </xf>
    <xf numFmtId="0" fontId="45" fillId="0" borderId="7" xfId="2" applyFont="1" applyFill="1" applyBorder="1" applyAlignment="1">
      <alignment horizontal="left"/>
    </xf>
    <xf numFmtId="0" fontId="63" fillId="0" borderId="0" xfId="2" applyFont="1" applyFill="1" applyAlignment="1">
      <alignment horizontal="right"/>
    </xf>
    <xf numFmtId="0" fontId="58" fillId="0" borderId="0" xfId="2" applyFont="1" applyFill="1" applyBorder="1"/>
    <xf numFmtId="0" fontId="29" fillId="0" borderId="7" xfId="2" applyFont="1" applyFill="1" applyBorder="1"/>
    <xf numFmtId="0" fontId="64" fillId="0" borderId="24" xfId="2" applyFont="1" applyFill="1" applyBorder="1" applyAlignment="1">
      <alignment horizontal="left"/>
    </xf>
    <xf numFmtId="0" fontId="40" fillId="0" borderId="7" xfId="2" applyFont="1" applyFill="1" applyBorder="1" applyAlignment="1">
      <alignment horizontal="left"/>
    </xf>
    <xf numFmtId="0" fontId="59" fillId="0" borderId="0" xfId="2" applyFont="1" applyFill="1" applyBorder="1"/>
    <xf numFmtId="0" fontId="58" fillId="0" borderId="0" xfId="2" applyFont="1" applyBorder="1"/>
    <xf numFmtId="0" fontId="65" fillId="0" borderId="0" xfId="2" applyFont="1" applyFill="1" applyBorder="1" applyAlignment="1">
      <alignment horizontal="left"/>
    </xf>
    <xf numFmtId="0" fontId="41" fillId="0" borderId="7" xfId="2" applyFont="1" applyFill="1" applyBorder="1" applyAlignment="1">
      <alignment horizontal="left"/>
    </xf>
    <xf numFmtId="0" fontId="59" fillId="0" borderId="0" xfId="2" quotePrefix="1" applyFont="1" applyFill="1" applyBorder="1" applyAlignment="1">
      <alignment horizontal="left"/>
    </xf>
    <xf numFmtId="0" fontId="58" fillId="0" borderId="8" xfId="2" applyFont="1" applyBorder="1"/>
    <xf numFmtId="0" fontId="9" fillId="0" borderId="0" xfId="2" applyFont="1" applyAlignment="1">
      <alignment horizontal="right"/>
    </xf>
    <xf numFmtId="0" fontId="58" fillId="0" borderId="8" xfId="2" applyFont="1" applyFill="1" applyBorder="1" applyAlignment="1">
      <alignment horizontal="left"/>
    </xf>
    <xf numFmtId="0" fontId="12" fillId="0" borderId="24" xfId="2" applyFont="1" applyBorder="1"/>
    <xf numFmtId="0" fontId="58" fillId="0" borderId="24" xfId="2" applyFont="1" applyFill="1" applyBorder="1" applyAlignment="1">
      <alignment horizontal="left"/>
    </xf>
    <xf numFmtId="0" fontId="66" fillId="0" borderId="0" xfId="2" applyFont="1" applyFill="1" applyAlignment="1">
      <alignment horizontal="left"/>
    </xf>
    <xf numFmtId="0" fontId="31" fillId="0" borderId="24" xfId="2" applyFont="1" applyFill="1" applyBorder="1" applyAlignment="1">
      <alignment horizontal="left"/>
    </xf>
    <xf numFmtId="0" fontId="12" fillId="0" borderId="0" xfId="2" applyFont="1" applyFill="1" applyBorder="1" applyAlignment="1">
      <alignment horizontal="left"/>
    </xf>
    <xf numFmtId="0" fontId="29" fillId="0" borderId="24" xfId="2" applyFont="1" applyFill="1" applyBorder="1" applyAlignment="1">
      <alignment horizontal="left"/>
    </xf>
    <xf numFmtId="0" fontId="64" fillId="0" borderId="0" xfId="2" applyFont="1" applyFill="1" applyAlignment="1">
      <alignment horizontal="left" vertical="center"/>
    </xf>
    <xf numFmtId="0" fontId="58" fillId="0" borderId="0" xfId="2" applyFont="1" applyBorder="1" applyAlignment="1">
      <alignment horizontal="left"/>
    </xf>
    <xf numFmtId="0" fontId="41" fillId="0" borderId="24" xfId="2" applyFont="1" applyFill="1" applyBorder="1" applyAlignment="1">
      <alignment horizontal="left"/>
    </xf>
    <xf numFmtId="0" fontId="46" fillId="0" borderId="0" xfId="0" applyFont="1" applyFill="1" applyBorder="1" applyAlignment="1">
      <alignment horizontal="left"/>
    </xf>
    <xf numFmtId="0" fontId="12" fillId="0" borderId="0" xfId="2" applyFont="1" applyBorder="1"/>
    <xf numFmtId="0" fontId="29" fillId="0" borderId="24" xfId="2" applyFont="1" applyFill="1" applyBorder="1"/>
    <xf numFmtId="0" fontId="64" fillId="0" borderId="0" xfId="0" quotePrefix="1" applyFont="1" applyBorder="1" applyAlignment="1">
      <alignment horizontal="left"/>
    </xf>
    <xf numFmtId="0" fontId="67" fillId="0" borderId="0" xfId="2" applyFont="1" applyFill="1" applyBorder="1" applyAlignment="1">
      <alignment horizontal="left"/>
    </xf>
    <xf numFmtId="0" fontId="43" fillId="0" borderId="0" xfId="0" applyFont="1" applyBorder="1" applyAlignment="1">
      <alignment horizontal="center"/>
    </xf>
    <xf numFmtId="0" fontId="67" fillId="0" borderId="0" xfId="2" applyFont="1" applyFill="1" applyAlignment="1">
      <alignment horizontal="left"/>
    </xf>
    <xf numFmtId="0" fontId="58" fillId="0" borderId="0" xfId="2" quotePrefix="1" applyFont="1" applyBorder="1" applyAlignment="1">
      <alignment horizontal="left"/>
    </xf>
    <xf numFmtId="0" fontId="67" fillId="0" borderId="0" xfId="2" applyFont="1" applyBorder="1" applyAlignment="1">
      <alignment horizontal="left"/>
    </xf>
    <xf numFmtId="0" fontId="14" fillId="0" borderId="0" xfId="0" applyFont="1" applyFill="1" applyBorder="1"/>
    <xf numFmtId="0" fontId="43" fillId="9" borderId="2" xfId="0" quotePrefix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29" fillId="0" borderId="0" xfId="2" applyFont="1" applyFill="1" applyBorder="1"/>
    <xf numFmtId="0" fontId="43" fillId="10" borderId="2" xfId="0" quotePrefix="1" applyFont="1" applyFill="1" applyBorder="1" applyAlignment="1">
      <alignment horizontal="center"/>
    </xf>
    <xf numFmtId="0" fontId="47" fillId="0" borderId="0" xfId="2" applyFont="1" applyFill="1" applyBorder="1"/>
    <xf numFmtId="0" fontId="47" fillId="0" borderId="7" xfId="2" applyFont="1" applyBorder="1"/>
    <xf numFmtId="0" fontId="12" fillId="0" borderId="0" xfId="2" applyFont="1" applyFill="1" applyBorder="1"/>
    <xf numFmtId="0" fontId="64" fillId="0" borderId="0" xfId="2" applyFont="1" applyFill="1" applyBorder="1" applyAlignment="1">
      <alignment horizontal="left"/>
    </xf>
    <xf numFmtId="0" fontId="40" fillId="0" borderId="0" xfId="2" applyFont="1" applyFill="1" applyBorder="1" applyAlignment="1">
      <alignment horizontal="left"/>
    </xf>
    <xf numFmtId="0" fontId="44" fillId="0" borderId="0" xfId="2" applyFont="1" applyFill="1" applyBorder="1"/>
    <xf numFmtId="0" fontId="59" fillId="0" borderId="0" xfId="2" applyFont="1" applyFill="1"/>
    <xf numFmtId="0" fontId="44" fillId="0" borderId="0" xfId="2" applyFont="1" applyFill="1"/>
    <xf numFmtId="0" fontId="44" fillId="0" borderId="0" xfId="2" quotePrefix="1" applyFont="1" applyFill="1" applyBorder="1"/>
    <xf numFmtId="0" fontId="2" fillId="0" borderId="0" xfId="0" applyFont="1" applyFill="1"/>
    <xf numFmtId="0" fontId="48" fillId="0" borderId="0" xfId="0" applyFont="1" applyAlignment="1">
      <alignment horizontal="center"/>
    </xf>
    <xf numFmtId="3" fontId="2" fillId="0" borderId="0" xfId="0" applyNumberFormat="1" applyFont="1" applyFill="1"/>
    <xf numFmtId="3" fontId="2" fillId="0" borderId="0" xfId="0" applyNumberFormat="1" applyFont="1" applyBorder="1"/>
    <xf numFmtId="3" fontId="68" fillId="11" borderId="0" xfId="0" applyNumberFormat="1" applyFont="1" applyFill="1" applyBorder="1" applyAlignment="1">
      <alignment horizontal="left" indent="1"/>
    </xf>
    <xf numFmtId="0" fontId="2" fillId="0" borderId="0" xfId="0" applyNumberFormat="1" applyFont="1" applyFill="1" applyAlignment="1">
      <alignment horizontal="right"/>
    </xf>
    <xf numFmtId="15" fontId="0" fillId="0" borderId="0" xfId="0" applyNumberForma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0" fillId="0" borderId="0" xfId="0" quotePrefix="1" applyAlignment="1">
      <alignment vertical="top"/>
    </xf>
    <xf numFmtId="40" fontId="2" fillId="0" borderId="0" xfId="0" applyNumberFormat="1" applyFont="1" applyFill="1" applyBorder="1"/>
    <xf numFmtId="3" fontId="2" fillId="0" borderId="0" xfId="0" applyNumberFormat="1" applyFont="1"/>
    <xf numFmtId="3" fontId="52" fillId="0" borderId="0" xfId="0" applyNumberFormat="1" applyFont="1" applyAlignment="1">
      <alignment horizontal="left"/>
    </xf>
    <xf numFmtId="0" fontId="13" fillId="0" borderId="0" xfId="0" applyNumberFormat="1" applyFont="1" applyFill="1" applyBorder="1" applyAlignment="1">
      <alignment horizontal="right"/>
    </xf>
    <xf numFmtId="40" fontId="4" fillId="0" borderId="0" xfId="0" applyNumberFormat="1" applyFont="1" applyFill="1" applyBorder="1" applyAlignment="1">
      <alignment horizontal="right"/>
    </xf>
    <xf numFmtId="166" fontId="4" fillId="0" borderId="0" xfId="1" applyNumberFormat="1" applyFont="1" applyFill="1" applyBorder="1" applyAlignment="1">
      <alignment horizontal="right"/>
    </xf>
    <xf numFmtId="40" fontId="4" fillId="0" borderId="0" xfId="0" applyNumberFormat="1" applyFont="1" applyFill="1" applyBorder="1" applyAlignment="1">
      <alignment horizontal="left"/>
    </xf>
    <xf numFmtId="40" fontId="4" fillId="0" borderId="9" xfId="0" applyNumberFormat="1" applyFont="1" applyFill="1" applyBorder="1" applyAlignment="1">
      <alignment horizontal="left"/>
    </xf>
    <xf numFmtId="40" fontId="4" fillId="0" borderId="8" xfId="0" applyNumberFormat="1" applyFont="1" applyFill="1" applyBorder="1" applyAlignment="1">
      <alignment horizontal="left"/>
    </xf>
    <xf numFmtId="41" fontId="2" fillId="0" borderId="0" xfId="0" applyNumberFormat="1" applyFont="1" applyFill="1" applyBorder="1"/>
    <xf numFmtId="3" fontId="69" fillId="12" borderId="0" xfId="0" applyNumberFormat="1" applyFont="1" applyFill="1"/>
    <xf numFmtId="0" fontId="69" fillId="12" borderId="0" xfId="0" applyFont="1" applyFill="1" applyAlignment="1">
      <alignment horizontal="center"/>
    </xf>
    <xf numFmtId="3" fontId="69" fillId="12" borderId="0" xfId="0" applyNumberFormat="1" applyFont="1" applyFill="1" applyBorder="1" applyAlignment="1">
      <alignment horizontal="center"/>
    </xf>
    <xf numFmtId="0" fontId="69" fillId="12" borderId="0" xfId="0" applyNumberFormat="1" applyFont="1" applyFill="1" applyAlignment="1" applyProtection="1">
      <alignment horizontal="right"/>
      <protection hidden="1"/>
    </xf>
    <xf numFmtId="40" fontId="69" fillId="12" borderId="0" xfId="0" applyNumberFormat="1" applyFont="1" applyFill="1" applyAlignment="1" applyProtection="1">
      <alignment horizontal="right"/>
      <protection hidden="1"/>
    </xf>
    <xf numFmtId="3" fontId="69" fillId="12" borderId="0" xfId="0" applyNumberFormat="1" applyFont="1" applyFill="1" applyBorder="1"/>
    <xf numFmtId="3" fontId="5" fillId="0" borderId="0" xfId="0" applyNumberFormat="1" applyFont="1" applyAlignment="1">
      <alignment horizontal="left" indent="4"/>
    </xf>
    <xf numFmtId="0" fontId="2" fillId="0" borderId="0" xfId="0" applyNumberFormat="1" applyFont="1" applyAlignment="1">
      <alignment horizontal="right"/>
    </xf>
    <xf numFmtId="40" fontId="2" fillId="0" borderId="0" xfId="0" applyNumberFormat="1" applyFont="1"/>
    <xf numFmtId="43" fontId="2" fillId="0" borderId="0" xfId="1" applyFont="1"/>
    <xf numFmtId="43" fontId="2" fillId="0" borderId="0" xfId="1" applyFont="1" applyFill="1" applyAlignment="1">
      <alignment horizontal="right"/>
    </xf>
    <xf numFmtId="43" fontId="2" fillId="0" borderId="8" xfId="1" applyFont="1" applyFill="1" applyBorder="1" applyAlignment="1">
      <alignment horizontal="right"/>
    </xf>
    <xf numFmtId="43" fontId="2" fillId="0" borderId="9" xfId="1" applyFont="1" applyFill="1" applyBorder="1" applyAlignment="1">
      <alignment horizontal="left"/>
    </xf>
    <xf numFmtId="43" fontId="2" fillId="0" borderId="10" xfId="1" applyFont="1" applyFill="1" applyBorder="1"/>
    <xf numFmtId="43" fontId="2" fillId="0" borderId="0" xfId="1" applyFont="1" applyFill="1"/>
    <xf numFmtId="43" fontId="2" fillId="0" borderId="11" xfId="1" applyFont="1" applyFill="1" applyBorder="1"/>
    <xf numFmtId="0" fontId="2" fillId="0" borderId="0" xfId="0" applyFont="1" applyFill="1" applyBorder="1"/>
    <xf numFmtId="3" fontId="2" fillId="0" borderId="0" xfId="0" applyNumberFormat="1" applyFont="1" applyFill="1" applyBorder="1" applyAlignment="1">
      <alignment horizontal="left" indent="5"/>
    </xf>
    <xf numFmtId="0" fontId="2" fillId="0" borderId="0" xfId="0" applyNumberFormat="1" applyFont="1" applyFill="1" applyBorder="1" applyAlignment="1">
      <alignment horizontal="right"/>
    </xf>
    <xf numFmtId="168" fontId="2" fillId="0" borderId="0" xfId="3" applyNumberFormat="1" applyFont="1" applyFill="1" applyBorder="1" applyAlignment="1">
      <alignment horizontal="right"/>
    </xf>
    <xf numFmtId="43" fontId="2" fillId="0" borderId="0" xfId="1" applyFont="1" applyFill="1" applyBorder="1" applyAlignment="1">
      <alignment horizontal="left"/>
    </xf>
    <xf numFmtId="43" fontId="2" fillId="0" borderId="8" xfId="1" applyFont="1" applyFill="1" applyBorder="1"/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left" indent="4"/>
    </xf>
    <xf numFmtId="38" fontId="2" fillId="0" borderId="0" xfId="0" applyNumberFormat="1" applyFont="1" applyFill="1" applyBorder="1"/>
    <xf numFmtId="3" fontId="2" fillId="0" borderId="12" xfId="0" applyNumberFormat="1" applyFont="1" applyFill="1" applyBorder="1"/>
    <xf numFmtId="0" fontId="2" fillId="0" borderId="12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left" indent="4"/>
    </xf>
    <xf numFmtId="0" fontId="2" fillId="0" borderId="12" xfId="0" applyNumberFormat="1" applyFont="1" applyFill="1" applyBorder="1" applyAlignment="1">
      <alignment horizontal="right"/>
    </xf>
    <xf numFmtId="38" fontId="2" fillId="0" borderId="12" xfId="0" applyNumberFormat="1" applyFont="1" applyFill="1" applyBorder="1"/>
    <xf numFmtId="43" fontId="2" fillId="0" borderId="12" xfId="1" applyFont="1" applyFill="1" applyBorder="1"/>
    <xf numFmtId="168" fontId="2" fillId="0" borderId="12" xfId="3" applyNumberFormat="1" applyFont="1" applyFill="1" applyBorder="1" applyAlignment="1">
      <alignment horizontal="right"/>
    </xf>
    <xf numFmtId="43" fontId="2" fillId="0" borderId="12" xfId="1" applyFont="1" applyFill="1" applyBorder="1" applyAlignment="1">
      <alignment horizontal="left"/>
    </xf>
    <xf numFmtId="43" fontId="2" fillId="0" borderId="13" xfId="1" applyFont="1" applyFill="1" applyBorder="1" applyAlignment="1">
      <alignment horizontal="left"/>
    </xf>
    <xf numFmtId="43" fontId="2" fillId="0" borderId="14" xfId="1" applyFont="1" applyFill="1" applyBorder="1"/>
    <xf numFmtId="43" fontId="2" fillId="0" borderId="15" xfId="1" applyFont="1" applyFill="1" applyBorder="1"/>
    <xf numFmtId="43" fontId="2" fillId="0" borderId="16" xfId="1" applyFont="1" applyFill="1" applyBorder="1"/>
    <xf numFmtId="3" fontId="2" fillId="0" borderId="0" xfId="0" applyNumberFormat="1" applyFont="1" applyFill="1" applyBorder="1" applyAlignment="1">
      <alignment horizontal="left" indent="3"/>
    </xf>
    <xf numFmtId="3" fontId="2" fillId="0" borderId="0" xfId="0" applyNumberFormat="1" applyFont="1" applyFill="1" applyAlignment="1">
      <alignment horizontal="left" indent="1"/>
    </xf>
    <xf numFmtId="38" fontId="2" fillId="0" borderId="0" xfId="0" applyNumberFormat="1" applyFont="1" applyFill="1"/>
    <xf numFmtId="0" fontId="2" fillId="13" borderId="12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left" indent="3"/>
    </xf>
    <xf numFmtId="3" fontId="2" fillId="0" borderId="0" xfId="0" applyNumberFormat="1" applyFont="1" applyFill="1" applyBorder="1" applyAlignment="1">
      <alignment horizontal="left" indent="2"/>
    </xf>
    <xf numFmtId="3" fontId="2" fillId="0" borderId="0" xfId="0" applyNumberFormat="1" applyFont="1" applyFill="1" applyAlignment="1">
      <alignment horizontal="left" indent="3"/>
    </xf>
    <xf numFmtId="38" fontId="2" fillId="0" borderId="0" xfId="0" applyNumberFormat="1" applyFont="1" applyFill="1" applyAlignment="1"/>
    <xf numFmtId="43" fontId="2" fillId="0" borderId="0" xfId="1" applyFont="1" applyFill="1" applyAlignment="1"/>
    <xf numFmtId="43" fontId="2" fillId="0" borderId="0" xfId="1" applyFont="1" applyFill="1" applyBorder="1" applyAlignment="1"/>
    <xf numFmtId="38" fontId="2" fillId="0" borderId="12" xfId="0" applyNumberFormat="1" applyFont="1" applyFill="1" applyBorder="1" applyAlignment="1"/>
    <xf numFmtId="43" fontId="2" fillId="0" borderId="12" xfId="1" applyFont="1" applyFill="1" applyBorder="1" applyAlignment="1"/>
    <xf numFmtId="38" fontId="2" fillId="0" borderId="0" xfId="0" applyNumberFormat="1" applyFont="1" applyFill="1" applyBorder="1" applyAlignment="1"/>
    <xf numFmtId="38" fontId="2" fillId="0" borderId="0" xfId="0" applyNumberFormat="1" applyFont="1" applyFill="1" applyBorder="1" applyAlignment="1">
      <alignment horizontal="left"/>
    </xf>
    <xf numFmtId="38" fontId="2" fillId="0" borderId="9" xfId="0" applyNumberFormat="1" applyFont="1" applyFill="1" applyBorder="1" applyAlignment="1">
      <alignment horizontal="left"/>
    </xf>
    <xf numFmtId="3" fontId="10" fillId="12" borderId="0" xfId="0" applyNumberFormat="1" applyFont="1" applyFill="1"/>
    <xf numFmtId="0" fontId="10" fillId="12" borderId="0" xfId="0" applyFont="1" applyFill="1" applyAlignment="1">
      <alignment horizontal="center"/>
    </xf>
    <xf numFmtId="3" fontId="10" fillId="12" borderId="0" xfId="0" applyNumberFormat="1" applyFont="1" applyFill="1" applyBorder="1" applyAlignment="1">
      <alignment horizontal="center"/>
    </xf>
    <xf numFmtId="0" fontId="10" fillId="12" borderId="0" xfId="0" applyNumberFormat="1" applyFont="1" applyFill="1" applyAlignment="1" applyProtection="1">
      <alignment horizontal="right"/>
      <protection hidden="1"/>
    </xf>
    <xf numFmtId="38" fontId="10" fillId="12" borderId="0" xfId="0" applyNumberFormat="1" applyFont="1" applyFill="1" applyAlignment="1" applyProtection="1">
      <alignment horizontal="right"/>
      <protection hidden="1"/>
    </xf>
    <xf numFmtId="43" fontId="10" fillId="0" borderId="9" xfId="1" applyFont="1" applyFill="1" applyBorder="1" applyAlignment="1" applyProtection="1">
      <alignment horizontal="left"/>
      <protection hidden="1"/>
    </xf>
    <xf numFmtId="3" fontId="10" fillId="0" borderId="0" xfId="0" applyNumberFormat="1" applyFont="1" applyFill="1" applyBorder="1"/>
    <xf numFmtId="38" fontId="2" fillId="0" borderId="0" xfId="0" applyNumberFormat="1" applyFont="1" applyFill="1" applyAlignment="1" applyProtection="1">
      <alignment horizontal="right"/>
      <protection hidden="1"/>
    </xf>
    <xf numFmtId="43" fontId="2" fillId="0" borderId="0" xfId="1" applyFont="1" applyFill="1" applyAlignment="1" applyProtection="1">
      <alignment horizontal="right"/>
      <protection hidden="1"/>
    </xf>
    <xf numFmtId="38" fontId="2" fillId="0" borderId="0" xfId="0" applyNumberFormat="1" applyFont="1" applyFill="1" applyBorder="1" applyAlignment="1" applyProtection="1">
      <alignment horizontal="left"/>
      <protection hidden="1"/>
    </xf>
    <xf numFmtId="38" fontId="2" fillId="0" borderId="9" xfId="0" applyNumberFormat="1" applyFont="1" applyFill="1" applyBorder="1" applyAlignment="1" applyProtection="1">
      <alignment horizontal="left"/>
      <protection hidden="1"/>
    </xf>
    <xf numFmtId="43" fontId="2" fillId="0" borderId="0" xfId="1" applyFont="1" applyFill="1" applyBorder="1" applyAlignment="1" applyProtection="1">
      <alignment horizontal="right"/>
      <protection hidden="1"/>
    </xf>
    <xf numFmtId="43" fontId="2" fillId="0" borderId="9" xfId="1" applyFont="1" applyFill="1" applyBorder="1" applyAlignment="1" applyProtection="1">
      <alignment horizontal="left"/>
      <protection hidden="1"/>
    </xf>
    <xf numFmtId="38" fontId="2" fillId="0" borderId="0" xfId="0" applyNumberFormat="1" applyFont="1" applyFill="1" applyBorder="1" applyAlignment="1" applyProtection="1">
      <alignment horizontal="right"/>
      <protection hidden="1"/>
    </xf>
    <xf numFmtId="0" fontId="2" fillId="0" borderId="0" xfId="0" applyFont="1" applyAlignment="1">
      <alignment horizontal="center"/>
    </xf>
    <xf numFmtId="3" fontId="2" fillId="0" borderId="0" xfId="0" applyNumberFormat="1" applyFont="1" applyFill="1" applyAlignment="1">
      <alignment horizontal="left" indent="2"/>
    </xf>
    <xf numFmtId="0" fontId="2" fillId="13" borderId="0" xfId="0" applyFont="1" applyFill="1" applyAlignment="1">
      <alignment horizontal="center"/>
    </xf>
    <xf numFmtId="0" fontId="2" fillId="0" borderId="12" xfId="0" applyFont="1" applyBorder="1" applyAlignment="1">
      <alignment horizontal="center"/>
    </xf>
    <xf numFmtId="3" fontId="2" fillId="0" borderId="12" xfId="0" applyNumberFormat="1" applyFont="1" applyFill="1" applyBorder="1" applyAlignment="1">
      <alignment horizontal="left" indent="2"/>
    </xf>
    <xf numFmtId="38" fontId="2" fillId="0" borderId="12" xfId="0" applyNumberFormat="1" applyFont="1" applyFill="1" applyBorder="1" applyAlignment="1">
      <alignment horizontal="left"/>
    </xf>
    <xf numFmtId="38" fontId="2" fillId="0" borderId="13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 indent="1"/>
    </xf>
    <xf numFmtId="0" fontId="2" fillId="0" borderId="0" xfId="0" applyFont="1" applyFill="1" applyAlignment="1">
      <alignment horizontal="left" indent="2"/>
    </xf>
    <xf numFmtId="3" fontId="4" fillId="0" borderId="0" xfId="0" applyNumberFormat="1" applyFont="1" applyFill="1"/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Border="1" applyAlignment="1">
      <alignment horizontal="left" indent="1"/>
    </xf>
    <xf numFmtId="0" fontId="4" fillId="0" borderId="0" xfId="0" applyNumberFormat="1" applyFont="1" applyFill="1" applyBorder="1" applyAlignment="1">
      <alignment horizontal="right"/>
    </xf>
    <xf numFmtId="43" fontId="4" fillId="0" borderId="0" xfId="1" applyFont="1" applyFill="1" applyBorder="1"/>
    <xf numFmtId="168" fontId="4" fillId="0" borderId="0" xfId="3" applyNumberFormat="1" applyFont="1" applyFill="1" applyBorder="1" applyAlignment="1">
      <alignment horizontal="right"/>
    </xf>
    <xf numFmtId="38" fontId="4" fillId="0" borderId="0" xfId="0" applyNumberFormat="1" applyFont="1" applyFill="1" applyBorder="1" applyAlignment="1">
      <alignment horizontal="left"/>
    </xf>
    <xf numFmtId="38" fontId="4" fillId="0" borderId="9" xfId="0" applyNumberFormat="1" applyFont="1" applyFill="1" applyBorder="1" applyAlignment="1">
      <alignment horizontal="left"/>
    </xf>
    <xf numFmtId="43" fontId="4" fillId="0" borderId="8" xfId="1" applyFont="1" applyFill="1" applyBorder="1"/>
    <xf numFmtId="43" fontId="4" fillId="0" borderId="9" xfId="1" applyFont="1" applyFill="1" applyBorder="1" applyAlignment="1">
      <alignment horizontal="left"/>
    </xf>
    <xf numFmtId="43" fontId="4" fillId="0" borderId="10" xfId="1" applyFont="1" applyFill="1" applyBorder="1"/>
    <xf numFmtId="43" fontId="4" fillId="0" borderId="0" xfId="1" applyFont="1" applyFill="1"/>
    <xf numFmtId="43" fontId="4" fillId="0" borderId="11" xfId="1" applyFont="1" applyFill="1" applyBorder="1"/>
    <xf numFmtId="0" fontId="10" fillId="0" borderId="0" xfId="0" applyFont="1" applyFill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 applyProtection="1">
      <alignment horizontal="right"/>
      <protection hidden="1"/>
    </xf>
    <xf numFmtId="3" fontId="2" fillId="0" borderId="0" xfId="0" applyNumberFormat="1" applyFont="1" applyAlignment="1">
      <alignment horizontal="left" indent="2"/>
    </xf>
    <xf numFmtId="0" fontId="4" fillId="0" borderId="0" xfId="0" applyNumberFormat="1" applyFont="1" applyFill="1" applyAlignment="1">
      <alignment horizontal="right"/>
    </xf>
    <xf numFmtId="38" fontId="4" fillId="0" borderId="0" xfId="0" applyNumberFormat="1" applyFont="1" applyFill="1"/>
    <xf numFmtId="165" fontId="2" fillId="0" borderId="0" xfId="0" applyNumberFormat="1" applyFont="1" applyFill="1" applyAlignment="1">
      <alignment horizontal="centerContinuous"/>
    </xf>
    <xf numFmtId="164" fontId="2" fillId="0" borderId="0" xfId="0" applyNumberFormat="1" applyFont="1" applyFill="1" applyAlignment="1">
      <alignment horizontal="centerContinuous"/>
    </xf>
    <xf numFmtId="40" fontId="2" fillId="0" borderId="0" xfId="0" applyNumberFormat="1" applyFont="1" applyFill="1" applyAlignment="1">
      <alignment horizontal="center"/>
    </xf>
    <xf numFmtId="43" fontId="2" fillId="0" borderId="0" xfId="1" applyFont="1" applyFill="1" applyAlignment="1">
      <alignment horizontal="center"/>
    </xf>
    <xf numFmtId="40" fontId="2" fillId="0" borderId="0" xfId="0" applyNumberFormat="1" applyFont="1" applyFill="1" applyBorder="1" applyAlignment="1">
      <alignment horizontal="left"/>
    </xf>
    <xf numFmtId="40" fontId="2" fillId="0" borderId="9" xfId="0" applyNumberFormat="1" applyFont="1" applyFill="1" applyBorder="1" applyAlignment="1">
      <alignment horizontal="left"/>
    </xf>
    <xf numFmtId="43" fontId="2" fillId="0" borderId="0" xfId="1" applyFont="1" applyFill="1" applyBorder="1" applyAlignment="1">
      <alignment horizontal="center"/>
    </xf>
    <xf numFmtId="40" fontId="2" fillId="0" borderId="0" xfId="0" applyNumberFormat="1" applyFont="1" applyFill="1" applyBorder="1" applyAlignment="1">
      <alignment horizontal="center"/>
    </xf>
    <xf numFmtId="40" fontId="10" fillId="12" borderId="0" xfId="0" applyNumberFormat="1" applyFont="1" applyFill="1" applyAlignment="1" applyProtection="1">
      <alignment horizontal="right"/>
      <protection hidden="1"/>
    </xf>
    <xf numFmtId="40" fontId="2" fillId="0" borderId="0" xfId="0" applyNumberFormat="1" applyFont="1" applyFill="1" applyAlignment="1" applyProtection="1">
      <alignment horizontal="right"/>
      <protection hidden="1"/>
    </xf>
    <xf numFmtId="40" fontId="2" fillId="0" borderId="0" xfId="0" applyNumberFormat="1" applyFont="1" applyFill="1" applyBorder="1" applyAlignment="1" applyProtection="1">
      <alignment horizontal="left"/>
      <protection hidden="1"/>
    </xf>
    <xf numFmtId="40" fontId="2" fillId="0" borderId="9" xfId="0" applyNumberFormat="1" applyFont="1" applyFill="1" applyBorder="1" applyAlignment="1" applyProtection="1">
      <alignment horizontal="left"/>
      <protection hidden="1"/>
    </xf>
    <xf numFmtId="40" fontId="2" fillId="0" borderId="0" xfId="0" applyNumberFormat="1" applyFont="1" applyFill="1" applyBorder="1" applyAlignment="1" applyProtection="1">
      <alignment horizontal="right"/>
      <protection hidden="1"/>
    </xf>
    <xf numFmtId="37" fontId="2" fillId="0" borderId="0" xfId="0" applyNumberFormat="1" applyFont="1" applyFill="1" applyAlignment="1"/>
    <xf numFmtId="37" fontId="2" fillId="0" borderId="0" xfId="0" applyNumberFormat="1" applyFont="1" applyFill="1" applyBorder="1" applyAlignment="1">
      <alignment horizontal="left"/>
    </xf>
    <xf numFmtId="37" fontId="2" fillId="0" borderId="9" xfId="0" applyNumberFormat="1" applyFont="1" applyFill="1" applyBorder="1" applyAlignment="1">
      <alignment horizontal="left"/>
    </xf>
    <xf numFmtId="37" fontId="2" fillId="0" borderId="0" xfId="0" applyNumberFormat="1" applyFont="1" applyFill="1" applyBorder="1" applyAlignment="1"/>
    <xf numFmtId="37" fontId="2" fillId="0" borderId="12" xfId="0" applyNumberFormat="1" applyFont="1" applyFill="1" applyBorder="1" applyAlignment="1"/>
    <xf numFmtId="37" fontId="2" fillId="0" borderId="12" xfId="0" applyNumberFormat="1" applyFont="1" applyFill="1" applyBorder="1" applyAlignment="1">
      <alignment horizontal="left"/>
    </xf>
    <xf numFmtId="37" fontId="2" fillId="0" borderId="13" xfId="0" applyNumberFormat="1" applyFont="1" applyFill="1" applyBorder="1" applyAlignment="1">
      <alignment horizontal="left"/>
    </xf>
    <xf numFmtId="0" fontId="4" fillId="0" borderId="0" xfId="0" applyFont="1" applyAlignment="1">
      <alignment horizontal="center"/>
    </xf>
    <xf numFmtId="37" fontId="4" fillId="0" borderId="0" xfId="0" applyNumberFormat="1" applyFont="1" applyFill="1" applyBorder="1" applyAlignment="1"/>
    <xf numFmtId="43" fontId="4" fillId="0" borderId="0" xfId="1" applyFont="1" applyFill="1" applyBorder="1" applyAlignment="1"/>
    <xf numFmtId="37" fontId="4" fillId="0" borderId="0" xfId="0" applyNumberFormat="1" applyFont="1" applyFill="1" applyBorder="1" applyAlignment="1">
      <alignment horizontal="left"/>
    </xf>
    <xf numFmtId="37" fontId="4" fillId="0" borderId="9" xfId="0" applyNumberFormat="1" applyFont="1" applyFill="1" applyBorder="1" applyAlignment="1">
      <alignment horizontal="left"/>
    </xf>
    <xf numFmtId="37" fontId="10" fillId="12" borderId="0" xfId="0" applyNumberFormat="1" applyFont="1" applyFill="1" applyAlignment="1" applyProtection="1">
      <alignment horizontal="right"/>
      <protection hidden="1"/>
    </xf>
    <xf numFmtId="37" fontId="2" fillId="0" borderId="0" xfId="0" applyNumberFormat="1" applyFont="1" applyFill="1" applyAlignment="1" applyProtection="1">
      <alignment horizontal="right"/>
      <protection hidden="1"/>
    </xf>
    <xf numFmtId="37" fontId="2" fillId="0" borderId="0" xfId="0" applyNumberFormat="1" applyFont="1" applyFill="1" applyBorder="1" applyAlignment="1" applyProtection="1">
      <alignment horizontal="left"/>
      <protection hidden="1"/>
    </xf>
    <xf numFmtId="37" fontId="2" fillId="0" borderId="9" xfId="0" applyNumberFormat="1" applyFont="1" applyFill="1" applyBorder="1" applyAlignment="1" applyProtection="1">
      <alignment horizontal="left"/>
      <protection hidden="1"/>
    </xf>
    <xf numFmtId="37" fontId="2" fillId="0" borderId="0" xfId="0" applyNumberFormat="1" applyFont="1" applyFill="1" applyBorder="1" applyAlignment="1" applyProtection="1">
      <alignment horizontal="right"/>
      <protection hidden="1"/>
    </xf>
    <xf numFmtId="0" fontId="2" fillId="0" borderId="12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left" indent="1"/>
    </xf>
    <xf numFmtId="0" fontId="4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left" indent="1"/>
    </xf>
    <xf numFmtId="0" fontId="2" fillId="0" borderId="0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left" indent="2"/>
    </xf>
    <xf numFmtId="3" fontId="4" fillId="0" borderId="0" xfId="0" applyNumberFormat="1" applyFont="1"/>
    <xf numFmtId="0" fontId="4" fillId="0" borderId="0" xfId="0" applyNumberFormat="1" applyFont="1" applyAlignment="1">
      <alignment horizontal="right"/>
    </xf>
    <xf numFmtId="37" fontId="4" fillId="0" borderId="0" xfId="0" applyNumberFormat="1" applyFont="1" applyFill="1" applyAlignment="1"/>
    <xf numFmtId="43" fontId="4" fillId="0" borderId="0" xfId="1" applyFont="1" applyFill="1" applyAlignment="1"/>
    <xf numFmtId="40" fontId="1" fillId="0" borderId="0" xfId="0" applyNumberFormat="1" applyFont="1"/>
    <xf numFmtId="43" fontId="1" fillId="0" borderId="9" xfId="1" applyFont="1" applyFill="1" applyBorder="1" applyAlignment="1">
      <alignment horizontal="left"/>
    </xf>
    <xf numFmtId="40" fontId="1" fillId="0" borderId="0" xfId="0" applyNumberFormat="1" applyFont="1" applyFill="1" applyBorder="1"/>
    <xf numFmtId="168" fontId="2" fillId="0" borderId="0" xfId="0" applyNumberFormat="1" applyFont="1" applyFill="1" applyBorder="1" applyAlignment="1">
      <alignment horizontal="left"/>
    </xf>
    <xf numFmtId="168" fontId="2" fillId="0" borderId="9" xfId="0" applyNumberFormat="1" applyFont="1" applyFill="1" applyBorder="1" applyAlignment="1">
      <alignment horizontal="left"/>
    </xf>
    <xf numFmtId="43" fontId="2" fillId="0" borderId="8" xfId="1" applyFont="1" applyFill="1" applyBorder="1" applyAlignment="1">
      <alignment horizontal="left"/>
    </xf>
    <xf numFmtId="8" fontId="2" fillId="0" borderId="0" xfId="0" applyNumberFormat="1" applyFont="1" applyFill="1" applyBorder="1"/>
    <xf numFmtId="49" fontId="2" fillId="0" borderId="0" xfId="0" applyNumberFormat="1" applyFont="1" applyFill="1" applyAlignment="1">
      <alignment horizontal="center"/>
    </xf>
    <xf numFmtId="40" fontId="53" fillId="0" borderId="0" xfId="0" applyNumberFormat="1" applyFont="1" applyAlignment="1">
      <alignment horizontal="center"/>
    </xf>
    <xf numFmtId="43" fontId="53" fillId="0" borderId="0" xfId="1" applyFont="1" applyAlignment="1">
      <alignment horizontal="center"/>
    </xf>
    <xf numFmtId="43" fontId="0" fillId="0" borderId="0" xfId="1" applyFont="1" applyFill="1" applyBorder="1"/>
    <xf numFmtId="0" fontId="0" fillId="0" borderId="0" xfId="0" applyFill="1" applyBorder="1"/>
    <xf numFmtId="43" fontId="4" fillId="0" borderId="0" xfId="1" applyFont="1"/>
    <xf numFmtId="3" fontId="2" fillId="14" borderId="0" xfId="0" applyNumberFormat="1" applyFont="1" applyFill="1"/>
    <xf numFmtId="40" fontId="2" fillId="14" borderId="0" xfId="0" applyNumberFormat="1" applyFont="1" applyFill="1" applyAlignment="1">
      <alignment horizontal="left" indent="1"/>
    </xf>
    <xf numFmtId="40" fontId="2" fillId="14" borderId="0" xfId="0" applyNumberFormat="1" applyFont="1" applyFill="1" applyAlignment="1">
      <alignment horizontal="left" indent="6"/>
    </xf>
    <xf numFmtId="0" fontId="2" fillId="14" borderId="0" xfId="0" applyNumberFormat="1" applyFont="1" applyFill="1" applyAlignment="1">
      <alignment horizontal="left" indent="6"/>
    </xf>
    <xf numFmtId="37" fontId="2" fillId="14" borderId="0" xfId="0" applyNumberFormat="1" applyFont="1" applyFill="1" applyBorder="1"/>
    <xf numFmtId="168" fontId="2" fillId="0" borderId="9" xfId="0" applyNumberFormat="1" applyFont="1" applyFill="1" applyBorder="1" applyAlignment="1">
      <alignment horizontal="right"/>
    </xf>
    <xf numFmtId="166" fontId="2" fillId="0" borderId="0" xfId="1" applyNumberFormat="1" applyFont="1" applyFill="1" applyAlignment="1">
      <alignment horizontal="centerContinuous"/>
    </xf>
    <xf numFmtId="38" fontId="4" fillId="0" borderId="8" xfId="0" applyNumberFormat="1" applyFont="1" applyFill="1" applyBorder="1"/>
    <xf numFmtId="0" fontId="4" fillId="0" borderId="9" xfId="0" applyFont="1" applyFill="1" applyBorder="1" applyAlignment="1">
      <alignment horizontal="left"/>
    </xf>
    <xf numFmtId="0" fontId="4" fillId="0" borderId="0" xfId="0" applyFont="1" applyFill="1" applyBorder="1" applyAlignment="1"/>
    <xf numFmtId="41" fontId="2" fillId="0" borderId="0" xfId="0" applyNumberFormat="1" applyFont="1" applyFill="1" applyAlignment="1">
      <alignment horizontal="right"/>
    </xf>
    <xf numFmtId="38" fontId="4" fillId="0" borderId="8" xfId="0" applyNumberFormat="1" applyFont="1" applyFill="1" applyBorder="1" applyAlignment="1">
      <alignment horizontal="center" vertical="top" wrapText="1"/>
    </xf>
    <xf numFmtId="41" fontId="2" fillId="0" borderId="10" xfId="0" applyNumberFormat="1" applyFont="1" applyFill="1" applyBorder="1" applyAlignment="1">
      <alignment horizontal="right"/>
    </xf>
    <xf numFmtId="166" fontId="4" fillId="0" borderId="3" xfId="1" applyNumberFormat="1" applyFont="1" applyFill="1" applyBorder="1" applyAlignment="1"/>
    <xf numFmtId="166" fontId="2" fillId="0" borderId="3" xfId="1" applyNumberFormat="1" applyFont="1" applyFill="1" applyBorder="1"/>
    <xf numFmtId="168" fontId="4" fillId="0" borderId="0" xfId="0" applyNumberFormat="1" applyFont="1" applyFill="1" applyBorder="1" applyAlignment="1">
      <alignment horizontal="left"/>
    </xf>
    <xf numFmtId="168" fontId="4" fillId="0" borderId="9" xfId="0" applyNumberFormat="1" applyFont="1" applyFill="1" applyBorder="1" applyAlignment="1">
      <alignment horizontal="left"/>
    </xf>
    <xf numFmtId="38" fontId="4" fillId="0" borderId="8" xfId="0" applyNumberFormat="1" applyFont="1" applyFill="1" applyBorder="1" applyAlignment="1">
      <alignment horizontal="center"/>
    </xf>
    <xf numFmtId="8" fontId="4" fillId="0" borderId="0" xfId="0" applyNumberFormat="1" applyFont="1" applyFill="1" applyBorder="1"/>
    <xf numFmtId="166" fontId="4" fillId="0" borderId="17" xfId="1" applyNumberFormat="1" applyFont="1" applyFill="1" applyBorder="1" applyAlignment="1">
      <alignment horizontal="centerContinuous"/>
    </xf>
    <xf numFmtId="166" fontId="4" fillId="0" borderId="17" xfId="1" applyNumberFormat="1" applyFont="1" applyFill="1" applyBorder="1" applyAlignment="1">
      <alignment horizontal="center"/>
    </xf>
    <xf numFmtId="168" fontId="4" fillId="0" borderId="17" xfId="0" applyNumberFormat="1" applyFont="1" applyFill="1" applyBorder="1" applyAlignment="1">
      <alignment horizontal="centerContinuous"/>
    </xf>
    <xf numFmtId="168" fontId="4" fillId="0" borderId="17" xfId="0" applyNumberFormat="1" applyFont="1" applyFill="1" applyBorder="1" applyAlignment="1">
      <alignment horizontal="left"/>
    </xf>
    <xf numFmtId="168" fontId="4" fillId="0" borderId="18" xfId="0" applyNumberFormat="1" applyFont="1" applyFill="1" applyBorder="1" applyAlignment="1">
      <alignment horizontal="left"/>
    </xf>
    <xf numFmtId="8" fontId="2" fillId="0" borderId="0" xfId="0" applyNumberFormat="1" applyFont="1" applyFill="1" applyBorder="1" applyAlignment="1">
      <alignment horizontal="centerContinuous"/>
    </xf>
    <xf numFmtId="166" fontId="4" fillId="0" borderId="3" xfId="1" applyNumberFormat="1" applyFont="1" applyFill="1" applyBorder="1" applyAlignment="1">
      <alignment horizontal="center"/>
    </xf>
    <xf numFmtId="168" fontId="4" fillId="0" borderId="3" xfId="0" applyNumberFormat="1" applyFont="1" applyFill="1" applyBorder="1" applyAlignment="1">
      <alignment horizontal="center"/>
    </xf>
    <xf numFmtId="168" fontId="4" fillId="0" borderId="19" xfId="0" applyNumberFormat="1" applyFont="1" applyFill="1" applyBorder="1" applyAlignment="1">
      <alignment horizontal="center"/>
    </xf>
    <xf numFmtId="40" fontId="4" fillId="0" borderId="0" xfId="0" applyNumberFormat="1" applyFont="1" applyFill="1" applyBorder="1" applyAlignment="1">
      <alignment horizontal="center"/>
    </xf>
    <xf numFmtId="0" fontId="51" fillId="0" borderId="0" xfId="0" applyNumberFormat="1" applyFont="1" applyAlignment="1">
      <alignment horizontal="right"/>
    </xf>
    <xf numFmtId="39" fontId="1" fillId="0" borderId="0" xfId="0" applyNumberFormat="1" applyFont="1" applyAlignment="1">
      <alignment horizontal="left" indent="11"/>
    </xf>
    <xf numFmtId="0" fontId="13" fillId="0" borderId="0" xfId="0" applyNumberFormat="1" applyFont="1" applyFill="1" applyAlignment="1">
      <alignment horizontal="right"/>
    </xf>
    <xf numFmtId="39" fontId="4" fillId="0" borderId="0" xfId="0" applyNumberFormat="1" applyFont="1" applyAlignment="1">
      <alignment horizontal="left" indent="14"/>
    </xf>
    <xf numFmtId="3" fontId="6" fillId="0" borderId="1" xfId="0" applyNumberFormat="1" applyFont="1" applyBorder="1" applyAlignment="1">
      <alignment horizontal="left"/>
    </xf>
    <xf numFmtId="3" fontId="2" fillId="0" borderId="3" xfId="0" applyNumberFormat="1" applyFont="1" applyBorder="1" applyAlignment="1">
      <alignment horizontal="center"/>
    </xf>
    <xf numFmtId="0" fontId="13" fillId="0" borderId="3" xfId="0" applyNumberFormat="1" applyFont="1" applyFill="1" applyBorder="1" applyAlignment="1">
      <alignment horizontal="right"/>
    </xf>
    <xf numFmtId="39" fontId="4" fillId="0" borderId="3" xfId="0" applyNumberFormat="1" applyFont="1" applyFill="1" applyBorder="1" applyAlignment="1">
      <alignment horizontal="center"/>
    </xf>
    <xf numFmtId="169" fontId="6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 horizontal="center"/>
    </xf>
    <xf numFmtId="39" fontId="4" fillId="0" borderId="0" xfId="0" applyNumberFormat="1" applyFont="1" applyAlignment="1">
      <alignment horizontal="centerContinuous"/>
    </xf>
    <xf numFmtId="3" fontId="6" fillId="0" borderId="3" xfId="0" applyNumberFormat="1" applyFont="1" applyBorder="1" applyAlignment="1">
      <alignment horizontal="left"/>
    </xf>
    <xf numFmtId="39" fontId="4" fillId="0" borderId="3" xfId="0" applyNumberFormat="1" applyFont="1" applyBorder="1" applyAlignment="1">
      <alignment horizontal="center"/>
    </xf>
    <xf numFmtId="41" fontId="4" fillId="0" borderId="0" xfId="0" applyNumberFormat="1" applyFont="1" applyFill="1" applyBorder="1" applyAlignment="1">
      <alignment horizontal="center"/>
    </xf>
    <xf numFmtId="166" fontId="2" fillId="0" borderId="0" xfId="1" applyNumberFormat="1" applyFont="1" applyFill="1"/>
    <xf numFmtId="168" fontId="2" fillId="0" borderId="8" xfId="0" applyNumberFormat="1" applyFont="1" applyFill="1" applyBorder="1" applyAlignment="1">
      <alignment horizontal="left"/>
    </xf>
    <xf numFmtId="166" fontId="2" fillId="0" borderId="0" xfId="1" applyNumberFormat="1" applyFont="1" applyFill="1" applyAlignment="1"/>
    <xf numFmtId="3" fontId="2" fillId="0" borderId="0" xfId="0" applyNumberFormat="1" applyFont="1" applyBorder="1" applyAlignment="1">
      <alignment horizontal="left" indent="2"/>
    </xf>
    <xf numFmtId="3" fontId="10" fillId="12" borderId="0" xfId="0" applyNumberFormat="1" applyFont="1" applyFill="1" applyBorder="1"/>
    <xf numFmtId="3" fontId="68" fillId="12" borderId="0" xfId="0" applyNumberFormat="1" applyFont="1" applyFill="1" applyBorder="1" applyAlignment="1">
      <alignment horizontal="left" indent="1"/>
    </xf>
    <xf numFmtId="166" fontId="2" fillId="0" borderId="0" xfId="1" applyNumberFormat="1" applyFont="1" applyFill="1" applyBorder="1"/>
    <xf numFmtId="166" fontId="2" fillId="0" borderId="0" xfId="1" applyNumberFormat="1" applyFont="1" applyFill="1" applyBorder="1" applyAlignment="1">
      <alignment horizontal="right"/>
    </xf>
    <xf numFmtId="166" fontId="2" fillId="0" borderId="0" xfId="1" applyNumberFormat="1" applyFont="1" applyFill="1" applyBorder="1" applyAlignment="1">
      <alignment horizontal="left"/>
    </xf>
    <xf numFmtId="166" fontId="2" fillId="0" borderId="9" xfId="1" applyNumberFormat="1" applyFont="1" applyFill="1" applyBorder="1" applyAlignment="1">
      <alignment horizontal="left"/>
    </xf>
    <xf numFmtId="166" fontId="2" fillId="0" borderId="8" xfId="1" applyNumberFormat="1" applyFont="1" applyFill="1" applyBorder="1" applyAlignment="1">
      <alignment horizontal="left"/>
    </xf>
    <xf numFmtId="166" fontId="70" fillId="0" borderId="0" xfId="1" applyNumberFormat="1" applyFont="1" applyFill="1" applyAlignment="1"/>
    <xf numFmtId="166" fontId="70" fillId="0" borderId="0" xfId="1" applyNumberFormat="1" applyFont="1" applyFill="1" applyBorder="1"/>
    <xf numFmtId="166" fontId="70" fillId="0" borderId="0" xfId="1" applyNumberFormat="1" applyFont="1" applyFill="1" applyBorder="1" applyAlignment="1">
      <alignment horizontal="right"/>
    </xf>
    <xf numFmtId="166" fontId="70" fillId="0" borderId="0" xfId="1" applyNumberFormat="1" applyFont="1" applyFill="1" applyBorder="1" applyAlignment="1">
      <alignment horizontal="left"/>
    </xf>
    <xf numFmtId="166" fontId="2" fillId="0" borderId="10" xfId="1" applyNumberFormat="1" applyFont="1" applyFill="1" applyBorder="1"/>
    <xf numFmtId="166" fontId="2" fillId="0" borderId="11" xfId="1" applyNumberFormat="1" applyFont="1" applyFill="1" applyBorder="1"/>
    <xf numFmtId="166" fontId="70" fillId="0" borderId="0" xfId="1" applyNumberFormat="1" applyFont="1" applyFill="1"/>
    <xf numFmtId="166" fontId="70" fillId="0" borderId="9" xfId="1" applyNumberFormat="1" applyFont="1" applyFill="1" applyBorder="1" applyAlignment="1">
      <alignment horizontal="left"/>
    </xf>
    <xf numFmtId="166" fontId="70" fillId="0" borderId="0" xfId="1" applyNumberFormat="1" applyFont="1" applyFill="1" applyBorder="1" applyAlignment="1"/>
    <xf numFmtId="166" fontId="70" fillId="0" borderId="8" xfId="1" applyNumberFormat="1" applyFont="1" applyFill="1" applyBorder="1"/>
    <xf numFmtId="166" fontId="70" fillId="0" borderId="8" xfId="1" applyNumberFormat="1" applyFont="1" applyFill="1" applyBorder="1" applyAlignment="1">
      <alignment horizontal="left"/>
    </xf>
    <xf numFmtId="43" fontId="70" fillId="0" borderId="0" xfId="1" applyFont="1" applyFill="1" applyBorder="1"/>
    <xf numFmtId="168" fontId="70" fillId="0" borderId="0" xfId="3" applyNumberFormat="1" applyFont="1" applyFill="1" applyBorder="1" applyAlignment="1">
      <alignment horizontal="right"/>
    </xf>
    <xf numFmtId="168" fontId="70" fillId="0" borderId="0" xfId="0" applyNumberFormat="1" applyFont="1" applyFill="1" applyBorder="1" applyAlignment="1">
      <alignment horizontal="left"/>
    </xf>
    <xf numFmtId="168" fontId="70" fillId="0" borderId="9" xfId="0" applyNumberFormat="1" applyFont="1" applyFill="1" applyBorder="1" applyAlignment="1">
      <alignment horizontal="left"/>
    </xf>
    <xf numFmtId="43" fontId="70" fillId="0" borderId="0" xfId="1" applyFont="1" applyFill="1" applyBorder="1" applyAlignment="1">
      <alignment horizontal="left"/>
    </xf>
    <xf numFmtId="43" fontId="70" fillId="0" borderId="8" xfId="1" applyFont="1" applyFill="1" applyBorder="1" applyAlignment="1">
      <alignment horizontal="left"/>
    </xf>
    <xf numFmtId="43" fontId="70" fillId="0" borderId="9" xfId="1" applyFont="1" applyFill="1" applyBorder="1" applyAlignment="1">
      <alignment horizontal="left"/>
    </xf>
    <xf numFmtId="8" fontId="70" fillId="0" borderId="0" xfId="0" applyNumberFormat="1" applyFont="1" applyFill="1" applyBorder="1"/>
    <xf numFmtId="3" fontId="2" fillId="0" borderId="0" xfId="0" quotePrefix="1" applyNumberFormat="1" applyFont="1" applyBorder="1"/>
    <xf numFmtId="3" fontId="71" fillId="15" borderId="0" xfId="0" applyNumberFormat="1" applyFont="1" applyFill="1" applyBorder="1"/>
    <xf numFmtId="0" fontId="71" fillId="15" borderId="0" xfId="0" applyNumberFormat="1" applyFont="1" applyFill="1" applyAlignment="1">
      <alignment horizontal="right"/>
    </xf>
    <xf numFmtId="40" fontId="71" fillId="15" borderId="0" xfId="0" applyNumberFormat="1" applyFont="1" applyFill="1"/>
    <xf numFmtId="168" fontId="2" fillId="0" borderId="0" xfId="0" applyNumberFormat="1" applyFont="1" applyFill="1" applyBorder="1" applyAlignment="1">
      <alignment horizontal="right"/>
    </xf>
    <xf numFmtId="166" fontId="1" fillId="0" borderId="0" xfId="1" applyNumberFormat="1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41" fontId="1" fillId="0" borderId="10" xfId="0" applyNumberFormat="1" applyFont="1" applyFill="1" applyBorder="1" applyAlignment="1">
      <alignment horizontal="left" indent="1"/>
    </xf>
    <xf numFmtId="41" fontId="1" fillId="0" borderId="10" xfId="0" applyNumberFormat="1" applyFont="1" applyFill="1" applyBorder="1" applyAlignment="1">
      <alignment horizontal="center"/>
    </xf>
    <xf numFmtId="41" fontId="1" fillId="0" borderId="0" xfId="0" applyNumberFormat="1" applyFont="1" applyFill="1" applyAlignment="1">
      <alignment horizontal="center"/>
    </xf>
    <xf numFmtId="41" fontId="2" fillId="0" borderId="0" xfId="0" applyNumberFormat="1" applyFont="1" applyFill="1"/>
    <xf numFmtId="41" fontId="1" fillId="0" borderId="10" xfId="0" applyNumberFormat="1" applyFont="1" applyFill="1" applyBorder="1" applyAlignment="1"/>
    <xf numFmtId="41" fontId="1" fillId="0" borderId="0" xfId="0" applyNumberFormat="1" applyFont="1" applyFill="1" applyAlignment="1"/>
    <xf numFmtId="41" fontId="1" fillId="0" borderId="11" xfId="0" applyNumberFormat="1" applyFont="1" applyFill="1" applyBorder="1" applyAlignment="1"/>
    <xf numFmtId="166" fontId="4" fillId="0" borderId="0" xfId="1" applyNumberFormat="1" applyFont="1" applyFill="1" applyAlignment="1">
      <alignment horizontal="center"/>
    </xf>
    <xf numFmtId="41" fontId="4" fillId="0" borderId="10" xfId="0" applyNumberFormat="1" applyFont="1" applyFill="1" applyBorder="1" applyAlignment="1"/>
    <xf numFmtId="41" fontId="4" fillId="0" borderId="0" xfId="0" applyNumberFormat="1" applyFont="1" applyFill="1" applyAlignment="1">
      <alignment horizontal="center"/>
    </xf>
    <xf numFmtId="41" fontId="4" fillId="0" borderId="0" xfId="0" applyNumberFormat="1" applyFont="1" applyFill="1" applyAlignment="1"/>
    <xf numFmtId="41" fontId="4" fillId="0" borderId="11" xfId="0" applyNumberFormat="1" applyFont="1" applyFill="1" applyBorder="1" applyAlignment="1"/>
    <xf numFmtId="41" fontId="4" fillId="0" borderId="10" xfId="0" applyNumberFormat="1" applyFont="1" applyFill="1" applyBorder="1" applyAlignment="1">
      <alignment horizontal="center"/>
    </xf>
    <xf numFmtId="41" fontId="12" fillId="0" borderId="10" xfId="0" applyNumberFormat="1" applyFont="1" applyFill="1" applyBorder="1" applyAlignment="1">
      <alignment horizontal="centerContinuous"/>
    </xf>
    <xf numFmtId="41" fontId="12" fillId="0" borderId="0" xfId="0" applyNumberFormat="1" applyFont="1" applyFill="1" applyAlignment="1">
      <alignment horizontal="centerContinuous"/>
    </xf>
    <xf numFmtId="41" fontId="12" fillId="0" borderId="11" xfId="0" applyNumberFormat="1" applyFont="1" applyFill="1" applyBorder="1" applyAlignment="1">
      <alignment horizontal="centerContinuous"/>
    </xf>
    <xf numFmtId="41" fontId="4" fillId="0" borderId="20" xfId="0" applyNumberFormat="1" applyFont="1" applyFill="1" applyBorder="1" applyAlignment="1">
      <alignment horizontal="center"/>
    </xf>
    <xf numFmtId="41" fontId="4" fillId="0" borderId="3" xfId="0" applyNumberFormat="1" applyFont="1" applyFill="1" applyBorder="1" applyAlignment="1">
      <alignment horizontal="center"/>
    </xf>
    <xf numFmtId="41" fontId="4" fillId="0" borderId="21" xfId="0" applyNumberFormat="1" applyFont="1" applyFill="1" applyBorder="1" applyAlignment="1">
      <alignment horizontal="center"/>
    </xf>
    <xf numFmtId="41" fontId="2" fillId="0" borderId="10" xfId="0" applyNumberFormat="1" applyFont="1" applyFill="1" applyBorder="1"/>
    <xf numFmtId="41" fontId="2" fillId="0" borderId="11" xfId="0" applyNumberFormat="1" applyFont="1" applyFill="1" applyBorder="1"/>
    <xf numFmtId="43" fontId="69" fillId="0" borderId="0" xfId="1" applyFont="1" applyFill="1" applyAlignment="1" applyProtection="1">
      <alignment horizontal="right"/>
      <protection hidden="1"/>
    </xf>
    <xf numFmtId="43" fontId="69" fillId="0" borderId="0" xfId="1" applyFont="1" applyFill="1" applyAlignment="1" applyProtection="1">
      <alignment horizontal="centerContinuous"/>
      <protection hidden="1"/>
    </xf>
    <xf numFmtId="3" fontId="69" fillId="0" borderId="0" xfId="0" applyNumberFormat="1" applyFont="1" applyFill="1" applyBorder="1"/>
    <xf numFmtId="40" fontId="69" fillId="0" borderId="0" xfId="0" applyNumberFormat="1" applyFont="1" applyFill="1" applyBorder="1" applyAlignment="1" applyProtection="1">
      <alignment horizontal="left"/>
      <protection hidden="1"/>
    </xf>
    <xf numFmtId="40" fontId="69" fillId="0" borderId="9" xfId="0" applyNumberFormat="1" applyFont="1" applyFill="1" applyBorder="1" applyAlignment="1" applyProtection="1">
      <alignment horizontal="left"/>
      <protection hidden="1"/>
    </xf>
    <xf numFmtId="43" fontId="69" fillId="0" borderId="0" xfId="1" applyFont="1" applyFill="1" applyBorder="1" applyAlignment="1" applyProtection="1">
      <alignment horizontal="right"/>
      <protection hidden="1"/>
    </xf>
    <xf numFmtId="43" fontId="69" fillId="0" borderId="8" xfId="1" applyFont="1" applyFill="1" applyBorder="1" applyAlignment="1" applyProtection="1">
      <alignment horizontal="centerContinuous"/>
      <protection hidden="1"/>
    </xf>
    <xf numFmtId="43" fontId="69" fillId="0" borderId="9" xfId="1" applyFont="1" applyFill="1" applyBorder="1" applyAlignment="1" applyProtection="1">
      <alignment horizontal="left"/>
      <protection hidden="1"/>
    </xf>
    <xf numFmtId="40" fontId="69" fillId="0" borderId="0" xfId="0" applyNumberFormat="1" applyFont="1" applyFill="1" applyBorder="1" applyAlignment="1" applyProtection="1">
      <alignment horizontal="right"/>
      <protection hidden="1"/>
    </xf>
    <xf numFmtId="43" fontId="69" fillId="0" borderId="10" xfId="1" applyFont="1" applyFill="1" applyBorder="1"/>
    <xf numFmtId="43" fontId="69" fillId="0" borderId="0" xfId="1" applyFont="1" applyFill="1"/>
    <xf numFmtId="43" fontId="69" fillId="0" borderId="11" xfId="1" applyFont="1" applyFill="1" applyBorder="1"/>
    <xf numFmtId="43" fontId="10" fillId="0" borderId="0" xfId="1" applyFont="1" applyFill="1" applyAlignment="1" applyProtection="1">
      <alignment horizontal="right"/>
      <protection hidden="1"/>
    </xf>
    <xf numFmtId="38" fontId="10" fillId="0" borderId="0" xfId="0" applyNumberFormat="1" applyFont="1" applyFill="1" applyBorder="1" applyAlignment="1" applyProtection="1">
      <alignment horizontal="left"/>
      <protection hidden="1"/>
    </xf>
    <xf numFmtId="38" fontId="10" fillId="0" borderId="9" xfId="0" applyNumberFormat="1" applyFont="1" applyFill="1" applyBorder="1" applyAlignment="1" applyProtection="1">
      <alignment horizontal="left"/>
      <protection hidden="1"/>
    </xf>
    <xf numFmtId="43" fontId="10" fillId="0" borderId="0" xfId="1" applyFont="1" applyFill="1" applyBorder="1" applyAlignment="1" applyProtection="1">
      <alignment horizontal="right"/>
      <protection hidden="1"/>
    </xf>
    <xf numFmtId="38" fontId="10" fillId="0" borderId="0" xfId="0" applyNumberFormat="1" applyFont="1" applyFill="1" applyBorder="1" applyAlignment="1" applyProtection="1">
      <alignment horizontal="right"/>
      <protection hidden="1"/>
    </xf>
    <xf numFmtId="43" fontId="10" fillId="0" borderId="10" xfId="1" applyFont="1" applyFill="1" applyBorder="1"/>
    <xf numFmtId="43" fontId="10" fillId="0" borderId="0" xfId="1" applyFont="1" applyFill="1"/>
    <xf numFmtId="43" fontId="10" fillId="0" borderId="11" xfId="1" applyFont="1" applyFill="1" applyBorder="1"/>
    <xf numFmtId="40" fontId="10" fillId="0" borderId="0" xfId="0" applyNumberFormat="1" applyFont="1" applyFill="1" applyBorder="1" applyAlignment="1" applyProtection="1">
      <alignment horizontal="left"/>
      <protection hidden="1"/>
    </xf>
    <xf numFmtId="40" fontId="10" fillId="0" borderId="9" xfId="0" applyNumberFormat="1" applyFont="1" applyFill="1" applyBorder="1" applyAlignment="1" applyProtection="1">
      <alignment horizontal="left"/>
      <protection hidden="1"/>
    </xf>
    <xf numFmtId="40" fontId="10" fillId="0" borderId="0" xfId="0" applyNumberFormat="1" applyFont="1" applyFill="1" applyBorder="1" applyAlignment="1" applyProtection="1">
      <alignment horizontal="right"/>
      <protection hidden="1"/>
    </xf>
    <xf numFmtId="37" fontId="10" fillId="0" borderId="0" xfId="0" applyNumberFormat="1" applyFont="1" applyFill="1" applyBorder="1" applyAlignment="1" applyProtection="1">
      <alignment horizontal="left"/>
      <protection hidden="1"/>
    </xf>
    <xf numFmtId="37" fontId="10" fillId="0" borderId="9" xfId="0" applyNumberFormat="1" applyFont="1" applyFill="1" applyBorder="1" applyAlignment="1" applyProtection="1">
      <alignment horizontal="left"/>
      <protection hidden="1"/>
    </xf>
    <xf numFmtId="37" fontId="10" fillId="0" borderId="0" xfId="0" applyNumberFormat="1" applyFont="1" applyFill="1" applyBorder="1" applyAlignment="1" applyProtection="1">
      <alignment horizontal="right"/>
      <protection hidden="1"/>
    </xf>
    <xf numFmtId="43" fontId="1" fillId="0" borderId="0" xfId="1" applyFont="1" applyFill="1"/>
    <xf numFmtId="40" fontId="1" fillId="0" borderId="0" xfId="0" applyNumberFormat="1" applyFont="1" applyFill="1" applyBorder="1" applyAlignment="1">
      <alignment horizontal="left"/>
    </xf>
    <xf numFmtId="40" fontId="1" fillId="0" borderId="9" xfId="0" applyNumberFormat="1" applyFont="1" applyFill="1" applyBorder="1" applyAlignment="1">
      <alignment horizontal="left"/>
    </xf>
    <xf numFmtId="43" fontId="1" fillId="0" borderId="0" xfId="1" applyFont="1" applyFill="1" applyBorder="1"/>
    <xf numFmtId="43" fontId="53" fillId="0" borderId="0" xfId="1" applyFont="1" applyFill="1" applyAlignment="1">
      <alignment horizontal="center"/>
    </xf>
    <xf numFmtId="43" fontId="0" fillId="0" borderId="10" xfId="1" applyFont="1" applyFill="1" applyBorder="1"/>
    <xf numFmtId="43" fontId="0" fillId="0" borderId="0" xfId="1" applyFont="1" applyFill="1"/>
    <xf numFmtId="43" fontId="0" fillId="0" borderId="11" xfId="1" applyFont="1" applyFill="1" applyBorder="1"/>
    <xf numFmtId="166" fontId="0" fillId="0" borderId="10" xfId="1" applyNumberFormat="1" applyFont="1" applyFill="1" applyBorder="1"/>
    <xf numFmtId="166" fontId="0" fillId="0" borderId="0" xfId="1" applyNumberFormat="1" applyFont="1" applyFill="1"/>
    <xf numFmtId="166" fontId="0" fillId="0" borderId="11" xfId="1" applyNumberFormat="1" applyFont="1" applyFill="1" applyBorder="1"/>
    <xf numFmtId="166" fontId="71" fillId="0" borderId="0" xfId="1" applyNumberFormat="1" applyFont="1" applyFill="1"/>
    <xf numFmtId="166" fontId="71" fillId="0" borderId="0" xfId="1" applyNumberFormat="1" applyFont="1" applyFill="1" applyAlignment="1"/>
    <xf numFmtId="166" fontId="71" fillId="0" borderId="0" xfId="1" applyNumberFormat="1" applyFont="1" applyFill="1" applyBorder="1"/>
    <xf numFmtId="3" fontId="6" fillId="0" borderId="0" xfId="0" applyNumberFormat="1" applyFont="1" applyFill="1"/>
    <xf numFmtId="0" fontId="3" fillId="0" borderId="0" xfId="0" applyFont="1" applyFill="1"/>
    <xf numFmtId="43" fontId="3" fillId="0" borderId="22" xfId="0" applyNumberFormat="1" applyFont="1" applyFill="1" applyBorder="1"/>
    <xf numFmtId="3" fontId="3" fillId="0" borderId="0" xfId="0" applyNumberFormat="1" applyFont="1" applyFill="1"/>
    <xf numFmtId="40" fontId="3" fillId="0" borderId="0" xfId="0" applyNumberFormat="1" applyFont="1" applyFill="1" applyBorder="1" applyAlignment="1">
      <alignment horizontal="left"/>
    </xf>
    <xf numFmtId="43" fontId="2" fillId="0" borderId="22" xfId="0" applyNumberFormat="1" applyFont="1" applyFill="1" applyBorder="1"/>
  </cellXfs>
  <cellStyles count="10">
    <cellStyle name="Comma" xfId="1" builtinId="3"/>
    <cellStyle name="Normal" xfId="0" builtinId="0"/>
    <cellStyle name="Normal_2006 10-k East_West" xfId="2" xr:uid="{00000000-0005-0000-0000-000002000000}"/>
    <cellStyle name="Percent" xfId="3" builtinId="5"/>
    <cellStyle name="PSChar" xfId="4" xr:uid="{00000000-0005-0000-0000-000004000000}"/>
    <cellStyle name="PSDate" xfId="5" xr:uid="{00000000-0005-0000-0000-000005000000}"/>
    <cellStyle name="PSDec" xfId="6" xr:uid="{00000000-0005-0000-0000-000006000000}"/>
    <cellStyle name="PSHeading" xfId="7" xr:uid="{00000000-0005-0000-0000-000007000000}"/>
    <cellStyle name="PSInt" xfId="8" xr:uid="{00000000-0005-0000-0000-000008000000}"/>
    <cellStyle name="PSSpacer" xfId="9" xr:uid="{00000000-0005-0000-0000-000009000000}"/>
  </cellStyles>
  <dxfs count="1"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8D0F7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8E3"/>
      <rgbColor rgb="00CC99FF"/>
      <rgbColor rgb="00FFE5CB"/>
      <rgbColor rgb="003366FF"/>
      <rgbColor rgb="0033CCCC"/>
      <rgbColor rgb="00FFFFCC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5</xdr:row>
      <xdr:rowOff>152400</xdr:rowOff>
    </xdr:from>
    <xdr:to>
      <xdr:col>2</xdr:col>
      <xdr:colOff>2543175</xdr:colOff>
      <xdr:row>7</xdr:row>
      <xdr:rowOff>66676</xdr:rowOff>
    </xdr:to>
    <xdr:sp macro="Hide_ZERO_rows" textlink="">
      <xdr:nvSpPr>
        <xdr:cNvPr id="3" name="AutoShap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371475" y="819150"/>
          <a:ext cx="3124200" cy="257176"/>
        </a:xfrm>
        <a:prstGeom prst="foldedCorner">
          <a:avLst>
            <a:gd name="adj" fmla="val 23972"/>
          </a:avLst>
        </a:prstGeom>
        <a:solidFill>
          <a:srgbClr xmlns:mc="http://schemas.openxmlformats.org/markup-compatibility/2006" xmlns:a14="http://schemas.microsoft.com/office/drawing/2010/main" val="FFE8E3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Rows if YTD is Zero 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9" tint="0.39997558519241921"/>
    <outlinePr summaryRight="0"/>
  </sheetPr>
  <dimension ref="A1:AQ1646"/>
  <sheetViews>
    <sheetView tabSelected="1" zoomScaleNormal="100" zoomScaleSheetLayoutView="100" workbookViewId="0">
      <pane xSplit="4" ySplit="7" topLeftCell="F8" activePane="bottomRight" state="frozen"/>
      <selection activeCell="E27" sqref="E27"/>
      <selection pane="topRight" activeCell="E27" sqref="E27"/>
      <selection pane="bottomLeft" activeCell="E27" sqref="E27"/>
      <selection pane="bottomRight" activeCell="A1624" sqref="A1624:XFD1645"/>
    </sheetView>
  </sheetViews>
  <sheetFormatPr defaultColWidth="8.85546875" defaultRowHeight="15" customHeight="1" outlineLevelRow="3" outlineLevelCol="1" x14ac:dyDescent="0.2"/>
  <cols>
    <col min="1" max="1" width="17.85546875" style="6" hidden="1" customWidth="1"/>
    <col min="2" max="2" width="14.28515625" style="4" customWidth="1"/>
    <col min="3" max="3" width="35.42578125" style="4" customWidth="1"/>
    <col min="4" max="4" width="12.85546875" style="10" hidden="1" customWidth="1"/>
    <col min="5" max="5" width="17.28515625" style="19" hidden="1" customWidth="1"/>
    <col min="6" max="8" width="23.85546875" style="403" customWidth="1"/>
    <col min="9" max="9" width="9.140625" style="13" customWidth="1" outlineLevel="1"/>
    <col min="10" max="10" width="37" style="350" customWidth="1" outlineLevel="1"/>
    <col min="11" max="11" width="2.28515625" style="351" customWidth="1"/>
    <col min="12" max="12" width="23.85546875" style="350" customWidth="1"/>
    <col min="13" max="13" width="23.85546875" style="404" customWidth="1"/>
    <col min="14" max="14" width="2.28515625" style="351" customWidth="1"/>
    <col min="15" max="15" width="23.85546875" style="350" customWidth="1"/>
    <col min="16" max="16" width="23.85546875" style="404" customWidth="1"/>
    <col min="17" max="17" width="6.28515625" style="353" customWidth="1"/>
    <col min="18" max="18" width="22.28515625" style="459" customWidth="1"/>
    <col min="19" max="19" width="22.28515625" style="459" customWidth="1" outlineLevel="1"/>
    <col min="20" max="30" width="22.28515625" style="443" customWidth="1" outlineLevel="1"/>
    <col min="31" max="31" width="22.28515625" style="459" customWidth="1" outlineLevel="1"/>
    <col min="32" max="41" width="22.28515625" style="443" customWidth="1" outlineLevel="1"/>
    <col min="42" max="42" width="22.28515625" style="460" customWidth="1" outlineLevel="1"/>
    <col min="43" max="43" width="8.85546875" style="13"/>
    <col min="44" max="16384" width="8.85546875" style="4"/>
  </cols>
  <sheetData>
    <row r="1" spans="1:43" s="13" customFormat="1" ht="12.75" hidden="1" x14ac:dyDescent="0.2">
      <c r="A1" s="360" t="s">
        <v>22</v>
      </c>
      <c r="B1" s="361" t="s">
        <v>0</v>
      </c>
      <c r="C1" s="362" t="s">
        <v>1</v>
      </c>
      <c r="D1" s="363"/>
      <c r="E1" s="364"/>
      <c r="F1" s="227" t="s">
        <v>22</v>
      </c>
      <c r="G1" s="227" t="s">
        <v>21</v>
      </c>
      <c r="H1" s="227" t="s">
        <v>6</v>
      </c>
      <c r="I1" s="437" t="s">
        <v>6</v>
      </c>
      <c r="J1" s="437"/>
      <c r="K1" s="365"/>
      <c r="L1" s="18" t="s">
        <v>1289</v>
      </c>
      <c r="M1" s="234" t="s">
        <v>6</v>
      </c>
      <c r="N1" s="365"/>
      <c r="O1" s="18" t="s">
        <v>1290</v>
      </c>
      <c r="P1" s="234" t="s">
        <v>6</v>
      </c>
      <c r="Q1" s="353"/>
      <c r="R1" s="226" t="s">
        <v>1291</v>
      </c>
      <c r="S1" s="226" t="s">
        <v>1292</v>
      </c>
      <c r="T1" s="227" t="s">
        <v>1293</v>
      </c>
      <c r="U1" s="227" t="s">
        <v>1294</v>
      </c>
      <c r="V1" s="227" t="s">
        <v>1295</v>
      </c>
      <c r="W1" s="227" t="s">
        <v>1296</v>
      </c>
      <c r="X1" s="227" t="s">
        <v>1297</v>
      </c>
      <c r="Y1" s="227" t="s">
        <v>1298</v>
      </c>
      <c r="Z1" s="227" t="s">
        <v>1299</v>
      </c>
      <c r="AA1" s="227" t="s">
        <v>1300</v>
      </c>
      <c r="AB1" s="227" t="s">
        <v>1301</v>
      </c>
      <c r="AC1" s="227" t="s">
        <v>1302</v>
      </c>
      <c r="AD1" s="227" t="s">
        <v>21</v>
      </c>
      <c r="AE1" s="226" t="s">
        <v>1303</v>
      </c>
      <c r="AF1" s="227" t="s">
        <v>1304</v>
      </c>
      <c r="AG1" s="227" t="s">
        <v>1305</v>
      </c>
      <c r="AH1" s="227" t="s">
        <v>1306</v>
      </c>
      <c r="AI1" s="227" t="s">
        <v>1307</v>
      </c>
      <c r="AJ1" s="227" t="s">
        <v>1308</v>
      </c>
      <c r="AK1" s="227" t="s">
        <v>1309</v>
      </c>
      <c r="AL1" s="227" t="s">
        <v>1310</v>
      </c>
      <c r="AM1" s="227" t="s">
        <v>1311</v>
      </c>
      <c r="AN1" s="227" t="s">
        <v>1312</v>
      </c>
      <c r="AO1" s="227" t="s">
        <v>1313</v>
      </c>
      <c r="AP1" s="228" t="s">
        <v>1314</v>
      </c>
      <c r="AQ1" s="227"/>
    </row>
    <row r="2" spans="1:43" s="13" customFormat="1" ht="12.75" x14ac:dyDescent="0.2">
      <c r="A2" s="204"/>
      <c r="B2" s="204"/>
      <c r="C2" s="327" t="str">
        <f>IF($C$1634="Error",$C$1639,IF($C$1640="Error",$C$1636&amp;" - "&amp;$C$1635,IF($C$1640 = $C$1639, $C$1640&amp;" -" &amp; $C$1634,$C$1640&amp;" - "&amp;$C$1639)))</f>
        <v>Kentucky Power Corp Consol</v>
      </c>
      <c r="D2" s="389"/>
      <c r="E2" s="390"/>
      <c r="F2" s="438"/>
      <c r="G2" s="366"/>
      <c r="H2" s="403"/>
      <c r="J2" s="439"/>
      <c r="K2" s="368"/>
      <c r="L2" s="14"/>
      <c r="M2" s="367"/>
      <c r="N2" s="368"/>
      <c r="O2" s="14"/>
      <c r="P2" s="367"/>
      <c r="Q2" s="369"/>
      <c r="R2" s="440" t="str">
        <f>+C2</f>
        <v>Kentucky Power Corp Consol</v>
      </c>
      <c r="S2" s="441"/>
      <c r="T2" s="442"/>
      <c r="U2" s="442"/>
      <c r="V2" s="442"/>
      <c r="W2" s="442"/>
      <c r="X2" s="442"/>
      <c r="Y2" s="442"/>
      <c r="Z2" s="442"/>
      <c r="AA2" s="443"/>
      <c r="AB2" s="443"/>
      <c r="AC2" s="443"/>
      <c r="AD2" s="370"/>
      <c r="AE2" s="444" t="str">
        <f>+C2</f>
        <v>Kentucky Power Corp Consol</v>
      </c>
      <c r="AF2" s="445"/>
      <c r="AG2" s="445"/>
      <c r="AH2" s="445"/>
      <c r="AI2" s="445"/>
      <c r="AJ2" s="445"/>
      <c r="AK2" s="445"/>
      <c r="AL2" s="445"/>
      <c r="AM2" s="445"/>
      <c r="AN2" s="445"/>
      <c r="AO2" s="445"/>
      <c r="AP2" s="446"/>
      <c r="AQ2" s="212"/>
    </row>
    <row r="3" spans="1:43" s="13" customFormat="1" ht="12.75" x14ac:dyDescent="0.2">
      <c r="A3" s="204"/>
      <c r="B3" s="204"/>
      <c r="C3" s="327" t="str">
        <f>TEXT(+$C$1624,"MMMM YYYY")</f>
        <v>December 2022</v>
      </c>
      <c r="D3" s="391"/>
      <c r="E3" s="392"/>
      <c r="F3" s="447" t="str">
        <f>TEXT(+$C$1624,"MMMM YYYY")</f>
        <v>December 2022</v>
      </c>
      <c r="G3" s="366"/>
      <c r="H3" s="403"/>
      <c r="J3" s="350"/>
      <c r="K3" s="351"/>
      <c r="L3" s="20"/>
      <c r="M3" s="371"/>
      <c r="N3" s="351"/>
      <c r="O3" s="20"/>
      <c r="P3" s="371"/>
      <c r="Q3" s="353"/>
      <c r="R3" s="372"/>
      <c r="S3" s="448"/>
      <c r="T3" s="449"/>
      <c r="U3" s="449"/>
      <c r="V3" s="449"/>
      <c r="W3" s="449"/>
      <c r="X3" s="449"/>
      <c r="Y3" s="449"/>
      <c r="Z3" s="449"/>
      <c r="AA3" s="443"/>
      <c r="AB3" s="443"/>
      <c r="AC3" s="443"/>
      <c r="AD3" s="370"/>
      <c r="AE3" s="448"/>
      <c r="AF3" s="450"/>
      <c r="AG3" s="450"/>
      <c r="AH3" s="450"/>
      <c r="AI3" s="450"/>
      <c r="AJ3" s="450"/>
      <c r="AK3" s="450"/>
      <c r="AL3" s="450"/>
      <c r="AM3" s="450"/>
      <c r="AN3" s="450"/>
      <c r="AO3" s="450"/>
      <c r="AP3" s="451"/>
      <c r="AQ3" s="212"/>
    </row>
    <row r="4" spans="1:43" s="13" customFormat="1" ht="13.5" thickBot="1" x14ac:dyDescent="0.25">
      <c r="A4" s="204"/>
      <c r="B4" s="393" t="str">
        <f>"Run Date: "&amp; TEXT(NvsEndTime,"MM/DD/YYYY  hh:mm AM/PM;@")</f>
        <v>Run Date: 02/27/2023  06:20 PM</v>
      </c>
      <c r="C4" s="394"/>
      <c r="D4" s="395"/>
      <c r="E4" s="396"/>
      <c r="F4" s="373"/>
      <c r="G4" s="373"/>
      <c r="H4" s="374"/>
      <c r="J4" s="375"/>
      <c r="K4" s="376"/>
      <c r="L4" s="15"/>
      <c r="M4" s="377"/>
      <c r="N4" s="376"/>
      <c r="O4" s="15"/>
      <c r="P4" s="377"/>
      <c r="Q4" s="378"/>
      <c r="R4" s="452" t="str">
        <f>TEXT(+$C$1624,"MMMM YYYY")</f>
        <v>December 2022</v>
      </c>
      <c r="S4" s="448"/>
      <c r="T4" s="449"/>
      <c r="U4" s="449"/>
      <c r="V4" s="449"/>
      <c r="W4" s="449"/>
      <c r="X4" s="449"/>
      <c r="Y4" s="449"/>
      <c r="Z4" s="449"/>
      <c r="AA4" s="443"/>
      <c r="AB4" s="443"/>
      <c r="AC4" s="443"/>
      <c r="AD4" s="370"/>
      <c r="AE4" s="448" t="str">
        <f>TEXT(+$C$1624,"MMMM dd, YYYY")</f>
        <v>December 31, 2022</v>
      </c>
      <c r="AF4" s="450"/>
      <c r="AG4" s="450"/>
      <c r="AH4" s="450"/>
      <c r="AI4" s="450"/>
      <c r="AJ4" s="450"/>
      <c r="AK4" s="450"/>
      <c r="AL4" s="450"/>
      <c r="AM4" s="450"/>
      <c r="AN4" s="450"/>
      <c r="AO4" s="450"/>
      <c r="AP4" s="451"/>
      <c r="AQ4" s="212"/>
    </row>
    <row r="5" spans="1:43" s="13" customFormat="1" ht="13.5" thickTop="1" x14ac:dyDescent="0.2">
      <c r="A5" s="204"/>
      <c r="B5" s="397" t="str">
        <f>IF(C1637&lt;&gt;"Error",C1637,"")</f>
        <v>GLR6283P</v>
      </c>
      <c r="C5" s="398" t="str">
        <f>"Rpt ID: "&amp; C1632&amp; "      Layout: "&amp;C1633</f>
        <v>Rpt ID: FERC_BS1      Layout: FERC_BS1</v>
      </c>
      <c r="D5" s="391"/>
      <c r="E5" s="399"/>
      <c r="F5" s="379" t="str">
        <f>+TEXT(+$C$1624,"MMM YYYY")</f>
        <v>Dec 2022</v>
      </c>
      <c r="G5" s="380" t="s">
        <v>1315</v>
      </c>
      <c r="H5" s="447" t="s">
        <v>1316</v>
      </c>
      <c r="I5" s="381"/>
      <c r="J5" s="382"/>
      <c r="K5" s="383"/>
      <c r="L5" s="379" t="str">
        <f>+TEXT(+$C$1624-366,"MMM YYYY")</f>
        <v>Dec 2021</v>
      </c>
      <c r="M5" s="380" t="s">
        <v>1316</v>
      </c>
      <c r="N5" s="383"/>
      <c r="O5" s="379" t="str">
        <f>+TEXT(+$C$1624-31,"MMM YYYY")</f>
        <v>Nov 2022</v>
      </c>
      <c r="P5" s="380" t="s">
        <v>1316</v>
      </c>
      <c r="Q5" s="384"/>
      <c r="R5" s="453"/>
      <c r="S5" s="453"/>
      <c r="T5" s="454"/>
      <c r="U5" s="454"/>
      <c r="V5" s="454"/>
      <c r="W5" s="454"/>
      <c r="X5" s="454"/>
      <c r="Y5" s="454"/>
      <c r="Z5" s="454"/>
      <c r="AA5" s="454"/>
      <c r="AB5" s="454"/>
      <c r="AC5" s="454"/>
      <c r="AD5" s="454"/>
      <c r="AE5" s="453"/>
      <c r="AF5" s="454"/>
      <c r="AG5" s="454"/>
      <c r="AH5" s="454"/>
      <c r="AI5" s="454"/>
      <c r="AJ5" s="454"/>
      <c r="AK5" s="454"/>
      <c r="AL5" s="454"/>
      <c r="AM5" s="454"/>
      <c r="AN5" s="454"/>
      <c r="AO5" s="454"/>
      <c r="AP5" s="455"/>
      <c r="AQ5" s="212"/>
    </row>
    <row r="6" spans="1:43" s="5" customFormat="1" ht="13.5" thickBot="1" x14ac:dyDescent="0.25">
      <c r="A6" s="204"/>
      <c r="B6" s="400" t="str">
        <f>IF(C1634="Error",""&amp;C1640,IF(C1640= "Error","" &amp; C1636,"" &amp;C1640))</f>
        <v>KYP_CORP_CONSOL</v>
      </c>
      <c r="C6" s="9" t="str">
        <f>IF($C$1634="Error",NvsTreeASD &amp; " Acct: GL_FERC_ACCT      BU: "&amp;+$C$1641,IF(C1640="Error",NvsTreeASD &amp; " Acct: GL_FERC_ACCT     BU: "&amp;+$C$1636,NvsTreeASD &amp; "  Acct: GL_FERC_ACCT    BU: "&amp;+$C$1640))</f>
        <v>V2099-01-01 Acct: GL_FERC_ACCT      BU: GL_PRPT_CONS</v>
      </c>
      <c r="D6" s="395"/>
      <c r="E6" s="401"/>
      <c r="F6" s="385" t="s">
        <v>1317</v>
      </c>
      <c r="G6" s="385" t="s">
        <v>1318</v>
      </c>
      <c r="H6" s="385" t="s">
        <v>1319</v>
      </c>
      <c r="I6" s="386" t="s">
        <v>1320</v>
      </c>
      <c r="J6" s="386" t="s">
        <v>1321</v>
      </c>
      <c r="K6" s="387"/>
      <c r="L6" s="385" t="s">
        <v>1322</v>
      </c>
      <c r="M6" s="385" t="s">
        <v>1319</v>
      </c>
      <c r="N6" s="387"/>
      <c r="O6" s="386" t="s">
        <v>1323</v>
      </c>
      <c r="P6" s="385" t="s">
        <v>1319</v>
      </c>
      <c r="Q6" s="388"/>
      <c r="R6" s="456" t="str">
        <f>"Dec "&amp;TEXT($C$1624,"YYYY") - 2</f>
        <v>Dec 2020</v>
      </c>
      <c r="S6" s="456" t="str">
        <f>"Jan "&amp;TEXT($C$1624,"YYYY")-1</f>
        <v>Jan 2021</v>
      </c>
      <c r="T6" s="457" t="str">
        <f>"Feb "&amp;TEXT($C$1624,"YYYY") - 1</f>
        <v>Feb 2021</v>
      </c>
      <c r="U6" s="457" t="str">
        <f>"Mar "&amp;TEXT($C$1624,"YYYY") - 1</f>
        <v>Mar 2021</v>
      </c>
      <c r="V6" s="457" t="str">
        <f>"Apr "&amp;TEXT($C$1624,"YYYY") - 1</f>
        <v>Apr 2021</v>
      </c>
      <c r="W6" s="457" t="str">
        <f>"May "&amp;TEXT($C$1624,"YYYY") - 1</f>
        <v>May 2021</v>
      </c>
      <c r="X6" s="457" t="str">
        <f>"Jun "&amp;TEXT($C$1624,"YYYY") - 1</f>
        <v>Jun 2021</v>
      </c>
      <c r="Y6" s="457" t="str">
        <f>"Jul "&amp;TEXT($C$1624,"YYYY") - 1</f>
        <v>Jul 2021</v>
      </c>
      <c r="Z6" s="457" t="str">
        <f>"Aug "&amp;TEXT($C$1624,"YYYY") - 1</f>
        <v>Aug 2021</v>
      </c>
      <c r="AA6" s="457" t="str">
        <f>"Sep "&amp;TEXT($C$1624,"YYYY") - 1</f>
        <v>Sep 2021</v>
      </c>
      <c r="AB6" s="457" t="str">
        <f>"Oct "&amp;TEXT($C$1624,"YYYY") - 1</f>
        <v>Oct 2021</v>
      </c>
      <c r="AC6" s="457" t="str">
        <f>"Nov "&amp;TEXT($C$1624,"YYYY") - 1</f>
        <v>Nov 2021</v>
      </c>
      <c r="AD6" s="457" t="str">
        <f>"Dec "&amp;TEXT($C$1624,"YYYY") - 1</f>
        <v>Dec 2021</v>
      </c>
      <c r="AE6" s="456" t="str">
        <f>"Jan "&amp;TEXT($C$1624,"YYYY")</f>
        <v>Jan 2022</v>
      </c>
      <c r="AF6" s="457" t="str">
        <f>"Feb "&amp;TEXT($C$1624,"YYYY")</f>
        <v>Feb 2022</v>
      </c>
      <c r="AG6" s="457" t="str">
        <f>"Mar "&amp;TEXT($C$1624,"YYYY")</f>
        <v>Mar 2022</v>
      </c>
      <c r="AH6" s="457" t="str">
        <f>"Apr "&amp;TEXT($C$1624,"YYYY")</f>
        <v>Apr 2022</v>
      </c>
      <c r="AI6" s="457" t="str">
        <f>"May "&amp;TEXT($C$1624,"YYYY")</f>
        <v>May 2022</v>
      </c>
      <c r="AJ6" s="457" t="str">
        <f>"Jun "&amp;TEXT($C$1624,"YYYY")</f>
        <v>Jun 2022</v>
      </c>
      <c r="AK6" s="457" t="str">
        <f>"Jul "&amp;TEXT($C$1624,"YYYY")</f>
        <v>Jul 2022</v>
      </c>
      <c r="AL6" s="457" t="str">
        <f>"Aug "&amp;TEXT($C$1624,"YYYY")</f>
        <v>Aug 2022</v>
      </c>
      <c r="AM6" s="457" t="str">
        <f>"Sep "&amp;TEXT($C$1624,"YYYY")</f>
        <v>Sep 2022</v>
      </c>
      <c r="AN6" s="457" t="str">
        <f>"Oct "&amp;TEXT($C$1624,"YYYY")</f>
        <v>Oct 2022</v>
      </c>
      <c r="AO6" s="457" t="str">
        <f>"Nov "&amp;TEXT($C$1624,"YYYY")</f>
        <v>Nov 2022</v>
      </c>
      <c r="AP6" s="458" t="str">
        <f>"Dec "&amp;TEXT($C$1624,"YYYY")</f>
        <v>Dec 2022</v>
      </c>
      <c r="AQ6" s="402"/>
    </row>
    <row r="7" spans="1:43" s="13" customFormat="1" ht="13.5" thickTop="1" x14ac:dyDescent="0.2">
      <c r="A7" s="196"/>
      <c r="B7" s="196"/>
      <c r="C7" s="196"/>
      <c r="D7" s="206"/>
      <c r="E7" s="207"/>
      <c r="F7" s="208"/>
      <c r="G7" s="208"/>
      <c r="H7" s="409"/>
      <c r="J7" s="209"/>
      <c r="K7" s="210"/>
      <c r="L7" s="209"/>
      <c r="M7" s="211"/>
      <c r="N7" s="210"/>
      <c r="O7" s="209"/>
      <c r="P7" s="211"/>
      <c r="Q7" s="207"/>
      <c r="R7" s="459"/>
      <c r="S7" s="459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459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460"/>
      <c r="AQ7" s="212"/>
    </row>
    <row r="8" spans="1:43" s="13" customFormat="1" ht="18" x14ac:dyDescent="0.25">
      <c r="A8" s="196"/>
      <c r="B8" s="204"/>
      <c r="C8" s="205" t="s">
        <v>881</v>
      </c>
      <c r="D8" s="206"/>
      <c r="E8" s="207"/>
      <c r="F8" s="208"/>
      <c r="G8" s="208"/>
      <c r="H8" s="409"/>
      <c r="J8" s="209"/>
      <c r="K8" s="210"/>
      <c r="L8" s="209"/>
      <c r="M8" s="211"/>
      <c r="N8" s="210"/>
      <c r="O8" s="209"/>
      <c r="P8" s="211"/>
      <c r="Q8" s="207"/>
      <c r="R8" s="459"/>
      <c r="S8" s="459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459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460"/>
      <c r="AQ8" s="212"/>
    </row>
    <row r="9" spans="1:43" s="218" customFormat="1" ht="12.75" x14ac:dyDescent="0.2">
      <c r="A9" s="213"/>
      <c r="B9" s="214" t="s">
        <v>886</v>
      </c>
      <c r="C9" s="215" t="s">
        <v>887</v>
      </c>
      <c r="D9" s="216"/>
      <c r="E9" s="217"/>
      <c r="F9" s="461"/>
      <c r="G9" s="461"/>
      <c r="H9" s="462"/>
      <c r="I9" s="463"/>
      <c r="J9" s="464"/>
      <c r="K9" s="465"/>
      <c r="L9" s="466"/>
      <c r="M9" s="467"/>
      <c r="N9" s="468"/>
      <c r="O9" s="466"/>
      <c r="P9" s="467"/>
      <c r="Q9" s="469"/>
      <c r="R9" s="470"/>
      <c r="S9" s="470"/>
      <c r="T9" s="471"/>
      <c r="U9" s="471"/>
      <c r="V9" s="471"/>
      <c r="W9" s="471"/>
      <c r="X9" s="471"/>
      <c r="Y9" s="471"/>
      <c r="Z9" s="471"/>
      <c r="AA9" s="471"/>
      <c r="AB9" s="471"/>
      <c r="AC9" s="471"/>
      <c r="AD9" s="471"/>
      <c r="AE9" s="470"/>
      <c r="AF9" s="471"/>
      <c r="AG9" s="471"/>
      <c r="AH9" s="471"/>
      <c r="AI9" s="471"/>
      <c r="AJ9" s="471"/>
      <c r="AK9" s="471"/>
      <c r="AL9" s="471"/>
      <c r="AM9" s="471"/>
      <c r="AN9" s="471"/>
      <c r="AO9" s="471"/>
      <c r="AP9" s="472"/>
      <c r="AQ9" s="463"/>
    </row>
    <row r="10" spans="1:43" s="13" customFormat="1" ht="3" customHeight="1" outlineLevel="2" x14ac:dyDescent="0.2">
      <c r="A10" s="204"/>
      <c r="B10" s="204"/>
      <c r="C10" s="219"/>
      <c r="D10" s="220"/>
      <c r="E10" s="221"/>
      <c r="F10" s="227"/>
      <c r="G10" s="227"/>
      <c r="H10" s="223"/>
      <c r="J10" s="311"/>
      <c r="K10" s="312"/>
      <c r="L10" s="18"/>
      <c r="M10" s="224"/>
      <c r="N10" s="225"/>
      <c r="O10" s="18"/>
      <c r="P10" s="224"/>
      <c r="Q10" s="203"/>
      <c r="R10" s="226"/>
      <c r="S10" s="226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6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8"/>
    </row>
    <row r="11" spans="1:43" s="13" customFormat="1" ht="12.75" outlineLevel="3" x14ac:dyDescent="0.2">
      <c r="A11" s="360" t="s">
        <v>1358</v>
      </c>
      <c r="B11" s="361" t="s">
        <v>2228</v>
      </c>
      <c r="C11" s="362" t="s">
        <v>3097</v>
      </c>
      <c r="D11" s="363"/>
      <c r="E11" s="364"/>
      <c r="F11" s="227">
        <v>3121355943.29</v>
      </c>
      <c r="G11" s="227">
        <v>2914886465.96</v>
      </c>
      <c r="H11" s="227">
        <f t="shared" ref="H11:H42" si="0">+F11-G11</f>
        <v>206469477.32999992</v>
      </c>
      <c r="I11" s="437">
        <f t="shared" ref="I11:I42" si="1">IF(G11&lt;0,IF(H11=0,0,IF(OR(G11=0,F11=0),"N.M.",IF(ABS(H11/G11)&gt;=10,"N.M.",H11/(-G11)))),IF(H11=0,0,IF(OR(G11=0,F11=0),"N.M.",IF(ABS(H11/G11)&gt;=10,"N.M.",H11/G11))))</f>
        <v>7.0832768185364117E-2</v>
      </c>
      <c r="J11" s="437"/>
      <c r="K11" s="365"/>
      <c r="L11" s="18">
        <v>2914886465.96</v>
      </c>
      <c r="M11" s="234">
        <f t="shared" ref="M11:M42" si="2">F11-L11</f>
        <v>206469477.32999992</v>
      </c>
      <c r="N11" s="365"/>
      <c r="O11" s="18">
        <v>3120499440.2399998</v>
      </c>
      <c r="P11" s="234">
        <f t="shared" ref="P11:P42" si="3">+F11-O11</f>
        <v>856503.05000019073</v>
      </c>
      <c r="Q11" s="353"/>
      <c r="R11" s="226">
        <v>2837815284.6500001</v>
      </c>
      <c r="S11" s="226">
        <v>2841752610.5700002</v>
      </c>
      <c r="T11" s="227">
        <v>2845707662.8600001</v>
      </c>
      <c r="U11" s="227">
        <v>2861033419.3699999</v>
      </c>
      <c r="V11" s="227">
        <v>2872742595.3400002</v>
      </c>
      <c r="W11" s="227">
        <v>2886920971.5900002</v>
      </c>
      <c r="X11" s="227">
        <v>2887903624.1199999</v>
      </c>
      <c r="Y11" s="227">
        <v>2891361077.3899999</v>
      </c>
      <c r="Z11" s="227">
        <v>2898101237.1500001</v>
      </c>
      <c r="AA11" s="227">
        <v>2903161841.8200002</v>
      </c>
      <c r="AB11" s="227">
        <v>2907589659</v>
      </c>
      <c r="AC11" s="227">
        <v>2911152787.73</v>
      </c>
      <c r="AD11" s="227">
        <v>2914886465.96</v>
      </c>
      <c r="AE11" s="226">
        <v>2934857829.3600001</v>
      </c>
      <c r="AF11" s="227">
        <v>2942021945.98</v>
      </c>
      <c r="AG11" s="227">
        <v>2949981549.4499998</v>
      </c>
      <c r="AH11" s="227">
        <v>3001866910.6900001</v>
      </c>
      <c r="AI11" s="227">
        <v>3019587247.3000002</v>
      </c>
      <c r="AJ11" s="227">
        <v>3043210211.98</v>
      </c>
      <c r="AK11" s="227">
        <v>3094884868.5700002</v>
      </c>
      <c r="AL11" s="227">
        <v>3102184608.6900001</v>
      </c>
      <c r="AM11" s="227">
        <v>3113791973.0799999</v>
      </c>
      <c r="AN11" s="227">
        <v>3115579684.29</v>
      </c>
      <c r="AO11" s="227">
        <v>3120499440.2399998</v>
      </c>
      <c r="AP11" s="228">
        <v>3121355943.29</v>
      </c>
      <c r="AQ11" s="227"/>
    </row>
    <row r="12" spans="1:43" s="13" customFormat="1" ht="12.75" outlineLevel="3" x14ac:dyDescent="0.2">
      <c r="A12" s="360" t="s">
        <v>1359</v>
      </c>
      <c r="B12" s="361" t="s">
        <v>2229</v>
      </c>
      <c r="C12" s="362" t="s">
        <v>3098</v>
      </c>
      <c r="D12" s="363"/>
      <c r="E12" s="364"/>
      <c r="F12" s="227">
        <v>957774.98</v>
      </c>
      <c r="G12" s="227">
        <v>681229.95000000007</v>
      </c>
      <c r="H12" s="227">
        <f t="shared" si="0"/>
        <v>276545.02999999991</v>
      </c>
      <c r="I12" s="437">
        <f t="shared" si="1"/>
        <v>0.40594960629666954</v>
      </c>
      <c r="J12" s="437"/>
      <c r="K12" s="365"/>
      <c r="L12" s="18">
        <v>681229.95000000007</v>
      </c>
      <c r="M12" s="234">
        <f t="shared" si="2"/>
        <v>276545.02999999991</v>
      </c>
      <c r="N12" s="365"/>
      <c r="O12" s="18">
        <v>843496.52</v>
      </c>
      <c r="P12" s="234">
        <f t="shared" si="3"/>
        <v>114278.45999999996</v>
      </c>
      <c r="Q12" s="353"/>
      <c r="R12" s="226">
        <v>426298.05</v>
      </c>
      <c r="S12" s="226">
        <v>426298.05</v>
      </c>
      <c r="T12" s="227">
        <v>436522.38</v>
      </c>
      <c r="U12" s="227">
        <v>453807.43</v>
      </c>
      <c r="V12" s="227">
        <v>480562.59</v>
      </c>
      <c r="W12" s="227">
        <v>502225.26</v>
      </c>
      <c r="X12" s="227">
        <v>522634.64</v>
      </c>
      <c r="Y12" s="227">
        <v>540311.87</v>
      </c>
      <c r="Z12" s="227">
        <v>574428.67000000004</v>
      </c>
      <c r="AA12" s="227">
        <v>616642.38</v>
      </c>
      <c r="AB12" s="227">
        <v>616642.38</v>
      </c>
      <c r="AC12" s="227">
        <v>638974.94000000006</v>
      </c>
      <c r="AD12" s="227">
        <v>681229.95000000007</v>
      </c>
      <c r="AE12" s="226">
        <v>682994.49</v>
      </c>
      <c r="AF12" s="227">
        <v>689340.85</v>
      </c>
      <c r="AG12" s="227">
        <v>692370.20000000007</v>
      </c>
      <c r="AH12" s="227">
        <v>695232.91</v>
      </c>
      <c r="AI12" s="227">
        <v>700028.70000000007</v>
      </c>
      <c r="AJ12" s="227">
        <v>710250.35</v>
      </c>
      <c r="AK12" s="227">
        <v>717802.42</v>
      </c>
      <c r="AL12" s="227">
        <v>730822.61</v>
      </c>
      <c r="AM12" s="227">
        <v>798015.13</v>
      </c>
      <c r="AN12" s="227">
        <v>818850.64</v>
      </c>
      <c r="AO12" s="227">
        <v>843496.52</v>
      </c>
      <c r="AP12" s="228">
        <v>957774.98</v>
      </c>
      <c r="AQ12" s="227"/>
    </row>
    <row r="13" spans="1:43" s="13" customFormat="1" ht="12.75" outlineLevel="3" x14ac:dyDescent="0.2">
      <c r="A13" s="360" t="s">
        <v>1360</v>
      </c>
      <c r="B13" s="361" t="s">
        <v>2230</v>
      </c>
      <c r="C13" s="362" t="s">
        <v>3099</v>
      </c>
      <c r="D13" s="363"/>
      <c r="E13" s="364"/>
      <c r="F13" s="227">
        <v>673748.74</v>
      </c>
      <c r="G13" s="227">
        <v>5452628.1100000003</v>
      </c>
      <c r="H13" s="227">
        <f t="shared" si="0"/>
        <v>-4778879.37</v>
      </c>
      <c r="I13" s="437">
        <f t="shared" si="1"/>
        <v>-0.8764359632808334</v>
      </c>
      <c r="J13" s="437"/>
      <c r="K13" s="365"/>
      <c r="L13" s="18">
        <v>5452628.1100000003</v>
      </c>
      <c r="M13" s="234">
        <f t="shared" si="2"/>
        <v>-4778879.37</v>
      </c>
      <c r="N13" s="365"/>
      <c r="O13" s="18">
        <v>691524.29</v>
      </c>
      <c r="P13" s="234">
        <f t="shared" si="3"/>
        <v>-17775.550000000047</v>
      </c>
      <c r="Q13" s="353"/>
      <c r="R13" s="226">
        <v>5538561.6399999997</v>
      </c>
      <c r="S13" s="226">
        <v>5511083.9299999997</v>
      </c>
      <c r="T13" s="227">
        <v>5627624.8899999997</v>
      </c>
      <c r="U13" s="227">
        <v>5567536.6299999999</v>
      </c>
      <c r="V13" s="227">
        <v>5627347.6299999999</v>
      </c>
      <c r="W13" s="227">
        <v>5766521.1299999999</v>
      </c>
      <c r="X13" s="227">
        <v>5767365.2999999998</v>
      </c>
      <c r="Y13" s="227">
        <v>5764918.5999999996</v>
      </c>
      <c r="Z13" s="227">
        <v>5751425.96</v>
      </c>
      <c r="AA13" s="227">
        <v>5728445.4000000004</v>
      </c>
      <c r="AB13" s="227">
        <v>5707447.9900000002</v>
      </c>
      <c r="AC13" s="227">
        <v>5718022</v>
      </c>
      <c r="AD13" s="227">
        <v>5452628.1100000003</v>
      </c>
      <c r="AE13" s="226">
        <v>5423588.1200000001</v>
      </c>
      <c r="AF13" s="227">
        <v>5409003.46</v>
      </c>
      <c r="AG13" s="227">
        <v>5331347.8</v>
      </c>
      <c r="AH13" s="227">
        <v>5355039.6500000004</v>
      </c>
      <c r="AI13" s="227">
        <v>5336131.53</v>
      </c>
      <c r="AJ13" s="227">
        <v>951895.53</v>
      </c>
      <c r="AK13" s="227">
        <v>951895.54</v>
      </c>
      <c r="AL13" s="227">
        <v>948857.14</v>
      </c>
      <c r="AM13" s="227">
        <v>694415.03</v>
      </c>
      <c r="AN13" s="227">
        <v>694415.03</v>
      </c>
      <c r="AO13" s="227">
        <v>691524.29</v>
      </c>
      <c r="AP13" s="228">
        <v>673748.74</v>
      </c>
      <c r="AQ13" s="227"/>
    </row>
    <row r="14" spans="1:43" s="13" customFormat="1" ht="12.75" outlineLevel="3" x14ac:dyDescent="0.2">
      <c r="A14" s="360" t="s">
        <v>1361</v>
      </c>
      <c r="B14" s="361" t="s">
        <v>2231</v>
      </c>
      <c r="C14" s="362" t="s">
        <v>3100</v>
      </c>
      <c r="D14" s="363"/>
      <c r="E14" s="364"/>
      <c r="F14" s="227">
        <v>-305186.11</v>
      </c>
      <c r="G14" s="227">
        <v>-2598499.25</v>
      </c>
      <c r="H14" s="227">
        <f t="shared" si="0"/>
        <v>2293313.14</v>
      </c>
      <c r="I14" s="437">
        <f t="shared" si="1"/>
        <v>0.882552935122071</v>
      </c>
      <c r="J14" s="437"/>
      <c r="K14" s="365"/>
      <c r="L14" s="18">
        <v>-2598499.25</v>
      </c>
      <c r="M14" s="234">
        <f t="shared" si="2"/>
        <v>2293313.14</v>
      </c>
      <c r="N14" s="365"/>
      <c r="O14" s="18">
        <v>-315501.40000000002</v>
      </c>
      <c r="P14" s="234">
        <f t="shared" si="3"/>
        <v>10315.290000000037</v>
      </c>
      <c r="Q14" s="353"/>
      <c r="R14" s="226">
        <v>-2237179.29</v>
      </c>
      <c r="S14" s="226">
        <v>-2283015.2000000002</v>
      </c>
      <c r="T14" s="227">
        <v>-2353026.0300000003</v>
      </c>
      <c r="U14" s="227">
        <v>-2367237.0499999998</v>
      </c>
      <c r="V14" s="227">
        <v>-2430073.64</v>
      </c>
      <c r="W14" s="227">
        <v>-2469164.63</v>
      </c>
      <c r="X14" s="227">
        <v>-2538544.7400000002</v>
      </c>
      <c r="Y14" s="227">
        <v>-2609028.4699999997</v>
      </c>
      <c r="Z14" s="227">
        <v>-2661755.54</v>
      </c>
      <c r="AA14" s="227">
        <v>-2704634.38</v>
      </c>
      <c r="AB14" s="227">
        <v>-2749759.38</v>
      </c>
      <c r="AC14" s="227">
        <v>-2824233.99</v>
      </c>
      <c r="AD14" s="227">
        <v>-2598499.25</v>
      </c>
      <c r="AE14" s="226">
        <v>-2650847.88</v>
      </c>
      <c r="AF14" s="227">
        <v>-2658182.14</v>
      </c>
      <c r="AG14" s="227">
        <v>-2652181.9900000002</v>
      </c>
      <c r="AH14" s="227">
        <v>-2721283.0700000003</v>
      </c>
      <c r="AI14" s="227">
        <v>-2764665.35</v>
      </c>
      <c r="AJ14" s="227">
        <v>-414204.71</v>
      </c>
      <c r="AK14" s="227">
        <v>-426008.55</v>
      </c>
      <c r="AL14" s="227">
        <v>-434812.9</v>
      </c>
      <c r="AM14" s="227">
        <v>-308604.13</v>
      </c>
      <c r="AN14" s="227">
        <v>-316125.35000000003</v>
      </c>
      <c r="AO14" s="227">
        <v>-315501.40000000002</v>
      </c>
      <c r="AP14" s="228">
        <v>-305186.11</v>
      </c>
      <c r="AQ14" s="227"/>
    </row>
    <row r="15" spans="1:43" s="13" customFormat="1" ht="12.75" outlineLevel="3" x14ac:dyDescent="0.2">
      <c r="A15" s="360" t="s">
        <v>1362</v>
      </c>
      <c r="B15" s="361" t="s">
        <v>2232</v>
      </c>
      <c r="C15" s="362" t="s">
        <v>3101</v>
      </c>
      <c r="D15" s="363"/>
      <c r="E15" s="364"/>
      <c r="F15" s="227">
        <v>0</v>
      </c>
      <c r="G15" s="227">
        <v>1120</v>
      </c>
      <c r="H15" s="227">
        <f t="shared" si="0"/>
        <v>-1120</v>
      </c>
      <c r="I15" s="437" t="str">
        <f t="shared" si="1"/>
        <v>N.M.</v>
      </c>
      <c r="J15" s="437"/>
      <c r="K15" s="365"/>
      <c r="L15" s="18">
        <v>1120</v>
      </c>
      <c r="M15" s="234">
        <f t="shared" si="2"/>
        <v>-1120</v>
      </c>
      <c r="N15" s="365"/>
      <c r="O15" s="18">
        <v>0</v>
      </c>
      <c r="P15" s="234">
        <f t="shared" si="3"/>
        <v>0</v>
      </c>
      <c r="Q15" s="353"/>
      <c r="R15" s="226">
        <v>141113.74</v>
      </c>
      <c r="S15" s="226">
        <v>141113.74</v>
      </c>
      <c r="T15" s="227">
        <v>141113.74</v>
      </c>
      <c r="U15" s="227">
        <v>70419.520000000004</v>
      </c>
      <c r="V15" s="227">
        <v>130099.33</v>
      </c>
      <c r="W15" s="227">
        <v>15021.7</v>
      </c>
      <c r="X15" s="227">
        <v>6904.77</v>
      </c>
      <c r="Y15" s="227">
        <v>45879.67</v>
      </c>
      <c r="Z15" s="227">
        <v>16957.82</v>
      </c>
      <c r="AA15" s="227">
        <v>9830.0400000000009</v>
      </c>
      <c r="AB15" s="227">
        <v>1056.17</v>
      </c>
      <c r="AC15" s="227">
        <v>36556.67</v>
      </c>
      <c r="AD15" s="227">
        <v>1120</v>
      </c>
      <c r="AE15" s="226">
        <v>1187.2</v>
      </c>
      <c r="AF15" s="227">
        <v>0</v>
      </c>
      <c r="AG15" s="227">
        <v>23668.74</v>
      </c>
      <c r="AH15" s="227">
        <v>9688.4</v>
      </c>
      <c r="AI15" s="227">
        <v>38969.120000000003</v>
      </c>
      <c r="AJ15" s="227">
        <v>0</v>
      </c>
      <c r="AK15" s="227">
        <v>0</v>
      </c>
      <c r="AL15" s="227">
        <v>0</v>
      </c>
      <c r="AM15" s="227">
        <v>0</v>
      </c>
      <c r="AN15" s="227">
        <v>0</v>
      </c>
      <c r="AO15" s="227">
        <v>0</v>
      </c>
      <c r="AP15" s="228">
        <v>0</v>
      </c>
      <c r="AQ15" s="227"/>
    </row>
    <row r="16" spans="1:43" s="13" customFormat="1" ht="12.75" outlineLevel="3" x14ac:dyDescent="0.2">
      <c r="A16" s="360" t="s">
        <v>1363</v>
      </c>
      <c r="B16" s="361" t="s">
        <v>2233</v>
      </c>
      <c r="C16" s="362" t="s">
        <v>3102</v>
      </c>
      <c r="D16" s="363"/>
      <c r="E16" s="364"/>
      <c r="F16" s="227">
        <v>359829.11</v>
      </c>
      <c r="G16" s="227">
        <v>15026898.289999999</v>
      </c>
      <c r="H16" s="227">
        <f t="shared" si="0"/>
        <v>-14667069.18</v>
      </c>
      <c r="I16" s="437">
        <f t="shared" si="1"/>
        <v>-0.97605433250057627</v>
      </c>
      <c r="J16" s="437"/>
      <c r="K16" s="365"/>
      <c r="L16" s="18">
        <v>15026898.289999999</v>
      </c>
      <c r="M16" s="234">
        <f t="shared" si="2"/>
        <v>-14667069.18</v>
      </c>
      <c r="N16" s="365"/>
      <c r="O16" s="18">
        <v>359829.11</v>
      </c>
      <c r="P16" s="234">
        <f t="shared" si="3"/>
        <v>0</v>
      </c>
      <c r="Q16" s="353"/>
      <c r="R16" s="226">
        <v>14554777.880000001</v>
      </c>
      <c r="S16" s="226">
        <v>14580344.109999999</v>
      </c>
      <c r="T16" s="227">
        <v>14733030.09</v>
      </c>
      <c r="U16" s="227">
        <v>14553854.779999999</v>
      </c>
      <c r="V16" s="227">
        <v>14571846.369999999</v>
      </c>
      <c r="W16" s="227">
        <v>14712182.83</v>
      </c>
      <c r="X16" s="227">
        <v>14791059.51</v>
      </c>
      <c r="Y16" s="227">
        <v>14856607.52</v>
      </c>
      <c r="Z16" s="227">
        <v>14881422.210000001</v>
      </c>
      <c r="AA16" s="227">
        <v>14823736.4</v>
      </c>
      <c r="AB16" s="227">
        <v>14928933.380000001</v>
      </c>
      <c r="AC16" s="227">
        <v>14974568.890000001</v>
      </c>
      <c r="AD16" s="227">
        <v>15026898.289999999</v>
      </c>
      <c r="AE16" s="226">
        <v>15071215.800000001</v>
      </c>
      <c r="AF16" s="227">
        <v>14934566.460000001</v>
      </c>
      <c r="AG16" s="227">
        <v>14805578.49</v>
      </c>
      <c r="AH16" s="227">
        <v>14680159.189999999</v>
      </c>
      <c r="AI16" s="227">
        <v>14787198.91</v>
      </c>
      <c r="AJ16" s="227">
        <v>571994.61</v>
      </c>
      <c r="AK16" s="227">
        <v>359829.10000000003</v>
      </c>
      <c r="AL16" s="227">
        <v>359829.10000000003</v>
      </c>
      <c r="AM16" s="227">
        <v>359829.11</v>
      </c>
      <c r="AN16" s="227">
        <v>359829.11</v>
      </c>
      <c r="AO16" s="227">
        <v>359829.11</v>
      </c>
      <c r="AP16" s="228">
        <v>359829.11</v>
      </c>
      <c r="AQ16" s="227"/>
    </row>
    <row r="17" spans="1:43" s="13" customFormat="1" ht="12.75" outlineLevel="3" x14ac:dyDescent="0.2">
      <c r="A17" s="360" t="s">
        <v>1364</v>
      </c>
      <c r="B17" s="361" t="s">
        <v>2234</v>
      </c>
      <c r="C17" s="362" t="s">
        <v>3103</v>
      </c>
      <c r="D17" s="363"/>
      <c r="E17" s="364"/>
      <c r="F17" s="227">
        <v>321598.45</v>
      </c>
      <c r="G17" s="227">
        <v>198413.09</v>
      </c>
      <c r="H17" s="227">
        <f t="shared" si="0"/>
        <v>123185.36000000002</v>
      </c>
      <c r="I17" s="437">
        <f t="shared" si="1"/>
        <v>0.62085298908454079</v>
      </c>
      <c r="J17" s="437"/>
      <c r="K17" s="365"/>
      <c r="L17" s="18">
        <v>198413.09</v>
      </c>
      <c r="M17" s="234">
        <f t="shared" si="2"/>
        <v>123185.36000000002</v>
      </c>
      <c r="N17" s="365"/>
      <c r="O17" s="18">
        <v>337917.58</v>
      </c>
      <c r="P17" s="234">
        <f t="shared" si="3"/>
        <v>-16319.130000000005</v>
      </c>
      <c r="Q17" s="353"/>
      <c r="R17" s="226">
        <v>541076.57000000007</v>
      </c>
      <c r="S17" s="226">
        <v>357471.04</v>
      </c>
      <c r="T17" s="227">
        <v>466013.48</v>
      </c>
      <c r="U17" s="227">
        <v>254600.19</v>
      </c>
      <c r="V17" s="227">
        <v>295535.71000000002</v>
      </c>
      <c r="W17" s="227">
        <v>376279.78</v>
      </c>
      <c r="X17" s="227">
        <v>299916.51</v>
      </c>
      <c r="Y17" s="227">
        <v>270290.18</v>
      </c>
      <c r="Z17" s="227">
        <v>190162.27</v>
      </c>
      <c r="AA17" s="227">
        <v>263554.45</v>
      </c>
      <c r="AB17" s="227">
        <v>365710.55</v>
      </c>
      <c r="AC17" s="227">
        <v>177960.76</v>
      </c>
      <c r="AD17" s="227">
        <v>198413.09</v>
      </c>
      <c r="AE17" s="226">
        <v>123536</v>
      </c>
      <c r="AF17" s="227">
        <v>101924.52</v>
      </c>
      <c r="AG17" s="227">
        <v>138495.62</v>
      </c>
      <c r="AH17" s="227">
        <v>166274.53</v>
      </c>
      <c r="AI17" s="227">
        <v>102298.02</v>
      </c>
      <c r="AJ17" s="227">
        <v>388308.73</v>
      </c>
      <c r="AK17" s="227">
        <v>388308.73</v>
      </c>
      <c r="AL17" s="227">
        <v>388308.73</v>
      </c>
      <c r="AM17" s="227">
        <v>337917.58</v>
      </c>
      <c r="AN17" s="227">
        <v>337917.58</v>
      </c>
      <c r="AO17" s="227">
        <v>337917.58</v>
      </c>
      <c r="AP17" s="228">
        <v>321598.45</v>
      </c>
      <c r="AQ17" s="227"/>
    </row>
    <row r="18" spans="1:43" s="13" customFormat="1" ht="12.75" outlineLevel="3" x14ac:dyDescent="0.2">
      <c r="A18" s="360" t="s">
        <v>1365</v>
      </c>
      <c r="B18" s="361" t="s">
        <v>2235</v>
      </c>
      <c r="C18" s="362" t="s">
        <v>3104</v>
      </c>
      <c r="D18" s="363"/>
      <c r="E18" s="364"/>
      <c r="F18" s="227">
        <v>-146376.80000000002</v>
      </c>
      <c r="G18" s="227">
        <v>-4470213.45</v>
      </c>
      <c r="H18" s="227">
        <f t="shared" si="0"/>
        <v>4323836.6500000004</v>
      </c>
      <c r="I18" s="437">
        <f t="shared" si="1"/>
        <v>0.96725507592931614</v>
      </c>
      <c r="J18" s="437"/>
      <c r="K18" s="365"/>
      <c r="L18" s="18">
        <v>-4470213.45</v>
      </c>
      <c r="M18" s="234">
        <f t="shared" si="2"/>
        <v>4323836.6500000004</v>
      </c>
      <c r="N18" s="365"/>
      <c r="O18" s="18">
        <v>-142279.17000000001</v>
      </c>
      <c r="P18" s="234">
        <f t="shared" si="3"/>
        <v>-4097.6300000000047</v>
      </c>
      <c r="Q18" s="353"/>
      <c r="R18" s="226">
        <v>-3160611.35</v>
      </c>
      <c r="S18" s="226">
        <v>-3159579.62</v>
      </c>
      <c r="T18" s="227">
        <v>-3314165.02</v>
      </c>
      <c r="U18" s="227">
        <v>-3290952.57</v>
      </c>
      <c r="V18" s="227">
        <v>-3428056.31</v>
      </c>
      <c r="W18" s="227">
        <v>-3587578.42</v>
      </c>
      <c r="X18" s="227">
        <v>-3739297.5300000003</v>
      </c>
      <c r="Y18" s="227">
        <v>-3886373.0700000003</v>
      </c>
      <c r="Z18" s="227">
        <v>-4007803.15</v>
      </c>
      <c r="AA18" s="227">
        <v>-4126625.68</v>
      </c>
      <c r="AB18" s="227">
        <v>-4301472.84</v>
      </c>
      <c r="AC18" s="227">
        <v>-4298634.91</v>
      </c>
      <c r="AD18" s="227">
        <v>-4470213.45</v>
      </c>
      <c r="AE18" s="226">
        <v>-4611237.9000000004</v>
      </c>
      <c r="AF18" s="227">
        <v>-4726793.53</v>
      </c>
      <c r="AG18" s="227">
        <v>-4789734.71</v>
      </c>
      <c r="AH18" s="227">
        <v>-4803791.04</v>
      </c>
      <c r="AI18" s="227">
        <v>-4910574.1900000004</v>
      </c>
      <c r="AJ18" s="227">
        <v>-203793.64</v>
      </c>
      <c r="AK18" s="227">
        <v>-125986.75</v>
      </c>
      <c r="AL18" s="227">
        <v>-130045.19</v>
      </c>
      <c r="AM18" s="227">
        <v>-134113.39000000001</v>
      </c>
      <c r="AN18" s="227">
        <v>-138191.37</v>
      </c>
      <c r="AO18" s="227">
        <v>-142279.17000000001</v>
      </c>
      <c r="AP18" s="228">
        <v>-146376.80000000002</v>
      </c>
      <c r="AQ18" s="227"/>
    </row>
    <row r="19" spans="1:43" s="13" customFormat="1" ht="12.75" customHeight="1" outlineLevel="2" x14ac:dyDescent="0.2">
      <c r="A19" s="13" t="s">
        <v>888</v>
      </c>
      <c r="B19" s="229" t="s">
        <v>4</v>
      </c>
      <c r="C19" s="230" t="s">
        <v>889</v>
      </c>
      <c r="D19" s="231"/>
      <c r="E19" s="203"/>
      <c r="F19" s="18">
        <v>3123217331.6599994</v>
      </c>
      <c r="G19" s="18">
        <v>2929178042.7000003</v>
      </c>
      <c r="H19" s="18">
        <f t="shared" si="0"/>
        <v>194039288.95999908</v>
      </c>
      <c r="I19" s="232">
        <f t="shared" si="1"/>
        <v>6.6243596712592237E-2</v>
      </c>
      <c r="J19" s="233"/>
      <c r="K19" s="225"/>
      <c r="L19" s="18">
        <v>2929178042.7000003</v>
      </c>
      <c r="M19" s="234">
        <f t="shared" si="2"/>
        <v>194039288.95999908</v>
      </c>
      <c r="N19" s="225"/>
      <c r="O19" s="18">
        <v>3122274427.1699996</v>
      </c>
      <c r="P19" s="234">
        <f t="shared" si="3"/>
        <v>942904.48999977112</v>
      </c>
      <c r="Q19" s="18"/>
      <c r="R19" s="226">
        <v>2853619321.8900003</v>
      </c>
      <c r="S19" s="226">
        <v>2857326326.6200004</v>
      </c>
      <c r="T19" s="18">
        <v>2861444776.3899999</v>
      </c>
      <c r="U19" s="18">
        <v>2876275448.2999997</v>
      </c>
      <c r="V19" s="18">
        <v>2887989857.0200005</v>
      </c>
      <c r="W19" s="18">
        <v>2902236459.2400002</v>
      </c>
      <c r="X19" s="18">
        <v>2903013662.5800004</v>
      </c>
      <c r="Y19" s="18">
        <v>2906343683.6899996</v>
      </c>
      <c r="Z19" s="18">
        <v>2912846075.3900003</v>
      </c>
      <c r="AA19" s="18">
        <v>2917772790.4300003</v>
      </c>
      <c r="AB19" s="18">
        <v>2922158217.25</v>
      </c>
      <c r="AC19" s="18">
        <v>2925576002.0900006</v>
      </c>
      <c r="AD19" s="18">
        <v>2929178042.7000003</v>
      </c>
      <c r="AE19" s="226">
        <v>2948898265.1899996</v>
      </c>
      <c r="AF19" s="18">
        <v>2955771805.5999999</v>
      </c>
      <c r="AG19" s="18">
        <v>2963531093.5999994</v>
      </c>
      <c r="AH19" s="18">
        <v>3015248231.2600002</v>
      </c>
      <c r="AI19" s="18">
        <v>3032876634.04</v>
      </c>
      <c r="AJ19" s="18">
        <v>3045214662.8500004</v>
      </c>
      <c r="AK19" s="18">
        <v>3096750709.0599999</v>
      </c>
      <c r="AL19" s="18">
        <v>3104047568.1799998</v>
      </c>
      <c r="AM19" s="18">
        <v>3115539432.4100003</v>
      </c>
      <c r="AN19" s="18">
        <v>3117336379.9300003</v>
      </c>
      <c r="AO19" s="18">
        <v>3122274427.1699996</v>
      </c>
      <c r="AP19" s="228">
        <v>3123217331.6599994</v>
      </c>
    </row>
    <row r="20" spans="1:43" s="13" customFormat="1" ht="0.95" customHeight="1" outlineLevel="2" x14ac:dyDescent="0.2">
      <c r="B20" s="229" t="s">
        <v>4</v>
      </c>
      <c r="C20" s="230"/>
      <c r="D20" s="231"/>
      <c r="E20" s="203"/>
      <c r="F20" s="18"/>
      <c r="G20" s="18"/>
      <c r="H20" s="18">
        <f t="shared" si="0"/>
        <v>0</v>
      </c>
      <c r="I20" s="232">
        <f t="shared" si="1"/>
        <v>0</v>
      </c>
      <c r="J20" s="233"/>
      <c r="K20" s="225"/>
      <c r="L20" s="18"/>
      <c r="M20" s="234">
        <f t="shared" si="2"/>
        <v>0</v>
      </c>
      <c r="N20" s="225"/>
      <c r="O20" s="18"/>
      <c r="P20" s="234">
        <f t="shared" si="3"/>
        <v>0</v>
      </c>
      <c r="Q20" s="18"/>
      <c r="R20" s="226"/>
      <c r="S20" s="226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226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228"/>
    </row>
    <row r="21" spans="1:43" s="13" customFormat="1" ht="12.75" customHeight="1" outlineLevel="2" x14ac:dyDescent="0.2">
      <c r="A21" s="13" t="s">
        <v>890</v>
      </c>
      <c r="B21" s="229" t="s">
        <v>4</v>
      </c>
      <c r="C21" s="230" t="s">
        <v>891</v>
      </c>
      <c r="D21" s="231"/>
      <c r="E21" s="203"/>
      <c r="F21" s="18">
        <v>0</v>
      </c>
      <c r="G21" s="18">
        <v>0</v>
      </c>
      <c r="H21" s="18">
        <f t="shared" si="0"/>
        <v>0</v>
      </c>
      <c r="I21" s="232">
        <f t="shared" si="1"/>
        <v>0</v>
      </c>
      <c r="J21" s="233"/>
      <c r="K21" s="225"/>
      <c r="L21" s="18">
        <v>0</v>
      </c>
      <c r="M21" s="234">
        <f t="shared" si="2"/>
        <v>0</v>
      </c>
      <c r="N21" s="225"/>
      <c r="O21" s="18">
        <v>0</v>
      </c>
      <c r="P21" s="234">
        <f t="shared" si="3"/>
        <v>0</v>
      </c>
      <c r="Q21" s="18"/>
      <c r="R21" s="226">
        <v>0</v>
      </c>
      <c r="S21" s="226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226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228">
        <v>0</v>
      </c>
    </row>
    <row r="22" spans="1:43" s="13" customFormat="1" ht="0.95" customHeight="1" outlineLevel="2" x14ac:dyDescent="0.2">
      <c r="B22" s="229" t="s">
        <v>4</v>
      </c>
      <c r="C22" s="230"/>
      <c r="D22" s="231"/>
      <c r="E22" s="203"/>
      <c r="F22" s="18"/>
      <c r="G22" s="18"/>
      <c r="H22" s="18">
        <f t="shared" si="0"/>
        <v>0</v>
      </c>
      <c r="I22" s="232">
        <f t="shared" si="1"/>
        <v>0</v>
      </c>
      <c r="J22" s="233"/>
      <c r="K22" s="225"/>
      <c r="L22" s="18"/>
      <c r="M22" s="234">
        <f t="shared" si="2"/>
        <v>0</v>
      </c>
      <c r="N22" s="225"/>
      <c r="O22" s="18"/>
      <c r="P22" s="234">
        <f t="shared" si="3"/>
        <v>0</v>
      </c>
      <c r="Q22" s="18"/>
      <c r="R22" s="226"/>
      <c r="S22" s="226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226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228"/>
    </row>
    <row r="23" spans="1:43" s="13" customFormat="1" ht="12.75" customHeight="1" outlineLevel="2" x14ac:dyDescent="0.2">
      <c r="A23" s="13" t="s">
        <v>892</v>
      </c>
      <c r="B23" s="229" t="s">
        <v>4</v>
      </c>
      <c r="C23" s="230" t="s">
        <v>893</v>
      </c>
      <c r="D23" s="231"/>
      <c r="E23" s="203"/>
      <c r="F23" s="18">
        <v>0</v>
      </c>
      <c r="G23" s="18">
        <v>0</v>
      </c>
      <c r="H23" s="18">
        <f t="shared" si="0"/>
        <v>0</v>
      </c>
      <c r="I23" s="232">
        <f t="shared" si="1"/>
        <v>0</v>
      </c>
      <c r="J23" s="233"/>
      <c r="K23" s="225"/>
      <c r="L23" s="18">
        <v>0</v>
      </c>
      <c r="M23" s="234">
        <f t="shared" si="2"/>
        <v>0</v>
      </c>
      <c r="N23" s="225"/>
      <c r="O23" s="18">
        <v>0</v>
      </c>
      <c r="P23" s="234">
        <f t="shared" si="3"/>
        <v>0</v>
      </c>
      <c r="Q23" s="18"/>
      <c r="R23" s="226">
        <v>0</v>
      </c>
      <c r="S23" s="226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226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228">
        <v>0</v>
      </c>
    </row>
    <row r="24" spans="1:43" s="13" customFormat="1" ht="0.95" customHeight="1" outlineLevel="2" x14ac:dyDescent="0.2">
      <c r="B24" s="229" t="s">
        <v>4</v>
      </c>
      <c r="C24" s="230"/>
      <c r="D24" s="231"/>
      <c r="E24" s="203"/>
      <c r="F24" s="18"/>
      <c r="G24" s="18"/>
      <c r="H24" s="18">
        <f t="shared" si="0"/>
        <v>0</v>
      </c>
      <c r="I24" s="232">
        <f t="shared" si="1"/>
        <v>0</v>
      </c>
      <c r="J24" s="233"/>
      <c r="K24" s="225"/>
      <c r="L24" s="18"/>
      <c r="M24" s="234">
        <f t="shared" si="2"/>
        <v>0</v>
      </c>
      <c r="N24" s="225"/>
      <c r="O24" s="18"/>
      <c r="P24" s="234">
        <f t="shared" si="3"/>
        <v>0</v>
      </c>
      <c r="Q24" s="18"/>
      <c r="R24" s="226"/>
      <c r="S24" s="226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226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228"/>
    </row>
    <row r="25" spans="1:43" s="13" customFormat="1" ht="12.75" customHeight="1" outlineLevel="2" x14ac:dyDescent="0.2">
      <c r="A25" s="13" t="s">
        <v>894</v>
      </c>
      <c r="B25" s="229" t="s">
        <v>4</v>
      </c>
      <c r="C25" s="230" t="s">
        <v>895</v>
      </c>
      <c r="D25" s="231"/>
      <c r="E25" s="203"/>
      <c r="F25" s="18">
        <v>0</v>
      </c>
      <c r="G25" s="18">
        <v>0</v>
      </c>
      <c r="H25" s="18">
        <f t="shared" si="0"/>
        <v>0</v>
      </c>
      <c r="I25" s="232">
        <f t="shared" si="1"/>
        <v>0</v>
      </c>
      <c r="J25" s="233"/>
      <c r="K25" s="225"/>
      <c r="L25" s="18">
        <v>0</v>
      </c>
      <c r="M25" s="234">
        <f t="shared" si="2"/>
        <v>0</v>
      </c>
      <c r="N25" s="225"/>
      <c r="O25" s="18">
        <v>0</v>
      </c>
      <c r="P25" s="234">
        <f t="shared" si="3"/>
        <v>0</v>
      </c>
      <c r="Q25" s="18"/>
      <c r="R25" s="226">
        <v>0</v>
      </c>
      <c r="S25" s="226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226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v>0</v>
      </c>
      <c r="AP25" s="228">
        <v>0</v>
      </c>
    </row>
    <row r="26" spans="1:43" s="13" customFormat="1" ht="0.95" customHeight="1" outlineLevel="2" x14ac:dyDescent="0.2">
      <c r="B26" s="229" t="s">
        <v>4</v>
      </c>
      <c r="C26" s="230"/>
      <c r="D26" s="231"/>
      <c r="E26" s="203"/>
      <c r="F26" s="18"/>
      <c r="G26" s="18"/>
      <c r="H26" s="18">
        <f t="shared" si="0"/>
        <v>0</v>
      </c>
      <c r="I26" s="232">
        <f t="shared" si="1"/>
        <v>0</v>
      </c>
      <c r="J26" s="233"/>
      <c r="K26" s="225"/>
      <c r="L26" s="18"/>
      <c r="M26" s="234">
        <f t="shared" si="2"/>
        <v>0</v>
      </c>
      <c r="N26" s="225"/>
      <c r="O26" s="18"/>
      <c r="P26" s="234">
        <f t="shared" si="3"/>
        <v>0</v>
      </c>
      <c r="Q26" s="18"/>
      <c r="R26" s="226"/>
      <c r="S26" s="226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226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228"/>
    </row>
    <row r="27" spans="1:43" s="13" customFormat="1" ht="12.75" outlineLevel="3" x14ac:dyDescent="0.2">
      <c r="A27" s="360" t="s">
        <v>1366</v>
      </c>
      <c r="B27" s="361" t="s">
        <v>2236</v>
      </c>
      <c r="C27" s="362" t="s">
        <v>3105</v>
      </c>
      <c r="D27" s="363"/>
      <c r="E27" s="364"/>
      <c r="F27" s="227">
        <v>801671.21</v>
      </c>
      <c r="G27" s="227">
        <v>556145.38</v>
      </c>
      <c r="H27" s="227">
        <f t="shared" si="0"/>
        <v>245525.82999999996</v>
      </c>
      <c r="I27" s="437">
        <f t="shared" si="1"/>
        <v>0.44147778410026522</v>
      </c>
      <c r="J27" s="437"/>
      <c r="K27" s="365"/>
      <c r="L27" s="18">
        <v>556145.38</v>
      </c>
      <c r="M27" s="234">
        <f t="shared" si="2"/>
        <v>245525.82999999996</v>
      </c>
      <c r="N27" s="365"/>
      <c r="O27" s="18">
        <v>801671.21</v>
      </c>
      <c r="P27" s="234">
        <f t="shared" si="3"/>
        <v>0</v>
      </c>
      <c r="Q27" s="353"/>
      <c r="R27" s="226">
        <v>556145.38</v>
      </c>
      <c r="S27" s="226">
        <v>556145.38</v>
      </c>
      <c r="T27" s="227">
        <v>556145.38</v>
      </c>
      <c r="U27" s="227">
        <v>556145.38</v>
      </c>
      <c r="V27" s="227">
        <v>556145.38</v>
      </c>
      <c r="W27" s="227">
        <v>556145.38</v>
      </c>
      <c r="X27" s="227">
        <v>556145.38</v>
      </c>
      <c r="Y27" s="227">
        <v>556145.38</v>
      </c>
      <c r="Z27" s="227">
        <v>556145.38</v>
      </c>
      <c r="AA27" s="227">
        <v>556145.38</v>
      </c>
      <c r="AB27" s="227">
        <v>556145.38</v>
      </c>
      <c r="AC27" s="227">
        <v>556145.38</v>
      </c>
      <c r="AD27" s="227">
        <v>556145.38</v>
      </c>
      <c r="AE27" s="226">
        <v>556145.38</v>
      </c>
      <c r="AF27" s="227">
        <v>556145.38</v>
      </c>
      <c r="AG27" s="227">
        <v>556145.38</v>
      </c>
      <c r="AH27" s="227">
        <v>801671.21</v>
      </c>
      <c r="AI27" s="227">
        <v>801671.21</v>
      </c>
      <c r="AJ27" s="227">
        <v>801671.21</v>
      </c>
      <c r="AK27" s="227">
        <v>801671.21</v>
      </c>
      <c r="AL27" s="227">
        <v>801671.21</v>
      </c>
      <c r="AM27" s="227">
        <v>801671.21</v>
      </c>
      <c r="AN27" s="227">
        <v>801671.21</v>
      </c>
      <c r="AO27" s="227">
        <v>801671.21</v>
      </c>
      <c r="AP27" s="228">
        <v>801671.21</v>
      </c>
      <c r="AQ27" s="227"/>
    </row>
    <row r="28" spans="1:43" s="13" customFormat="1" ht="12.75" customHeight="1" outlineLevel="2" x14ac:dyDescent="0.2">
      <c r="A28" s="13" t="s">
        <v>896</v>
      </c>
      <c r="B28" s="229" t="s">
        <v>4</v>
      </c>
      <c r="C28" s="230" t="s">
        <v>897</v>
      </c>
      <c r="D28" s="231"/>
      <c r="E28" s="203"/>
      <c r="F28" s="18">
        <v>801671.21</v>
      </c>
      <c r="G28" s="18">
        <v>556145.38</v>
      </c>
      <c r="H28" s="18">
        <f t="shared" si="0"/>
        <v>245525.82999999996</v>
      </c>
      <c r="I28" s="232">
        <f t="shared" si="1"/>
        <v>0.44147778410026522</v>
      </c>
      <c r="J28" s="233"/>
      <c r="K28" s="225"/>
      <c r="L28" s="18">
        <v>556145.38</v>
      </c>
      <c r="M28" s="234">
        <f t="shared" si="2"/>
        <v>245525.82999999996</v>
      </c>
      <c r="N28" s="225"/>
      <c r="O28" s="18">
        <v>801671.21</v>
      </c>
      <c r="P28" s="234">
        <f t="shared" si="3"/>
        <v>0</v>
      </c>
      <c r="Q28" s="18"/>
      <c r="R28" s="226">
        <v>556145.38</v>
      </c>
      <c r="S28" s="226">
        <v>556145.38</v>
      </c>
      <c r="T28" s="18">
        <v>556145.38</v>
      </c>
      <c r="U28" s="18">
        <v>556145.38</v>
      </c>
      <c r="V28" s="18">
        <v>556145.38</v>
      </c>
      <c r="W28" s="18">
        <v>556145.38</v>
      </c>
      <c r="X28" s="18">
        <v>556145.38</v>
      </c>
      <c r="Y28" s="18">
        <v>556145.38</v>
      </c>
      <c r="Z28" s="18">
        <v>556145.38</v>
      </c>
      <c r="AA28" s="18">
        <v>556145.38</v>
      </c>
      <c r="AB28" s="18">
        <v>556145.38</v>
      </c>
      <c r="AC28" s="18">
        <v>556145.38</v>
      </c>
      <c r="AD28" s="18">
        <v>556145.38</v>
      </c>
      <c r="AE28" s="226">
        <v>556145.38</v>
      </c>
      <c r="AF28" s="18">
        <v>556145.38</v>
      </c>
      <c r="AG28" s="18">
        <v>556145.38</v>
      </c>
      <c r="AH28" s="18">
        <v>801671.21</v>
      </c>
      <c r="AI28" s="18">
        <v>801671.21</v>
      </c>
      <c r="AJ28" s="18">
        <v>801671.21</v>
      </c>
      <c r="AK28" s="18">
        <v>801671.21</v>
      </c>
      <c r="AL28" s="18">
        <v>801671.21</v>
      </c>
      <c r="AM28" s="18">
        <v>801671.21</v>
      </c>
      <c r="AN28" s="18">
        <v>801671.21</v>
      </c>
      <c r="AO28" s="18">
        <v>801671.21</v>
      </c>
      <c r="AP28" s="228">
        <v>801671.21</v>
      </c>
    </row>
    <row r="29" spans="1:43" s="13" customFormat="1" ht="0.95" customHeight="1" outlineLevel="2" x14ac:dyDescent="0.2">
      <c r="B29" s="229" t="s">
        <v>4</v>
      </c>
      <c r="C29" s="230"/>
      <c r="D29" s="231"/>
      <c r="E29" s="203"/>
      <c r="F29" s="18"/>
      <c r="G29" s="18"/>
      <c r="H29" s="18">
        <f t="shared" si="0"/>
        <v>0</v>
      </c>
      <c r="I29" s="232">
        <f t="shared" si="1"/>
        <v>0</v>
      </c>
      <c r="J29" s="233"/>
      <c r="K29" s="225"/>
      <c r="L29" s="18"/>
      <c r="M29" s="234">
        <f t="shared" si="2"/>
        <v>0</v>
      </c>
      <c r="N29" s="225"/>
      <c r="O29" s="18"/>
      <c r="P29" s="234">
        <f t="shared" si="3"/>
        <v>0</v>
      </c>
      <c r="Q29" s="18"/>
      <c r="R29" s="226"/>
      <c r="S29" s="226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226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228"/>
    </row>
    <row r="30" spans="1:43" s="13" customFormat="1" ht="12.75" outlineLevel="3" x14ac:dyDescent="0.2">
      <c r="A30" s="360" t="s">
        <v>1367</v>
      </c>
      <c r="B30" s="361" t="s">
        <v>2237</v>
      </c>
      <c r="C30" s="362" t="s">
        <v>3106</v>
      </c>
      <c r="D30" s="363"/>
      <c r="E30" s="364"/>
      <c r="F30" s="227">
        <v>143835348.80000001</v>
      </c>
      <c r="G30" s="227">
        <v>217613019.56</v>
      </c>
      <c r="H30" s="227">
        <f t="shared" si="0"/>
        <v>-73777670.75999999</v>
      </c>
      <c r="I30" s="437">
        <f t="shared" si="1"/>
        <v>-0.33903151065673304</v>
      </c>
      <c r="J30" s="437"/>
      <c r="K30" s="365"/>
      <c r="L30" s="18">
        <v>217613019.56</v>
      </c>
      <c r="M30" s="234">
        <f t="shared" si="2"/>
        <v>-73777670.75999999</v>
      </c>
      <c r="N30" s="365"/>
      <c r="O30" s="18">
        <v>128269841.13</v>
      </c>
      <c r="P30" s="234">
        <f t="shared" si="3"/>
        <v>15565507.670000017</v>
      </c>
      <c r="Q30" s="353"/>
      <c r="R30" s="226">
        <v>158678106.05000001</v>
      </c>
      <c r="S30" s="226">
        <v>164289437.31999999</v>
      </c>
      <c r="T30" s="227">
        <v>172492767.34</v>
      </c>
      <c r="U30" s="227">
        <v>167615343.80000001</v>
      </c>
      <c r="V30" s="227">
        <v>158878377.09</v>
      </c>
      <c r="W30" s="227">
        <v>149944704.15000001</v>
      </c>
      <c r="X30" s="227">
        <v>151732719.22</v>
      </c>
      <c r="Y30" s="227">
        <v>151759182.84</v>
      </c>
      <c r="Z30" s="227">
        <v>150213056.36000001</v>
      </c>
      <c r="AA30" s="227">
        <v>150462284.83000001</v>
      </c>
      <c r="AB30" s="227">
        <v>171475804.77000001</v>
      </c>
      <c r="AC30" s="227">
        <v>190408700.34</v>
      </c>
      <c r="AD30" s="227">
        <v>217613019.56</v>
      </c>
      <c r="AE30" s="226">
        <v>201103983.84999999</v>
      </c>
      <c r="AF30" s="227">
        <v>210126260.53</v>
      </c>
      <c r="AG30" s="227">
        <v>207982335.71000001</v>
      </c>
      <c r="AH30" s="227">
        <v>167304735.13</v>
      </c>
      <c r="AI30" s="227">
        <v>154744464.78999999</v>
      </c>
      <c r="AJ30" s="227">
        <v>154869877.38999999</v>
      </c>
      <c r="AK30" s="227">
        <v>113612365.01000001</v>
      </c>
      <c r="AL30" s="227">
        <v>118311100.68000001</v>
      </c>
      <c r="AM30" s="227">
        <v>112931239.79000001</v>
      </c>
      <c r="AN30" s="227">
        <v>122060050.23</v>
      </c>
      <c r="AO30" s="227">
        <v>128269841.13</v>
      </c>
      <c r="AP30" s="228">
        <v>143835348.80000001</v>
      </c>
      <c r="AQ30" s="227"/>
    </row>
    <row r="31" spans="1:43" s="13" customFormat="1" ht="12.75" outlineLevel="3" x14ac:dyDescent="0.2">
      <c r="A31" s="360" t="s">
        <v>1368</v>
      </c>
      <c r="B31" s="361" t="s">
        <v>2238</v>
      </c>
      <c r="C31" s="362" t="s">
        <v>3107</v>
      </c>
      <c r="D31" s="363"/>
      <c r="E31" s="364"/>
      <c r="F31" s="227">
        <v>0</v>
      </c>
      <c r="G31" s="227">
        <v>1764.54</v>
      </c>
      <c r="H31" s="227">
        <f t="shared" si="0"/>
        <v>-1764.54</v>
      </c>
      <c r="I31" s="437" t="str">
        <f t="shared" si="1"/>
        <v>N.M.</v>
      </c>
      <c r="J31" s="437"/>
      <c r="K31" s="365"/>
      <c r="L31" s="18">
        <v>1764.54</v>
      </c>
      <c r="M31" s="234">
        <f t="shared" si="2"/>
        <v>-1764.54</v>
      </c>
      <c r="N31" s="365"/>
      <c r="O31" s="18">
        <v>0</v>
      </c>
      <c r="P31" s="234">
        <f t="shared" si="3"/>
        <v>0</v>
      </c>
      <c r="Q31" s="353"/>
      <c r="R31" s="226">
        <v>0</v>
      </c>
      <c r="S31" s="226">
        <v>10224.33</v>
      </c>
      <c r="T31" s="227">
        <v>17285.05</v>
      </c>
      <c r="U31" s="227">
        <v>26755.16</v>
      </c>
      <c r="V31" s="227">
        <v>21662.670000000002</v>
      </c>
      <c r="W31" s="227">
        <v>20409.38</v>
      </c>
      <c r="X31" s="227">
        <v>17677.23</v>
      </c>
      <c r="Y31" s="227">
        <v>34116.800000000003</v>
      </c>
      <c r="Z31" s="227">
        <v>17680.78</v>
      </c>
      <c r="AA31" s="227">
        <v>0</v>
      </c>
      <c r="AB31" s="227">
        <v>22332.560000000001</v>
      </c>
      <c r="AC31" s="227">
        <v>23016.91</v>
      </c>
      <c r="AD31" s="227">
        <v>1764.54</v>
      </c>
      <c r="AE31" s="226">
        <v>6346.3600000000006</v>
      </c>
      <c r="AF31" s="227">
        <v>3029.35</v>
      </c>
      <c r="AG31" s="227">
        <v>2862.71</v>
      </c>
      <c r="AH31" s="227">
        <v>4795.79</v>
      </c>
      <c r="AI31" s="227">
        <v>4932.63</v>
      </c>
      <c r="AJ31" s="227">
        <v>0</v>
      </c>
      <c r="AK31" s="227">
        <v>0</v>
      </c>
      <c r="AL31" s="227">
        <v>0</v>
      </c>
      <c r="AM31" s="227">
        <v>0</v>
      </c>
      <c r="AN31" s="227">
        <v>0</v>
      </c>
      <c r="AO31" s="227">
        <v>0</v>
      </c>
      <c r="AP31" s="228">
        <v>0</v>
      </c>
      <c r="AQ31" s="227"/>
    </row>
    <row r="32" spans="1:43" s="13" customFormat="1" ht="12.75" customHeight="1" outlineLevel="2" x14ac:dyDescent="0.2">
      <c r="A32" s="13" t="s">
        <v>898</v>
      </c>
      <c r="B32" s="229" t="s">
        <v>4</v>
      </c>
      <c r="C32" s="230" t="s">
        <v>899</v>
      </c>
      <c r="D32" s="231"/>
      <c r="E32" s="203"/>
      <c r="F32" s="18">
        <v>143835348.80000001</v>
      </c>
      <c r="G32" s="18">
        <v>217614784.09999999</v>
      </c>
      <c r="H32" s="18">
        <f t="shared" si="0"/>
        <v>-73779435.299999982</v>
      </c>
      <c r="I32" s="232">
        <f t="shared" si="1"/>
        <v>-0.33903687015169104</v>
      </c>
      <c r="J32" s="233"/>
      <c r="K32" s="225"/>
      <c r="L32" s="18">
        <v>217614784.09999999</v>
      </c>
      <c r="M32" s="234">
        <f t="shared" si="2"/>
        <v>-73779435.299999982</v>
      </c>
      <c r="N32" s="225"/>
      <c r="O32" s="18">
        <v>128269841.13</v>
      </c>
      <c r="P32" s="234">
        <f t="shared" si="3"/>
        <v>15565507.670000017</v>
      </c>
      <c r="Q32" s="18"/>
      <c r="R32" s="226">
        <v>158678106.05000001</v>
      </c>
      <c r="S32" s="226">
        <v>164299661.65000001</v>
      </c>
      <c r="T32" s="18">
        <v>172510052.39000002</v>
      </c>
      <c r="U32" s="18">
        <v>167642098.96000001</v>
      </c>
      <c r="V32" s="18">
        <v>158900039.75999999</v>
      </c>
      <c r="W32" s="18">
        <v>149965113.53</v>
      </c>
      <c r="X32" s="18">
        <v>151750396.44999999</v>
      </c>
      <c r="Y32" s="18">
        <v>151793299.64000002</v>
      </c>
      <c r="Z32" s="18">
        <v>150230737.14000002</v>
      </c>
      <c r="AA32" s="18">
        <v>150462284.83000001</v>
      </c>
      <c r="AB32" s="18">
        <v>171498137.33000001</v>
      </c>
      <c r="AC32" s="18">
        <v>190431717.25</v>
      </c>
      <c r="AD32" s="18">
        <v>217614784.09999999</v>
      </c>
      <c r="AE32" s="226">
        <v>201110330.21000001</v>
      </c>
      <c r="AF32" s="18">
        <v>210129289.88</v>
      </c>
      <c r="AG32" s="18">
        <v>207985198.42000002</v>
      </c>
      <c r="AH32" s="18">
        <v>167309530.91999999</v>
      </c>
      <c r="AI32" s="18">
        <v>154749397.41999999</v>
      </c>
      <c r="AJ32" s="18">
        <v>154869877.38999999</v>
      </c>
      <c r="AK32" s="18">
        <v>113612365.01000001</v>
      </c>
      <c r="AL32" s="18">
        <v>118311100.68000001</v>
      </c>
      <c r="AM32" s="18">
        <v>112931239.79000001</v>
      </c>
      <c r="AN32" s="18">
        <v>122060050.23</v>
      </c>
      <c r="AO32" s="18">
        <v>128269841.13</v>
      </c>
      <c r="AP32" s="228">
        <v>143835348.80000001</v>
      </c>
    </row>
    <row r="33" spans="1:43" s="13" customFormat="1" ht="0.95" customHeight="1" outlineLevel="2" x14ac:dyDescent="0.2">
      <c r="B33" s="229" t="s">
        <v>4</v>
      </c>
      <c r="C33" s="230"/>
      <c r="D33" s="231"/>
      <c r="E33" s="203"/>
      <c r="F33" s="18"/>
      <c r="G33" s="18"/>
      <c r="H33" s="18">
        <f t="shared" si="0"/>
        <v>0</v>
      </c>
      <c r="I33" s="232">
        <f t="shared" si="1"/>
        <v>0</v>
      </c>
      <c r="J33" s="233"/>
      <c r="K33" s="225"/>
      <c r="L33" s="18"/>
      <c r="M33" s="234">
        <f t="shared" si="2"/>
        <v>0</v>
      </c>
      <c r="N33" s="225"/>
      <c r="O33" s="18"/>
      <c r="P33" s="234">
        <f t="shared" si="3"/>
        <v>0</v>
      </c>
      <c r="Q33" s="18"/>
      <c r="R33" s="226"/>
      <c r="S33" s="226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226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228"/>
    </row>
    <row r="34" spans="1:43" s="13" customFormat="1" ht="12.75" customHeight="1" outlineLevel="2" x14ac:dyDescent="0.2">
      <c r="A34" s="13" t="s">
        <v>900</v>
      </c>
      <c r="B34" s="229" t="s">
        <v>4</v>
      </c>
      <c r="C34" s="230" t="s">
        <v>901</v>
      </c>
      <c r="D34" s="231"/>
      <c r="E34" s="203"/>
      <c r="F34" s="18">
        <v>0</v>
      </c>
      <c r="G34" s="18">
        <v>0</v>
      </c>
      <c r="H34" s="18">
        <f t="shared" si="0"/>
        <v>0</v>
      </c>
      <c r="I34" s="232">
        <f t="shared" si="1"/>
        <v>0</v>
      </c>
      <c r="J34" s="233"/>
      <c r="K34" s="225"/>
      <c r="L34" s="18">
        <v>0</v>
      </c>
      <c r="M34" s="234">
        <f t="shared" si="2"/>
        <v>0</v>
      </c>
      <c r="N34" s="225"/>
      <c r="O34" s="18">
        <v>0</v>
      </c>
      <c r="P34" s="234">
        <f t="shared" si="3"/>
        <v>0</v>
      </c>
      <c r="Q34" s="18"/>
      <c r="R34" s="226">
        <v>0</v>
      </c>
      <c r="S34" s="226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226">
        <v>0</v>
      </c>
      <c r="AF34" s="18">
        <v>0</v>
      </c>
      <c r="AG34" s="18">
        <v>0</v>
      </c>
      <c r="AH34" s="18">
        <v>0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v>0</v>
      </c>
      <c r="AP34" s="228">
        <v>0</v>
      </c>
    </row>
    <row r="35" spans="1:43" s="13" customFormat="1" ht="12.75" x14ac:dyDescent="0.2">
      <c r="A35" s="195" t="s">
        <v>902</v>
      </c>
      <c r="B35" s="235" t="s">
        <v>903</v>
      </c>
      <c r="C35" s="236" t="s">
        <v>904</v>
      </c>
      <c r="D35" s="198"/>
      <c r="E35" s="237"/>
      <c r="F35" s="18">
        <v>3267854351.6700001</v>
      </c>
      <c r="G35" s="18">
        <v>3147348972.1799998</v>
      </c>
      <c r="H35" s="18">
        <f t="shared" si="0"/>
        <v>120505379.49000025</v>
      </c>
      <c r="I35" s="232">
        <f t="shared" si="1"/>
        <v>3.8287898976303421E-2</v>
      </c>
      <c r="J35" s="233"/>
      <c r="K35" s="225"/>
      <c r="L35" s="18">
        <v>3147348972.1799998</v>
      </c>
      <c r="M35" s="234">
        <f t="shared" si="2"/>
        <v>120505379.49000025</v>
      </c>
      <c r="N35" s="225"/>
      <c r="O35" s="18">
        <v>3251345939.5099998</v>
      </c>
      <c r="P35" s="234">
        <f t="shared" si="3"/>
        <v>16508412.160000324</v>
      </c>
      <c r="Q35" s="18"/>
      <c r="R35" s="226">
        <v>3012853573.3200006</v>
      </c>
      <c r="S35" s="226">
        <v>3022182133.6500006</v>
      </c>
      <c r="T35" s="227">
        <v>3034510974.1600008</v>
      </c>
      <c r="U35" s="227">
        <v>3044473692.6399999</v>
      </c>
      <c r="V35" s="227">
        <v>3047446042.1600008</v>
      </c>
      <c r="W35" s="227">
        <v>3052757718.1500006</v>
      </c>
      <c r="X35" s="227">
        <v>3055320204.4099998</v>
      </c>
      <c r="Y35" s="227">
        <v>3058693128.71</v>
      </c>
      <c r="Z35" s="227">
        <v>3063632957.9100008</v>
      </c>
      <c r="AA35" s="227">
        <v>3068791220.6400003</v>
      </c>
      <c r="AB35" s="227">
        <v>3094212499.96</v>
      </c>
      <c r="AC35" s="227">
        <v>3116563864.7200003</v>
      </c>
      <c r="AD35" s="227">
        <v>3147348972.1799998</v>
      </c>
      <c r="AE35" s="226">
        <v>3150564740.7800002</v>
      </c>
      <c r="AF35" s="227">
        <v>3166457240.8600001</v>
      </c>
      <c r="AG35" s="227">
        <v>3172072437.3999996</v>
      </c>
      <c r="AH35" s="227">
        <v>3183359433.3899999</v>
      </c>
      <c r="AI35" s="227">
        <v>3188427702.6700001</v>
      </c>
      <c r="AJ35" s="227">
        <v>3200886211.4499998</v>
      </c>
      <c r="AK35" s="227">
        <v>3211164745.2800007</v>
      </c>
      <c r="AL35" s="227">
        <v>3223160340.0700002</v>
      </c>
      <c r="AM35" s="227">
        <v>3229272343.4099998</v>
      </c>
      <c r="AN35" s="227">
        <v>3240198101.3699999</v>
      </c>
      <c r="AO35" s="227">
        <v>3251345939.5099998</v>
      </c>
      <c r="AP35" s="228">
        <v>3267854351.6700001</v>
      </c>
    </row>
    <row r="36" spans="1:43" s="13" customFormat="1" ht="1.5" customHeight="1" outlineLevel="2" x14ac:dyDescent="0.2">
      <c r="A36" s="195"/>
      <c r="B36" s="235"/>
      <c r="C36" s="236"/>
      <c r="D36" s="198"/>
      <c r="E36" s="237"/>
      <c r="F36" s="18"/>
      <c r="G36" s="18"/>
      <c r="H36" s="18">
        <f t="shared" si="0"/>
        <v>0</v>
      </c>
      <c r="I36" s="232">
        <f t="shared" si="1"/>
        <v>0</v>
      </c>
      <c r="J36" s="233"/>
      <c r="K36" s="225"/>
      <c r="L36" s="18"/>
      <c r="M36" s="234">
        <f t="shared" si="2"/>
        <v>0</v>
      </c>
      <c r="N36" s="225"/>
      <c r="O36" s="18"/>
      <c r="P36" s="234">
        <f t="shared" si="3"/>
        <v>0</v>
      </c>
      <c r="Q36" s="18"/>
      <c r="R36" s="226"/>
      <c r="S36" s="226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6"/>
      <c r="AF36" s="227"/>
      <c r="AG36" s="227"/>
      <c r="AH36" s="227"/>
      <c r="AI36" s="227"/>
      <c r="AJ36" s="227"/>
      <c r="AK36" s="227"/>
      <c r="AL36" s="227"/>
      <c r="AM36" s="227"/>
      <c r="AN36" s="227"/>
      <c r="AO36" s="227"/>
      <c r="AP36" s="228"/>
    </row>
    <row r="37" spans="1:43" s="13" customFormat="1" ht="12.75" outlineLevel="3" x14ac:dyDescent="0.2">
      <c r="A37" s="360" t="s">
        <v>1369</v>
      </c>
      <c r="B37" s="361" t="s">
        <v>2239</v>
      </c>
      <c r="C37" s="362" t="s">
        <v>3108</v>
      </c>
      <c r="D37" s="363"/>
      <c r="E37" s="364"/>
      <c r="F37" s="227">
        <v>-5.0000000000000001E-3</v>
      </c>
      <c r="G37" s="227">
        <v>0</v>
      </c>
      <c r="H37" s="227">
        <f t="shared" si="0"/>
        <v>-5.0000000000000001E-3</v>
      </c>
      <c r="I37" s="437" t="str">
        <f t="shared" si="1"/>
        <v>N.M.</v>
      </c>
      <c r="J37" s="437"/>
      <c r="K37" s="365"/>
      <c r="L37" s="18">
        <v>0</v>
      </c>
      <c r="M37" s="234">
        <f t="shared" si="2"/>
        <v>-5.0000000000000001E-3</v>
      </c>
      <c r="N37" s="365"/>
      <c r="O37" s="18">
        <v>-5.0000000000000001E-3</v>
      </c>
      <c r="P37" s="234">
        <f t="shared" si="3"/>
        <v>0</v>
      </c>
      <c r="Q37" s="353"/>
      <c r="R37" s="226">
        <v>0</v>
      </c>
      <c r="S37" s="226">
        <v>0</v>
      </c>
      <c r="T37" s="227">
        <v>0</v>
      </c>
      <c r="U37" s="227">
        <v>0</v>
      </c>
      <c r="V37" s="227">
        <v>0</v>
      </c>
      <c r="W37" s="227">
        <v>0</v>
      </c>
      <c r="X37" s="227">
        <v>0</v>
      </c>
      <c r="Y37" s="227">
        <v>0</v>
      </c>
      <c r="Z37" s="227">
        <v>0</v>
      </c>
      <c r="AA37" s="227">
        <v>0</v>
      </c>
      <c r="AB37" s="227">
        <v>0</v>
      </c>
      <c r="AC37" s="227">
        <v>0</v>
      </c>
      <c r="AD37" s="227">
        <v>0</v>
      </c>
      <c r="AE37" s="226">
        <v>0</v>
      </c>
      <c r="AF37" s="227">
        <v>0</v>
      </c>
      <c r="AG37" s="227">
        <v>0</v>
      </c>
      <c r="AH37" s="227">
        <v>-5.0000000000000001E-3</v>
      </c>
      <c r="AI37" s="227">
        <v>-5.0000000000000001E-3</v>
      </c>
      <c r="AJ37" s="227">
        <v>-5.0000000000000001E-3</v>
      </c>
      <c r="AK37" s="227">
        <v>-5.0000000000000001E-3</v>
      </c>
      <c r="AL37" s="227">
        <v>-5.0000000000000001E-3</v>
      </c>
      <c r="AM37" s="227">
        <v>-5.0000000000000001E-3</v>
      </c>
      <c r="AN37" s="227">
        <v>-5.0000000000000001E-3</v>
      </c>
      <c r="AO37" s="227">
        <v>-5.0000000000000001E-3</v>
      </c>
      <c r="AP37" s="228">
        <v>-5.0000000000000001E-3</v>
      </c>
      <c r="AQ37" s="227"/>
    </row>
    <row r="38" spans="1:43" s="13" customFormat="1" ht="12.75" outlineLevel="3" x14ac:dyDescent="0.2">
      <c r="A38" s="360" t="s">
        <v>1370</v>
      </c>
      <c r="B38" s="361" t="s">
        <v>2240</v>
      </c>
      <c r="C38" s="362" t="s">
        <v>3109</v>
      </c>
      <c r="D38" s="363"/>
      <c r="E38" s="364"/>
      <c r="F38" s="227">
        <v>137964241.19999999</v>
      </c>
      <c r="G38" s="227">
        <v>95093246.459000006</v>
      </c>
      <c r="H38" s="227">
        <f t="shared" si="0"/>
        <v>42870994.740999982</v>
      </c>
      <c r="I38" s="437">
        <f t="shared" si="1"/>
        <v>0.45083111932122388</v>
      </c>
      <c r="J38" s="437"/>
      <c r="K38" s="365"/>
      <c r="L38" s="18">
        <v>95093246.459000006</v>
      </c>
      <c r="M38" s="234">
        <f t="shared" si="2"/>
        <v>42870994.740999982</v>
      </c>
      <c r="N38" s="365"/>
      <c r="O38" s="18">
        <v>141379724.91999999</v>
      </c>
      <c r="P38" s="234">
        <f t="shared" si="3"/>
        <v>-3415483.7199999988</v>
      </c>
      <c r="Q38" s="353"/>
      <c r="R38" s="226">
        <v>83008149.106999993</v>
      </c>
      <c r="S38" s="226">
        <v>83615161.839000002</v>
      </c>
      <c r="T38" s="227">
        <v>106928994.647</v>
      </c>
      <c r="U38" s="227">
        <v>95251239.839000002</v>
      </c>
      <c r="V38" s="227">
        <v>98236233.147</v>
      </c>
      <c r="W38" s="227">
        <v>102160061.017</v>
      </c>
      <c r="X38" s="227">
        <v>106280311.977</v>
      </c>
      <c r="Y38" s="227">
        <v>113812972.627</v>
      </c>
      <c r="Z38" s="227">
        <v>119279554.134</v>
      </c>
      <c r="AA38" s="227">
        <v>126311971.074</v>
      </c>
      <c r="AB38" s="227">
        <v>117150358.36399999</v>
      </c>
      <c r="AC38" s="227">
        <v>109045267.56900001</v>
      </c>
      <c r="AD38" s="227">
        <v>95093246.459000006</v>
      </c>
      <c r="AE38" s="226">
        <v>101930700.41</v>
      </c>
      <c r="AF38" s="227">
        <v>96331909.269999996</v>
      </c>
      <c r="AG38" s="227">
        <v>102565407.14</v>
      </c>
      <c r="AH38" s="227">
        <v>104850502.921</v>
      </c>
      <c r="AI38" s="227">
        <v>110681465.73999999</v>
      </c>
      <c r="AJ38" s="227">
        <v>118998866.84999999</v>
      </c>
      <c r="AK38" s="227">
        <v>128999390.7</v>
      </c>
      <c r="AL38" s="227">
        <v>136583420.13999999</v>
      </c>
      <c r="AM38" s="227">
        <v>135600967.61000001</v>
      </c>
      <c r="AN38" s="227">
        <v>138876756.19</v>
      </c>
      <c r="AO38" s="227">
        <v>141379724.91999999</v>
      </c>
      <c r="AP38" s="228">
        <v>137964241.19999999</v>
      </c>
      <c r="AQ38" s="227"/>
    </row>
    <row r="39" spans="1:43" s="13" customFormat="1" ht="12.75" outlineLevel="3" x14ac:dyDescent="0.2">
      <c r="A39" s="360" t="s">
        <v>1371</v>
      </c>
      <c r="B39" s="361" t="s">
        <v>2241</v>
      </c>
      <c r="C39" s="362" t="s">
        <v>3110</v>
      </c>
      <c r="D39" s="363"/>
      <c r="E39" s="364"/>
      <c r="F39" s="227">
        <v>972407.85</v>
      </c>
      <c r="G39" s="227">
        <v>247648.88</v>
      </c>
      <c r="H39" s="227">
        <f t="shared" si="0"/>
        <v>724758.97</v>
      </c>
      <c r="I39" s="437">
        <f t="shared" si="1"/>
        <v>2.9265586422195811</v>
      </c>
      <c r="J39" s="437"/>
      <c r="K39" s="365"/>
      <c r="L39" s="18">
        <v>247648.88</v>
      </c>
      <c r="M39" s="234">
        <f t="shared" si="2"/>
        <v>724758.97</v>
      </c>
      <c r="N39" s="365"/>
      <c r="O39" s="18">
        <v>836863.36</v>
      </c>
      <c r="P39" s="234">
        <f t="shared" si="3"/>
        <v>135544.49</v>
      </c>
      <c r="Q39" s="353"/>
      <c r="R39" s="226">
        <v>73269.89</v>
      </c>
      <c r="S39" s="226">
        <v>84647.42</v>
      </c>
      <c r="T39" s="227">
        <v>88151.76</v>
      </c>
      <c r="U39" s="227">
        <v>96556.88</v>
      </c>
      <c r="V39" s="227">
        <v>103082.13</v>
      </c>
      <c r="W39" s="227">
        <v>113769.43000000001</v>
      </c>
      <c r="X39" s="227">
        <v>126236.93000000001</v>
      </c>
      <c r="Y39" s="227">
        <v>139894.42000000001</v>
      </c>
      <c r="Z39" s="227">
        <v>151759.98000000001</v>
      </c>
      <c r="AA39" s="227">
        <v>169814.65</v>
      </c>
      <c r="AB39" s="227">
        <v>197922.07</v>
      </c>
      <c r="AC39" s="227">
        <v>217183.66</v>
      </c>
      <c r="AD39" s="227">
        <v>247648.88</v>
      </c>
      <c r="AE39" s="226">
        <v>274380.22000000003</v>
      </c>
      <c r="AF39" s="227">
        <v>317111.98</v>
      </c>
      <c r="AG39" s="227">
        <v>373308.71</v>
      </c>
      <c r="AH39" s="227">
        <v>425650.33</v>
      </c>
      <c r="AI39" s="227">
        <v>486069.09</v>
      </c>
      <c r="AJ39" s="227">
        <v>532839.09</v>
      </c>
      <c r="AK39" s="227">
        <v>582451.85</v>
      </c>
      <c r="AL39" s="227">
        <v>648902.59</v>
      </c>
      <c r="AM39" s="227">
        <v>702257.98</v>
      </c>
      <c r="AN39" s="227">
        <v>745803.44000000006</v>
      </c>
      <c r="AO39" s="227">
        <v>836863.36</v>
      </c>
      <c r="AP39" s="228">
        <v>972407.85</v>
      </c>
      <c r="AQ39" s="227"/>
    </row>
    <row r="40" spans="1:43" s="13" customFormat="1" ht="12.75" x14ac:dyDescent="0.2">
      <c r="A40" s="238" t="s">
        <v>905</v>
      </c>
      <c r="B40" s="239" t="s">
        <v>906</v>
      </c>
      <c r="C40" s="240" t="s">
        <v>907</v>
      </c>
      <c r="D40" s="241"/>
      <c r="E40" s="242"/>
      <c r="F40" s="243">
        <v>138936649.04499999</v>
      </c>
      <c r="G40" s="243">
        <v>95340895.339000002</v>
      </c>
      <c r="H40" s="243">
        <f t="shared" si="0"/>
        <v>43595753.705999985</v>
      </c>
      <c r="I40" s="244">
        <f t="shared" si="1"/>
        <v>0.4572618449930454</v>
      </c>
      <c r="J40" s="245"/>
      <c r="K40" s="246"/>
      <c r="L40" s="243">
        <v>95340895.339000002</v>
      </c>
      <c r="M40" s="247">
        <f t="shared" si="2"/>
        <v>43595753.705999985</v>
      </c>
      <c r="N40" s="246"/>
      <c r="O40" s="243">
        <v>142216588.27500001</v>
      </c>
      <c r="P40" s="247">
        <f t="shared" si="3"/>
        <v>-3279939.2300000191</v>
      </c>
      <c r="Q40" s="243"/>
      <c r="R40" s="248">
        <v>83081418.996999994</v>
      </c>
      <c r="S40" s="248">
        <v>83699809.259000003</v>
      </c>
      <c r="T40" s="243">
        <v>107017146.40700001</v>
      </c>
      <c r="U40" s="243">
        <v>95347796.718999997</v>
      </c>
      <c r="V40" s="243">
        <v>98339315.276999995</v>
      </c>
      <c r="W40" s="243">
        <v>102273830.44700001</v>
      </c>
      <c r="X40" s="243">
        <v>106406548.90700001</v>
      </c>
      <c r="Y40" s="243">
        <v>113952867.04700001</v>
      </c>
      <c r="Z40" s="243">
        <v>119431314.11400001</v>
      </c>
      <c r="AA40" s="243">
        <v>126481785.72400001</v>
      </c>
      <c r="AB40" s="243">
        <v>117348280.43399999</v>
      </c>
      <c r="AC40" s="243">
        <v>109262451.229</v>
      </c>
      <c r="AD40" s="243">
        <v>95340895.339000002</v>
      </c>
      <c r="AE40" s="248">
        <v>102205080.63</v>
      </c>
      <c r="AF40" s="243">
        <v>96649021.25</v>
      </c>
      <c r="AG40" s="243">
        <v>102938715.84999999</v>
      </c>
      <c r="AH40" s="243">
        <v>105276153.24600001</v>
      </c>
      <c r="AI40" s="243">
        <v>111167534.825</v>
      </c>
      <c r="AJ40" s="243">
        <v>119531705.935</v>
      </c>
      <c r="AK40" s="243">
        <v>129581842.545</v>
      </c>
      <c r="AL40" s="243">
        <v>137232322.72499999</v>
      </c>
      <c r="AM40" s="243">
        <v>136303225.58500001</v>
      </c>
      <c r="AN40" s="243">
        <v>139622559.625</v>
      </c>
      <c r="AO40" s="243">
        <v>142216588.27500001</v>
      </c>
      <c r="AP40" s="249">
        <v>138936649.04499999</v>
      </c>
    </row>
    <row r="41" spans="1:43" s="13" customFormat="1" ht="12.75" customHeight="1" x14ac:dyDescent="0.2">
      <c r="A41" s="195"/>
      <c r="B41" s="235" t="s">
        <v>908</v>
      </c>
      <c r="C41" s="250" t="s">
        <v>909</v>
      </c>
      <c r="D41" s="231"/>
      <c r="E41" s="237"/>
      <c r="F41" s="18">
        <f>+F35+F40</f>
        <v>3406791000.7150002</v>
      </c>
      <c r="G41" s="18">
        <f>+G35+G40</f>
        <v>3242689867.5190001</v>
      </c>
      <c r="H41" s="18">
        <f t="shared" si="0"/>
        <v>164101133.1960001</v>
      </c>
      <c r="I41" s="232">
        <f t="shared" si="1"/>
        <v>5.0606484092033992E-2</v>
      </c>
      <c r="J41" s="233"/>
      <c r="K41" s="225"/>
      <c r="L41" s="18">
        <f>+L35+L40</f>
        <v>3242689867.5190001</v>
      </c>
      <c r="M41" s="234">
        <f t="shared" si="2"/>
        <v>164101133.1960001</v>
      </c>
      <c r="N41" s="225"/>
      <c r="O41" s="18">
        <f>+O35+O40</f>
        <v>3393562527.7849998</v>
      </c>
      <c r="P41" s="234">
        <f t="shared" si="3"/>
        <v>13228472.930000305</v>
      </c>
      <c r="Q41" s="18"/>
      <c r="R41" s="226">
        <f t="shared" ref="R41:AP41" si="4">+R35+R40</f>
        <v>3095934992.3170009</v>
      </c>
      <c r="S41" s="226">
        <f t="shared" si="4"/>
        <v>3105881942.9090004</v>
      </c>
      <c r="T41" s="227">
        <f t="shared" si="4"/>
        <v>3141528120.5670009</v>
      </c>
      <c r="U41" s="227">
        <f t="shared" si="4"/>
        <v>3139821489.3589997</v>
      </c>
      <c r="V41" s="227">
        <f t="shared" si="4"/>
        <v>3145785357.4370008</v>
      </c>
      <c r="W41" s="227">
        <f t="shared" si="4"/>
        <v>3155031548.5970006</v>
      </c>
      <c r="X41" s="227">
        <f t="shared" si="4"/>
        <v>3161726753.3169999</v>
      </c>
      <c r="Y41" s="227">
        <f t="shared" si="4"/>
        <v>3172645995.757</v>
      </c>
      <c r="Z41" s="227">
        <f t="shared" si="4"/>
        <v>3183064272.0240006</v>
      </c>
      <c r="AA41" s="227">
        <f t="shared" si="4"/>
        <v>3195273006.3640003</v>
      </c>
      <c r="AB41" s="227">
        <f t="shared" si="4"/>
        <v>3211560780.3940001</v>
      </c>
      <c r="AC41" s="227">
        <f t="shared" si="4"/>
        <v>3225826315.9490004</v>
      </c>
      <c r="AD41" s="227">
        <f t="shared" si="4"/>
        <v>3242689867.5190001</v>
      </c>
      <c r="AE41" s="226">
        <f t="shared" si="4"/>
        <v>3252769821.4100003</v>
      </c>
      <c r="AF41" s="227">
        <f t="shared" si="4"/>
        <v>3263106262.1100001</v>
      </c>
      <c r="AG41" s="227">
        <f t="shared" si="4"/>
        <v>3275011153.2499995</v>
      </c>
      <c r="AH41" s="227">
        <f t="shared" si="4"/>
        <v>3288635586.6359997</v>
      </c>
      <c r="AI41" s="227">
        <f t="shared" si="4"/>
        <v>3299595237.4949999</v>
      </c>
      <c r="AJ41" s="227">
        <f t="shared" si="4"/>
        <v>3320417917.3849998</v>
      </c>
      <c r="AK41" s="227">
        <f t="shared" si="4"/>
        <v>3340746587.8250008</v>
      </c>
      <c r="AL41" s="227">
        <f t="shared" si="4"/>
        <v>3360392662.7950001</v>
      </c>
      <c r="AM41" s="227">
        <f t="shared" si="4"/>
        <v>3365575568.9949999</v>
      </c>
      <c r="AN41" s="227">
        <f t="shared" si="4"/>
        <v>3379820660.9949999</v>
      </c>
      <c r="AO41" s="227">
        <f t="shared" si="4"/>
        <v>3393562527.7849998</v>
      </c>
      <c r="AP41" s="228">
        <f t="shared" si="4"/>
        <v>3406791000.7150002</v>
      </c>
    </row>
    <row r="42" spans="1:43" s="13" customFormat="1" ht="1.5" customHeight="1" outlineLevel="2" x14ac:dyDescent="0.2">
      <c r="A42" s="195"/>
      <c r="B42" s="235"/>
      <c r="C42" s="251"/>
      <c r="D42" s="198"/>
      <c r="E42" s="252"/>
      <c r="F42" s="227"/>
      <c r="G42" s="227"/>
      <c r="H42" s="18">
        <f t="shared" si="0"/>
        <v>0</v>
      </c>
      <c r="I42" s="232">
        <f t="shared" si="1"/>
        <v>0</v>
      </c>
      <c r="J42" s="233"/>
      <c r="K42" s="225"/>
      <c r="L42" s="18"/>
      <c r="M42" s="234">
        <f t="shared" si="2"/>
        <v>0</v>
      </c>
      <c r="N42" s="225"/>
      <c r="O42" s="18"/>
      <c r="P42" s="234">
        <f t="shared" si="3"/>
        <v>0</v>
      </c>
      <c r="Q42" s="18"/>
      <c r="R42" s="226"/>
      <c r="S42" s="226"/>
      <c r="T42" s="227"/>
      <c r="U42" s="227"/>
      <c r="V42" s="227"/>
      <c r="W42" s="227"/>
      <c r="X42" s="227"/>
      <c r="Y42" s="227"/>
      <c r="Z42" s="227"/>
      <c r="AA42" s="227"/>
      <c r="AB42" s="227"/>
      <c r="AC42" s="227"/>
      <c r="AD42" s="227"/>
      <c r="AE42" s="226"/>
      <c r="AF42" s="227"/>
      <c r="AG42" s="227"/>
      <c r="AH42" s="227"/>
      <c r="AI42" s="227"/>
      <c r="AJ42" s="227"/>
      <c r="AK42" s="227"/>
      <c r="AL42" s="227"/>
      <c r="AM42" s="227"/>
      <c r="AN42" s="227"/>
      <c r="AO42" s="227"/>
      <c r="AP42" s="228"/>
    </row>
    <row r="43" spans="1:43" s="13" customFormat="1" ht="12.75" outlineLevel="3" x14ac:dyDescent="0.2">
      <c r="A43" s="360" t="s">
        <v>1372</v>
      </c>
      <c r="B43" s="361" t="s">
        <v>2242</v>
      </c>
      <c r="C43" s="362" t="s">
        <v>3111</v>
      </c>
      <c r="D43" s="363"/>
      <c r="E43" s="364"/>
      <c r="F43" s="227">
        <v>1138323611.8380001</v>
      </c>
      <c r="G43" s="227">
        <v>1088193678.368</v>
      </c>
      <c r="H43" s="227">
        <f t="shared" ref="H43:H68" si="5">+F43-G43</f>
        <v>50129933.470000029</v>
      </c>
      <c r="I43" s="437">
        <f t="shared" ref="I43:I68" si="6">IF(G43&lt;0,IF(H43=0,0,IF(OR(G43=0,F43=0),"N.M.",IF(ABS(H43/G43)&gt;=10,"N.M.",H43/(-G43)))),IF(H43=0,0,IF(OR(G43=0,F43=0),"N.M.",IF(ABS(H43/G43)&gt;=10,"N.M.",H43/G43))))</f>
        <v>4.6067105944946805E-2</v>
      </c>
      <c r="J43" s="437"/>
      <c r="K43" s="365"/>
      <c r="L43" s="18">
        <v>1088193678.368</v>
      </c>
      <c r="M43" s="234">
        <f t="shared" ref="M43:M68" si="7">F43-L43</f>
        <v>50129933.470000029</v>
      </c>
      <c r="N43" s="365"/>
      <c r="O43" s="18">
        <v>1132762282.4679999</v>
      </c>
      <c r="P43" s="234">
        <f t="shared" ref="P43:P68" si="8">+F43-O43</f>
        <v>5561329.370000124</v>
      </c>
      <c r="Q43" s="353"/>
      <c r="R43" s="226">
        <v>1036772284.4579999</v>
      </c>
      <c r="S43" s="226">
        <v>1041446422.358</v>
      </c>
      <c r="T43" s="227">
        <v>1045468237.678</v>
      </c>
      <c r="U43" s="227">
        <v>1051656237.148</v>
      </c>
      <c r="V43" s="227">
        <v>1056027770.988</v>
      </c>
      <c r="W43" s="227">
        <v>1060689521.688</v>
      </c>
      <c r="X43" s="227">
        <v>1064527500.258</v>
      </c>
      <c r="Y43" s="227">
        <v>1069318636.008</v>
      </c>
      <c r="Z43" s="227">
        <v>1073538376.888</v>
      </c>
      <c r="AA43" s="227">
        <v>1078311691.9779999</v>
      </c>
      <c r="AB43" s="227">
        <v>1081655660.7179999</v>
      </c>
      <c r="AC43" s="227">
        <v>1085943791.0280001</v>
      </c>
      <c r="AD43" s="227">
        <v>1088193678.368</v>
      </c>
      <c r="AE43" s="226">
        <v>1091046915.3280001</v>
      </c>
      <c r="AF43" s="227">
        <v>1095957417.2479999</v>
      </c>
      <c r="AG43" s="227">
        <v>1100427271.428</v>
      </c>
      <c r="AH43" s="227">
        <v>1103466006.848</v>
      </c>
      <c r="AI43" s="227">
        <v>1108363942.0580001</v>
      </c>
      <c r="AJ43" s="227">
        <v>1110753820.158</v>
      </c>
      <c r="AK43" s="227">
        <v>1109423649.5280001</v>
      </c>
      <c r="AL43" s="227">
        <v>1114075650.618</v>
      </c>
      <c r="AM43" s="227">
        <v>1118625828.7579999</v>
      </c>
      <c r="AN43" s="227">
        <v>1122697385.188</v>
      </c>
      <c r="AO43" s="227">
        <v>1132762282.4679999</v>
      </c>
      <c r="AP43" s="228">
        <v>1138323611.8380001</v>
      </c>
      <c r="AQ43" s="227"/>
    </row>
    <row r="44" spans="1:43" s="13" customFormat="1" ht="12.75" outlineLevel="3" x14ac:dyDescent="0.2">
      <c r="A44" s="360" t="s">
        <v>1373</v>
      </c>
      <c r="B44" s="361" t="s">
        <v>2243</v>
      </c>
      <c r="C44" s="362" t="s">
        <v>3112</v>
      </c>
      <c r="D44" s="363"/>
      <c r="E44" s="364"/>
      <c r="F44" s="227">
        <v>-11466289.625</v>
      </c>
      <c r="G44" s="227">
        <v>-11844808.265000001</v>
      </c>
      <c r="H44" s="227">
        <f t="shared" si="5"/>
        <v>378518.6400000006</v>
      </c>
      <c r="I44" s="437">
        <f t="shared" si="6"/>
        <v>3.1956502083573451E-2</v>
      </c>
      <c r="J44" s="437"/>
      <c r="K44" s="365"/>
      <c r="L44" s="18">
        <v>-11844808.265000001</v>
      </c>
      <c r="M44" s="234">
        <f t="shared" si="7"/>
        <v>378518.6400000006</v>
      </c>
      <c r="N44" s="365"/>
      <c r="O44" s="18">
        <v>-11543207.914999999</v>
      </c>
      <c r="P44" s="234">
        <f t="shared" si="8"/>
        <v>76918.289999999106</v>
      </c>
      <c r="Q44" s="353"/>
      <c r="R44" s="226">
        <v>-6744384.5089999996</v>
      </c>
      <c r="S44" s="226">
        <v>-7745433.3590000002</v>
      </c>
      <c r="T44" s="227">
        <v>-12880920.709000001</v>
      </c>
      <c r="U44" s="227">
        <v>-10656745.179</v>
      </c>
      <c r="V44" s="227">
        <v>-10506327.979</v>
      </c>
      <c r="W44" s="227">
        <v>-10975544.549000001</v>
      </c>
      <c r="X44" s="227">
        <v>-11065626.399</v>
      </c>
      <c r="Y44" s="227">
        <v>-11272097.239</v>
      </c>
      <c r="Z44" s="227">
        <v>-11523699.814999999</v>
      </c>
      <c r="AA44" s="227">
        <v>-11429724.055</v>
      </c>
      <c r="AB44" s="227">
        <v>-12900809.244999999</v>
      </c>
      <c r="AC44" s="227">
        <v>-13123570.064999999</v>
      </c>
      <c r="AD44" s="227">
        <v>-11844808.265000001</v>
      </c>
      <c r="AE44" s="226">
        <v>-12068301.205</v>
      </c>
      <c r="AF44" s="227">
        <v>-11949215.355</v>
      </c>
      <c r="AG44" s="227">
        <v>-11791470.765000001</v>
      </c>
      <c r="AH44" s="227">
        <v>-10725483.414999999</v>
      </c>
      <c r="AI44" s="227">
        <v>-9292657.3049999997</v>
      </c>
      <c r="AJ44" s="227">
        <v>-9151496.6549999993</v>
      </c>
      <c r="AK44" s="227">
        <v>-8378769.7750000004</v>
      </c>
      <c r="AL44" s="227">
        <v>-8269716.9649999999</v>
      </c>
      <c r="AM44" s="227">
        <v>-8403977.4450000003</v>
      </c>
      <c r="AN44" s="227">
        <v>-9679492.5050000008</v>
      </c>
      <c r="AO44" s="227">
        <v>-11543207.914999999</v>
      </c>
      <c r="AP44" s="228">
        <v>-11466289.625</v>
      </c>
      <c r="AQ44" s="227"/>
    </row>
    <row r="45" spans="1:43" s="13" customFormat="1" ht="12.75" outlineLevel="3" x14ac:dyDescent="0.2">
      <c r="A45" s="360" t="s">
        <v>1374</v>
      </c>
      <c r="B45" s="361" t="s">
        <v>2244</v>
      </c>
      <c r="C45" s="362" t="s">
        <v>3113</v>
      </c>
      <c r="D45" s="363"/>
      <c r="E45" s="364"/>
      <c r="F45" s="227">
        <v>78692665.510000005</v>
      </c>
      <c r="G45" s="227">
        <v>61549273.659999996</v>
      </c>
      <c r="H45" s="227">
        <f t="shared" si="5"/>
        <v>17143391.850000009</v>
      </c>
      <c r="I45" s="437">
        <f t="shared" si="6"/>
        <v>0.27853118047664721</v>
      </c>
      <c r="J45" s="437"/>
      <c r="K45" s="365"/>
      <c r="L45" s="18">
        <v>61549273.659999996</v>
      </c>
      <c r="M45" s="234">
        <f t="shared" si="7"/>
        <v>17143391.850000009</v>
      </c>
      <c r="N45" s="365"/>
      <c r="O45" s="18">
        <v>79502260.819999993</v>
      </c>
      <c r="P45" s="234">
        <f t="shared" si="8"/>
        <v>-809595.30999998748</v>
      </c>
      <c r="Q45" s="353"/>
      <c r="R45" s="226">
        <v>43059526.359999999</v>
      </c>
      <c r="S45" s="226">
        <v>45767025.219999999</v>
      </c>
      <c r="T45" s="227">
        <v>47886413.18</v>
      </c>
      <c r="U45" s="227">
        <v>45490909.700000003</v>
      </c>
      <c r="V45" s="227">
        <v>47207985.630000003</v>
      </c>
      <c r="W45" s="227">
        <v>49070331.390000001</v>
      </c>
      <c r="X45" s="227">
        <v>50858707</v>
      </c>
      <c r="Y45" s="227">
        <v>52778718.909999996</v>
      </c>
      <c r="Z45" s="227">
        <v>54436807.840000004</v>
      </c>
      <c r="AA45" s="227">
        <v>55322244.539999999</v>
      </c>
      <c r="AB45" s="227">
        <v>57695536.640000001</v>
      </c>
      <c r="AC45" s="227">
        <v>59526570.659999996</v>
      </c>
      <c r="AD45" s="227">
        <v>61549273.659999996</v>
      </c>
      <c r="AE45" s="226">
        <v>63441092.479999997</v>
      </c>
      <c r="AF45" s="227">
        <v>65123779.979999997</v>
      </c>
      <c r="AG45" s="227">
        <v>66714141</v>
      </c>
      <c r="AH45" s="227">
        <v>67574615.980000004</v>
      </c>
      <c r="AI45" s="227">
        <v>67782232.980000004</v>
      </c>
      <c r="AJ45" s="227">
        <v>71411512.980000004</v>
      </c>
      <c r="AK45" s="227">
        <v>71571529.319999993</v>
      </c>
      <c r="AL45" s="227">
        <v>73511835.640000001</v>
      </c>
      <c r="AM45" s="227">
        <v>75698731.409999996</v>
      </c>
      <c r="AN45" s="227">
        <v>77528835.480000004</v>
      </c>
      <c r="AO45" s="227">
        <v>79502260.819999993</v>
      </c>
      <c r="AP45" s="228">
        <v>78692665.510000005</v>
      </c>
      <c r="AQ45" s="227"/>
    </row>
    <row r="46" spans="1:43" s="13" customFormat="1" ht="12.75" outlineLevel="3" x14ac:dyDescent="0.2">
      <c r="A46" s="360" t="s">
        <v>1375</v>
      </c>
      <c r="B46" s="361" t="s">
        <v>2245</v>
      </c>
      <c r="C46" s="362" t="s">
        <v>3114</v>
      </c>
      <c r="D46" s="363"/>
      <c r="E46" s="364"/>
      <c r="F46" s="227">
        <v>-4299960.08</v>
      </c>
      <c r="G46" s="227">
        <v>-3755857.62</v>
      </c>
      <c r="H46" s="227">
        <f t="shared" si="5"/>
        <v>-544102.46</v>
      </c>
      <c r="I46" s="437">
        <f t="shared" si="6"/>
        <v>-0.14486770134806121</v>
      </c>
      <c r="J46" s="437"/>
      <c r="K46" s="365"/>
      <c r="L46" s="18">
        <v>-3755857.62</v>
      </c>
      <c r="M46" s="234">
        <f t="shared" si="7"/>
        <v>-544102.46</v>
      </c>
      <c r="N46" s="365"/>
      <c r="O46" s="18">
        <v>-4254943.84</v>
      </c>
      <c r="P46" s="234">
        <f t="shared" si="8"/>
        <v>-45016.240000000224</v>
      </c>
      <c r="Q46" s="353"/>
      <c r="R46" s="226">
        <v>-3330303.52</v>
      </c>
      <c r="S46" s="226">
        <v>-3354350.49</v>
      </c>
      <c r="T46" s="227">
        <v>-3378375.75</v>
      </c>
      <c r="U46" s="227">
        <v>-3402396.51</v>
      </c>
      <c r="V46" s="227">
        <v>-3426347.96</v>
      </c>
      <c r="W46" s="227">
        <v>-3450207.14</v>
      </c>
      <c r="X46" s="227">
        <v>-3473978.35</v>
      </c>
      <c r="Y46" s="227">
        <v>-3497727.69</v>
      </c>
      <c r="Z46" s="227">
        <v>-3521467.84</v>
      </c>
      <c r="AA46" s="227">
        <v>-3545161.7</v>
      </c>
      <c r="AB46" s="227">
        <v>-3685136.58</v>
      </c>
      <c r="AC46" s="227">
        <v>-3710205.46</v>
      </c>
      <c r="AD46" s="227">
        <v>-3755857.62</v>
      </c>
      <c r="AE46" s="226">
        <v>-3801479.52</v>
      </c>
      <c r="AF46" s="227">
        <v>-3847118.68</v>
      </c>
      <c r="AG46" s="227">
        <v>-3892727.88</v>
      </c>
      <c r="AH46" s="227">
        <v>-3938299.17</v>
      </c>
      <c r="AI46" s="227">
        <v>-3983816.43</v>
      </c>
      <c r="AJ46" s="227">
        <v>-4029263.17</v>
      </c>
      <c r="AK46" s="227">
        <v>-4074660.15</v>
      </c>
      <c r="AL46" s="227">
        <v>-4119743.71</v>
      </c>
      <c r="AM46" s="227">
        <v>-4164838.11</v>
      </c>
      <c r="AN46" s="227">
        <v>-4209925.76</v>
      </c>
      <c r="AO46" s="227">
        <v>-4254943.84</v>
      </c>
      <c r="AP46" s="228">
        <v>-4299960.08</v>
      </c>
      <c r="AQ46" s="227"/>
    </row>
    <row r="47" spans="1:43" s="13" customFormat="1" ht="12.75" outlineLevel="3" x14ac:dyDescent="0.2">
      <c r="A47" s="360" t="s">
        <v>1376</v>
      </c>
      <c r="B47" s="361" t="s">
        <v>2246</v>
      </c>
      <c r="C47" s="362" t="s">
        <v>3115</v>
      </c>
      <c r="D47" s="363"/>
      <c r="E47" s="364"/>
      <c r="F47" s="227">
        <v>28834250.760000002</v>
      </c>
      <c r="G47" s="227">
        <v>25345259.800000001</v>
      </c>
      <c r="H47" s="227">
        <f t="shared" si="5"/>
        <v>3488990.9600000009</v>
      </c>
      <c r="I47" s="437">
        <f t="shared" si="6"/>
        <v>0.13765852027289147</v>
      </c>
      <c r="J47" s="437"/>
      <c r="K47" s="365"/>
      <c r="L47" s="18">
        <v>25345259.800000001</v>
      </c>
      <c r="M47" s="234">
        <f t="shared" si="7"/>
        <v>3488990.9600000009</v>
      </c>
      <c r="N47" s="365"/>
      <c r="O47" s="18">
        <v>29899887.420000002</v>
      </c>
      <c r="P47" s="234">
        <f t="shared" si="8"/>
        <v>-1065636.6600000001</v>
      </c>
      <c r="Q47" s="353"/>
      <c r="R47" s="226">
        <v>19846555.379999999</v>
      </c>
      <c r="S47" s="226">
        <v>20561482.170000002</v>
      </c>
      <c r="T47" s="227">
        <v>21303239.780000001</v>
      </c>
      <c r="U47" s="227">
        <v>21718247.68</v>
      </c>
      <c r="V47" s="227">
        <v>22458119.140000001</v>
      </c>
      <c r="W47" s="227">
        <v>23206849.100000001</v>
      </c>
      <c r="X47" s="227">
        <v>23187067.140000001</v>
      </c>
      <c r="Y47" s="227">
        <v>23947722.379999999</v>
      </c>
      <c r="Z47" s="227">
        <v>24724092.280000001</v>
      </c>
      <c r="AA47" s="227">
        <v>24589350.609999999</v>
      </c>
      <c r="AB47" s="227">
        <v>25389129.98</v>
      </c>
      <c r="AC47" s="227">
        <v>26199652.210000001</v>
      </c>
      <c r="AD47" s="227">
        <v>25345259.800000001</v>
      </c>
      <c r="AE47" s="226">
        <v>26202358.329999998</v>
      </c>
      <c r="AF47" s="227">
        <v>27069191.879999999</v>
      </c>
      <c r="AG47" s="227">
        <v>25729000.289999999</v>
      </c>
      <c r="AH47" s="227">
        <v>26573706.449999999</v>
      </c>
      <c r="AI47" s="227">
        <v>27428457.989999998</v>
      </c>
      <c r="AJ47" s="227">
        <v>26646095.75</v>
      </c>
      <c r="AK47" s="227">
        <v>27446401.260000002</v>
      </c>
      <c r="AL47" s="227">
        <v>28271977.140000001</v>
      </c>
      <c r="AM47" s="227">
        <v>28182753.059999999</v>
      </c>
      <c r="AN47" s="227">
        <v>29034983.91</v>
      </c>
      <c r="AO47" s="227">
        <v>29899887.420000002</v>
      </c>
      <c r="AP47" s="228">
        <v>28834250.760000002</v>
      </c>
      <c r="AQ47" s="227"/>
    </row>
    <row r="48" spans="1:43" s="13" customFormat="1" ht="12.75" outlineLevel="3" x14ac:dyDescent="0.2">
      <c r="A48" s="360" t="s">
        <v>1377</v>
      </c>
      <c r="B48" s="361" t="s">
        <v>2247</v>
      </c>
      <c r="C48" s="362" t="s">
        <v>3116</v>
      </c>
      <c r="D48" s="363"/>
      <c r="E48" s="364"/>
      <c r="F48" s="227">
        <v>299841.34000000003</v>
      </c>
      <c r="G48" s="227">
        <v>153438.57</v>
      </c>
      <c r="H48" s="227">
        <f t="shared" si="5"/>
        <v>146402.77000000002</v>
      </c>
      <c r="I48" s="437">
        <f t="shared" si="6"/>
        <v>0.95414581874687709</v>
      </c>
      <c r="J48" s="437"/>
      <c r="K48" s="365"/>
      <c r="L48" s="18">
        <v>153438.57</v>
      </c>
      <c r="M48" s="234">
        <f t="shared" si="7"/>
        <v>146402.77000000002</v>
      </c>
      <c r="N48" s="365"/>
      <c r="O48" s="18">
        <v>285783.07</v>
      </c>
      <c r="P48" s="234">
        <f t="shared" si="8"/>
        <v>14058.270000000019</v>
      </c>
      <c r="Q48" s="353"/>
      <c r="R48" s="226">
        <v>45996.75</v>
      </c>
      <c r="S48" s="226">
        <v>53101.71</v>
      </c>
      <c r="T48" s="227">
        <v>60377.08</v>
      </c>
      <c r="U48" s="227">
        <v>67940.540000000008</v>
      </c>
      <c r="V48" s="227">
        <v>75949.919999999998</v>
      </c>
      <c r="W48" s="227">
        <v>84320.34</v>
      </c>
      <c r="X48" s="227">
        <v>93030.92</v>
      </c>
      <c r="Y48" s="227">
        <v>102036.12</v>
      </c>
      <c r="Z48" s="227">
        <v>111609.93000000001</v>
      </c>
      <c r="AA48" s="227">
        <v>121478.42</v>
      </c>
      <c r="AB48" s="227">
        <v>131755.79</v>
      </c>
      <c r="AC48" s="227">
        <v>142405.37</v>
      </c>
      <c r="AD48" s="227">
        <v>153438.57</v>
      </c>
      <c r="AE48" s="226">
        <v>164821.82</v>
      </c>
      <c r="AF48" s="227">
        <v>176310.84</v>
      </c>
      <c r="AG48" s="227">
        <v>187850.34</v>
      </c>
      <c r="AH48" s="227">
        <v>199437.56</v>
      </c>
      <c r="AI48" s="227">
        <v>211104.7</v>
      </c>
      <c r="AJ48" s="227">
        <v>222854.05000000002</v>
      </c>
      <c r="AK48" s="227">
        <v>234691.55000000002</v>
      </c>
      <c r="AL48" s="227">
        <v>246654.93</v>
      </c>
      <c r="AM48" s="227">
        <v>258835.31</v>
      </c>
      <c r="AN48" s="227">
        <v>272135.56</v>
      </c>
      <c r="AO48" s="227">
        <v>285783.07</v>
      </c>
      <c r="AP48" s="228">
        <v>299841.34000000003</v>
      </c>
      <c r="AQ48" s="227"/>
    </row>
    <row r="49" spans="1:42" s="13" customFormat="1" ht="12.75" x14ac:dyDescent="0.2">
      <c r="A49" s="238" t="s">
        <v>1140</v>
      </c>
      <c r="B49" s="253" t="s">
        <v>910</v>
      </c>
      <c r="C49" s="254" t="s">
        <v>911</v>
      </c>
      <c r="D49" s="241"/>
      <c r="E49" s="242"/>
      <c r="F49" s="243">
        <v>1230384119.743</v>
      </c>
      <c r="G49" s="243">
        <v>1159640984.513</v>
      </c>
      <c r="H49" s="243">
        <f t="shared" si="5"/>
        <v>70743135.230000019</v>
      </c>
      <c r="I49" s="244">
        <f t="shared" si="6"/>
        <v>6.1004342011686599E-2</v>
      </c>
      <c r="J49" s="245"/>
      <c r="K49" s="246"/>
      <c r="L49" s="243">
        <v>1159640984.513</v>
      </c>
      <c r="M49" s="247">
        <f t="shared" si="7"/>
        <v>70743135.230000019</v>
      </c>
      <c r="N49" s="246"/>
      <c r="O49" s="243">
        <v>1226652062.023</v>
      </c>
      <c r="P49" s="247">
        <f t="shared" si="8"/>
        <v>3732057.7200000286</v>
      </c>
      <c r="Q49" s="243"/>
      <c r="R49" s="248">
        <v>1089649674.9190001</v>
      </c>
      <c r="S49" s="248">
        <v>1096728247.6090002</v>
      </c>
      <c r="T49" s="243">
        <v>1098458971.2589998</v>
      </c>
      <c r="U49" s="243">
        <v>1104874193.3789999</v>
      </c>
      <c r="V49" s="243">
        <v>1111837149.7390003</v>
      </c>
      <c r="W49" s="243">
        <v>1118625270.8289998</v>
      </c>
      <c r="X49" s="243">
        <v>1124126700.5690002</v>
      </c>
      <c r="Y49" s="243">
        <v>1131377288.4890001</v>
      </c>
      <c r="Z49" s="243">
        <v>1137765719.283</v>
      </c>
      <c r="AA49" s="243">
        <v>1143369879.793</v>
      </c>
      <c r="AB49" s="243">
        <v>1148286137.303</v>
      </c>
      <c r="AC49" s="243">
        <v>1154978643.743</v>
      </c>
      <c r="AD49" s="243">
        <v>1159640984.513</v>
      </c>
      <c r="AE49" s="248">
        <v>1164985407.233</v>
      </c>
      <c r="AF49" s="243">
        <v>1172530365.9129999</v>
      </c>
      <c r="AG49" s="243">
        <v>1177374064.4129996</v>
      </c>
      <c r="AH49" s="243">
        <v>1183149984.253</v>
      </c>
      <c r="AI49" s="243">
        <v>1190509263.993</v>
      </c>
      <c r="AJ49" s="243">
        <v>1195853523.1129999</v>
      </c>
      <c r="AK49" s="243">
        <v>1196222841.7329998</v>
      </c>
      <c r="AL49" s="243">
        <v>1203716657.6530004</v>
      </c>
      <c r="AM49" s="243">
        <v>1210197332.983</v>
      </c>
      <c r="AN49" s="243">
        <v>1215643921.8729999</v>
      </c>
      <c r="AO49" s="243">
        <v>1226652062.023</v>
      </c>
      <c r="AP49" s="249">
        <v>1230384119.743</v>
      </c>
    </row>
    <row r="50" spans="1:42" s="13" customFormat="1" ht="12.75" x14ac:dyDescent="0.2">
      <c r="A50" s="195"/>
      <c r="B50" s="235" t="s">
        <v>912</v>
      </c>
      <c r="C50" s="255" t="s">
        <v>913</v>
      </c>
      <c r="D50" s="231"/>
      <c r="E50" s="237"/>
      <c r="F50" s="18">
        <f>+F41-F49</f>
        <v>2176406880.9720001</v>
      </c>
      <c r="G50" s="18">
        <f>+G41-G49</f>
        <v>2083048883.006</v>
      </c>
      <c r="H50" s="18">
        <f t="shared" si="5"/>
        <v>93357997.96600008</v>
      </c>
      <c r="I50" s="232">
        <f t="shared" si="6"/>
        <v>4.4817958295475663E-2</v>
      </c>
      <c r="J50" s="233"/>
      <c r="K50" s="225"/>
      <c r="L50" s="18">
        <f>+L41-L49</f>
        <v>2083048883.006</v>
      </c>
      <c r="M50" s="234">
        <f t="shared" si="7"/>
        <v>93357997.96600008</v>
      </c>
      <c r="N50" s="225"/>
      <c r="O50" s="18">
        <f>+O41-O49</f>
        <v>2166910465.7620001</v>
      </c>
      <c r="P50" s="234">
        <f t="shared" si="8"/>
        <v>9496415.2100000381</v>
      </c>
      <c r="Q50" s="18"/>
      <c r="R50" s="226">
        <f t="shared" ref="R50:AP50" si="9">+R41-R49</f>
        <v>2006285317.3980007</v>
      </c>
      <c r="S50" s="226">
        <f t="shared" si="9"/>
        <v>2009153695.3000002</v>
      </c>
      <c r="T50" s="227">
        <f t="shared" si="9"/>
        <v>2043069149.308001</v>
      </c>
      <c r="U50" s="227">
        <f t="shared" si="9"/>
        <v>2034947295.9799998</v>
      </c>
      <c r="V50" s="227">
        <f t="shared" si="9"/>
        <v>2033948207.6980004</v>
      </c>
      <c r="W50" s="227">
        <f t="shared" si="9"/>
        <v>2036406277.7680008</v>
      </c>
      <c r="X50" s="227">
        <f t="shared" si="9"/>
        <v>2037600052.7479997</v>
      </c>
      <c r="Y50" s="227">
        <f t="shared" si="9"/>
        <v>2041268707.2679999</v>
      </c>
      <c r="Z50" s="227">
        <f t="shared" si="9"/>
        <v>2045298552.7410007</v>
      </c>
      <c r="AA50" s="227">
        <f t="shared" si="9"/>
        <v>2051903126.5710003</v>
      </c>
      <c r="AB50" s="227">
        <f t="shared" si="9"/>
        <v>2063274643.0910001</v>
      </c>
      <c r="AC50" s="227">
        <f t="shared" si="9"/>
        <v>2070847672.2060003</v>
      </c>
      <c r="AD50" s="227">
        <f t="shared" si="9"/>
        <v>2083048883.006</v>
      </c>
      <c r="AE50" s="226">
        <f t="shared" si="9"/>
        <v>2087784414.1770003</v>
      </c>
      <c r="AF50" s="227">
        <f t="shared" si="9"/>
        <v>2090575896.1970003</v>
      </c>
      <c r="AG50" s="227">
        <f t="shared" si="9"/>
        <v>2097637088.8369999</v>
      </c>
      <c r="AH50" s="227">
        <f t="shared" si="9"/>
        <v>2105485602.3829997</v>
      </c>
      <c r="AI50" s="227">
        <f t="shared" si="9"/>
        <v>2109085973.5019999</v>
      </c>
      <c r="AJ50" s="227">
        <f t="shared" si="9"/>
        <v>2124564394.2719998</v>
      </c>
      <c r="AK50" s="227">
        <f t="shared" si="9"/>
        <v>2144523746.092001</v>
      </c>
      <c r="AL50" s="227">
        <f t="shared" si="9"/>
        <v>2156676005.1419997</v>
      </c>
      <c r="AM50" s="227">
        <f t="shared" si="9"/>
        <v>2155378236.0120001</v>
      </c>
      <c r="AN50" s="227">
        <f t="shared" si="9"/>
        <v>2164176739.1219997</v>
      </c>
      <c r="AO50" s="227">
        <f t="shared" si="9"/>
        <v>2166910465.7620001</v>
      </c>
      <c r="AP50" s="228">
        <f t="shared" si="9"/>
        <v>2176406880.9720001</v>
      </c>
    </row>
    <row r="51" spans="1:42" s="13" customFormat="1" ht="1.5" customHeight="1" outlineLevel="2" x14ac:dyDescent="0.2">
      <c r="A51" s="195"/>
      <c r="B51" s="235"/>
      <c r="C51" s="256"/>
      <c r="D51" s="198"/>
      <c r="E51" s="252"/>
      <c r="F51" s="227"/>
      <c r="G51" s="227"/>
      <c r="H51" s="18">
        <f t="shared" si="5"/>
        <v>0</v>
      </c>
      <c r="I51" s="232">
        <f t="shared" si="6"/>
        <v>0</v>
      </c>
      <c r="J51" s="233"/>
      <c r="K51" s="225"/>
      <c r="L51" s="18"/>
      <c r="M51" s="234">
        <f t="shared" si="7"/>
        <v>0</v>
      </c>
      <c r="N51" s="225"/>
      <c r="O51" s="18"/>
      <c r="P51" s="234">
        <f t="shared" si="8"/>
        <v>0</v>
      </c>
      <c r="Q51" s="18"/>
      <c r="R51" s="226"/>
      <c r="S51" s="226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6"/>
      <c r="AF51" s="227"/>
      <c r="AG51" s="227"/>
      <c r="AH51" s="227"/>
      <c r="AI51" s="227"/>
      <c r="AJ51" s="227"/>
      <c r="AK51" s="227"/>
      <c r="AL51" s="227"/>
      <c r="AM51" s="227"/>
      <c r="AN51" s="227"/>
      <c r="AO51" s="227"/>
      <c r="AP51" s="228"/>
    </row>
    <row r="52" spans="1:42" s="13" customFormat="1" ht="12.75" x14ac:dyDescent="0.2">
      <c r="A52" s="195" t="s">
        <v>1141</v>
      </c>
      <c r="B52" s="235" t="s">
        <v>914</v>
      </c>
      <c r="C52" s="256" t="s">
        <v>915</v>
      </c>
      <c r="D52" s="198"/>
      <c r="E52" s="257"/>
      <c r="F52" s="258">
        <v>0</v>
      </c>
      <c r="G52" s="258">
        <v>0</v>
      </c>
      <c r="H52" s="18">
        <f t="shared" si="5"/>
        <v>0</v>
      </c>
      <c r="I52" s="232">
        <f t="shared" si="6"/>
        <v>0</v>
      </c>
      <c r="J52" s="233"/>
      <c r="K52" s="225"/>
      <c r="L52" s="259">
        <v>0</v>
      </c>
      <c r="M52" s="234">
        <f t="shared" si="7"/>
        <v>0</v>
      </c>
      <c r="N52" s="225"/>
      <c r="O52" s="259">
        <v>0</v>
      </c>
      <c r="P52" s="234">
        <f t="shared" si="8"/>
        <v>0</v>
      </c>
      <c r="Q52" s="259"/>
      <c r="R52" s="226">
        <v>0</v>
      </c>
      <c r="S52" s="226">
        <v>0</v>
      </c>
      <c r="T52" s="227">
        <v>0</v>
      </c>
      <c r="U52" s="227">
        <v>0</v>
      </c>
      <c r="V52" s="227">
        <v>0</v>
      </c>
      <c r="W52" s="227">
        <v>0</v>
      </c>
      <c r="X52" s="227">
        <v>0</v>
      </c>
      <c r="Y52" s="227">
        <v>0</v>
      </c>
      <c r="Z52" s="227">
        <v>0</v>
      </c>
      <c r="AA52" s="227">
        <v>0</v>
      </c>
      <c r="AB52" s="227">
        <v>0</v>
      </c>
      <c r="AC52" s="227">
        <v>0</v>
      </c>
      <c r="AD52" s="227">
        <v>0</v>
      </c>
      <c r="AE52" s="226">
        <v>0</v>
      </c>
      <c r="AF52" s="227">
        <v>0</v>
      </c>
      <c r="AG52" s="227">
        <v>0</v>
      </c>
      <c r="AH52" s="227">
        <v>0</v>
      </c>
      <c r="AI52" s="227">
        <v>0</v>
      </c>
      <c r="AJ52" s="227">
        <v>0</v>
      </c>
      <c r="AK52" s="227">
        <v>0</v>
      </c>
      <c r="AL52" s="227">
        <v>0</v>
      </c>
      <c r="AM52" s="227">
        <v>0</v>
      </c>
      <c r="AN52" s="227">
        <v>0</v>
      </c>
      <c r="AO52" s="227">
        <v>0</v>
      </c>
      <c r="AP52" s="228">
        <v>0</v>
      </c>
    </row>
    <row r="53" spans="1:42" s="13" customFormat="1" ht="1.5" customHeight="1" outlineLevel="2" x14ac:dyDescent="0.2">
      <c r="A53" s="195"/>
      <c r="B53" s="235"/>
      <c r="C53" s="256"/>
      <c r="D53" s="198"/>
      <c r="E53" s="257"/>
      <c r="F53" s="258"/>
      <c r="G53" s="258"/>
      <c r="H53" s="18">
        <f t="shared" si="5"/>
        <v>0</v>
      </c>
      <c r="I53" s="232">
        <f t="shared" si="6"/>
        <v>0</v>
      </c>
      <c r="J53" s="233"/>
      <c r="K53" s="225"/>
      <c r="L53" s="259"/>
      <c r="M53" s="234">
        <f t="shared" si="7"/>
        <v>0</v>
      </c>
      <c r="N53" s="225"/>
      <c r="O53" s="259"/>
      <c r="P53" s="234">
        <f t="shared" si="8"/>
        <v>0</v>
      </c>
      <c r="Q53" s="259"/>
      <c r="R53" s="226"/>
      <c r="S53" s="226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6"/>
      <c r="AF53" s="227"/>
      <c r="AG53" s="227"/>
      <c r="AH53" s="227"/>
      <c r="AI53" s="227"/>
      <c r="AJ53" s="227"/>
      <c r="AK53" s="227"/>
      <c r="AL53" s="227"/>
      <c r="AM53" s="227"/>
      <c r="AN53" s="227"/>
      <c r="AO53" s="227"/>
      <c r="AP53" s="228"/>
    </row>
    <row r="54" spans="1:42" s="13" customFormat="1" ht="12.75" x14ac:dyDescent="0.2">
      <c r="A54" s="195" t="s">
        <v>1142</v>
      </c>
      <c r="B54" s="235" t="s">
        <v>916</v>
      </c>
      <c r="C54" s="256" t="s">
        <v>917</v>
      </c>
      <c r="D54" s="198"/>
      <c r="E54" s="257"/>
      <c r="F54" s="258">
        <v>0</v>
      </c>
      <c r="G54" s="258">
        <v>0</v>
      </c>
      <c r="H54" s="18">
        <f t="shared" si="5"/>
        <v>0</v>
      </c>
      <c r="I54" s="232">
        <f t="shared" si="6"/>
        <v>0</v>
      </c>
      <c r="J54" s="233"/>
      <c r="K54" s="225"/>
      <c r="L54" s="259">
        <v>0</v>
      </c>
      <c r="M54" s="234">
        <f t="shared" si="7"/>
        <v>0</v>
      </c>
      <c r="N54" s="225"/>
      <c r="O54" s="259">
        <v>0</v>
      </c>
      <c r="P54" s="234">
        <f t="shared" si="8"/>
        <v>0</v>
      </c>
      <c r="Q54" s="259"/>
      <c r="R54" s="226">
        <v>0</v>
      </c>
      <c r="S54" s="226">
        <v>0</v>
      </c>
      <c r="T54" s="227">
        <v>0</v>
      </c>
      <c r="U54" s="227">
        <v>0</v>
      </c>
      <c r="V54" s="227">
        <v>0</v>
      </c>
      <c r="W54" s="227">
        <v>0</v>
      </c>
      <c r="X54" s="227">
        <v>0</v>
      </c>
      <c r="Y54" s="227">
        <v>0</v>
      </c>
      <c r="Z54" s="227">
        <v>0</v>
      </c>
      <c r="AA54" s="227">
        <v>0</v>
      </c>
      <c r="AB54" s="227">
        <v>0</v>
      </c>
      <c r="AC54" s="227">
        <v>0</v>
      </c>
      <c r="AD54" s="227">
        <v>0</v>
      </c>
      <c r="AE54" s="226">
        <v>0</v>
      </c>
      <c r="AF54" s="227">
        <v>0</v>
      </c>
      <c r="AG54" s="227">
        <v>0</v>
      </c>
      <c r="AH54" s="227">
        <v>0</v>
      </c>
      <c r="AI54" s="227">
        <v>0</v>
      </c>
      <c r="AJ54" s="227">
        <v>0</v>
      </c>
      <c r="AK54" s="227">
        <v>0</v>
      </c>
      <c r="AL54" s="227">
        <v>0</v>
      </c>
      <c r="AM54" s="227">
        <v>0</v>
      </c>
      <c r="AN54" s="227">
        <v>0</v>
      </c>
      <c r="AO54" s="227">
        <v>0</v>
      </c>
      <c r="AP54" s="228">
        <v>0</v>
      </c>
    </row>
    <row r="55" spans="1:42" s="13" customFormat="1" ht="1.5" customHeight="1" outlineLevel="2" x14ac:dyDescent="0.2">
      <c r="A55" s="195"/>
      <c r="B55" s="235"/>
      <c r="C55" s="256"/>
      <c r="D55" s="198"/>
      <c r="E55" s="257"/>
      <c r="F55" s="258"/>
      <c r="G55" s="258"/>
      <c r="H55" s="18">
        <f t="shared" si="5"/>
        <v>0</v>
      </c>
      <c r="I55" s="232">
        <f t="shared" si="6"/>
        <v>0</v>
      </c>
      <c r="J55" s="233"/>
      <c r="K55" s="225"/>
      <c r="L55" s="259"/>
      <c r="M55" s="234">
        <f t="shared" si="7"/>
        <v>0</v>
      </c>
      <c r="N55" s="225"/>
      <c r="O55" s="259"/>
      <c r="P55" s="234">
        <f t="shared" si="8"/>
        <v>0</v>
      </c>
      <c r="Q55" s="259"/>
      <c r="R55" s="226"/>
      <c r="S55" s="226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6"/>
      <c r="AF55" s="227"/>
      <c r="AG55" s="227"/>
      <c r="AH55" s="227"/>
      <c r="AI55" s="227"/>
      <c r="AJ55" s="227"/>
      <c r="AK55" s="227"/>
      <c r="AL55" s="227"/>
      <c r="AM55" s="227"/>
      <c r="AN55" s="227"/>
      <c r="AO55" s="227"/>
      <c r="AP55" s="228"/>
    </row>
    <row r="56" spans="1:42" s="13" customFormat="1" ht="12.75" x14ac:dyDescent="0.2">
      <c r="A56" s="195" t="s">
        <v>1143</v>
      </c>
      <c r="B56" s="235" t="s">
        <v>918</v>
      </c>
      <c r="C56" s="256" t="s">
        <v>919</v>
      </c>
      <c r="D56" s="198"/>
      <c r="E56" s="257"/>
      <c r="F56" s="258">
        <v>0</v>
      </c>
      <c r="G56" s="258">
        <v>0</v>
      </c>
      <c r="H56" s="18">
        <f t="shared" si="5"/>
        <v>0</v>
      </c>
      <c r="I56" s="232">
        <f t="shared" si="6"/>
        <v>0</v>
      </c>
      <c r="J56" s="233"/>
      <c r="K56" s="225"/>
      <c r="L56" s="259">
        <v>0</v>
      </c>
      <c r="M56" s="234">
        <f t="shared" si="7"/>
        <v>0</v>
      </c>
      <c r="N56" s="225"/>
      <c r="O56" s="259">
        <v>0</v>
      </c>
      <c r="P56" s="234">
        <f t="shared" si="8"/>
        <v>0</v>
      </c>
      <c r="Q56" s="259"/>
      <c r="R56" s="226">
        <v>0</v>
      </c>
      <c r="S56" s="226">
        <v>0</v>
      </c>
      <c r="T56" s="227">
        <v>0</v>
      </c>
      <c r="U56" s="227">
        <v>0</v>
      </c>
      <c r="V56" s="227">
        <v>0</v>
      </c>
      <c r="W56" s="227">
        <v>0</v>
      </c>
      <c r="X56" s="227">
        <v>0</v>
      </c>
      <c r="Y56" s="227">
        <v>0</v>
      </c>
      <c r="Z56" s="227">
        <v>0</v>
      </c>
      <c r="AA56" s="227">
        <v>0</v>
      </c>
      <c r="AB56" s="227">
        <v>0</v>
      </c>
      <c r="AC56" s="227">
        <v>0</v>
      </c>
      <c r="AD56" s="227">
        <v>0</v>
      </c>
      <c r="AE56" s="226">
        <v>0</v>
      </c>
      <c r="AF56" s="227">
        <v>0</v>
      </c>
      <c r="AG56" s="227">
        <v>0</v>
      </c>
      <c r="AH56" s="227">
        <v>0</v>
      </c>
      <c r="AI56" s="227">
        <v>0</v>
      </c>
      <c r="AJ56" s="227">
        <v>0</v>
      </c>
      <c r="AK56" s="227">
        <v>0</v>
      </c>
      <c r="AL56" s="227">
        <v>0</v>
      </c>
      <c r="AM56" s="227">
        <v>0</v>
      </c>
      <c r="AN56" s="227">
        <v>0</v>
      </c>
      <c r="AO56" s="227">
        <v>0</v>
      </c>
      <c r="AP56" s="228">
        <v>0</v>
      </c>
    </row>
    <row r="57" spans="1:42" s="13" customFormat="1" ht="1.5" customHeight="1" outlineLevel="2" x14ac:dyDescent="0.2">
      <c r="A57" s="195"/>
      <c r="B57" s="235"/>
      <c r="C57" s="256"/>
      <c r="D57" s="198"/>
      <c r="E57" s="257"/>
      <c r="F57" s="258"/>
      <c r="G57" s="258"/>
      <c r="H57" s="18">
        <f t="shared" si="5"/>
        <v>0</v>
      </c>
      <c r="I57" s="232">
        <f t="shared" si="6"/>
        <v>0</v>
      </c>
      <c r="J57" s="233"/>
      <c r="K57" s="225"/>
      <c r="L57" s="259"/>
      <c r="M57" s="234">
        <f t="shared" si="7"/>
        <v>0</v>
      </c>
      <c r="N57" s="225"/>
      <c r="O57" s="259"/>
      <c r="P57" s="234">
        <f t="shared" si="8"/>
        <v>0</v>
      </c>
      <c r="Q57" s="259"/>
      <c r="R57" s="226"/>
      <c r="S57" s="226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6"/>
      <c r="AF57" s="227"/>
      <c r="AG57" s="227"/>
      <c r="AH57" s="227"/>
      <c r="AI57" s="227"/>
      <c r="AJ57" s="227"/>
      <c r="AK57" s="227"/>
      <c r="AL57" s="227"/>
      <c r="AM57" s="227"/>
      <c r="AN57" s="227"/>
      <c r="AO57" s="227"/>
      <c r="AP57" s="228"/>
    </row>
    <row r="58" spans="1:42" s="13" customFormat="1" ht="12.75" x14ac:dyDescent="0.2">
      <c r="A58" s="195" t="s">
        <v>1144</v>
      </c>
      <c r="B58" s="235" t="s">
        <v>920</v>
      </c>
      <c r="C58" s="256" t="s">
        <v>921</v>
      </c>
      <c r="D58" s="198"/>
      <c r="E58" s="257"/>
      <c r="F58" s="258">
        <v>0</v>
      </c>
      <c r="G58" s="258">
        <v>0</v>
      </c>
      <c r="H58" s="18">
        <f t="shared" si="5"/>
        <v>0</v>
      </c>
      <c r="I58" s="232">
        <f t="shared" si="6"/>
        <v>0</v>
      </c>
      <c r="J58" s="233"/>
      <c r="K58" s="225"/>
      <c r="L58" s="259">
        <v>0</v>
      </c>
      <c r="M58" s="234">
        <f t="shared" si="7"/>
        <v>0</v>
      </c>
      <c r="N58" s="225"/>
      <c r="O58" s="259">
        <v>0</v>
      </c>
      <c r="P58" s="234">
        <f t="shared" si="8"/>
        <v>0</v>
      </c>
      <c r="Q58" s="259"/>
      <c r="R58" s="226">
        <v>0</v>
      </c>
      <c r="S58" s="226">
        <v>0</v>
      </c>
      <c r="T58" s="227">
        <v>0</v>
      </c>
      <c r="U58" s="227">
        <v>0</v>
      </c>
      <c r="V58" s="227">
        <v>0</v>
      </c>
      <c r="W58" s="227">
        <v>0</v>
      </c>
      <c r="X58" s="227">
        <v>0</v>
      </c>
      <c r="Y58" s="227">
        <v>0</v>
      </c>
      <c r="Z58" s="227">
        <v>0</v>
      </c>
      <c r="AA58" s="227">
        <v>0</v>
      </c>
      <c r="AB58" s="227">
        <v>0</v>
      </c>
      <c r="AC58" s="227">
        <v>0</v>
      </c>
      <c r="AD58" s="227">
        <v>0</v>
      </c>
      <c r="AE58" s="226">
        <v>0</v>
      </c>
      <c r="AF58" s="227">
        <v>0</v>
      </c>
      <c r="AG58" s="227">
        <v>0</v>
      </c>
      <c r="AH58" s="227">
        <v>0</v>
      </c>
      <c r="AI58" s="227">
        <v>0</v>
      </c>
      <c r="AJ58" s="227">
        <v>0</v>
      </c>
      <c r="AK58" s="227">
        <v>0</v>
      </c>
      <c r="AL58" s="227">
        <v>0</v>
      </c>
      <c r="AM58" s="227">
        <v>0</v>
      </c>
      <c r="AN58" s="227">
        <v>0</v>
      </c>
      <c r="AO58" s="227">
        <v>0</v>
      </c>
      <c r="AP58" s="228">
        <v>0</v>
      </c>
    </row>
    <row r="59" spans="1:42" s="13" customFormat="1" ht="1.5" customHeight="1" outlineLevel="2" x14ac:dyDescent="0.2">
      <c r="A59" s="195"/>
      <c r="B59" s="235"/>
      <c r="C59" s="256"/>
      <c r="D59" s="198"/>
      <c r="E59" s="257"/>
      <c r="F59" s="258"/>
      <c r="G59" s="258"/>
      <c r="H59" s="18">
        <f t="shared" si="5"/>
        <v>0</v>
      </c>
      <c r="I59" s="232">
        <f t="shared" si="6"/>
        <v>0</v>
      </c>
      <c r="J59" s="233"/>
      <c r="K59" s="225"/>
      <c r="L59" s="259"/>
      <c r="M59" s="234">
        <f t="shared" si="7"/>
        <v>0</v>
      </c>
      <c r="N59" s="225"/>
      <c r="O59" s="259"/>
      <c r="P59" s="234">
        <f t="shared" si="8"/>
        <v>0</v>
      </c>
      <c r="Q59" s="259"/>
      <c r="R59" s="226"/>
      <c r="S59" s="226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6"/>
      <c r="AF59" s="227"/>
      <c r="AG59" s="227"/>
      <c r="AH59" s="227"/>
      <c r="AI59" s="227"/>
      <c r="AJ59" s="227"/>
      <c r="AK59" s="227"/>
      <c r="AL59" s="227"/>
      <c r="AM59" s="227"/>
      <c r="AN59" s="227"/>
      <c r="AO59" s="227"/>
      <c r="AP59" s="228"/>
    </row>
    <row r="60" spans="1:42" s="13" customFormat="1" ht="12.75" x14ac:dyDescent="0.2">
      <c r="A60" s="195" t="s">
        <v>1145</v>
      </c>
      <c r="B60" s="235" t="s">
        <v>922</v>
      </c>
      <c r="C60" s="256" t="s">
        <v>923</v>
      </c>
      <c r="D60" s="198"/>
      <c r="E60" s="257"/>
      <c r="F60" s="258">
        <v>0</v>
      </c>
      <c r="G60" s="258">
        <v>0</v>
      </c>
      <c r="H60" s="18">
        <f t="shared" si="5"/>
        <v>0</v>
      </c>
      <c r="I60" s="232">
        <f t="shared" si="6"/>
        <v>0</v>
      </c>
      <c r="J60" s="233"/>
      <c r="K60" s="225"/>
      <c r="L60" s="259">
        <v>0</v>
      </c>
      <c r="M60" s="234">
        <f t="shared" si="7"/>
        <v>0</v>
      </c>
      <c r="N60" s="225"/>
      <c r="O60" s="259">
        <v>0</v>
      </c>
      <c r="P60" s="234">
        <f t="shared" si="8"/>
        <v>0</v>
      </c>
      <c r="Q60" s="259"/>
      <c r="R60" s="226">
        <v>0</v>
      </c>
      <c r="S60" s="226">
        <v>0</v>
      </c>
      <c r="T60" s="227">
        <v>0</v>
      </c>
      <c r="U60" s="227">
        <v>0</v>
      </c>
      <c r="V60" s="227">
        <v>0</v>
      </c>
      <c r="W60" s="227">
        <v>0</v>
      </c>
      <c r="X60" s="227">
        <v>0</v>
      </c>
      <c r="Y60" s="227">
        <v>0</v>
      </c>
      <c r="Z60" s="227">
        <v>0</v>
      </c>
      <c r="AA60" s="227">
        <v>0</v>
      </c>
      <c r="AB60" s="227">
        <v>0</v>
      </c>
      <c r="AC60" s="227">
        <v>0</v>
      </c>
      <c r="AD60" s="227">
        <v>0</v>
      </c>
      <c r="AE60" s="226">
        <v>0</v>
      </c>
      <c r="AF60" s="227">
        <v>0</v>
      </c>
      <c r="AG60" s="227">
        <v>0</v>
      </c>
      <c r="AH60" s="227">
        <v>0</v>
      </c>
      <c r="AI60" s="227">
        <v>0</v>
      </c>
      <c r="AJ60" s="227">
        <v>0</v>
      </c>
      <c r="AK60" s="227">
        <v>0</v>
      </c>
      <c r="AL60" s="227">
        <v>0</v>
      </c>
      <c r="AM60" s="227">
        <v>0</v>
      </c>
      <c r="AN60" s="227">
        <v>0</v>
      </c>
      <c r="AO60" s="227">
        <v>0</v>
      </c>
      <c r="AP60" s="228">
        <v>0</v>
      </c>
    </row>
    <row r="61" spans="1:42" s="13" customFormat="1" ht="1.5" customHeight="1" outlineLevel="2" x14ac:dyDescent="0.2">
      <c r="A61" s="195"/>
      <c r="B61" s="235"/>
      <c r="C61" s="256"/>
      <c r="D61" s="198"/>
      <c r="E61" s="257"/>
      <c r="F61" s="258"/>
      <c r="G61" s="258"/>
      <c r="H61" s="18">
        <f t="shared" si="5"/>
        <v>0</v>
      </c>
      <c r="I61" s="232">
        <f t="shared" si="6"/>
        <v>0</v>
      </c>
      <c r="J61" s="233"/>
      <c r="K61" s="225"/>
      <c r="L61" s="259"/>
      <c r="M61" s="234">
        <f t="shared" si="7"/>
        <v>0</v>
      </c>
      <c r="N61" s="225"/>
      <c r="O61" s="259"/>
      <c r="P61" s="234">
        <f t="shared" si="8"/>
        <v>0</v>
      </c>
      <c r="Q61" s="259"/>
      <c r="R61" s="226"/>
      <c r="S61" s="226"/>
      <c r="T61" s="227"/>
      <c r="U61" s="227"/>
      <c r="V61" s="227"/>
      <c r="W61" s="227"/>
      <c r="X61" s="227"/>
      <c r="Y61" s="227"/>
      <c r="Z61" s="227"/>
      <c r="AA61" s="227"/>
      <c r="AB61" s="227"/>
      <c r="AC61" s="227"/>
      <c r="AD61" s="227"/>
      <c r="AE61" s="226"/>
      <c r="AF61" s="227"/>
      <c r="AG61" s="227"/>
      <c r="AH61" s="227"/>
      <c r="AI61" s="227"/>
      <c r="AJ61" s="227"/>
      <c r="AK61" s="227"/>
      <c r="AL61" s="227"/>
      <c r="AM61" s="227"/>
      <c r="AN61" s="227"/>
      <c r="AO61" s="227"/>
      <c r="AP61" s="228"/>
    </row>
    <row r="62" spans="1:42" s="229" customFormat="1" ht="12.75" x14ac:dyDescent="0.2">
      <c r="A62" s="238" t="s">
        <v>1146</v>
      </c>
      <c r="B62" s="253" t="s">
        <v>924</v>
      </c>
      <c r="C62" s="254" t="s">
        <v>925</v>
      </c>
      <c r="D62" s="241"/>
      <c r="E62" s="260"/>
      <c r="F62" s="261">
        <v>0</v>
      </c>
      <c r="G62" s="261">
        <v>0</v>
      </c>
      <c r="H62" s="243">
        <f t="shared" si="5"/>
        <v>0</v>
      </c>
      <c r="I62" s="244">
        <f t="shared" si="6"/>
        <v>0</v>
      </c>
      <c r="J62" s="245"/>
      <c r="K62" s="246"/>
      <c r="L62" s="261">
        <v>0</v>
      </c>
      <c r="M62" s="247">
        <f t="shared" si="7"/>
        <v>0</v>
      </c>
      <c r="N62" s="246"/>
      <c r="O62" s="261">
        <v>0</v>
      </c>
      <c r="P62" s="247">
        <f t="shared" si="8"/>
        <v>0</v>
      </c>
      <c r="Q62" s="261"/>
      <c r="R62" s="248">
        <v>0</v>
      </c>
      <c r="S62" s="248">
        <v>0</v>
      </c>
      <c r="T62" s="243">
        <v>0</v>
      </c>
      <c r="U62" s="243">
        <v>0</v>
      </c>
      <c r="V62" s="243">
        <v>0</v>
      </c>
      <c r="W62" s="243">
        <v>0</v>
      </c>
      <c r="X62" s="243">
        <v>0</v>
      </c>
      <c r="Y62" s="243">
        <v>0</v>
      </c>
      <c r="Z62" s="243">
        <v>0</v>
      </c>
      <c r="AA62" s="243">
        <v>0</v>
      </c>
      <c r="AB62" s="243">
        <v>0</v>
      </c>
      <c r="AC62" s="243">
        <v>0</v>
      </c>
      <c r="AD62" s="243">
        <v>0</v>
      </c>
      <c r="AE62" s="248">
        <v>0</v>
      </c>
      <c r="AF62" s="243">
        <v>0</v>
      </c>
      <c r="AG62" s="243">
        <v>0</v>
      </c>
      <c r="AH62" s="243">
        <v>0</v>
      </c>
      <c r="AI62" s="243">
        <v>0</v>
      </c>
      <c r="AJ62" s="243">
        <v>0</v>
      </c>
      <c r="AK62" s="243">
        <v>0</v>
      </c>
      <c r="AL62" s="243">
        <v>0</v>
      </c>
      <c r="AM62" s="243">
        <v>0</v>
      </c>
      <c r="AN62" s="243">
        <v>0</v>
      </c>
      <c r="AO62" s="243">
        <v>0</v>
      </c>
      <c r="AP62" s="249">
        <v>0</v>
      </c>
    </row>
    <row r="63" spans="1:42" s="13" customFormat="1" ht="12.75" x14ac:dyDescent="0.2">
      <c r="A63" s="195" t="s">
        <v>1284</v>
      </c>
      <c r="B63" s="235" t="s">
        <v>926</v>
      </c>
      <c r="C63" s="255" t="s">
        <v>927</v>
      </c>
      <c r="D63" s="231"/>
      <c r="E63" s="262"/>
      <c r="F63" s="259">
        <v>0</v>
      </c>
      <c r="G63" s="259">
        <v>0</v>
      </c>
      <c r="H63" s="18">
        <f t="shared" si="5"/>
        <v>0</v>
      </c>
      <c r="I63" s="232">
        <f t="shared" si="6"/>
        <v>0</v>
      </c>
      <c r="J63" s="233"/>
      <c r="K63" s="225"/>
      <c r="L63" s="259">
        <v>0</v>
      </c>
      <c r="M63" s="234">
        <f t="shared" si="7"/>
        <v>0</v>
      </c>
      <c r="N63" s="225"/>
      <c r="O63" s="259">
        <v>0</v>
      </c>
      <c r="P63" s="234">
        <f t="shared" si="8"/>
        <v>0</v>
      </c>
      <c r="Q63" s="259"/>
      <c r="R63" s="226">
        <v>0</v>
      </c>
      <c r="S63" s="226">
        <v>0</v>
      </c>
      <c r="T63" s="227">
        <v>0</v>
      </c>
      <c r="U63" s="227">
        <v>0</v>
      </c>
      <c r="V63" s="227">
        <v>0</v>
      </c>
      <c r="W63" s="227">
        <v>0</v>
      </c>
      <c r="X63" s="227">
        <v>0</v>
      </c>
      <c r="Y63" s="227">
        <v>0</v>
      </c>
      <c r="Z63" s="227">
        <v>0</v>
      </c>
      <c r="AA63" s="227">
        <v>0</v>
      </c>
      <c r="AB63" s="227">
        <v>0</v>
      </c>
      <c r="AC63" s="227">
        <v>0</v>
      </c>
      <c r="AD63" s="227">
        <v>0</v>
      </c>
      <c r="AE63" s="226">
        <v>0</v>
      </c>
      <c r="AF63" s="227">
        <v>0</v>
      </c>
      <c r="AG63" s="227">
        <v>0</v>
      </c>
      <c r="AH63" s="227">
        <v>0</v>
      </c>
      <c r="AI63" s="227">
        <v>0</v>
      </c>
      <c r="AJ63" s="227">
        <v>0</v>
      </c>
      <c r="AK63" s="227">
        <v>0</v>
      </c>
      <c r="AL63" s="227">
        <v>0</v>
      </c>
      <c r="AM63" s="227">
        <v>0</v>
      </c>
      <c r="AN63" s="227">
        <v>0</v>
      </c>
      <c r="AO63" s="227">
        <v>0</v>
      </c>
      <c r="AP63" s="228">
        <v>0</v>
      </c>
    </row>
    <row r="64" spans="1:42" s="13" customFormat="1" ht="12.75" x14ac:dyDescent="0.2">
      <c r="A64" s="195" t="s">
        <v>1285</v>
      </c>
      <c r="B64" s="235" t="s">
        <v>928</v>
      </c>
      <c r="C64" s="251" t="s">
        <v>929</v>
      </c>
      <c r="D64" s="198"/>
      <c r="E64" s="252"/>
      <c r="F64" s="227">
        <v>2176406880.9720006</v>
      </c>
      <c r="G64" s="227">
        <v>2083048883.0060003</v>
      </c>
      <c r="H64" s="18">
        <f t="shared" si="5"/>
        <v>93357997.966000319</v>
      </c>
      <c r="I64" s="232">
        <f t="shared" si="6"/>
        <v>4.4817958295475774E-2</v>
      </c>
      <c r="J64" s="233"/>
      <c r="K64" s="225"/>
      <c r="L64" s="18">
        <v>2083048883.0060003</v>
      </c>
      <c r="M64" s="234">
        <f t="shared" si="7"/>
        <v>93357997.966000319</v>
      </c>
      <c r="N64" s="225"/>
      <c r="O64" s="18">
        <v>2166910465.7620001</v>
      </c>
      <c r="P64" s="234">
        <f t="shared" si="8"/>
        <v>9496415.210000515</v>
      </c>
      <c r="Q64" s="18"/>
      <c r="R64" s="226">
        <v>2006285317.3980002</v>
      </c>
      <c r="S64" s="226">
        <v>2009153695.3000007</v>
      </c>
      <c r="T64" s="227">
        <v>2043069149.308001</v>
      </c>
      <c r="U64" s="227">
        <v>2034947295.9800003</v>
      </c>
      <c r="V64" s="227">
        <v>2033948207.6980009</v>
      </c>
      <c r="W64" s="227">
        <v>2036406277.7680006</v>
      </c>
      <c r="X64" s="227">
        <v>2037600052.7479999</v>
      </c>
      <c r="Y64" s="227">
        <v>2041268707.2679999</v>
      </c>
      <c r="Z64" s="227">
        <v>2045298552.7410007</v>
      </c>
      <c r="AA64" s="227">
        <v>2051903126.5710003</v>
      </c>
      <c r="AB64" s="227">
        <v>2063274643.0910001</v>
      </c>
      <c r="AC64" s="227">
        <v>2070847672.2060003</v>
      </c>
      <c r="AD64" s="227">
        <v>2083048883.0060003</v>
      </c>
      <c r="AE64" s="226">
        <v>2087784414.1769998</v>
      </c>
      <c r="AF64" s="227">
        <v>2090575896.197</v>
      </c>
      <c r="AG64" s="227">
        <v>2097637088.8369994</v>
      </c>
      <c r="AH64" s="227">
        <v>2105485602.3829997</v>
      </c>
      <c r="AI64" s="227">
        <v>2109085973.5020003</v>
      </c>
      <c r="AJ64" s="227">
        <v>2124564394.2719996</v>
      </c>
      <c r="AK64" s="227">
        <v>2144523746.0920005</v>
      </c>
      <c r="AL64" s="227">
        <v>2156676005.1419997</v>
      </c>
      <c r="AM64" s="227">
        <v>2155378236.0120001</v>
      </c>
      <c r="AN64" s="227">
        <v>2164176739.1220002</v>
      </c>
      <c r="AO64" s="227">
        <v>2166910465.7620001</v>
      </c>
      <c r="AP64" s="228">
        <v>2176406880.9720006</v>
      </c>
    </row>
    <row r="65" spans="1:43" s="13" customFormat="1" ht="0.95" customHeight="1" outlineLevel="2" x14ac:dyDescent="0.2">
      <c r="A65" s="195"/>
      <c r="B65" s="235"/>
      <c r="C65" s="251"/>
      <c r="D65" s="198"/>
      <c r="E65" s="252"/>
      <c r="F65" s="227"/>
      <c r="G65" s="227"/>
      <c r="H65" s="18">
        <f t="shared" si="5"/>
        <v>0</v>
      </c>
      <c r="I65" s="232">
        <f t="shared" si="6"/>
        <v>0</v>
      </c>
      <c r="J65" s="233"/>
      <c r="K65" s="225"/>
      <c r="L65" s="18"/>
      <c r="M65" s="234">
        <f t="shared" si="7"/>
        <v>0</v>
      </c>
      <c r="N65" s="225"/>
      <c r="O65" s="18"/>
      <c r="P65" s="234">
        <f t="shared" si="8"/>
        <v>0</v>
      </c>
      <c r="Q65" s="18"/>
      <c r="R65" s="226"/>
      <c r="S65" s="226"/>
      <c r="T65" s="227"/>
      <c r="U65" s="227"/>
      <c r="V65" s="227"/>
      <c r="W65" s="227"/>
      <c r="X65" s="227"/>
      <c r="Y65" s="227"/>
      <c r="Z65" s="227"/>
      <c r="AA65" s="227"/>
      <c r="AB65" s="227"/>
      <c r="AC65" s="227"/>
      <c r="AD65" s="227"/>
      <c r="AE65" s="226"/>
      <c r="AF65" s="227"/>
      <c r="AG65" s="227"/>
      <c r="AH65" s="227"/>
      <c r="AI65" s="227"/>
      <c r="AJ65" s="227"/>
      <c r="AK65" s="227"/>
      <c r="AL65" s="227"/>
      <c r="AM65" s="227"/>
      <c r="AN65" s="227"/>
      <c r="AO65" s="227"/>
      <c r="AP65" s="228"/>
    </row>
    <row r="66" spans="1:43" s="13" customFormat="1" ht="12.75" x14ac:dyDescent="0.2">
      <c r="A66" s="195" t="s">
        <v>1147</v>
      </c>
      <c r="B66" s="235" t="s">
        <v>930</v>
      </c>
      <c r="C66" s="251" t="s">
        <v>931</v>
      </c>
      <c r="D66" s="198"/>
      <c r="E66" s="252"/>
      <c r="F66" s="227">
        <v>0</v>
      </c>
      <c r="G66" s="227">
        <v>0</v>
      </c>
      <c r="H66" s="18">
        <f t="shared" si="5"/>
        <v>0</v>
      </c>
      <c r="I66" s="232">
        <f t="shared" si="6"/>
        <v>0</v>
      </c>
      <c r="J66" s="233"/>
      <c r="K66" s="225"/>
      <c r="L66" s="18">
        <v>0</v>
      </c>
      <c r="M66" s="234">
        <f t="shared" si="7"/>
        <v>0</v>
      </c>
      <c r="N66" s="225"/>
      <c r="O66" s="18">
        <v>0</v>
      </c>
      <c r="P66" s="234">
        <f t="shared" si="8"/>
        <v>0</v>
      </c>
      <c r="Q66" s="18"/>
      <c r="R66" s="226">
        <v>0</v>
      </c>
      <c r="S66" s="226">
        <v>0</v>
      </c>
      <c r="T66" s="227">
        <v>0</v>
      </c>
      <c r="U66" s="227">
        <v>0</v>
      </c>
      <c r="V66" s="227">
        <v>0</v>
      </c>
      <c r="W66" s="227">
        <v>0</v>
      </c>
      <c r="X66" s="227">
        <v>0</v>
      </c>
      <c r="Y66" s="227">
        <v>0</v>
      </c>
      <c r="Z66" s="227">
        <v>0</v>
      </c>
      <c r="AA66" s="227">
        <v>0</v>
      </c>
      <c r="AB66" s="227">
        <v>0</v>
      </c>
      <c r="AC66" s="227">
        <v>0</v>
      </c>
      <c r="AD66" s="227">
        <v>0</v>
      </c>
      <c r="AE66" s="226">
        <v>0</v>
      </c>
      <c r="AF66" s="227">
        <v>0</v>
      </c>
      <c r="AG66" s="227">
        <v>0</v>
      </c>
      <c r="AH66" s="227">
        <v>0</v>
      </c>
      <c r="AI66" s="227">
        <v>0</v>
      </c>
      <c r="AJ66" s="227">
        <v>0</v>
      </c>
      <c r="AK66" s="227">
        <v>0</v>
      </c>
      <c r="AL66" s="227">
        <v>0</v>
      </c>
      <c r="AM66" s="227">
        <v>0</v>
      </c>
      <c r="AN66" s="227">
        <v>0</v>
      </c>
      <c r="AO66" s="227">
        <v>0</v>
      </c>
      <c r="AP66" s="228">
        <v>0</v>
      </c>
    </row>
    <row r="67" spans="1:43" s="13" customFormat="1" ht="0.95" customHeight="1" outlineLevel="2" x14ac:dyDescent="0.2">
      <c r="A67" s="195"/>
      <c r="B67" s="235"/>
      <c r="C67" s="251"/>
      <c r="D67" s="198"/>
      <c r="E67" s="252"/>
      <c r="F67" s="227"/>
      <c r="G67" s="227"/>
      <c r="H67" s="18">
        <f t="shared" si="5"/>
        <v>0</v>
      </c>
      <c r="I67" s="232">
        <f t="shared" si="6"/>
        <v>0</v>
      </c>
      <c r="J67" s="233"/>
      <c r="K67" s="225"/>
      <c r="L67" s="18"/>
      <c r="M67" s="234">
        <f t="shared" si="7"/>
        <v>0</v>
      </c>
      <c r="N67" s="225"/>
      <c r="O67" s="18"/>
      <c r="P67" s="234">
        <f t="shared" si="8"/>
        <v>0</v>
      </c>
      <c r="Q67" s="18"/>
      <c r="R67" s="226"/>
      <c r="S67" s="226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6"/>
      <c r="AF67" s="227"/>
      <c r="AG67" s="227"/>
      <c r="AH67" s="227"/>
      <c r="AI67" s="227"/>
      <c r="AJ67" s="227"/>
      <c r="AK67" s="227"/>
      <c r="AL67" s="227"/>
      <c r="AM67" s="227"/>
      <c r="AN67" s="227"/>
      <c r="AO67" s="227"/>
      <c r="AP67" s="228"/>
    </row>
    <row r="68" spans="1:43" s="13" customFormat="1" ht="12.75" x14ac:dyDescent="0.2">
      <c r="A68" s="195" t="s">
        <v>1148</v>
      </c>
      <c r="B68" s="235" t="s">
        <v>932</v>
      </c>
      <c r="C68" s="251" t="s">
        <v>933</v>
      </c>
      <c r="D68" s="198"/>
      <c r="E68" s="252"/>
      <c r="F68" s="227">
        <v>0</v>
      </c>
      <c r="G68" s="227">
        <v>0</v>
      </c>
      <c r="H68" s="18">
        <f t="shared" si="5"/>
        <v>0</v>
      </c>
      <c r="I68" s="232">
        <f t="shared" si="6"/>
        <v>0</v>
      </c>
      <c r="J68" s="233"/>
      <c r="K68" s="225"/>
      <c r="L68" s="18">
        <v>0</v>
      </c>
      <c r="M68" s="234">
        <f t="shared" si="7"/>
        <v>0</v>
      </c>
      <c r="N68" s="225"/>
      <c r="O68" s="18">
        <v>0</v>
      </c>
      <c r="P68" s="234">
        <f t="shared" si="8"/>
        <v>0</v>
      </c>
      <c r="Q68" s="18"/>
      <c r="R68" s="226">
        <v>0</v>
      </c>
      <c r="S68" s="226">
        <v>0</v>
      </c>
      <c r="T68" s="227">
        <v>0</v>
      </c>
      <c r="U68" s="227">
        <v>0</v>
      </c>
      <c r="V68" s="227">
        <v>0</v>
      </c>
      <c r="W68" s="227">
        <v>0</v>
      </c>
      <c r="X68" s="227">
        <v>0</v>
      </c>
      <c r="Y68" s="227">
        <v>0</v>
      </c>
      <c r="Z68" s="227">
        <v>0</v>
      </c>
      <c r="AA68" s="227">
        <v>0</v>
      </c>
      <c r="AB68" s="227">
        <v>0</v>
      </c>
      <c r="AC68" s="227">
        <v>0</v>
      </c>
      <c r="AD68" s="227">
        <v>0</v>
      </c>
      <c r="AE68" s="226">
        <v>0</v>
      </c>
      <c r="AF68" s="227">
        <v>0</v>
      </c>
      <c r="AG68" s="227">
        <v>0</v>
      </c>
      <c r="AH68" s="227">
        <v>0</v>
      </c>
      <c r="AI68" s="227">
        <v>0</v>
      </c>
      <c r="AJ68" s="227">
        <v>0</v>
      </c>
      <c r="AK68" s="227">
        <v>0</v>
      </c>
      <c r="AL68" s="227">
        <v>0</v>
      </c>
      <c r="AM68" s="227">
        <v>0</v>
      </c>
      <c r="AN68" s="227">
        <v>0</v>
      </c>
      <c r="AO68" s="227">
        <v>0</v>
      </c>
      <c r="AP68" s="228">
        <v>0</v>
      </c>
    </row>
    <row r="69" spans="1:43" s="13" customFormat="1" ht="4.5" customHeight="1" x14ac:dyDescent="0.2">
      <c r="A69" s="195"/>
      <c r="B69" s="235"/>
      <c r="C69" s="195"/>
      <c r="D69" s="198"/>
      <c r="E69" s="252"/>
      <c r="F69" s="227"/>
      <c r="G69" s="227"/>
      <c r="H69" s="18"/>
      <c r="I69" s="232"/>
      <c r="J69" s="263"/>
      <c r="K69" s="264"/>
      <c r="L69" s="18"/>
      <c r="M69" s="234"/>
      <c r="N69" s="225"/>
      <c r="O69" s="18"/>
      <c r="P69" s="234"/>
      <c r="Q69" s="237"/>
      <c r="R69" s="226"/>
      <c r="S69" s="226"/>
      <c r="T69" s="227"/>
      <c r="U69" s="227"/>
      <c r="V69" s="227"/>
      <c r="W69" s="227"/>
      <c r="X69" s="227"/>
      <c r="Y69" s="227"/>
      <c r="Z69" s="227"/>
      <c r="AA69" s="227"/>
      <c r="AB69" s="227"/>
      <c r="AC69" s="227"/>
      <c r="AD69" s="227"/>
      <c r="AE69" s="226"/>
      <c r="AF69" s="227"/>
      <c r="AG69" s="227"/>
      <c r="AH69" s="227"/>
      <c r="AI69" s="227"/>
      <c r="AJ69" s="227"/>
      <c r="AK69" s="227"/>
      <c r="AL69" s="227"/>
      <c r="AM69" s="227"/>
      <c r="AN69" s="227"/>
      <c r="AO69" s="227"/>
      <c r="AP69" s="228"/>
    </row>
    <row r="70" spans="1:43" s="407" customFormat="1" ht="12" customHeight="1" x14ac:dyDescent="0.2">
      <c r="A70" s="265"/>
      <c r="B70" s="266" t="s">
        <v>934</v>
      </c>
      <c r="C70" s="267" t="s">
        <v>935</v>
      </c>
      <c r="D70" s="268"/>
      <c r="E70" s="269"/>
      <c r="F70" s="473"/>
      <c r="G70" s="473"/>
      <c r="H70" s="18"/>
      <c r="I70" s="232"/>
      <c r="J70" s="474"/>
      <c r="K70" s="475"/>
      <c r="L70" s="476"/>
      <c r="M70" s="234"/>
      <c r="N70" s="270"/>
      <c r="O70" s="476"/>
      <c r="P70" s="234"/>
      <c r="Q70" s="477"/>
      <c r="R70" s="478"/>
      <c r="S70" s="478"/>
      <c r="T70" s="479"/>
      <c r="U70" s="479"/>
      <c r="V70" s="479"/>
      <c r="W70" s="479"/>
      <c r="X70" s="479"/>
      <c r="Y70" s="479"/>
      <c r="Z70" s="479"/>
      <c r="AA70" s="479"/>
      <c r="AB70" s="479"/>
      <c r="AC70" s="479"/>
      <c r="AD70" s="479"/>
      <c r="AE70" s="478"/>
      <c r="AF70" s="479"/>
      <c r="AG70" s="479"/>
      <c r="AH70" s="479"/>
      <c r="AI70" s="479"/>
      <c r="AJ70" s="479"/>
      <c r="AK70" s="479"/>
      <c r="AL70" s="479"/>
      <c r="AM70" s="479"/>
      <c r="AN70" s="479"/>
      <c r="AO70" s="479"/>
      <c r="AP70" s="480"/>
      <c r="AQ70" s="271"/>
    </row>
    <row r="71" spans="1:43" s="13" customFormat="1" ht="12.75" outlineLevel="2" x14ac:dyDescent="0.2">
      <c r="A71" s="195"/>
      <c r="B71" s="235"/>
      <c r="C71" s="25"/>
      <c r="D71" s="198"/>
      <c r="E71" s="272"/>
      <c r="F71" s="273"/>
      <c r="G71" s="273"/>
      <c r="H71" s="18">
        <f t="shared" ref="H71:H113" si="10">+F71-G71</f>
        <v>0</v>
      </c>
      <c r="I71" s="232">
        <f t="shared" ref="I71:I113" si="11">IF(G71&lt;0,IF(H71=0,0,IF(OR(G71=0,F71=0),"N.M.",IF(ABS(H71/G71)&gt;=10,"N.M.",H71/(-G71)))),IF(H71=0,0,IF(OR(G71=0,F71=0),"N.M.",IF(ABS(H71/G71)&gt;=10,"N.M.",H71/G71))))</f>
        <v>0</v>
      </c>
      <c r="J71" s="274"/>
      <c r="K71" s="275"/>
      <c r="L71" s="276"/>
      <c r="M71" s="234">
        <f t="shared" ref="M71:M113" si="12">F71-L71</f>
        <v>0</v>
      </c>
      <c r="N71" s="277"/>
      <c r="O71" s="276"/>
      <c r="P71" s="234">
        <f t="shared" ref="P71:P113" si="13">+F71-O71</f>
        <v>0</v>
      </c>
      <c r="Q71" s="278"/>
      <c r="R71" s="226"/>
      <c r="S71" s="226"/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6"/>
      <c r="AF71" s="227"/>
      <c r="AG71" s="227"/>
      <c r="AH71" s="227"/>
      <c r="AI71" s="227"/>
      <c r="AJ71" s="227"/>
      <c r="AK71" s="227"/>
      <c r="AL71" s="227"/>
      <c r="AM71" s="227"/>
      <c r="AN71" s="227"/>
      <c r="AO71" s="227"/>
      <c r="AP71" s="228"/>
    </row>
    <row r="72" spans="1:43" s="13" customFormat="1" ht="12.75" outlineLevel="3" x14ac:dyDescent="0.2">
      <c r="A72" s="360" t="s">
        <v>1378</v>
      </c>
      <c r="B72" s="361" t="s">
        <v>2248</v>
      </c>
      <c r="C72" s="362" t="s">
        <v>3117</v>
      </c>
      <c r="D72" s="363"/>
      <c r="E72" s="364"/>
      <c r="F72" s="227">
        <v>571711.48</v>
      </c>
      <c r="G72" s="227">
        <v>6554402.79</v>
      </c>
      <c r="H72" s="227">
        <f t="shared" si="10"/>
        <v>-5982691.3100000005</v>
      </c>
      <c r="I72" s="437">
        <f t="shared" si="11"/>
        <v>-0.91277443600624375</v>
      </c>
      <c r="J72" s="437"/>
      <c r="K72" s="365"/>
      <c r="L72" s="18">
        <v>6554402.79</v>
      </c>
      <c r="M72" s="234">
        <f t="shared" si="12"/>
        <v>-5982691.3100000005</v>
      </c>
      <c r="N72" s="365"/>
      <c r="O72" s="18">
        <v>571711.48</v>
      </c>
      <c r="P72" s="234">
        <f t="shared" si="13"/>
        <v>0</v>
      </c>
      <c r="Q72" s="353"/>
      <c r="R72" s="226">
        <v>6670697.79</v>
      </c>
      <c r="S72" s="226">
        <v>6670697.79</v>
      </c>
      <c r="T72" s="227">
        <v>6670697.79</v>
      </c>
      <c r="U72" s="227">
        <v>6670697.79</v>
      </c>
      <c r="V72" s="227">
        <v>6670697.79</v>
      </c>
      <c r="W72" s="227">
        <v>6670697.79</v>
      </c>
      <c r="X72" s="227">
        <v>6670697.79</v>
      </c>
      <c r="Y72" s="227">
        <v>6670697.79</v>
      </c>
      <c r="Z72" s="227">
        <v>6670697.79</v>
      </c>
      <c r="AA72" s="227">
        <v>6561306.79</v>
      </c>
      <c r="AB72" s="227">
        <v>6554402.79</v>
      </c>
      <c r="AC72" s="227">
        <v>6554402.79</v>
      </c>
      <c r="AD72" s="227">
        <v>6554402.79</v>
      </c>
      <c r="AE72" s="226">
        <v>6554402.79</v>
      </c>
      <c r="AF72" s="227">
        <v>6554402.79</v>
      </c>
      <c r="AG72" s="227">
        <v>6554402.79</v>
      </c>
      <c r="AH72" s="227">
        <v>6554402.79</v>
      </c>
      <c r="AI72" s="227">
        <v>6554402.79</v>
      </c>
      <c r="AJ72" s="227">
        <v>6247289.2699999996</v>
      </c>
      <c r="AK72" s="227">
        <v>571711.48</v>
      </c>
      <c r="AL72" s="227">
        <v>571711.48</v>
      </c>
      <c r="AM72" s="227">
        <v>571711.48</v>
      </c>
      <c r="AN72" s="227">
        <v>571711.48</v>
      </c>
      <c r="AO72" s="227">
        <v>571711.48</v>
      </c>
      <c r="AP72" s="228">
        <v>571711.48</v>
      </c>
      <c r="AQ72" s="227"/>
    </row>
    <row r="73" spans="1:43" s="13" customFormat="1" ht="12.75" x14ac:dyDescent="0.2">
      <c r="A73" s="195" t="s">
        <v>1149</v>
      </c>
      <c r="B73" s="279" t="s">
        <v>936</v>
      </c>
      <c r="C73" s="280" t="s">
        <v>937</v>
      </c>
      <c r="D73" s="198"/>
      <c r="E73" s="252"/>
      <c r="F73" s="227">
        <v>571711.48</v>
      </c>
      <c r="G73" s="227">
        <v>6554402.79</v>
      </c>
      <c r="H73" s="18">
        <f t="shared" si="10"/>
        <v>-5982691.3100000005</v>
      </c>
      <c r="I73" s="232">
        <f t="shared" si="11"/>
        <v>-0.91277443600624375</v>
      </c>
      <c r="J73" s="263"/>
      <c r="K73" s="264"/>
      <c r="L73" s="18">
        <v>6554402.79</v>
      </c>
      <c r="M73" s="234">
        <f t="shared" si="12"/>
        <v>-5982691.3100000005</v>
      </c>
      <c r="N73" s="225"/>
      <c r="O73" s="18">
        <v>571711.48</v>
      </c>
      <c r="P73" s="234">
        <f t="shared" si="13"/>
        <v>0</v>
      </c>
      <c r="Q73" s="237"/>
      <c r="R73" s="226">
        <v>6670697.79</v>
      </c>
      <c r="S73" s="226">
        <v>6670697.79</v>
      </c>
      <c r="T73" s="227">
        <v>6670697.79</v>
      </c>
      <c r="U73" s="227">
        <v>6670697.79</v>
      </c>
      <c r="V73" s="227">
        <v>6670697.79</v>
      </c>
      <c r="W73" s="227">
        <v>6670697.79</v>
      </c>
      <c r="X73" s="227">
        <v>6670697.79</v>
      </c>
      <c r="Y73" s="227">
        <v>6670697.79</v>
      </c>
      <c r="Z73" s="227">
        <v>6670697.79</v>
      </c>
      <c r="AA73" s="227">
        <v>6561306.79</v>
      </c>
      <c r="AB73" s="227">
        <v>6554402.79</v>
      </c>
      <c r="AC73" s="227">
        <v>6554402.79</v>
      </c>
      <c r="AD73" s="227">
        <v>6554402.79</v>
      </c>
      <c r="AE73" s="226">
        <v>6554402.79</v>
      </c>
      <c r="AF73" s="227">
        <v>6554402.79</v>
      </c>
      <c r="AG73" s="227">
        <v>6554402.79</v>
      </c>
      <c r="AH73" s="227">
        <v>6554402.79</v>
      </c>
      <c r="AI73" s="227">
        <v>6554402.79</v>
      </c>
      <c r="AJ73" s="227">
        <v>6247289.2699999996</v>
      </c>
      <c r="AK73" s="227">
        <v>571711.48</v>
      </c>
      <c r="AL73" s="227">
        <v>571711.48</v>
      </c>
      <c r="AM73" s="227">
        <v>571711.48</v>
      </c>
      <c r="AN73" s="227">
        <v>571711.48</v>
      </c>
      <c r="AO73" s="227">
        <v>571711.48</v>
      </c>
      <c r="AP73" s="228">
        <v>571711.48</v>
      </c>
    </row>
    <row r="74" spans="1:43" s="13" customFormat="1" ht="0.95" customHeight="1" outlineLevel="2" x14ac:dyDescent="0.2">
      <c r="A74" s="195"/>
      <c r="B74" s="279"/>
      <c r="C74" s="280"/>
      <c r="D74" s="198"/>
      <c r="E74" s="252"/>
      <c r="F74" s="227"/>
      <c r="G74" s="227"/>
      <c r="H74" s="18">
        <f t="shared" si="10"/>
        <v>0</v>
      </c>
      <c r="I74" s="232">
        <f t="shared" si="11"/>
        <v>0</v>
      </c>
      <c r="J74" s="263"/>
      <c r="K74" s="264"/>
      <c r="L74" s="18"/>
      <c r="M74" s="234">
        <f t="shared" si="12"/>
        <v>0</v>
      </c>
      <c r="N74" s="225"/>
      <c r="O74" s="18"/>
      <c r="P74" s="234">
        <f t="shared" si="13"/>
        <v>0</v>
      </c>
      <c r="Q74" s="237"/>
      <c r="R74" s="226"/>
      <c r="S74" s="226"/>
      <c r="T74" s="227"/>
      <c r="U74" s="227"/>
      <c r="V74" s="227"/>
      <c r="W74" s="227"/>
      <c r="X74" s="227"/>
      <c r="Y74" s="227"/>
      <c r="Z74" s="227"/>
      <c r="AA74" s="227"/>
      <c r="AB74" s="227"/>
      <c r="AC74" s="227"/>
      <c r="AD74" s="227"/>
      <c r="AE74" s="226"/>
      <c r="AF74" s="227"/>
      <c r="AG74" s="227"/>
      <c r="AH74" s="227"/>
      <c r="AI74" s="227"/>
      <c r="AJ74" s="227"/>
      <c r="AK74" s="227"/>
      <c r="AL74" s="227"/>
      <c r="AM74" s="227"/>
      <c r="AN74" s="227"/>
      <c r="AO74" s="227"/>
      <c r="AP74" s="228"/>
    </row>
    <row r="75" spans="1:43" s="13" customFormat="1" ht="12.75" outlineLevel="3" x14ac:dyDescent="0.2">
      <c r="A75" s="360" t="s">
        <v>1379</v>
      </c>
      <c r="B75" s="361" t="s">
        <v>2249</v>
      </c>
      <c r="C75" s="362" t="s">
        <v>3118</v>
      </c>
      <c r="D75" s="363"/>
      <c r="E75" s="364"/>
      <c r="F75" s="227">
        <v>165592.34</v>
      </c>
      <c r="G75" s="227">
        <v>158922.56</v>
      </c>
      <c r="H75" s="227">
        <f t="shared" si="10"/>
        <v>6669.7799999999988</v>
      </c>
      <c r="I75" s="437">
        <f t="shared" si="11"/>
        <v>4.1968742512076315E-2</v>
      </c>
      <c r="J75" s="437"/>
      <c r="K75" s="365"/>
      <c r="L75" s="18">
        <v>158922.56</v>
      </c>
      <c r="M75" s="234">
        <f t="shared" si="12"/>
        <v>6669.7799999999988</v>
      </c>
      <c r="N75" s="365"/>
      <c r="O75" s="18">
        <v>165036.51999999999</v>
      </c>
      <c r="P75" s="234">
        <f t="shared" si="13"/>
        <v>555.82000000000698</v>
      </c>
      <c r="Q75" s="353"/>
      <c r="R75" s="226">
        <v>261643.79</v>
      </c>
      <c r="S75" s="226">
        <v>262199.59999999998</v>
      </c>
      <c r="T75" s="227">
        <v>262755.41000000003</v>
      </c>
      <c r="U75" s="227">
        <v>263311.22000000003</v>
      </c>
      <c r="V75" s="227">
        <v>263867.03999999998</v>
      </c>
      <c r="W75" s="227">
        <v>264422.84999999998</v>
      </c>
      <c r="X75" s="227">
        <v>264978.67</v>
      </c>
      <c r="Y75" s="227">
        <v>265534.48</v>
      </c>
      <c r="Z75" s="227">
        <v>266090.3</v>
      </c>
      <c r="AA75" s="227">
        <v>157255.11000000002</v>
      </c>
      <c r="AB75" s="227">
        <v>150906.93</v>
      </c>
      <c r="AC75" s="227">
        <v>151462.74</v>
      </c>
      <c r="AD75" s="227">
        <v>158922.56</v>
      </c>
      <c r="AE75" s="226">
        <v>159478.37</v>
      </c>
      <c r="AF75" s="227">
        <v>160034.19</v>
      </c>
      <c r="AG75" s="227">
        <v>160590</v>
      </c>
      <c r="AH75" s="227">
        <v>161145.82</v>
      </c>
      <c r="AI75" s="227">
        <v>161701.63</v>
      </c>
      <c r="AJ75" s="227">
        <v>162257.45000000001</v>
      </c>
      <c r="AK75" s="227">
        <v>162813.26</v>
      </c>
      <c r="AL75" s="227">
        <v>163369.08000000002</v>
      </c>
      <c r="AM75" s="227">
        <v>163924.89000000001</v>
      </c>
      <c r="AN75" s="227">
        <v>164480.71</v>
      </c>
      <c r="AO75" s="227">
        <v>165036.51999999999</v>
      </c>
      <c r="AP75" s="228">
        <v>165592.34</v>
      </c>
      <c r="AQ75" s="227"/>
    </row>
    <row r="76" spans="1:43" s="13" customFormat="1" ht="12.75" outlineLevel="3" x14ac:dyDescent="0.2">
      <c r="A76" s="360" t="s">
        <v>1380</v>
      </c>
      <c r="B76" s="361" t="s">
        <v>2250</v>
      </c>
      <c r="C76" s="362" t="s">
        <v>3119</v>
      </c>
      <c r="D76" s="363"/>
      <c r="E76" s="364"/>
      <c r="F76" s="227">
        <v>69987.88</v>
      </c>
      <c r="G76" s="227">
        <v>-6981.21</v>
      </c>
      <c r="H76" s="227">
        <f t="shared" si="10"/>
        <v>76969.090000000011</v>
      </c>
      <c r="I76" s="437" t="str">
        <f t="shared" si="11"/>
        <v>N.M.</v>
      </c>
      <c r="J76" s="437"/>
      <c r="K76" s="365"/>
      <c r="L76" s="18">
        <v>-6981.21</v>
      </c>
      <c r="M76" s="234">
        <f t="shared" si="12"/>
        <v>76969.090000000011</v>
      </c>
      <c r="N76" s="365"/>
      <c r="O76" s="18">
        <v>69987.88</v>
      </c>
      <c r="P76" s="234">
        <f t="shared" si="13"/>
        <v>0</v>
      </c>
      <c r="Q76" s="353"/>
      <c r="R76" s="226">
        <v>-101946.15000000001</v>
      </c>
      <c r="S76" s="226">
        <v>-102199.45</v>
      </c>
      <c r="T76" s="227">
        <v>-102199.45</v>
      </c>
      <c r="U76" s="227">
        <v>-102231.62</v>
      </c>
      <c r="V76" s="227">
        <v>-102231.62</v>
      </c>
      <c r="W76" s="227">
        <v>-102231.62</v>
      </c>
      <c r="X76" s="227">
        <v>-104096.56</v>
      </c>
      <c r="Y76" s="227">
        <v>-110484.78</v>
      </c>
      <c r="Z76" s="227">
        <v>1572.53</v>
      </c>
      <c r="AA76" s="227">
        <v>93253.83</v>
      </c>
      <c r="AB76" s="227">
        <v>4568.6400000000003</v>
      </c>
      <c r="AC76" s="227">
        <v>1464.21</v>
      </c>
      <c r="AD76" s="227">
        <v>-6981.21</v>
      </c>
      <c r="AE76" s="226">
        <v>216360.04</v>
      </c>
      <c r="AF76" s="227">
        <v>160773.16</v>
      </c>
      <c r="AG76" s="227">
        <v>222143.91</v>
      </c>
      <c r="AH76" s="227">
        <v>220511.54</v>
      </c>
      <c r="AI76" s="227">
        <v>5745565.6699999999</v>
      </c>
      <c r="AJ76" s="227">
        <v>5745548.5800000001</v>
      </c>
      <c r="AK76" s="227">
        <v>5745548.5800000001</v>
      </c>
      <c r="AL76" s="227">
        <v>5745565.6699999999</v>
      </c>
      <c r="AM76" s="227">
        <v>5745565.6699999999</v>
      </c>
      <c r="AN76" s="227">
        <v>5745565.6699999999</v>
      </c>
      <c r="AO76" s="227">
        <v>69987.88</v>
      </c>
      <c r="AP76" s="228">
        <v>69987.88</v>
      </c>
      <c r="AQ76" s="227"/>
    </row>
    <row r="77" spans="1:43" s="13" customFormat="1" ht="12.75" x14ac:dyDescent="0.2">
      <c r="A77" s="195" t="s">
        <v>1150</v>
      </c>
      <c r="B77" s="281" t="s">
        <v>938</v>
      </c>
      <c r="C77" s="280" t="s">
        <v>939</v>
      </c>
      <c r="D77" s="198"/>
      <c r="E77" s="252"/>
      <c r="F77" s="227">
        <v>235580.22</v>
      </c>
      <c r="G77" s="227">
        <v>151941.35</v>
      </c>
      <c r="H77" s="18">
        <f t="shared" si="10"/>
        <v>83638.87</v>
      </c>
      <c r="I77" s="232">
        <f t="shared" si="11"/>
        <v>0.55046812470732942</v>
      </c>
      <c r="J77" s="263"/>
      <c r="K77" s="264"/>
      <c r="L77" s="18">
        <v>151941.35</v>
      </c>
      <c r="M77" s="234">
        <f t="shared" si="12"/>
        <v>83638.87</v>
      </c>
      <c r="N77" s="225"/>
      <c r="O77" s="18">
        <v>235024.4</v>
      </c>
      <c r="P77" s="234">
        <f t="shared" si="13"/>
        <v>555.82000000000698</v>
      </c>
      <c r="Q77" s="237"/>
      <c r="R77" s="226">
        <v>159697.64000000001</v>
      </c>
      <c r="S77" s="226">
        <v>160000.14999999997</v>
      </c>
      <c r="T77" s="227">
        <v>160555.96000000002</v>
      </c>
      <c r="U77" s="227">
        <v>161079.60000000003</v>
      </c>
      <c r="V77" s="227">
        <v>161635.41999999998</v>
      </c>
      <c r="W77" s="227">
        <v>162191.22999999998</v>
      </c>
      <c r="X77" s="227">
        <v>160882.10999999999</v>
      </c>
      <c r="Y77" s="227">
        <v>155049.69999999998</v>
      </c>
      <c r="Z77" s="227">
        <v>267662.83</v>
      </c>
      <c r="AA77" s="227">
        <v>250508.94</v>
      </c>
      <c r="AB77" s="227">
        <v>155475.57</v>
      </c>
      <c r="AC77" s="227">
        <v>152926.94999999998</v>
      </c>
      <c r="AD77" s="227">
        <v>151941.35</v>
      </c>
      <c r="AE77" s="226">
        <v>375838.41000000003</v>
      </c>
      <c r="AF77" s="227">
        <v>320807.34999999998</v>
      </c>
      <c r="AG77" s="227">
        <v>382733.91000000003</v>
      </c>
      <c r="AH77" s="227">
        <v>381657.36</v>
      </c>
      <c r="AI77" s="227">
        <v>5907267.2999999998</v>
      </c>
      <c r="AJ77" s="227">
        <v>5907806.0300000003</v>
      </c>
      <c r="AK77" s="227">
        <v>5908361.8399999999</v>
      </c>
      <c r="AL77" s="227">
        <v>5908934.75</v>
      </c>
      <c r="AM77" s="227">
        <v>5909490.5599999996</v>
      </c>
      <c r="AN77" s="227">
        <v>5910046.3799999999</v>
      </c>
      <c r="AO77" s="227">
        <v>235024.4</v>
      </c>
      <c r="AP77" s="228">
        <v>235580.22</v>
      </c>
    </row>
    <row r="78" spans="1:43" s="13" customFormat="1" ht="0.95" customHeight="1" outlineLevel="2" x14ac:dyDescent="0.2">
      <c r="A78" s="195"/>
      <c r="B78" s="279"/>
      <c r="C78" s="280"/>
      <c r="D78" s="198"/>
      <c r="E78" s="252"/>
      <c r="F78" s="227"/>
      <c r="G78" s="227"/>
      <c r="H78" s="18">
        <f t="shared" si="10"/>
        <v>0</v>
      </c>
      <c r="I78" s="232">
        <f t="shared" si="11"/>
        <v>0</v>
      </c>
      <c r="J78" s="263"/>
      <c r="K78" s="264"/>
      <c r="L78" s="18"/>
      <c r="M78" s="234">
        <f t="shared" si="12"/>
        <v>0</v>
      </c>
      <c r="N78" s="225"/>
      <c r="O78" s="18"/>
      <c r="P78" s="234">
        <f t="shared" si="13"/>
        <v>0</v>
      </c>
      <c r="Q78" s="237"/>
      <c r="R78" s="226"/>
      <c r="S78" s="226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6"/>
      <c r="AF78" s="227"/>
      <c r="AG78" s="227"/>
      <c r="AH78" s="227"/>
      <c r="AI78" s="227"/>
      <c r="AJ78" s="227"/>
      <c r="AK78" s="227"/>
      <c r="AL78" s="227"/>
      <c r="AM78" s="227"/>
      <c r="AN78" s="227"/>
      <c r="AO78" s="227"/>
      <c r="AP78" s="228"/>
    </row>
    <row r="79" spans="1:43" s="13" customFormat="1" ht="12.75" x14ac:dyDescent="0.2">
      <c r="A79" s="195" t="s">
        <v>1151</v>
      </c>
      <c r="B79" s="279" t="s">
        <v>940</v>
      </c>
      <c r="C79" s="280" t="s">
        <v>941</v>
      </c>
      <c r="D79" s="198"/>
      <c r="E79" s="252"/>
      <c r="F79" s="227">
        <v>0</v>
      </c>
      <c r="G79" s="227">
        <v>0</v>
      </c>
      <c r="H79" s="18">
        <f t="shared" si="10"/>
        <v>0</v>
      </c>
      <c r="I79" s="232">
        <f t="shared" si="11"/>
        <v>0</v>
      </c>
      <c r="J79" s="263"/>
      <c r="K79" s="264"/>
      <c r="L79" s="18">
        <v>0</v>
      </c>
      <c r="M79" s="234">
        <f t="shared" si="12"/>
        <v>0</v>
      </c>
      <c r="N79" s="225"/>
      <c r="O79" s="18">
        <v>0</v>
      </c>
      <c r="P79" s="234">
        <f t="shared" si="13"/>
        <v>0</v>
      </c>
      <c r="Q79" s="237"/>
      <c r="R79" s="226">
        <v>0</v>
      </c>
      <c r="S79" s="226">
        <v>0</v>
      </c>
      <c r="T79" s="227">
        <v>0</v>
      </c>
      <c r="U79" s="227">
        <v>0</v>
      </c>
      <c r="V79" s="227">
        <v>0</v>
      </c>
      <c r="W79" s="227">
        <v>0</v>
      </c>
      <c r="X79" s="227">
        <v>0</v>
      </c>
      <c r="Y79" s="227">
        <v>0</v>
      </c>
      <c r="Z79" s="227">
        <v>0</v>
      </c>
      <c r="AA79" s="227">
        <v>0</v>
      </c>
      <c r="AB79" s="227">
        <v>0</v>
      </c>
      <c r="AC79" s="227">
        <v>0</v>
      </c>
      <c r="AD79" s="227">
        <v>0</v>
      </c>
      <c r="AE79" s="226">
        <v>0</v>
      </c>
      <c r="AF79" s="227">
        <v>0</v>
      </c>
      <c r="AG79" s="227">
        <v>0</v>
      </c>
      <c r="AH79" s="227">
        <v>0</v>
      </c>
      <c r="AI79" s="227">
        <v>0</v>
      </c>
      <c r="AJ79" s="227">
        <v>0</v>
      </c>
      <c r="AK79" s="227">
        <v>0</v>
      </c>
      <c r="AL79" s="227">
        <v>0</v>
      </c>
      <c r="AM79" s="227">
        <v>0</v>
      </c>
      <c r="AN79" s="227">
        <v>0</v>
      </c>
      <c r="AO79" s="227">
        <v>0</v>
      </c>
      <c r="AP79" s="228">
        <v>0</v>
      </c>
    </row>
    <row r="80" spans="1:43" s="13" customFormat="1" ht="0.95" customHeight="1" outlineLevel="2" x14ac:dyDescent="0.2">
      <c r="A80" s="195"/>
      <c r="B80" s="279"/>
      <c r="C80" s="280"/>
      <c r="D80" s="198"/>
      <c r="E80" s="252"/>
      <c r="F80" s="227"/>
      <c r="G80" s="227"/>
      <c r="H80" s="18">
        <f t="shared" si="10"/>
        <v>0</v>
      </c>
      <c r="I80" s="232">
        <f t="shared" si="11"/>
        <v>0</v>
      </c>
      <c r="J80" s="263"/>
      <c r="K80" s="264"/>
      <c r="L80" s="18"/>
      <c r="M80" s="234">
        <f t="shared" si="12"/>
        <v>0</v>
      </c>
      <c r="N80" s="225"/>
      <c r="O80" s="18"/>
      <c r="P80" s="234">
        <f t="shared" si="13"/>
        <v>0</v>
      </c>
      <c r="Q80" s="237"/>
      <c r="R80" s="226"/>
      <c r="S80" s="226"/>
      <c r="T80" s="227"/>
      <c r="U80" s="227"/>
      <c r="V80" s="227"/>
      <c r="W80" s="227"/>
      <c r="X80" s="227"/>
      <c r="Y80" s="227"/>
      <c r="Z80" s="227"/>
      <c r="AA80" s="227"/>
      <c r="AB80" s="227"/>
      <c r="AC80" s="227"/>
      <c r="AD80" s="227"/>
      <c r="AE80" s="226"/>
      <c r="AF80" s="227"/>
      <c r="AG80" s="227"/>
      <c r="AH80" s="227"/>
      <c r="AI80" s="227"/>
      <c r="AJ80" s="227"/>
      <c r="AK80" s="227"/>
      <c r="AL80" s="227"/>
      <c r="AM80" s="227"/>
      <c r="AN80" s="227"/>
      <c r="AO80" s="227"/>
      <c r="AP80" s="228"/>
    </row>
    <row r="81" spans="1:43" s="13" customFormat="1" ht="12.75" x14ac:dyDescent="0.2">
      <c r="A81" s="195" t="s">
        <v>1152</v>
      </c>
      <c r="B81" s="279" t="s">
        <v>942</v>
      </c>
      <c r="C81" s="280" t="s">
        <v>943</v>
      </c>
      <c r="D81" s="198"/>
      <c r="E81" s="252"/>
      <c r="F81" s="227">
        <v>0</v>
      </c>
      <c r="G81" s="227">
        <v>0</v>
      </c>
      <c r="H81" s="18">
        <f t="shared" si="10"/>
        <v>0</v>
      </c>
      <c r="I81" s="232">
        <f t="shared" si="11"/>
        <v>0</v>
      </c>
      <c r="J81" s="263"/>
      <c r="K81" s="264"/>
      <c r="L81" s="18">
        <v>0</v>
      </c>
      <c r="M81" s="234">
        <f t="shared" si="12"/>
        <v>0</v>
      </c>
      <c r="N81" s="225"/>
      <c r="O81" s="18">
        <v>0</v>
      </c>
      <c r="P81" s="234">
        <f t="shared" si="13"/>
        <v>0</v>
      </c>
      <c r="Q81" s="237"/>
      <c r="R81" s="226">
        <v>0</v>
      </c>
      <c r="S81" s="226">
        <v>0</v>
      </c>
      <c r="T81" s="227">
        <v>0</v>
      </c>
      <c r="U81" s="227">
        <v>0</v>
      </c>
      <c r="V81" s="227">
        <v>0</v>
      </c>
      <c r="W81" s="227">
        <v>0</v>
      </c>
      <c r="X81" s="227">
        <v>0</v>
      </c>
      <c r="Y81" s="227">
        <v>0</v>
      </c>
      <c r="Z81" s="227">
        <v>0</v>
      </c>
      <c r="AA81" s="227">
        <v>0</v>
      </c>
      <c r="AB81" s="227">
        <v>0</v>
      </c>
      <c r="AC81" s="227">
        <v>0</v>
      </c>
      <c r="AD81" s="227">
        <v>0</v>
      </c>
      <c r="AE81" s="226">
        <v>0</v>
      </c>
      <c r="AF81" s="227">
        <v>0</v>
      </c>
      <c r="AG81" s="227">
        <v>0</v>
      </c>
      <c r="AH81" s="227">
        <v>0</v>
      </c>
      <c r="AI81" s="227">
        <v>0</v>
      </c>
      <c r="AJ81" s="227">
        <v>0</v>
      </c>
      <c r="AK81" s="227">
        <v>0</v>
      </c>
      <c r="AL81" s="227">
        <v>0</v>
      </c>
      <c r="AM81" s="227">
        <v>0</v>
      </c>
      <c r="AN81" s="227">
        <v>0</v>
      </c>
      <c r="AO81" s="227">
        <v>0</v>
      </c>
      <c r="AP81" s="228">
        <v>0</v>
      </c>
    </row>
    <row r="82" spans="1:43" s="13" customFormat="1" ht="0.75" customHeight="1" outlineLevel="2" x14ac:dyDescent="0.2">
      <c r="A82" s="195"/>
      <c r="B82" s="235"/>
      <c r="C82" s="280"/>
      <c r="D82" s="198"/>
      <c r="E82" s="272"/>
      <c r="F82" s="273"/>
      <c r="G82" s="273"/>
      <c r="H82" s="18">
        <f t="shared" si="10"/>
        <v>0</v>
      </c>
      <c r="I82" s="232">
        <f t="shared" si="11"/>
        <v>0</v>
      </c>
      <c r="J82" s="274"/>
      <c r="K82" s="275"/>
      <c r="L82" s="276"/>
      <c r="M82" s="234">
        <f t="shared" si="12"/>
        <v>0</v>
      </c>
      <c r="N82" s="277"/>
      <c r="O82" s="276"/>
      <c r="P82" s="234">
        <f t="shared" si="13"/>
        <v>0</v>
      </c>
      <c r="Q82" s="278"/>
      <c r="R82" s="226"/>
      <c r="S82" s="226"/>
      <c r="T82" s="227"/>
      <c r="U82" s="227"/>
      <c r="V82" s="227"/>
      <c r="W82" s="227"/>
      <c r="X82" s="227"/>
      <c r="Y82" s="227"/>
      <c r="Z82" s="227"/>
      <c r="AA82" s="227"/>
      <c r="AB82" s="227"/>
      <c r="AC82" s="227"/>
      <c r="AD82" s="227"/>
      <c r="AE82" s="226"/>
      <c r="AF82" s="227"/>
      <c r="AG82" s="227"/>
      <c r="AH82" s="227"/>
      <c r="AI82" s="227"/>
      <c r="AJ82" s="227"/>
      <c r="AK82" s="227"/>
      <c r="AL82" s="227"/>
      <c r="AM82" s="227"/>
      <c r="AN82" s="227"/>
      <c r="AO82" s="227"/>
      <c r="AP82" s="228"/>
    </row>
    <row r="83" spans="1:43" s="13" customFormat="1" ht="12.75" outlineLevel="3" x14ac:dyDescent="0.2">
      <c r="A83" s="360" t="s">
        <v>1381</v>
      </c>
      <c r="B83" s="361" t="s">
        <v>2251</v>
      </c>
      <c r="C83" s="362" t="s">
        <v>3120</v>
      </c>
      <c r="D83" s="363"/>
      <c r="E83" s="364"/>
      <c r="F83" s="227">
        <v>8378700.5</v>
      </c>
      <c r="G83" s="227">
        <v>8458402.7599999998</v>
      </c>
      <c r="H83" s="227">
        <f t="shared" si="10"/>
        <v>-79702.259999999776</v>
      </c>
      <c r="I83" s="437">
        <f t="shared" si="11"/>
        <v>-9.4228499471453141E-3</v>
      </c>
      <c r="J83" s="437"/>
      <c r="K83" s="365"/>
      <c r="L83" s="18">
        <v>8458402.7599999998</v>
      </c>
      <c r="M83" s="234">
        <f t="shared" si="12"/>
        <v>-79702.259999999776</v>
      </c>
      <c r="N83" s="365"/>
      <c r="O83" s="18">
        <v>8409629</v>
      </c>
      <c r="P83" s="234">
        <f t="shared" si="13"/>
        <v>-30928.5</v>
      </c>
      <c r="Q83" s="353"/>
      <c r="R83" s="226">
        <v>8485833.2400000002</v>
      </c>
      <c r="S83" s="226">
        <v>8485833.2400000002</v>
      </c>
      <c r="T83" s="227">
        <v>8485833.2400000002</v>
      </c>
      <c r="U83" s="227">
        <v>8477354.5299999993</v>
      </c>
      <c r="V83" s="227">
        <v>8477354.5299999993</v>
      </c>
      <c r="W83" s="227">
        <v>8477354.5299999993</v>
      </c>
      <c r="X83" s="227">
        <v>8432828.5299999993</v>
      </c>
      <c r="Y83" s="227">
        <v>8432828.5299999993</v>
      </c>
      <c r="Z83" s="227">
        <v>8432828.5299999993</v>
      </c>
      <c r="AA83" s="227">
        <v>8388654.4299999997</v>
      </c>
      <c r="AB83" s="227">
        <v>8388654.4299999997</v>
      </c>
      <c r="AC83" s="227">
        <v>8388654.4299999997</v>
      </c>
      <c r="AD83" s="227">
        <v>8458402.7599999998</v>
      </c>
      <c r="AE83" s="226">
        <v>8458402.7599999998</v>
      </c>
      <c r="AF83" s="227">
        <v>8458402.7599999998</v>
      </c>
      <c r="AG83" s="227">
        <v>8433013</v>
      </c>
      <c r="AH83" s="227">
        <v>8433013</v>
      </c>
      <c r="AI83" s="227">
        <v>8433013</v>
      </c>
      <c r="AJ83" s="227">
        <v>8413500</v>
      </c>
      <c r="AK83" s="227">
        <v>8413500</v>
      </c>
      <c r="AL83" s="227">
        <v>8413500</v>
      </c>
      <c r="AM83" s="227">
        <v>8409629</v>
      </c>
      <c r="AN83" s="227">
        <v>8409629</v>
      </c>
      <c r="AO83" s="227">
        <v>8409629</v>
      </c>
      <c r="AP83" s="228">
        <v>8378700.5</v>
      </c>
      <c r="AQ83" s="227"/>
    </row>
    <row r="84" spans="1:43" s="13" customFormat="1" ht="12.75" x14ac:dyDescent="0.2">
      <c r="A84" s="195" t="s">
        <v>1153</v>
      </c>
      <c r="B84" s="279" t="s">
        <v>944</v>
      </c>
      <c r="C84" s="280" t="s">
        <v>945</v>
      </c>
      <c r="D84" s="198"/>
      <c r="E84" s="252"/>
      <c r="F84" s="227">
        <v>8378700.5</v>
      </c>
      <c r="G84" s="227">
        <v>8458402.7599999998</v>
      </c>
      <c r="H84" s="18">
        <f t="shared" si="10"/>
        <v>-79702.259999999776</v>
      </c>
      <c r="I84" s="232">
        <f t="shared" si="11"/>
        <v>-9.4228499471453141E-3</v>
      </c>
      <c r="J84" s="263"/>
      <c r="K84" s="264"/>
      <c r="L84" s="18">
        <v>8458402.7599999998</v>
      </c>
      <c r="M84" s="234">
        <f t="shared" si="12"/>
        <v>-79702.259999999776</v>
      </c>
      <c r="N84" s="225"/>
      <c r="O84" s="18">
        <v>8409629</v>
      </c>
      <c r="P84" s="234">
        <f t="shared" si="13"/>
        <v>-30928.5</v>
      </c>
      <c r="Q84" s="237"/>
      <c r="R84" s="226">
        <v>8485833.2400000002</v>
      </c>
      <c r="S84" s="226">
        <v>8485833.2400000002</v>
      </c>
      <c r="T84" s="227">
        <v>8485833.2400000002</v>
      </c>
      <c r="U84" s="227">
        <v>8477354.5299999993</v>
      </c>
      <c r="V84" s="227">
        <v>8477354.5299999993</v>
      </c>
      <c r="W84" s="227">
        <v>8477354.5299999993</v>
      </c>
      <c r="X84" s="227">
        <v>8432828.5299999993</v>
      </c>
      <c r="Y84" s="227">
        <v>8432828.5299999993</v>
      </c>
      <c r="Z84" s="227">
        <v>8432828.5299999993</v>
      </c>
      <c r="AA84" s="227">
        <v>8388654.4299999997</v>
      </c>
      <c r="AB84" s="227">
        <v>8388654.4299999997</v>
      </c>
      <c r="AC84" s="227">
        <v>8388654.4299999997</v>
      </c>
      <c r="AD84" s="227">
        <v>8458402.7599999998</v>
      </c>
      <c r="AE84" s="226">
        <v>8458402.7599999998</v>
      </c>
      <c r="AF84" s="227">
        <v>8458402.7599999998</v>
      </c>
      <c r="AG84" s="227">
        <v>8433013</v>
      </c>
      <c r="AH84" s="227">
        <v>8433013</v>
      </c>
      <c r="AI84" s="227">
        <v>8433013</v>
      </c>
      <c r="AJ84" s="227">
        <v>8413500</v>
      </c>
      <c r="AK84" s="227">
        <v>8413500</v>
      </c>
      <c r="AL84" s="227">
        <v>8413500</v>
      </c>
      <c r="AM84" s="227">
        <v>8409629</v>
      </c>
      <c r="AN84" s="227">
        <v>8409629</v>
      </c>
      <c r="AO84" s="227">
        <v>8409629</v>
      </c>
      <c r="AP84" s="228">
        <v>8378700.5</v>
      </c>
    </row>
    <row r="85" spans="1:43" s="13" customFormat="1" ht="0.95" customHeight="1" outlineLevel="2" x14ac:dyDescent="0.2">
      <c r="A85" s="195"/>
      <c r="B85" s="279"/>
      <c r="C85" s="280"/>
      <c r="D85" s="198"/>
      <c r="E85" s="252"/>
      <c r="F85" s="227"/>
      <c r="G85" s="227"/>
      <c r="H85" s="18">
        <f t="shared" si="10"/>
        <v>0</v>
      </c>
      <c r="I85" s="232">
        <f t="shared" si="11"/>
        <v>0</v>
      </c>
      <c r="J85" s="263"/>
      <c r="K85" s="264"/>
      <c r="L85" s="18"/>
      <c r="M85" s="234">
        <f t="shared" si="12"/>
        <v>0</v>
      </c>
      <c r="N85" s="225"/>
      <c r="O85" s="18"/>
      <c r="P85" s="234">
        <f t="shared" si="13"/>
        <v>0</v>
      </c>
      <c r="Q85" s="237"/>
      <c r="R85" s="226"/>
      <c r="S85" s="226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6"/>
      <c r="AF85" s="227"/>
      <c r="AG85" s="227"/>
      <c r="AH85" s="227"/>
      <c r="AI85" s="227"/>
      <c r="AJ85" s="227"/>
      <c r="AK85" s="227"/>
      <c r="AL85" s="227"/>
      <c r="AM85" s="227"/>
      <c r="AN85" s="227"/>
      <c r="AO85" s="227"/>
      <c r="AP85" s="228"/>
    </row>
    <row r="86" spans="1:43" s="13" customFormat="1" ht="12.75" outlineLevel="3" x14ac:dyDescent="0.2">
      <c r="A86" s="360" t="s">
        <v>1382</v>
      </c>
      <c r="B86" s="361" t="s">
        <v>2252</v>
      </c>
      <c r="C86" s="362" t="s">
        <v>3121</v>
      </c>
      <c r="D86" s="363"/>
      <c r="E86" s="364"/>
      <c r="F86" s="227">
        <v>0</v>
      </c>
      <c r="G86" s="227">
        <v>806</v>
      </c>
      <c r="H86" s="227">
        <f t="shared" si="10"/>
        <v>-806</v>
      </c>
      <c r="I86" s="437" t="str">
        <f t="shared" si="11"/>
        <v>N.M.</v>
      </c>
      <c r="J86" s="437"/>
      <c r="K86" s="365"/>
      <c r="L86" s="18">
        <v>806</v>
      </c>
      <c r="M86" s="234">
        <f t="shared" si="12"/>
        <v>-806</v>
      </c>
      <c r="N86" s="365"/>
      <c r="O86" s="18">
        <v>0</v>
      </c>
      <c r="P86" s="234">
        <f t="shared" si="13"/>
        <v>0</v>
      </c>
      <c r="Q86" s="353"/>
      <c r="R86" s="226">
        <v>806</v>
      </c>
      <c r="S86" s="226">
        <v>806</v>
      </c>
      <c r="T86" s="227">
        <v>806</v>
      </c>
      <c r="U86" s="227">
        <v>806</v>
      </c>
      <c r="V86" s="227">
        <v>806</v>
      </c>
      <c r="W86" s="227">
        <v>806</v>
      </c>
      <c r="X86" s="227">
        <v>806</v>
      </c>
      <c r="Y86" s="227">
        <v>806</v>
      </c>
      <c r="Z86" s="227">
        <v>806</v>
      </c>
      <c r="AA86" s="227">
        <v>806</v>
      </c>
      <c r="AB86" s="227">
        <v>806</v>
      </c>
      <c r="AC86" s="227">
        <v>806</v>
      </c>
      <c r="AD86" s="227">
        <v>806</v>
      </c>
      <c r="AE86" s="226">
        <v>806</v>
      </c>
      <c r="AF86" s="227">
        <v>806</v>
      </c>
      <c r="AG86" s="227">
        <v>0</v>
      </c>
      <c r="AH86" s="227">
        <v>0</v>
      </c>
      <c r="AI86" s="227">
        <v>0</v>
      </c>
      <c r="AJ86" s="227">
        <v>0</v>
      </c>
      <c r="AK86" s="227">
        <v>0</v>
      </c>
      <c r="AL86" s="227">
        <v>0</v>
      </c>
      <c r="AM86" s="227">
        <v>0</v>
      </c>
      <c r="AN86" s="227">
        <v>0</v>
      </c>
      <c r="AO86" s="227">
        <v>0</v>
      </c>
      <c r="AP86" s="228">
        <v>0</v>
      </c>
      <c r="AQ86" s="227"/>
    </row>
    <row r="87" spans="1:43" s="13" customFormat="1" ht="12.75" outlineLevel="3" x14ac:dyDescent="0.2">
      <c r="A87" s="360" t="s">
        <v>1383</v>
      </c>
      <c r="B87" s="361" t="s">
        <v>2253</v>
      </c>
      <c r="C87" s="362" t="s">
        <v>3122</v>
      </c>
      <c r="D87" s="363"/>
      <c r="E87" s="364"/>
      <c r="F87" s="227">
        <v>30406.82</v>
      </c>
      <c r="G87" s="227">
        <v>29808.34</v>
      </c>
      <c r="H87" s="227">
        <f t="shared" si="10"/>
        <v>598.47999999999956</v>
      </c>
      <c r="I87" s="437">
        <f t="shared" si="11"/>
        <v>2.007760244280626E-2</v>
      </c>
      <c r="J87" s="437"/>
      <c r="K87" s="365"/>
      <c r="L87" s="18">
        <v>29808.34</v>
      </c>
      <c r="M87" s="234">
        <f t="shared" si="12"/>
        <v>598.47999999999956</v>
      </c>
      <c r="N87" s="365"/>
      <c r="O87" s="18">
        <v>29808.34</v>
      </c>
      <c r="P87" s="234">
        <f t="shared" si="13"/>
        <v>598.47999999999956</v>
      </c>
      <c r="Q87" s="353"/>
      <c r="R87" s="226">
        <v>29343.59</v>
      </c>
      <c r="S87" s="226">
        <v>29343.59</v>
      </c>
      <c r="T87" s="227">
        <v>29343.59</v>
      </c>
      <c r="U87" s="227">
        <v>29343.59</v>
      </c>
      <c r="V87" s="227">
        <v>29343.59</v>
      </c>
      <c r="W87" s="227">
        <v>29343.59</v>
      </c>
      <c r="X87" s="227">
        <v>29343.59</v>
      </c>
      <c r="Y87" s="227">
        <v>29343.59</v>
      </c>
      <c r="Z87" s="227">
        <v>29343.59</v>
      </c>
      <c r="AA87" s="227">
        <v>29343.59</v>
      </c>
      <c r="AB87" s="227">
        <v>29343.59</v>
      </c>
      <c r="AC87" s="227">
        <v>29343.59</v>
      </c>
      <c r="AD87" s="227">
        <v>29808.34</v>
      </c>
      <c r="AE87" s="226">
        <v>29808.34</v>
      </c>
      <c r="AF87" s="227">
        <v>29808.34</v>
      </c>
      <c r="AG87" s="227">
        <v>29808.34</v>
      </c>
      <c r="AH87" s="227">
        <v>29808.34</v>
      </c>
      <c r="AI87" s="227">
        <v>29808.34</v>
      </c>
      <c r="AJ87" s="227">
        <v>29808.34</v>
      </c>
      <c r="AK87" s="227">
        <v>29808.34</v>
      </c>
      <c r="AL87" s="227">
        <v>29808.34</v>
      </c>
      <c r="AM87" s="227">
        <v>29808.34</v>
      </c>
      <c r="AN87" s="227">
        <v>29808.34</v>
      </c>
      <c r="AO87" s="227">
        <v>29808.34</v>
      </c>
      <c r="AP87" s="228">
        <v>30406.82</v>
      </c>
      <c r="AQ87" s="227"/>
    </row>
    <row r="88" spans="1:43" s="13" customFormat="1" ht="12.75" outlineLevel="3" x14ac:dyDescent="0.2">
      <c r="A88" s="360" t="s">
        <v>1384</v>
      </c>
      <c r="B88" s="361" t="s">
        <v>2254</v>
      </c>
      <c r="C88" s="362" t="s">
        <v>3123</v>
      </c>
      <c r="D88" s="363"/>
      <c r="E88" s="364"/>
      <c r="F88" s="227">
        <v>-35121.360000000001</v>
      </c>
      <c r="G88" s="227">
        <v>-60353.270000000004</v>
      </c>
      <c r="H88" s="227">
        <f t="shared" si="10"/>
        <v>25231.910000000003</v>
      </c>
      <c r="I88" s="437">
        <f t="shared" si="11"/>
        <v>0.41807030505555048</v>
      </c>
      <c r="J88" s="437"/>
      <c r="K88" s="365"/>
      <c r="L88" s="18">
        <v>-60353.270000000004</v>
      </c>
      <c r="M88" s="234">
        <f t="shared" si="12"/>
        <v>25231.910000000003</v>
      </c>
      <c r="N88" s="365"/>
      <c r="O88" s="18">
        <v>-35121.360000000001</v>
      </c>
      <c r="P88" s="234">
        <f t="shared" si="13"/>
        <v>0</v>
      </c>
      <c r="Q88" s="353"/>
      <c r="R88" s="226">
        <v>-1973.23</v>
      </c>
      <c r="S88" s="226">
        <v>-12998</v>
      </c>
      <c r="T88" s="227">
        <v>-12922.73</v>
      </c>
      <c r="U88" s="227">
        <v>-12922.73</v>
      </c>
      <c r="V88" s="227">
        <v>-12922.73</v>
      </c>
      <c r="W88" s="227">
        <v>-12998</v>
      </c>
      <c r="X88" s="227">
        <v>-12998</v>
      </c>
      <c r="Y88" s="227">
        <v>-12998</v>
      </c>
      <c r="Z88" s="227">
        <v>-12998</v>
      </c>
      <c r="AA88" s="227">
        <v>-12998</v>
      </c>
      <c r="AB88" s="227">
        <v>-12998</v>
      </c>
      <c r="AC88" s="227">
        <v>-61615.18</v>
      </c>
      <c r="AD88" s="227">
        <v>-60353.270000000004</v>
      </c>
      <c r="AE88" s="226">
        <v>-47084.13</v>
      </c>
      <c r="AF88" s="227">
        <v>-46355.19</v>
      </c>
      <c r="AG88" s="227">
        <v>-46247.68</v>
      </c>
      <c r="AH88" s="227">
        <v>-35121.360000000001</v>
      </c>
      <c r="AI88" s="227">
        <v>-35121.360000000001</v>
      </c>
      <c r="AJ88" s="227">
        <v>-35121.360000000001</v>
      </c>
      <c r="AK88" s="227">
        <v>-35121.360000000001</v>
      </c>
      <c r="AL88" s="227">
        <v>-35121.360000000001</v>
      </c>
      <c r="AM88" s="227">
        <v>-35121.360000000001</v>
      </c>
      <c r="AN88" s="227">
        <v>-35121.360000000001</v>
      </c>
      <c r="AO88" s="227">
        <v>-35121.360000000001</v>
      </c>
      <c r="AP88" s="228">
        <v>-35121.360000000001</v>
      </c>
      <c r="AQ88" s="227"/>
    </row>
    <row r="89" spans="1:43" s="13" customFormat="1" ht="12.75" outlineLevel="3" x14ac:dyDescent="0.2">
      <c r="A89" s="360" t="s">
        <v>1385</v>
      </c>
      <c r="B89" s="361" t="s">
        <v>2255</v>
      </c>
      <c r="C89" s="362" t="s">
        <v>3124</v>
      </c>
      <c r="D89" s="363"/>
      <c r="E89" s="364"/>
      <c r="F89" s="227">
        <v>46947.270000000004</v>
      </c>
      <c r="G89" s="227">
        <v>12979.130000000001</v>
      </c>
      <c r="H89" s="227">
        <f t="shared" si="10"/>
        <v>33968.14</v>
      </c>
      <c r="I89" s="437">
        <f t="shared" si="11"/>
        <v>2.6171353549891245</v>
      </c>
      <c r="J89" s="437"/>
      <c r="K89" s="365"/>
      <c r="L89" s="18">
        <v>12979.130000000001</v>
      </c>
      <c r="M89" s="234">
        <f t="shared" si="12"/>
        <v>33968.14</v>
      </c>
      <c r="N89" s="365"/>
      <c r="O89" s="18">
        <v>46947.270000000004</v>
      </c>
      <c r="P89" s="234">
        <f t="shared" si="13"/>
        <v>0</v>
      </c>
      <c r="Q89" s="353"/>
      <c r="R89" s="226">
        <v>-18.87</v>
      </c>
      <c r="S89" s="226">
        <v>-18.87</v>
      </c>
      <c r="T89" s="227">
        <v>12979.130000000001</v>
      </c>
      <c r="U89" s="227">
        <v>12979.130000000001</v>
      </c>
      <c r="V89" s="227">
        <v>12979.130000000001</v>
      </c>
      <c r="W89" s="227">
        <v>12979.130000000001</v>
      </c>
      <c r="X89" s="227">
        <v>12979.130000000001</v>
      </c>
      <c r="Y89" s="227">
        <v>12979.130000000001</v>
      </c>
      <c r="Z89" s="227">
        <v>12979.130000000001</v>
      </c>
      <c r="AA89" s="227">
        <v>12979.130000000001</v>
      </c>
      <c r="AB89" s="227">
        <v>12979.130000000001</v>
      </c>
      <c r="AC89" s="227">
        <v>12979.130000000001</v>
      </c>
      <c r="AD89" s="227">
        <v>12979.130000000001</v>
      </c>
      <c r="AE89" s="226">
        <v>11825.91</v>
      </c>
      <c r="AF89" s="227">
        <v>11825.91</v>
      </c>
      <c r="AG89" s="227">
        <v>11825.91</v>
      </c>
      <c r="AH89" s="227">
        <v>11825.91</v>
      </c>
      <c r="AI89" s="227">
        <v>11825.91</v>
      </c>
      <c r="AJ89" s="227">
        <v>11825.91</v>
      </c>
      <c r="AK89" s="227">
        <v>46947.270000000004</v>
      </c>
      <c r="AL89" s="227">
        <v>46947.270000000004</v>
      </c>
      <c r="AM89" s="227">
        <v>46947.270000000004</v>
      </c>
      <c r="AN89" s="227">
        <v>46947.270000000004</v>
      </c>
      <c r="AO89" s="227">
        <v>46947.270000000004</v>
      </c>
      <c r="AP89" s="228">
        <v>46947.270000000004</v>
      </c>
      <c r="AQ89" s="227"/>
    </row>
    <row r="90" spans="1:43" s="13" customFormat="1" ht="12.75" outlineLevel="3" x14ac:dyDescent="0.2">
      <c r="A90" s="360" t="s">
        <v>1386</v>
      </c>
      <c r="B90" s="361" t="s">
        <v>2256</v>
      </c>
      <c r="C90" s="362" t="s">
        <v>3125</v>
      </c>
      <c r="D90" s="363"/>
      <c r="E90" s="364"/>
      <c r="F90" s="227">
        <v>655168.37</v>
      </c>
      <c r="G90" s="227">
        <v>1749249.73</v>
      </c>
      <c r="H90" s="227">
        <f t="shared" si="10"/>
        <v>-1094081.3599999999</v>
      </c>
      <c r="I90" s="437">
        <f t="shared" si="11"/>
        <v>-0.62545749828413577</v>
      </c>
      <c r="J90" s="437"/>
      <c r="K90" s="365"/>
      <c r="L90" s="18">
        <v>1749249.73</v>
      </c>
      <c r="M90" s="234">
        <f t="shared" si="12"/>
        <v>-1094081.3599999999</v>
      </c>
      <c r="N90" s="365"/>
      <c r="O90" s="18">
        <v>655168.37</v>
      </c>
      <c r="P90" s="234">
        <f t="shared" si="13"/>
        <v>0</v>
      </c>
      <c r="Q90" s="353"/>
      <c r="R90" s="226">
        <v>1762247.73</v>
      </c>
      <c r="S90" s="226">
        <v>1762247.73</v>
      </c>
      <c r="T90" s="227">
        <v>1749249.73</v>
      </c>
      <c r="U90" s="227">
        <v>1749249.73</v>
      </c>
      <c r="V90" s="227">
        <v>1749249.73</v>
      </c>
      <c r="W90" s="227">
        <v>1749249.73</v>
      </c>
      <c r="X90" s="227">
        <v>1749249.73</v>
      </c>
      <c r="Y90" s="227">
        <v>1749249.73</v>
      </c>
      <c r="Z90" s="227">
        <v>1749249.73</v>
      </c>
      <c r="AA90" s="227">
        <v>1749249.73</v>
      </c>
      <c r="AB90" s="227">
        <v>1749249.73</v>
      </c>
      <c r="AC90" s="227">
        <v>1749249.73</v>
      </c>
      <c r="AD90" s="227">
        <v>1749249.73</v>
      </c>
      <c r="AE90" s="226">
        <v>1749249.73</v>
      </c>
      <c r="AF90" s="227">
        <v>1749249.73</v>
      </c>
      <c r="AG90" s="227">
        <v>1749249.73</v>
      </c>
      <c r="AH90" s="227">
        <v>1749249.73</v>
      </c>
      <c r="AI90" s="227">
        <v>690289.73</v>
      </c>
      <c r="AJ90" s="227">
        <v>690289.73</v>
      </c>
      <c r="AK90" s="227">
        <v>655168.37</v>
      </c>
      <c r="AL90" s="227">
        <v>655168.37</v>
      </c>
      <c r="AM90" s="227">
        <v>655168.37</v>
      </c>
      <c r="AN90" s="227">
        <v>655168.37</v>
      </c>
      <c r="AO90" s="227">
        <v>655168.37</v>
      </c>
      <c r="AP90" s="228">
        <v>655168.37</v>
      </c>
      <c r="AQ90" s="227"/>
    </row>
    <row r="91" spans="1:43" s="13" customFormat="1" ht="12.75" outlineLevel="3" x14ac:dyDescent="0.2">
      <c r="A91" s="360" t="s">
        <v>1387</v>
      </c>
      <c r="B91" s="361" t="s">
        <v>2257</v>
      </c>
      <c r="C91" s="362" t="s">
        <v>3126</v>
      </c>
      <c r="D91" s="363"/>
      <c r="E91" s="364"/>
      <c r="F91" s="227">
        <v>54334</v>
      </c>
      <c r="G91" s="227">
        <v>72379</v>
      </c>
      <c r="H91" s="227">
        <f t="shared" si="10"/>
        <v>-18045</v>
      </c>
      <c r="I91" s="437">
        <f t="shared" si="11"/>
        <v>-0.24931264593321267</v>
      </c>
      <c r="J91" s="437"/>
      <c r="K91" s="365"/>
      <c r="L91" s="18">
        <v>72379</v>
      </c>
      <c r="M91" s="234">
        <f t="shared" si="12"/>
        <v>-18045</v>
      </c>
      <c r="N91" s="365"/>
      <c r="O91" s="18">
        <v>55838</v>
      </c>
      <c r="P91" s="234">
        <f t="shared" si="13"/>
        <v>-1504</v>
      </c>
      <c r="Q91" s="353"/>
      <c r="R91" s="226">
        <v>88249</v>
      </c>
      <c r="S91" s="226">
        <v>86932</v>
      </c>
      <c r="T91" s="227">
        <v>85609</v>
      </c>
      <c r="U91" s="227">
        <v>84286</v>
      </c>
      <c r="V91" s="227">
        <v>82963</v>
      </c>
      <c r="W91" s="227">
        <v>81640</v>
      </c>
      <c r="X91" s="227">
        <v>80317</v>
      </c>
      <c r="Y91" s="227">
        <v>78994</v>
      </c>
      <c r="Z91" s="227">
        <v>77671</v>
      </c>
      <c r="AA91" s="227">
        <v>76348</v>
      </c>
      <c r="AB91" s="227">
        <v>75025</v>
      </c>
      <c r="AC91" s="227">
        <v>73702</v>
      </c>
      <c r="AD91" s="227">
        <v>72379</v>
      </c>
      <c r="AE91" s="226">
        <v>70878</v>
      </c>
      <c r="AF91" s="227">
        <v>69374</v>
      </c>
      <c r="AG91" s="227">
        <v>67870</v>
      </c>
      <c r="AH91" s="227">
        <v>66366</v>
      </c>
      <c r="AI91" s="227">
        <v>64862</v>
      </c>
      <c r="AJ91" s="227">
        <v>63358</v>
      </c>
      <c r="AK91" s="227">
        <v>61854</v>
      </c>
      <c r="AL91" s="227">
        <v>60350</v>
      </c>
      <c r="AM91" s="227">
        <v>58846</v>
      </c>
      <c r="AN91" s="227">
        <v>57342</v>
      </c>
      <c r="AO91" s="227">
        <v>55838</v>
      </c>
      <c r="AP91" s="228">
        <v>54334</v>
      </c>
      <c r="AQ91" s="227"/>
    </row>
    <row r="92" spans="1:43" s="13" customFormat="1" ht="12.75" x14ac:dyDescent="0.2">
      <c r="A92" s="195" t="s">
        <v>1154</v>
      </c>
      <c r="B92" s="279" t="s">
        <v>946</v>
      </c>
      <c r="C92" s="280" t="s">
        <v>947</v>
      </c>
      <c r="D92" s="198"/>
      <c r="E92" s="252"/>
      <c r="F92" s="227">
        <v>751735.1</v>
      </c>
      <c r="G92" s="227">
        <v>1804868.93</v>
      </c>
      <c r="H92" s="18">
        <f t="shared" si="10"/>
        <v>-1053133.83</v>
      </c>
      <c r="I92" s="232">
        <f t="shared" si="11"/>
        <v>-0.58349601596831746</v>
      </c>
      <c r="J92" s="263"/>
      <c r="K92" s="264"/>
      <c r="L92" s="18">
        <v>1804868.93</v>
      </c>
      <c r="M92" s="234">
        <f t="shared" si="12"/>
        <v>-1053133.83</v>
      </c>
      <c r="N92" s="225"/>
      <c r="O92" s="18">
        <v>752640.62</v>
      </c>
      <c r="P92" s="234">
        <f t="shared" si="13"/>
        <v>-905.52000000001863</v>
      </c>
      <c r="Q92" s="237"/>
      <c r="R92" s="226">
        <v>1878654.22</v>
      </c>
      <c r="S92" s="226">
        <v>1866312.45</v>
      </c>
      <c r="T92" s="227">
        <v>1865064.72</v>
      </c>
      <c r="U92" s="227">
        <v>1863741.72</v>
      </c>
      <c r="V92" s="227">
        <v>1862418.72</v>
      </c>
      <c r="W92" s="227">
        <v>1861020.45</v>
      </c>
      <c r="X92" s="227">
        <v>1859697.45</v>
      </c>
      <c r="Y92" s="227">
        <v>1858374.45</v>
      </c>
      <c r="Z92" s="227">
        <v>1857051.45</v>
      </c>
      <c r="AA92" s="227">
        <v>1855728.45</v>
      </c>
      <c r="AB92" s="227">
        <v>1854405.45</v>
      </c>
      <c r="AC92" s="227">
        <v>1804465.27</v>
      </c>
      <c r="AD92" s="227">
        <v>1804868.93</v>
      </c>
      <c r="AE92" s="226">
        <v>1815483.85</v>
      </c>
      <c r="AF92" s="227">
        <v>1814708.79</v>
      </c>
      <c r="AG92" s="227">
        <v>1812506.3</v>
      </c>
      <c r="AH92" s="227">
        <v>1822128.6199999999</v>
      </c>
      <c r="AI92" s="227">
        <v>761664.62</v>
      </c>
      <c r="AJ92" s="227">
        <v>760160.62</v>
      </c>
      <c r="AK92" s="227">
        <v>758656.62</v>
      </c>
      <c r="AL92" s="227">
        <v>757152.62</v>
      </c>
      <c r="AM92" s="227">
        <v>755648.62</v>
      </c>
      <c r="AN92" s="227">
        <v>754144.62</v>
      </c>
      <c r="AO92" s="227">
        <v>752640.62</v>
      </c>
      <c r="AP92" s="228">
        <v>751735.1</v>
      </c>
    </row>
    <row r="93" spans="1:43" s="13" customFormat="1" ht="0.95" customHeight="1" outlineLevel="2" x14ac:dyDescent="0.2">
      <c r="A93" s="195"/>
      <c r="B93" s="279"/>
      <c r="C93" s="280"/>
      <c r="D93" s="198"/>
      <c r="E93" s="252"/>
      <c r="F93" s="227"/>
      <c r="G93" s="227"/>
      <c r="H93" s="18">
        <f t="shared" si="10"/>
        <v>0</v>
      </c>
      <c r="I93" s="232">
        <f t="shared" si="11"/>
        <v>0</v>
      </c>
      <c r="J93" s="263"/>
      <c r="K93" s="264"/>
      <c r="L93" s="18"/>
      <c r="M93" s="234">
        <f t="shared" si="12"/>
        <v>0</v>
      </c>
      <c r="N93" s="225"/>
      <c r="O93" s="18"/>
      <c r="P93" s="234">
        <f t="shared" si="13"/>
        <v>0</v>
      </c>
      <c r="Q93" s="237"/>
      <c r="R93" s="226"/>
      <c r="S93" s="226"/>
      <c r="T93" s="227"/>
      <c r="U93" s="227"/>
      <c r="V93" s="227"/>
      <c r="W93" s="227"/>
      <c r="X93" s="227"/>
      <c r="Y93" s="227"/>
      <c r="Z93" s="227"/>
      <c r="AA93" s="227"/>
      <c r="AB93" s="227"/>
      <c r="AC93" s="227"/>
      <c r="AD93" s="227"/>
      <c r="AE93" s="226"/>
      <c r="AF93" s="227"/>
      <c r="AG93" s="227"/>
      <c r="AH93" s="227"/>
      <c r="AI93" s="227"/>
      <c r="AJ93" s="227"/>
      <c r="AK93" s="227"/>
      <c r="AL93" s="227"/>
      <c r="AM93" s="227"/>
      <c r="AN93" s="227"/>
      <c r="AO93" s="227"/>
      <c r="AP93" s="228"/>
    </row>
    <row r="94" spans="1:43" s="13" customFormat="1" ht="12.75" x14ac:dyDescent="0.2">
      <c r="A94" s="195" t="s">
        <v>1155</v>
      </c>
      <c r="B94" s="279" t="s">
        <v>948</v>
      </c>
      <c r="C94" s="280" t="s">
        <v>949</v>
      </c>
      <c r="D94" s="198"/>
      <c r="E94" s="252"/>
      <c r="F94" s="227">
        <v>0</v>
      </c>
      <c r="G94" s="227">
        <v>0</v>
      </c>
      <c r="H94" s="18">
        <f t="shared" si="10"/>
        <v>0</v>
      </c>
      <c r="I94" s="232">
        <f t="shared" si="11"/>
        <v>0</v>
      </c>
      <c r="J94" s="263"/>
      <c r="K94" s="264"/>
      <c r="L94" s="18">
        <v>0</v>
      </c>
      <c r="M94" s="234">
        <f t="shared" si="12"/>
        <v>0</v>
      </c>
      <c r="N94" s="225"/>
      <c r="O94" s="18">
        <v>0</v>
      </c>
      <c r="P94" s="234">
        <f t="shared" si="13"/>
        <v>0</v>
      </c>
      <c r="Q94" s="237"/>
      <c r="R94" s="226">
        <v>0</v>
      </c>
      <c r="S94" s="226">
        <v>0</v>
      </c>
      <c r="T94" s="227">
        <v>0</v>
      </c>
      <c r="U94" s="227">
        <v>0</v>
      </c>
      <c r="V94" s="227">
        <v>0</v>
      </c>
      <c r="W94" s="227">
        <v>0</v>
      </c>
      <c r="X94" s="227">
        <v>0</v>
      </c>
      <c r="Y94" s="227">
        <v>0</v>
      </c>
      <c r="Z94" s="227">
        <v>0</v>
      </c>
      <c r="AA94" s="227">
        <v>0</v>
      </c>
      <c r="AB94" s="227">
        <v>0</v>
      </c>
      <c r="AC94" s="227">
        <v>0</v>
      </c>
      <c r="AD94" s="227">
        <v>0</v>
      </c>
      <c r="AE94" s="226">
        <v>0</v>
      </c>
      <c r="AF94" s="227">
        <v>0</v>
      </c>
      <c r="AG94" s="227">
        <v>0</v>
      </c>
      <c r="AH94" s="227">
        <v>0</v>
      </c>
      <c r="AI94" s="227">
        <v>0</v>
      </c>
      <c r="AJ94" s="227">
        <v>0</v>
      </c>
      <c r="AK94" s="227">
        <v>0</v>
      </c>
      <c r="AL94" s="227">
        <v>0</v>
      </c>
      <c r="AM94" s="227">
        <v>0</v>
      </c>
      <c r="AN94" s="227">
        <v>0</v>
      </c>
      <c r="AO94" s="227">
        <v>0</v>
      </c>
      <c r="AP94" s="228">
        <v>0</v>
      </c>
    </row>
    <row r="95" spans="1:43" s="13" customFormat="1" ht="0.95" customHeight="1" outlineLevel="2" x14ac:dyDescent="0.2">
      <c r="A95" s="195"/>
      <c r="B95" s="279"/>
      <c r="C95" s="280"/>
      <c r="D95" s="198"/>
      <c r="E95" s="252"/>
      <c r="F95" s="227"/>
      <c r="G95" s="227"/>
      <c r="H95" s="18">
        <f t="shared" si="10"/>
        <v>0</v>
      </c>
      <c r="I95" s="232">
        <f t="shared" si="11"/>
        <v>0</v>
      </c>
      <c r="J95" s="263"/>
      <c r="K95" s="264"/>
      <c r="L95" s="18"/>
      <c r="M95" s="234">
        <f t="shared" si="12"/>
        <v>0</v>
      </c>
      <c r="N95" s="225"/>
      <c r="O95" s="18"/>
      <c r="P95" s="234">
        <f t="shared" si="13"/>
        <v>0</v>
      </c>
      <c r="Q95" s="237"/>
      <c r="R95" s="226"/>
      <c r="S95" s="226"/>
      <c r="T95" s="227"/>
      <c r="U95" s="227"/>
      <c r="V95" s="227"/>
      <c r="W95" s="227"/>
      <c r="X95" s="227"/>
      <c r="Y95" s="227"/>
      <c r="Z95" s="227"/>
      <c r="AA95" s="227"/>
      <c r="AB95" s="227"/>
      <c r="AC95" s="227"/>
      <c r="AD95" s="227"/>
      <c r="AE95" s="226"/>
      <c r="AF95" s="227"/>
      <c r="AG95" s="227"/>
      <c r="AH95" s="227"/>
      <c r="AI95" s="227"/>
      <c r="AJ95" s="227"/>
      <c r="AK95" s="227"/>
      <c r="AL95" s="227"/>
      <c r="AM95" s="227"/>
      <c r="AN95" s="227"/>
      <c r="AO95" s="227"/>
      <c r="AP95" s="228"/>
    </row>
    <row r="96" spans="1:43" s="13" customFormat="1" ht="12.75" customHeight="1" x14ac:dyDescent="0.2">
      <c r="A96" s="195" t="s">
        <v>1156</v>
      </c>
      <c r="B96" s="279" t="s">
        <v>950</v>
      </c>
      <c r="C96" s="280" t="s">
        <v>951</v>
      </c>
      <c r="D96" s="198"/>
      <c r="E96" s="252"/>
      <c r="F96" s="227">
        <v>0</v>
      </c>
      <c r="G96" s="227">
        <v>0</v>
      </c>
      <c r="H96" s="18">
        <f t="shared" si="10"/>
        <v>0</v>
      </c>
      <c r="I96" s="232">
        <f t="shared" si="11"/>
        <v>0</v>
      </c>
      <c r="J96" s="263"/>
      <c r="K96" s="264"/>
      <c r="L96" s="18">
        <v>0</v>
      </c>
      <c r="M96" s="234">
        <f t="shared" si="12"/>
        <v>0</v>
      </c>
      <c r="N96" s="225"/>
      <c r="O96" s="18">
        <v>0</v>
      </c>
      <c r="P96" s="234">
        <f t="shared" si="13"/>
        <v>0</v>
      </c>
      <c r="Q96" s="237"/>
      <c r="R96" s="226">
        <v>0</v>
      </c>
      <c r="S96" s="226">
        <v>0</v>
      </c>
      <c r="T96" s="227">
        <v>0</v>
      </c>
      <c r="U96" s="227">
        <v>0</v>
      </c>
      <c r="V96" s="227">
        <v>0</v>
      </c>
      <c r="W96" s="227">
        <v>0</v>
      </c>
      <c r="X96" s="227">
        <v>0</v>
      </c>
      <c r="Y96" s="227">
        <v>0</v>
      </c>
      <c r="Z96" s="227">
        <v>0</v>
      </c>
      <c r="AA96" s="227">
        <v>0</v>
      </c>
      <c r="AB96" s="227">
        <v>0</v>
      </c>
      <c r="AC96" s="227">
        <v>0</v>
      </c>
      <c r="AD96" s="227">
        <v>0</v>
      </c>
      <c r="AE96" s="226">
        <v>0</v>
      </c>
      <c r="AF96" s="227">
        <v>0</v>
      </c>
      <c r="AG96" s="227">
        <v>0</v>
      </c>
      <c r="AH96" s="227">
        <v>0</v>
      </c>
      <c r="AI96" s="227">
        <v>0</v>
      </c>
      <c r="AJ96" s="227">
        <v>0</v>
      </c>
      <c r="AK96" s="227">
        <v>0</v>
      </c>
      <c r="AL96" s="227">
        <v>0</v>
      </c>
      <c r="AM96" s="227">
        <v>0</v>
      </c>
      <c r="AN96" s="227">
        <v>0</v>
      </c>
      <c r="AO96" s="227">
        <v>0</v>
      </c>
      <c r="AP96" s="228">
        <v>0</v>
      </c>
    </row>
    <row r="97" spans="1:43" s="13" customFormat="1" ht="0.95" customHeight="1" outlineLevel="2" x14ac:dyDescent="0.2">
      <c r="A97" s="195"/>
      <c r="B97" s="279"/>
      <c r="C97" s="280"/>
      <c r="D97" s="198"/>
      <c r="E97" s="252"/>
      <c r="F97" s="227"/>
      <c r="G97" s="227"/>
      <c r="H97" s="18">
        <f t="shared" si="10"/>
        <v>0</v>
      </c>
      <c r="I97" s="232">
        <f t="shared" si="11"/>
        <v>0</v>
      </c>
      <c r="J97" s="263"/>
      <c r="K97" s="264"/>
      <c r="L97" s="18"/>
      <c r="M97" s="234">
        <f t="shared" si="12"/>
        <v>0</v>
      </c>
      <c r="N97" s="225"/>
      <c r="O97" s="18"/>
      <c r="P97" s="234">
        <f t="shared" si="13"/>
        <v>0</v>
      </c>
      <c r="Q97" s="237"/>
      <c r="R97" s="226"/>
      <c r="S97" s="226"/>
      <c r="T97" s="227"/>
      <c r="U97" s="227"/>
      <c r="V97" s="227"/>
      <c r="W97" s="227"/>
      <c r="X97" s="227"/>
      <c r="Y97" s="227"/>
      <c r="Z97" s="227"/>
      <c r="AA97" s="227"/>
      <c r="AB97" s="227"/>
      <c r="AC97" s="227"/>
      <c r="AD97" s="227"/>
      <c r="AE97" s="226"/>
      <c r="AF97" s="227"/>
      <c r="AG97" s="227"/>
      <c r="AH97" s="227"/>
      <c r="AI97" s="227"/>
      <c r="AJ97" s="227"/>
      <c r="AK97" s="227"/>
      <c r="AL97" s="227"/>
      <c r="AM97" s="227"/>
      <c r="AN97" s="227"/>
      <c r="AO97" s="227"/>
      <c r="AP97" s="228"/>
    </row>
    <row r="98" spans="1:43" s="13" customFormat="1" ht="12.75" x14ac:dyDescent="0.2">
      <c r="A98" s="195" t="s">
        <v>1157</v>
      </c>
      <c r="B98" s="279" t="s">
        <v>952</v>
      </c>
      <c r="C98" s="280" t="s">
        <v>953</v>
      </c>
      <c r="D98" s="198"/>
      <c r="E98" s="252"/>
      <c r="F98" s="227">
        <v>0</v>
      </c>
      <c r="G98" s="227">
        <v>0</v>
      </c>
      <c r="H98" s="18">
        <f t="shared" si="10"/>
        <v>0</v>
      </c>
      <c r="I98" s="232">
        <f t="shared" si="11"/>
        <v>0</v>
      </c>
      <c r="J98" s="263"/>
      <c r="K98" s="264"/>
      <c r="L98" s="18">
        <v>0</v>
      </c>
      <c r="M98" s="234">
        <f t="shared" si="12"/>
        <v>0</v>
      </c>
      <c r="N98" s="225"/>
      <c r="O98" s="18">
        <v>0</v>
      </c>
      <c r="P98" s="234">
        <f t="shared" si="13"/>
        <v>0</v>
      </c>
      <c r="Q98" s="237"/>
      <c r="R98" s="226">
        <v>0</v>
      </c>
      <c r="S98" s="226">
        <v>0</v>
      </c>
      <c r="T98" s="227">
        <v>0</v>
      </c>
      <c r="U98" s="227">
        <v>0</v>
      </c>
      <c r="V98" s="227">
        <v>0</v>
      </c>
      <c r="W98" s="227">
        <v>0</v>
      </c>
      <c r="X98" s="227">
        <v>0</v>
      </c>
      <c r="Y98" s="227">
        <v>0</v>
      </c>
      <c r="Z98" s="227">
        <v>0</v>
      </c>
      <c r="AA98" s="227">
        <v>0</v>
      </c>
      <c r="AB98" s="227">
        <v>0</v>
      </c>
      <c r="AC98" s="227">
        <v>0</v>
      </c>
      <c r="AD98" s="227">
        <v>0</v>
      </c>
      <c r="AE98" s="226">
        <v>0</v>
      </c>
      <c r="AF98" s="227">
        <v>0</v>
      </c>
      <c r="AG98" s="227">
        <v>0</v>
      </c>
      <c r="AH98" s="227">
        <v>0</v>
      </c>
      <c r="AI98" s="227">
        <v>0</v>
      </c>
      <c r="AJ98" s="227">
        <v>0</v>
      </c>
      <c r="AK98" s="227">
        <v>0</v>
      </c>
      <c r="AL98" s="227">
        <v>0</v>
      </c>
      <c r="AM98" s="227">
        <v>0</v>
      </c>
      <c r="AN98" s="227">
        <v>0</v>
      </c>
      <c r="AO98" s="227">
        <v>0</v>
      </c>
      <c r="AP98" s="228">
        <v>0</v>
      </c>
    </row>
    <row r="99" spans="1:43" s="13" customFormat="1" ht="0.95" customHeight="1" outlineLevel="2" x14ac:dyDescent="0.2">
      <c r="A99" s="195"/>
      <c r="B99" s="279"/>
      <c r="C99" s="280"/>
      <c r="D99" s="198"/>
      <c r="E99" s="252"/>
      <c r="F99" s="227"/>
      <c r="G99" s="227"/>
      <c r="H99" s="18">
        <f t="shared" si="10"/>
        <v>0</v>
      </c>
      <c r="I99" s="232">
        <f t="shared" si="11"/>
        <v>0</v>
      </c>
      <c r="J99" s="263"/>
      <c r="K99" s="264"/>
      <c r="L99" s="18"/>
      <c r="M99" s="234">
        <f t="shared" si="12"/>
        <v>0</v>
      </c>
      <c r="N99" s="225"/>
      <c r="O99" s="18"/>
      <c r="P99" s="234">
        <f t="shared" si="13"/>
        <v>0</v>
      </c>
      <c r="Q99" s="237"/>
      <c r="R99" s="226"/>
      <c r="S99" s="226"/>
      <c r="T99" s="227"/>
      <c r="U99" s="227"/>
      <c r="V99" s="227"/>
      <c r="W99" s="227"/>
      <c r="X99" s="227"/>
      <c r="Y99" s="227"/>
      <c r="Z99" s="227"/>
      <c r="AA99" s="227"/>
      <c r="AB99" s="227"/>
      <c r="AC99" s="227"/>
      <c r="AD99" s="227"/>
      <c r="AE99" s="226"/>
      <c r="AF99" s="227"/>
      <c r="AG99" s="227"/>
      <c r="AH99" s="227"/>
      <c r="AI99" s="227"/>
      <c r="AJ99" s="227"/>
      <c r="AK99" s="227"/>
      <c r="AL99" s="227"/>
      <c r="AM99" s="227"/>
      <c r="AN99" s="227"/>
      <c r="AO99" s="227"/>
      <c r="AP99" s="228"/>
    </row>
    <row r="100" spans="1:43" s="13" customFormat="1" ht="12.75" x14ac:dyDescent="0.2">
      <c r="A100" s="195" t="s">
        <v>1158</v>
      </c>
      <c r="B100" s="279" t="s">
        <v>954</v>
      </c>
      <c r="C100" s="280" t="s">
        <v>955</v>
      </c>
      <c r="D100" s="198"/>
      <c r="E100" s="252"/>
      <c r="F100" s="227">
        <v>0</v>
      </c>
      <c r="G100" s="227">
        <v>0</v>
      </c>
      <c r="H100" s="18">
        <f t="shared" si="10"/>
        <v>0</v>
      </c>
      <c r="I100" s="232">
        <f t="shared" si="11"/>
        <v>0</v>
      </c>
      <c r="J100" s="263"/>
      <c r="K100" s="264"/>
      <c r="L100" s="18">
        <v>0</v>
      </c>
      <c r="M100" s="234">
        <f t="shared" si="12"/>
        <v>0</v>
      </c>
      <c r="N100" s="225"/>
      <c r="O100" s="18">
        <v>0</v>
      </c>
      <c r="P100" s="234">
        <f t="shared" si="13"/>
        <v>0</v>
      </c>
      <c r="Q100" s="237"/>
      <c r="R100" s="226">
        <v>0</v>
      </c>
      <c r="S100" s="226">
        <v>0</v>
      </c>
      <c r="T100" s="227">
        <v>0</v>
      </c>
      <c r="U100" s="227">
        <v>0</v>
      </c>
      <c r="V100" s="227">
        <v>0</v>
      </c>
      <c r="W100" s="227">
        <v>0</v>
      </c>
      <c r="X100" s="227">
        <v>0</v>
      </c>
      <c r="Y100" s="227">
        <v>0</v>
      </c>
      <c r="Z100" s="227">
        <v>0</v>
      </c>
      <c r="AA100" s="227">
        <v>0</v>
      </c>
      <c r="AB100" s="227">
        <v>0</v>
      </c>
      <c r="AC100" s="227">
        <v>0</v>
      </c>
      <c r="AD100" s="227">
        <v>0</v>
      </c>
      <c r="AE100" s="226">
        <v>0</v>
      </c>
      <c r="AF100" s="227">
        <v>0</v>
      </c>
      <c r="AG100" s="227">
        <v>0</v>
      </c>
      <c r="AH100" s="227">
        <v>0</v>
      </c>
      <c r="AI100" s="227">
        <v>0</v>
      </c>
      <c r="AJ100" s="227">
        <v>0</v>
      </c>
      <c r="AK100" s="227">
        <v>0</v>
      </c>
      <c r="AL100" s="227">
        <v>0</v>
      </c>
      <c r="AM100" s="227">
        <v>0</v>
      </c>
      <c r="AN100" s="227">
        <v>0</v>
      </c>
      <c r="AO100" s="227">
        <v>0</v>
      </c>
      <c r="AP100" s="228">
        <v>0</v>
      </c>
    </row>
    <row r="101" spans="1:43" s="13" customFormat="1" ht="0.95" customHeight="1" outlineLevel="2" x14ac:dyDescent="0.2">
      <c r="A101" s="195"/>
      <c r="B101" s="279"/>
      <c r="C101" s="280"/>
      <c r="D101" s="198"/>
      <c r="E101" s="252"/>
      <c r="F101" s="227"/>
      <c r="G101" s="227"/>
      <c r="H101" s="18">
        <f t="shared" si="10"/>
        <v>0</v>
      </c>
      <c r="I101" s="232">
        <f t="shared" si="11"/>
        <v>0</v>
      </c>
      <c r="J101" s="263"/>
      <c r="K101" s="264"/>
      <c r="L101" s="18"/>
      <c r="M101" s="234">
        <f t="shared" si="12"/>
        <v>0</v>
      </c>
      <c r="N101" s="225"/>
      <c r="O101" s="18"/>
      <c r="P101" s="234">
        <f t="shared" si="13"/>
        <v>0</v>
      </c>
      <c r="Q101" s="237"/>
      <c r="R101" s="226"/>
      <c r="S101" s="226"/>
      <c r="T101" s="227"/>
      <c r="U101" s="227"/>
      <c r="V101" s="227"/>
      <c r="W101" s="227"/>
      <c r="X101" s="227"/>
      <c r="Y101" s="227"/>
      <c r="Z101" s="227"/>
      <c r="AA101" s="227"/>
      <c r="AB101" s="227"/>
      <c r="AC101" s="227"/>
      <c r="AD101" s="227"/>
      <c r="AE101" s="226"/>
      <c r="AF101" s="227"/>
      <c r="AG101" s="227"/>
      <c r="AH101" s="227"/>
      <c r="AI101" s="227"/>
      <c r="AJ101" s="227"/>
      <c r="AK101" s="227"/>
      <c r="AL101" s="227"/>
      <c r="AM101" s="227"/>
      <c r="AN101" s="227"/>
      <c r="AO101" s="227"/>
      <c r="AP101" s="228"/>
    </row>
    <row r="102" spans="1:43" s="13" customFormat="1" ht="12.75" outlineLevel="3" x14ac:dyDescent="0.2">
      <c r="A102" s="360" t="s">
        <v>1388</v>
      </c>
      <c r="B102" s="361" t="s">
        <v>2258</v>
      </c>
      <c r="C102" s="362" t="s">
        <v>3127</v>
      </c>
      <c r="D102" s="363"/>
      <c r="E102" s="364"/>
      <c r="F102" s="227">
        <v>0</v>
      </c>
      <c r="G102" s="227">
        <v>19831826.609999999</v>
      </c>
      <c r="H102" s="227">
        <f t="shared" si="10"/>
        <v>-19831826.609999999</v>
      </c>
      <c r="I102" s="437" t="str">
        <f t="shared" si="11"/>
        <v>N.M.</v>
      </c>
      <c r="J102" s="437"/>
      <c r="K102" s="365"/>
      <c r="L102" s="18">
        <v>19831826.609999999</v>
      </c>
      <c r="M102" s="234">
        <f t="shared" si="12"/>
        <v>-19831826.609999999</v>
      </c>
      <c r="N102" s="365"/>
      <c r="O102" s="18">
        <v>0</v>
      </c>
      <c r="P102" s="234">
        <f t="shared" si="13"/>
        <v>0</v>
      </c>
      <c r="Q102" s="353"/>
      <c r="R102" s="226">
        <v>10199635.640000001</v>
      </c>
      <c r="S102" s="226">
        <v>10199635.640000001</v>
      </c>
      <c r="T102" s="227">
        <v>10199635.640000001</v>
      </c>
      <c r="U102" s="227">
        <v>11079352.640000001</v>
      </c>
      <c r="V102" s="227">
        <v>11079352.640000001</v>
      </c>
      <c r="W102" s="227">
        <v>11079352.640000001</v>
      </c>
      <c r="X102" s="227">
        <v>11959069.640000001</v>
      </c>
      <c r="Y102" s="227">
        <v>11959069.640000001</v>
      </c>
      <c r="Z102" s="227">
        <v>11959069.640000001</v>
      </c>
      <c r="AA102" s="227">
        <v>12838786.640000001</v>
      </c>
      <c r="AB102" s="227">
        <v>12838786.640000001</v>
      </c>
      <c r="AC102" s="227">
        <v>12838786.640000001</v>
      </c>
      <c r="AD102" s="227">
        <v>19831826.609999999</v>
      </c>
      <c r="AE102" s="226">
        <v>19831826.609999999</v>
      </c>
      <c r="AF102" s="227">
        <v>19831826.609999999</v>
      </c>
      <c r="AG102" s="227">
        <v>20367110.609999999</v>
      </c>
      <c r="AH102" s="227">
        <v>20367110.609999999</v>
      </c>
      <c r="AI102" s="227">
        <v>20367110.609999999</v>
      </c>
      <c r="AJ102" s="227">
        <v>20902394.609999999</v>
      </c>
      <c r="AK102" s="227">
        <v>20902394.609999999</v>
      </c>
      <c r="AL102" s="227">
        <v>20902394.609999999</v>
      </c>
      <c r="AM102" s="227">
        <v>0</v>
      </c>
      <c r="AN102" s="227">
        <v>0</v>
      </c>
      <c r="AO102" s="227">
        <v>0</v>
      </c>
      <c r="AP102" s="228">
        <v>0</v>
      </c>
      <c r="AQ102" s="227"/>
    </row>
    <row r="103" spans="1:43" s="13" customFormat="1" ht="12.75" outlineLevel="3" x14ac:dyDescent="0.2">
      <c r="A103" s="360" t="s">
        <v>1389</v>
      </c>
      <c r="B103" s="361" t="s">
        <v>2259</v>
      </c>
      <c r="C103" s="362" t="s">
        <v>3128</v>
      </c>
      <c r="D103" s="363"/>
      <c r="E103" s="364"/>
      <c r="F103" s="227">
        <v>20531280.780000001</v>
      </c>
      <c r="G103" s="227">
        <v>40500854.600000001</v>
      </c>
      <c r="H103" s="227">
        <f t="shared" si="10"/>
        <v>-19969573.82</v>
      </c>
      <c r="I103" s="437">
        <f t="shared" si="11"/>
        <v>-0.49306549249950887</v>
      </c>
      <c r="J103" s="437"/>
      <c r="K103" s="365"/>
      <c r="L103" s="18">
        <v>40500854.600000001</v>
      </c>
      <c r="M103" s="234">
        <f t="shared" si="12"/>
        <v>-19969573.82</v>
      </c>
      <c r="N103" s="365"/>
      <c r="O103" s="18">
        <v>27758163.350000001</v>
      </c>
      <c r="P103" s="234">
        <f t="shared" si="13"/>
        <v>-7226882.5700000003</v>
      </c>
      <c r="Q103" s="353"/>
      <c r="R103" s="226">
        <v>30861905.870000001</v>
      </c>
      <c r="S103" s="226">
        <v>30861905.870000001</v>
      </c>
      <c r="T103" s="227">
        <v>30861905.870000001</v>
      </c>
      <c r="U103" s="227">
        <v>30237271.370000001</v>
      </c>
      <c r="V103" s="227">
        <v>30237271.370000001</v>
      </c>
      <c r="W103" s="227">
        <v>30237271.370000001</v>
      </c>
      <c r="X103" s="227">
        <v>29612636.870000001</v>
      </c>
      <c r="Y103" s="227">
        <v>29612636.870000001</v>
      </c>
      <c r="Z103" s="227">
        <v>29612636.870000001</v>
      </c>
      <c r="AA103" s="227">
        <v>28988002.370000001</v>
      </c>
      <c r="AB103" s="227">
        <v>28988002.370000001</v>
      </c>
      <c r="AC103" s="227">
        <v>28988002.370000001</v>
      </c>
      <c r="AD103" s="227">
        <v>40500854.600000001</v>
      </c>
      <c r="AE103" s="226">
        <v>40500854.600000001</v>
      </c>
      <c r="AF103" s="227">
        <v>40500854.600000001</v>
      </c>
      <c r="AG103" s="227">
        <v>39870950.100000001</v>
      </c>
      <c r="AH103" s="227">
        <v>39870950.100000001</v>
      </c>
      <c r="AI103" s="227">
        <v>39870950.100000001</v>
      </c>
      <c r="AJ103" s="227">
        <v>39241045.600000001</v>
      </c>
      <c r="AK103" s="227">
        <v>39241045.600000001</v>
      </c>
      <c r="AL103" s="227">
        <v>39241045.600000001</v>
      </c>
      <c r="AM103" s="227">
        <v>27758163.350000001</v>
      </c>
      <c r="AN103" s="227">
        <v>27758163.350000001</v>
      </c>
      <c r="AO103" s="227">
        <v>27758163.350000001</v>
      </c>
      <c r="AP103" s="228">
        <v>20531280.780000001</v>
      </c>
      <c r="AQ103" s="227"/>
    </row>
    <row r="104" spans="1:43" s="13" customFormat="1" ht="12.75" outlineLevel="3" x14ac:dyDescent="0.2">
      <c r="A104" s="360" t="s">
        <v>1390</v>
      </c>
      <c r="B104" s="361" t="s">
        <v>2260</v>
      </c>
      <c r="C104" s="362" t="s">
        <v>3129</v>
      </c>
      <c r="D104" s="363"/>
      <c r="E104" s="364"/>
      <c r="F104" s="227">
        <v>0</v>
      </c>
      <c r="G104" s="227">
        <v>0</v>
      </c>
      <c r="H104" s="227">
        <f t="shared" si="10"/>
        <v>0</v>
      </c>
      <c r="I104" s="437">
        <f t="shared" si="11"/>
        <v>0</v>
      </c>
      <c r="J104" s="437"/>
      <c r="K104" s="365"/>
      <c r="L104" s="18">
        <v>0</v>
      </c>
      <c r="M104" s="234">
        <f t="shared" si="12"/>
        <v>0</v>
      </c>
      <c r="N104" s="365"/>
      <c r="O104" s="18">
        <v>4014938.79</v>
      </c>
      <c r="P104" s="234">
        <f t="shared" si="13"/>
        <v>-4014938.79</v>
      </c>
      <c r="Q104" s="353"/>
      <c r="R104" s="226">
        <v>0</v>
      </c>
      <c r="S104" s="226">
        <v>383120.32</v>
      </c>
      <c r="T104" s="227">
        <v>766296.14</v>
      </c>
      <c r="U104" s="227">
        <v>1150022.45</v>
      </c>
      <c r="V104" s="227">
        <v>1523099.76</v>
      </c>
      <c r="W104" s="227">
        <v>1906389.12</v>
      </c>
      <c r="X104" s="227">
        <v>2289477.9300000002</v>
      </c>
      <c r="Y104" s="227">
        <v>2672819.7199999997</v>
      </c>
      <c r="Z104" s="227">
        <v>3056133.97</v>
      </c>
      <c r="AA104" s="227">
        <v>3439399.34</v>
      </c>
      <c r="AB104" s="227">
        <v>3822794.04</v>
      </c>
      <c r="AC104" s="227">
        <v>4206176.88</v>
      </c>
      <c r="AD104" s="227">
        <v>0</v>
      </c>
      <c r="AE104" s="226">
        <v>437663.09</v>
      </c>
      <c r="AF104" s="227">
        <v>875264.24</v>
      </c>
      <c r="AG104" s="227">
        <v>1377303.55</v>
      </c>
      <c r="AH104" s="227">
        <v>1836375.31</v>
      </c>
      <c r="AI104" s="227">
        <v>2295457.85</v>
      </c>
      <c r="AJ104" s="227">
        <v>2754538.58</v>
      </c>
      <c r="AK104" s="227">
        <v>3213644.61</v>
      </c>
      <c r="AL104" s="227">
        <v>3663617.24</v>
      </c>
      <c r="AM104" s="227">
        <v>3283528.81</v>
      </c>
      <c r="AN104" s="227">
        <v>3649249.09</v>
      </c>
      <c r="AO104" s="227">
        <v>4014938.79</v>
      </c>
      <c r="AP104" s="228">
        <v>0</v>
      </c>
      <c r="AQ104" s="227"/>
    </row>
    <row r="105" spans="1:43" s="13" customFormat="1" ht="12.75" outlineLevel="3" x14ac:dyDescent="0.2">
      <c r="A105" s="360" t="s">
        <v>1391</v>
      </c>
      <c r="B105" s="361" t="s">
        <v>2261</v>
      </c>
      <c r="C105" s="362" t="s">
        <v>3130</v>
      </c>
      <c r="D105" s="363"/>
      <c r="E105" s="364"/>
      <c r="F105" s="227">
        <v>0</v>
      </c>
      <c r="G105" s="227">
        <v>0</v>
      </c>
      <c r="H105" s="227">
        <f t="shared" si="10"/>
        <v>0</v>
      </c>
      <c r="I105" s="437">
        <f t="shared" si="11"/>
        <v>0</v>
      </c>
      <c r="J105" s="437"/>
      <c r="K105" s="365"/>
      <c r="L105" s="18">
        <v>0</v>
      </c>
      <c r="M105" s="234">
        <f t="shared" si="12"/>
        <v>0</v>
      </c>
      <c r="N105" s="365"/>
      <c r="O105" s="18">
        <v>0</v>
      </c>
      <c r="P105" s="234">
        <f t="shared" si="13"/>
        <v>0</v>
      </c>
      <c r="Q105" s="353"/>
      <c r="R105" s="226">
        <v>0</v>
      </c>
      <c r="S105" s="226">
        <v>-281459.25</v>
      </c>
      <c r="T105" s="227">
        <v>-562918.5</v>
      </c>
      <c r="U105" s="227">
        <v>-811772</v>
      </c>
      <c r="V105" s="227">
        <v>-1082362.67</v>
      </c>
      <c r="W105" s="227">
        <v>-1352953.34</v>
      </c>
      <c r="X105" s="227">
        <v>-1623544.01</v>
      </c>
      <c r="Y105" s="227">
        <v>-1894134.6800000002</v>
      </c>
      <c r="Z105" s="227">
        <v>-2164725.35</v>
      </c>
      <c r="AA105" s="227">
        <v>-2435316.02</v>
      </c>
      <c r="AB105" s="227">
        <v>-2705906.69</v>
      </c>
      <c r="AC105" s="227">
        <v>-2976497.36</v>
      </c>
      <c r="AD105" s="227">
        <v>0</v>
      </c>
      <c r="AE105" s="226">
        <v>-101170.08</v>
      </c>
      <c r="AF105" s="227">
        <v>-202340.16</v>
      </c>
      <c r="AG105" s="227">
        <v>-212027.5</v>
      </c>
      <c r="AH105" s="227">
        <v>-282703.33</v>
      </c>
      <c r="AI105" s="227">
        <v>-353379.17</v>
      </c>
      <c r="AJ105" s="227">
        <v>-424055.01</v>
      </c>
      <c r="AK105" s="227">
        <v>-494730.85000000003</v>
      </c>
      <c r="AL105" s="227">
        <v>-565406.69000000006</v>
      </c>
      <c r="AM105" s="227">
        <v>0</v>
      </c>
      <c r="AN105" s="227">
        <v>0</v>
      </c>
      <c r="AO105" s="227">
        <v>0</v>
      </c>
      <c r="AP105" s="228">
        <v>0</v>
      </c>
      <c r="AQ105" s="227"/>
    </row>
    <row r="106" spans="1:43" s="13" customFormat="1" ht="12.75" x14ac:dyDescent="0.2">
      <c r="A106" s="195" t="s">
        <v>1159</v>
      </c>
      <c r="B106" s="279" t="s">
        <v>956</v>
      </c>
      <c r="C106" s="280" t="s">
        <v>957</v>
      </c>
      <c r="D106" s="198"/>
      <c r="E106" s="252"/>
      <c r="F106" s="227">
        <v>20531280.780000001</v>
      </c>
      <c r="G106" s="227">
        <v>60332681.210000001</v>
      </c>
      <c r="H106" s="18">
        <f t="shared" si="10"/>
        <v>-39801400.43</v>
      </c>
      <c r="I106" s="232">
        <f t="shared" si="11"/>
        <v>-0.65969885030408715</v>
      </c>
      <c r="J106" s="263"/>
      <c r="K106" s="264"/>
      <c r="L106" s="18">
        <v>60332681.210000001</v>
      </c>
      <c r="M106" s="234">
        <f t="shared" si="12"/>
        <v>-39801400.43</v>
      </c>
      <c r="N106" s="225"/>
      <c r="O106" s="18">
        <v>31773102.140000001</v>
      </c>
      <c r="P106" s="234">
        <f t="shared" si="13"/>
        <v>-11241821.359999999</v>
      </c>
      <c r="Q106" s="237"/>
      <c r="R106" s="226">
        <v>41061541.510000005</v>
      </c>
      <c r="S106" s="226">
        <v>41163202.580000006</v>
      </c>
      <c r="T106" s="227">
        <v>41264919.150000006</v>
      </c>
      <c r="U106" s="227">
        <v>41654874.460000008</v>
      </c>
      <c r="V106" s="227">
        <v>41757361.100000001</v>
      </c>
      <c r="W106" s="227">
        <v>41870059.789999999</v>
      </c>
      <c r="X106" s="227">
        <v>42237640.430000007</v>
      </c>
      <c r="Y106" s="227">
        <v>42350391.550000004</v>
      </c>
      <c r="Z106" s="227">
        <v>42463115.130000003</v>
      </c>
      <c r="AA106" s="227">
        <v>42830872.330000006</v>
      </c>
      <c r="AB106" s="227">
        <v>42943676.360000007</v>
      </c>
      <c r="AC106" s="227">
        <v>43056468.530000009</v>
      </c>
      <c r="AD106" s="227">
        <v>60332681.210000001</v>
      </c>
      <c r="AE106" s="226">
        <v>60669174.220000006</v>
      </c>
      <c r="AF106" s="227">
        <v>61005605.290000007</v>
      </c>
      <c r="AG106" s="227">
        <v>61403336.759999998</v>
      </c>
      <c r="AH106" s="227">
        <v>61791732.690000005</v>
      </c>
      <c r="AI106" s="227">
        <v>62180139.390000001</v>
      </c>
      <c r="AJ106" s="227">
        <v>62473923.780000001</v>
      </c>
      <c r="AK106" s="227">
        <v>62862353.969999999</v>
      </c>
      <c r="AL106" s="227">
        <v>63241650.760000005</v>
      </c>
      <c r="AM106" s="227">
        <v>31041692.16</v>
      </c>
      <c r="AN106" s="227">
        <v>31407412.440000001</v>
      </c>
      <c r="AO106" s="227">
        <v>31773102.140000001</v>
      </c>
      <c r="AP106" s="228">
        <v>20531280.780000001</v>
      </c>
    </row>
    <row r="107" spans="1:43" s="13" customFormat="1" ht="0.95" customHeight="1" outlineLevel="2" x14ac:dyDescent="0.2">
      <c r="A107" s="195"/>
      <c r="B107" s="279"/>
      <c r="C107" s="280"/>
      <c r="D107" s="198"/>
      <c r="E107" s="252"/>
      <c r="F107" s="227"/>
      <c r="G107" s="227"/>
      <c r="H107" s="18">
        <f t="shared" si="10"/>
        <v>0</v>
      </c>
      <c r="I107" s="232">
        <f t="shared" si="11"/>
        <v>0</v>
      </c>
      <c r="J107" s="263"/>
      <c r="K107" s="264"/>
      <c r="L107" s="18"/>
      <c r="M107" s="234">
        <f t="shared" si="12"/>
        <v>0</v>
      </c>
      <c r="N107" s="225"/>
      <c r="O107" s="18"/>
      <c r="P107" s="234">
        <f t="shared" si="13"/>
        <v>0</v>
      </c>
      <c r="Q107" s="237"/>
      <c r="R107" s="226"/>
      <c r="S107" s="226"/>
      <c r="T107" s="227"/>
      <c r="U107" s="227"/>
      <c r="V107" s="227"/>
      <c r="W107" s="227"/>
      <c r="X107" s="227"/>
      <c r="Y107" s="227"/>
      <c r="Z107" s="227"/>
      <c r="AA107" s="227"/>
      <c r="AB107" s="227"/>
      <c r="AC107" s="227"/>
      <c r="AD107" s="227"/>
      <c r="AE107" s="226"/>
      <c r="AF107" s="227"/>
      <c r="AG107" s="227"/>
      <c r="AH107" s="227"/>
      <c r="AI107" s="227"/>
      <c r="AJ107" s="227"/>
      <c r="AK107" s="227"/>
      <c r="AL107" s="227"/>
      <c r="AM107" s="227"/>
      <c r="AN107" s="227"/>
      <c r="AO107" s="227"/>
      <c r="AP107" s="228"/>
    </row>
    <row r="108" spans="1:43" s="13" customFormat="1" ht="12.75" outlineLevel="3" x14ac:dyDescent="0.2">
      <c r="A108" s="360" t="s">
        <v>1392</v>
      </c>
      <c r="B108" s="361" t="s">
        <v>2262</v>
      </c>
      <c r="C108" s="362" t="s">
        <v>3131</v>
      </c>
      <c r="D108" s="363"/>
      <c r="E108" s="364"/>
      <c r="F108" s="227">
        <v>0</v>
      </c>
      <c r="G108" s="227">
        <v>0.02</v>
      </c>
      <c r="H108" s="227">
        <f t="shared" si="10"/>
        <v>-0.02</v>
      </c>
      <c r="I108" s="437" t="str">
        <f t="shared" si="11"/>
        <v>N.M.</v>
      </c>
      <c r="J108" s="437"/>
      <c r="K108" s="365"/>
      <c r="L108" s="18">
        <v>0.02</v>
      </c>
      <c r="M108" s="234">
        <f t="shared" si="12"/>
        <v>-0.02</v>
      </c>
      <c r="N108" s="365"/>
      <c r="O108" s="18">
        <v>0.4</v>
      </c>
      <c r="P108" s="234">
        <f t="shared" si="13"/>
        <v>-0.4</v>
      </c>
      <c r="Q108" s="353"/>
      <c r="R108" s="226">
        <v>53454.12</v>
      </c>
      <c r="S108" s="226">
        <v>29879.27</v>
      </c>
      <c r="T108" s="227">
        <v>12162.98</v>
      </c>
      <c r="U108" s="227">
        <v>4037.4100000000003</v>
      </c>
      <c r="V108" s="227">
        <v>9369.31</v>
      </c>
      <c r="W108" s="227">
        <v>14139.91</v>
      </c>
      <c r="X108" s="227">
        <v>16199</v>
      </c>
      <c r="Y108" s="227">
        <v>15957</v>
      </c>
      <c r="Z108" s="227">
        <v>7105</v>
      </c>
      <c r="AA108" s="227">
        <v>10182</v>
      </c>
      <c r="AB108" s="227">
        <v>6698</v>
      </c>
      <c r="AC108" s="227">
        <v>0</v>
      </c>
      <c r="AD108" s="227">
        <v>0.02</v>
      </c>
      <c r="AE108" s="226">
        <v>0</v>
      </c>
      <c r="AF108" s="227">
        <v>0</v>
      </c>
      <c r="AG108" s="227">
        <v>0</v>
      </c>
      <c r="AH108" s="227">
        <v>3227</v>
      </c>
      <c r="AI108" s="227">
        <v>4880</v>
      </c>
      <c r="AJ108" s="227">
        <v>5601</v>
      </c>
      <c r="AK108" s="227">
        <v>232.49</v>
      </c>
      <c r="AL108" s="227">
        <v>0</v>
      </c>
      <c r="AM108" s="227">
        <v>0</v>
      </c>
      <c r="AN108" s="227">
        <v>0.28000000000000003</v>
      </c>
      <c r="AO108" s="227">
        <v>0.4</v>
      </c>
      <c r="AP108" s="228">
        <v>0</v>
      </c>
      <c r="AQ108" s="227"/>
    </row>
    <row r="109" spans="1:43" s="13" customFormat="1" ht="12.75" outlineLevel="3" x14ac:dyDescent="0.2">
      <c r="A109" s="360" t="s">
        <v>1393</v>
      </c>
      <c r="B109" s="361" t="s">
        <v>2263</v>
      </c>
      <c r="C109" s="362" t="s">
        <v>3132</v>
      </c>
      <c r="D109" s="363"/>
      <c r="E109" s="364"/>
      <c r="F109" s="227">
        <v>0</v>
      </c>
      <c r="G109" s="227">
        <v>0</v>
      </c>
      <c r="H109" s="227">
        <f t="shared" si="10"/>
        <v>0</v>
      </c>
      <c r="I109" s="437">
        <f t="shared" si="11"/>
        <v>0</v>
      </c>
      <c r="J109" s="437"/>
      <c r="K109" s="365"/>
      <c r="L109" s="18">
        <v>0</v>
      </c>
      <c r="M109" s="234">
        <f t="shared" si="12"/>
        <v>0</v>
      </c>
      <c r="N109" s="365"/>
      <c r="O109" s="18">
        <v>0</v>
      </c>
      <c r="P109" s="234">
        <f t="shared" si="13"/>
        <v>0</v>
      </c>
      <c r="Q109" s="353"/>
      <c r="R109" s="226">
        <v>-30213.040000000001</v>
      </c>
      <c r="S109" s="226">
        <v>-17194.86</v>
      </c>
      <c r="T109" s="227">
        <v>0</v>
      </c>
      <c r="U109" s="227">
        <v>0</v>
      </c>
      <c r="V109" s="227">
        <v>0</v>
      </c>
      <c r="W109" s="227">
        <v>-14149</v>
      </c>
      <c r="X109" s="227">
        <v>-16183</v>
      </c>
      <c r="Y109" s="227">
        <v>-15941</v>
      </c>
      <c r="Z109" s="227">
        <v>-7095</v>
      </c>
      <c r="AA109" s="227">
        <v>-10170</v>
      </c>
      <c r="AB109" s="227">
        <v>-6691</v>
      </c>
      <c r="AC109" s="227">
        <v>0</v>
      </c>
      <c r="AD109" s="227">
        <v>0</v>
      </c>
      <c r="AE109" s="226">
        <v>0</v>
      </c>
      <c r="AF109" s="227">
        <v>0</v>
      </c>
      <c r="AG109" s="227">
        <v>0</v>
      </c>
      <c r="AH109" s="227">
        <v>-2600</v>
      </c>
      <c r="AI109" s="227">
        <v>-4059</v>
      </c>
      <c r="AJ109" s="227">
        <v>-5034</v>
      </c>
      <c r="AK109" s="227">
        <v>-140</v>
      </c>
      <c r="AL109" s="227">
        <v>0</v>
      </c>
      <c r="AM109" s="227">
        <v>18565</v>
      </c>
      <c r="AN109" s="227">
        <v>0</v>
      </c>
      <c r="AO109" s="227">
        <v>0</v>
      </c>
      <c r="AP109" s="228">
        <v>0</v>
      </c>
      <c r="AQ109" s="227"/>
    </row>
    <row r="110" spans="1:43" s="13" customFormat="1" ht="12.75" x14ac:dyDescent="0.2">
      <c r="A110" s="195" t="s">
        <v>1160</v>
      </c>
      <c r="B110" s="279" t="s">
        <v>958</v>
      </c>
      <c r="C110" s="280" t="s">
        <v>959</v>
      </c>
      <c r="D110" s="198"/>
      <c r="E110" s="252"/>
      <c r="F110" s="227">
        <v>0</v>
      </c>
      <c r="G110" s="227">
        <v>0.02</v>
      </c>
      <c r="H110" s="18">
        <f t="shared" si="10"/>
        <v>-0.02</v>
      </c>
      <c r="I110" s="232" t="str">
        <f t="shared" si="11"/>
        <v>N.M.</v>
      </c>
      <c r="J110" s="263"/>
      <c r="K110" s="264"/>
      <c r="L110" s="18">
        <v>0.02</v>
      </c>
      <c r="M110" s="234">
        <f t="shared" si="12"/>
        <v>-0.02</v>
      </c>
      <c r="N110" s="225"/>
      <c r="O110" s="18">
        <v>0.4</v>
      </c>
      <c r="P110" s="234">
        <f t="shared" si="13"/>
        <v>-0.4</v>
      </c>
      <c r="Q110" s="237"/>
      <c r="R110" s="226">
        <v>23241.08</v>
      </c>
      <c r="S110" s="226">
        <v>12684.41</v>
      </c>
      <c r="T110" s="227">
        <v>12162.98</v>
      </c>
      <c r="U110" s="227">
        <v>4037.4100000000003</v>
      </c>
      <c r="V110" s="227">
        <v>9369.31</v>
      </c>
      <c r="W110" s="227">
        <v>-9.0900000000001455</v>
      </c>
      <c r="X110" s="227">
        <v>16</v>
      </c>
      <c r="Y110" s="227">
        <v>16</v>
      </c>
      <c r="Z110" s="227">
        <v>10</v>
      </c>
      <c r="AA110" s="227">
        <v>12</v>
      </c>
      <c r="AB110" s="227">
        <v>7</v>
      </c>
      <c r="AC110" s="227">
        <v>0</v>
      </c>
      <c r="AD110" s="227">
        <v>0.02</v>
      </c>
      <c r="AE110" s="226">
        <v>0</v>
      </c>
      <c r="AF110" s="227">
        <v>0</v>
      </c>
      <c r="AG110" s="227">
        <v>0</v>
      </c>
      <c r="AH110" s="227">
        <v>627</v>
      </c>
      <c r="AI110" s="227">
        <v>821</v>
      </c>
      <c r="AJ110" s="227">
        <v>567</v>
      </c>
      <c r="AK110" s="227">
        <v>92.490000000000009</v>
      </c>
      <c r="AL110" s="227">
        <v>0</v>
      </c>
      <c r="AM110" s="227">
        <v>18565</v>
      </c>
      <c r="AN110" s="227">
        <v>0.28000000000000003</v>
      </c>
      <c r="AO110" s="227">
        <v>0.4</v>
      </c>
      <c r="AP110" s="228">
        <v>0</v>
      </c>
    </row>
    <row r="111" spans="1:43" s="13" customFormat="1" ht="0.95" customHeight="1" outlineLevel="2" x14ac:dyDescent="0.2">
      <c r="A111" s="195"/>
      <c r="B111" s="279"/>
      <c r="C111" s="280"/>
      <c r="D111" s="198"/>
      <c r="E111" s="252"/>
      <c r="F111" s="227"/>
      <c r="G111" s="227"/>
      <c r="H111" s="18">
        <f t="shared" si="10"/>
        <v>0</v>
      </c>
      <c r="I111" s="232">
        <f t="shared" si="11"/>
        <v>0</v>
      </c>
      <c r="J111" s="263"/>
      <c r="K111" s="264"/>
      <c r="L111" s="18"/>
      <c r="M111" s="234">
        <f t="shared" si="12"/>
        <v>0</v>
      </c>
      <c r="N111" s="225"/>
      <c r="O111" s="18"/>
      <c r="P111" s="234">
        <f t="shared" si="13"/>
        <v>0</v>
      </c>
      <c r="Q111" s="237"/>
      <c r="R111" s="226"/>
      <c r="S111" s="226"/>
      <c r="T111" s="227"/>
      <c r="U111" s="227"/>
      <c r="V111" s="227"/>
      <c r="W111" s="227"/>
      <c r="X111" s="227"/>
      <c r="Y111" s="227"/>
      <c r="Z111" s="227"/>
      <c r="AA111" s="227"/>
      <c r="AB111" s="227"/>
      <c r="AC111" s="227"/>
      <c r="AD111" s="227"/>
      <c r="AE111" s="226"/>
      <c r="AF111" s="227"/>
      <c r="AG111" s="227"/>
      <c r="AH111" s="227"/>
      <c r="AI111" s="227"/>
      <c r="AJ111" s="227"/>
      <c r="AK111" s="227"/>
      <c r="AL111" s="227"/>
      <c r="AM111" s="227"/>
      <c r="AN111" s="227"/>
      <c r="AO111" s="227"/>
      <c r="AP111" s="228"/>
    </row>
    <row r="112" spans="1:43" s="13" customFormat="1" ht="12.75" x14ac:dyDescent="0.2">
      <c r="A112" s="238" t="s">
        <v>1161</v>
      </c>
      <c r="B112" s="282" t="s">
        <v>960</v>
      </c>
      <c r="C112" s="283" t="s">
        <v>961</v>
      </c>
      <c r="D112" s="241"/>
      <c r="E112" s="242"/>
      <c r="F112" s="243">
        <v>0</v>
      </c>
      <c r="G112" s="243">
        <v>0</v>
      </c>
      <c r="H112" s="243">
        <f t="shared" si="10"/>
        <v>0</v>
      </c>
      <c r="I112" s="244">
        <f t="shared" si="11"/>
        <v>0</v>
      </c>
      <c r="J112" s="284"/>
      <c r="K112" s="285"/>
      <c r="L112" s="243">
        <v>0</v>
      </c>
      <c r="M112" s="247">
        <f t="shared" si="12"/>
        <v>0</v>
      </c>
      <c r="N112" s="246"/>
      <c r="O112" s="243">
        <v>0</v>
      </c>
      <c r="P112" s="247">
        <f t="shared" si="13"/>
        <v>0</v>
      </c>
      <c r="Q112" s="237"/>
      <c r="R112" s="248">
        <v>0</v>
      </c>
      <c r="S112" s="248">
        <v>0</v>
      </c>
      <c r="T112" s="243">
        <v>0</v>
      </c>
      <c r="U112" s="243">
        <v>0</v>
      </c>
      <c r="V112" s="243">
        <v>0</v>
      </c>
      <c r="W112" s="243">
        <v>0</v>
      </c>
      <c r="X112" s="243">
        <v>0</v>
      </c>
      <c r="Y112" s="243">
        <v>0</v>
      </c>
      <c r="Z112" s="243">
        <v>0</v>
      </c>
      <c r="AA112" s="243">
        <v>0</v>
      </c>
      <c r="AB112" s="243">
        <v>0</v>
      </c>
      <c r="AC112" s="243">
        <v>0</v>
      </c>
      <c r="AD112" s="243">
        <v>0</v>
      </c>
      <c r="AE112" s="248">
        <v>0</v>
      </c>
      <c r="AF112" s="243">
        <v>0</v>
      </c>
      <c r="AG112" s="243">
        <v>0</v>
      </c>
      <c r="AH112" s="243">
        <v>0</v>
      </c>
      <c r="AI112" s="243">
        <v>0</v>
      </c>
      <c r="AJ112" s="243">
        <v>0</v>
      </c>
      <c r="AK112" s="243">
        <v>0</v>
      </c>
      <c r="AL112" s="243">
        <v>0</v>
      </c>
      <c r="AM112" s="243">
        <v>0</v>
      </c>
      <c r="AN112" s="243">
        <v>0</v>
      </c>
      <c r="AO112" s="243">
        <v>0</v>
      </c>
      <c r="AP112" s="249">
        <v>0</v>
      </c>
    </row>
    <row r="113" spans="1:43" s="13" customFormat="1" ht="12.75" x14ac:dyDescent="0.2">
      <c r="A113" s="195"/>
      <c r="B113" s="279" t="s">
        <v>962</v>
      </c>
      <c r="C113" s="286" t="s">
        <v>963</v>
      </c>
      <c r="D113" s="231"/>
      <c r="E113" s="237"/>
      <c r="F113" s="18">
        <f>+F73-F77+F79+F81+F84+F92+F94+F96+F98+F100+F106+F110+F112</f>
        <v>29997847.640000001</v>
      </c>
      <c r="G113" s="18">
        <f>+G73-G77+G79+G81+G84+G92+G94+G96+G98+G100+G106+G110+G112</f>
        <v>76998414.359999999</v>
      </c>
      <c r="H113" s="18">
        <f t="shared" si="10"/>
        <v>-47000566.719999999</v>
      </c>
      <c r="I113" s="232">
        <f t="shared" si="11"/>
        <v>-0.61040954038680029</v>
      </c>
      <c r="J113" s="263"/>
      <c r="K113" s="264"/>
      <c r="L113" s="18">
        <f>+L73-L77+L79+L81+L84+L92+L94+L96+L98+L100+L106+L110+L112</f>
        <v>76998414.359999999</v>
      </c>
      <c r="M113" s="234">
        <f t="shared" si="12"/>
        <v>-47000566.719999999</v>
      </c>
      <c r="N113" s="225"/>
      <c r="O113" s="18">
        <f>+O73-O77+O79+O81+O84+O92+O94+O96+O98+O100+O106+O110+O112</f>
        <v>41272059.240000002</v>
      </c>
      <c r="P113" s="234">
        <f t="shared" si="13"/>
        <v>-11274211.600000001</v>
      </c>
      <c r="Q113" s="237"/>
      <c r="R113" s="226">
        <f t="shared" ref="R113:AP113" si="14">+R73-R77+R79+R81+R84+R92+R94+R96+R98+R100+R106+R110+R112</f>
        <v>57960270.200000003</v>
      </c>
      <c r="S113" s="226">
        <f t="shared" si="14"/>
        <v>58038730.32</v>
      </c>
      <c r="T113" s="227">
        <f t="shared" si="14"/>
        <v>58138121.920000002</v>
      </c>
      <c r="U113" s="227">
        <f t="shared" si="14"/>
        <v>58509626.310000002</v>
      </c>
      <c r="V113" s="227">
        <f t="shared" si="14"/>
        <v>58615566.030000001</v>
      </c>
      <c r="W113" s="227">
        <f t="shared" si="14"/>
        <v>58716932.239999995</v>
      </c>
      <c r="X113" s="227">
        <f t="shared" si="14"/>
        <v>59039998.090000004</v>
      </c>
      <c r="Y113" s="227">
        <f t="shared" si="14"/>
        <v>59157258.620000005</v>
      </c>
      <c r="Z113" s="227">
        <f t="shared" si="14"/>
        <v>59156040.07</v>
      </c>
      <c r="AA113" s="227">
        <f t="shared" si="14"/>
        <v>59386065.060000002</v>
      </c>
      <c r="AB113" s="227">
        <f t="shared" si="14"/>
        <v>59585670.460000008</v>
      </c>
      <c r="AC113" s="227">
        <f t="shared" si="14"/>
        <v>59651064.070000008</v>
      </c>
      <c r="AD113" s="227">
        <f t="shared" si="14"/>
        <v>76998414.359999999</v>
      </c>
      <c r="AE113" s="226">
        <f t="shared" si="14"/>
        <v>77121625.210000008</v>
      </c>
      <c r="AF113" s="227">
        <f t="shared" si="14"/>
        <v>77512312.280000001</v>
      </c>
      <c r="AG113" s="227">
        <f t="shared" si="14"/>
        <v>77820524.939999998</v>
      </c>
      <c r="AH113" s="227">
        <f t="shared" si="14"/>
        <v>78220246.74000001</v>
      </c>
      <c r="AI113" s="227">
        <f t="shared" si="14"/>
        <v>72022773.5</v>
      </c>
      <c r="AJ113" s="227">
        <f t="shared" si="14"/>
        <v>71987634.640000001</v>
      </c>
      <c r="AK113" s="227">
        <f t="shared" si="14"/>
        <v>66697952.719999999</v>
      </c>
      <c r="AL113" s="227">
        <f t="shared" si="14"/>
        <v>67075080.110000007</v>
      </c>
      <c r="AM113" s="227">
        <f t="shared" si="14"/>
        <v>34887755.700000003</v>
      </c>
      <c r="AN113" s="227">
        <f t="shared" si="14"/>
        <v>35232851.440000005</v>
      </c>
      <c r="AO113" s="227">
        <f t="shared" si="14"/>
        <v>41272059.240000002</v>
      </c>
      <c r="AP113" s="228">
        <f t="shared" si="14"/>
        <v>29997847.640000001</v>
      </c>
    </row>
    <row r="114" spans="1:43" s="13" customFormat="1" ht="4.5" customHeight="1" x14ac:dyDescent="0.2">
      <c r="A114" s="195"/>
      <c r="B114" s="279"/>
      <c r="C114" s="255"/>
      <c r="D114" s="231"/>
      <c r="E114" s="237"/>
      <c r="F114" s="18"/>
      <c r="G114" s="18"/>
      <c r="H114" s="18"/>
      <c r="I114" s="232"/>
      <c r="J114" s="263"/>
      <c r="K114" s="264"/>
      <c r="L114" s="18"/>
      <c r="M114" s="234"/>
      <c r="N114" s="225"/>
      <c r="O114" s="18"/>
      <c r="P114" s="234"/>
      <c r="Q114" s="237"/>
      <c r="R114" s="226"/>
      <c r="S114" s="226"/>
      <c r="T114" s="227"/>
      <c r="U114" s="227"/>
      <c r="V114" s="227"/>
      <c r="W114" s="227"/>
      <c r="X114" s="227"/>
      <c r="Y114" s="227"/>
      <c r="Z114" s="227"/>
      <c r="AA114" s="227"/>
      <c r="AB114" s="227"/>
      <c r="AC114" s="227"/>
      <c r="AD114" s="227"/>
      <c r="AE114" s="226"/>
      <c r="AF114" s="227"/>
      <c r="AG114" s="227"/>
      <c r="AH114" s="227"/>
      <c r="AI114" s="227"/>
      <c r="AJ114" s="227"/>
      <c r="AK114" s="227"/>
      <c r="AL114" s="227"/>
      <c r="AM114" s="227"/>
      <c r="AN114" s="227"/>
      <c r="AO114" s="227"/>
      <c r="AP114" s="228"/>
    </row>
    <row r="115" spans="1:43" s="271" customFormat="1" ht="12.75" x14ac:dyDescent="0.2">
      <c r="A115" s="265"/>
      <c r="B115" s="266" t="s">
        <v>964</v>
      </c>
      <c r="C115" s="267" t="s">
        <v>965</v>
      </c>
      <c r="D115" s="268"/>
      <c r="E115" s="269"/>
      <c r="F115" s="473"/>
      <c r="G115" s="473"/>
      <c r="H115" s="18"/>
      <c r="I115" s="232"/>
      <c r="J115" s="474"/>
      <c r="K115" s="475"/>
      <c r="L115" s="476"/>
      <c r="M115" s="234">
        <f t="shared" ref="M115:M146" si="15">F115-L115</f>
        <v>0</v>
      </c>
      <c r="N115" s="270"/>
      <c r="O115" s="476"/>
      <c r="P115" s="234"/>
      <c r="Q115" s="477"/>
      <c r="R115" s="478"/>
      <c r="S115" s="478"/>
      <c r="T115" s="479"/>
      <c r="U115" s="479"/>
      <c r="V115" s="479"/>
      <c r="W115" s="479"/>
      <c r="X115" s="479"/>
      <c r="Y115" s="479"/>
      <c r="Z115" s="479"/>
      <c r="AA115" s="479"/>
      <c r="AB115" s="479"/>
      <c r="AC115" s="479"/>
      <c r="AD115" s="479"/>
      <c r="AE115" s="478"/>
      <c r="AF115" s="479"/>
      <c r="AG115" s="479"/>
      <c r="AH115" s="479"/>
      <c r="AI115" s="479"/>
      <c r="AJ115" s="479"/>
      <c r="AK115" s="479"/>
      <c r="AL115" s="479"/>
      <c r="AM115" s="479"/>
      <c r="AN115" s="479"/>
      <c r="AO115" s="479"/>
      <c r="AP115" s="480"/>
    </row>
    <row r="116" spans="1:43" s="13" customFormat="1" ht="12.75" x14ac:dyDescent="0.2">
      <c r="A116" s="193"/>
      <c r="B116" s="235" t="s">
        <v>966</v>
      </c>
      <c r="C116" s="280" t="s">
        <v>967</v>
      </c>
      <c r="D116" s="198"/>
      <c r="E116" s="252"/>
      <c r="F116" s="227"/>
      <c r="G116" s="227"/>
      <c r="H116" s="18">
        <f t="shared" ref="H116:H147" si="16">+F116-G116</f>
        <v>0</v>
      </c>
      <c r="I116" s="232">
        <f t="shared" ref="I116:I147" si="17">IF(G116&lt;0,IF(H116=0,0,IF(OR(G116=0,F116=0),"N.M.",IF(ABS(H116/G116)&gt;=10,"N.M.",H116/(-G116)))),IF(H116=0,0,IF(OR(G116=0,F116=0),"N.M.",IF(ABS(H116/G116)&gt;=10,"N.M.",H116/G116))))</f>
        <v>0</v>
      </c>
      <c r="J116" s="263"/>
      <c r="K116" s="264"/>
      <c r="L116" s="18"/>
      <c r="M116" s="234">
        <f t="shared" si="15"/>
        <v>0</v>
      </c>
      <c r="N116" s="225"/>
      <c r="O116" s="18"/>
      <c r="P116" s="234">
        <f t="shared" ref="P116:P147" si="18">+F116-O116</f>
        <v>0</v>
      </c>
      <c r="Q116" s="237"/>
      <c r="R116" s="226"/>
      <c r="S116" s="226"/>
      <c r="T116" s="227"/>
      <c r="U116" s="227"/>
      <c r="V116" s="227"/>
      <c r="W116" s="227"/>
      <c r="X116" s="227"/>
      <c r="Y116" s="227"/>
      <c r="Z116" s="227"/>
      <c r="AA116" s="227"/>
      <c r="AB116" s="227"/>
      <c r="AC116" s="227"/>
      <c r="AD116" s="227"/>
      <c r="AE116" s="226"/>
      <c r="AF116" s="227"/>
      <c r="AG116" s="227"/>
      <c r="AH116" s="227"/>
      <c r="AI116" s="227"/>
      <c r="AJ116" s="227"/>
      <c r="AK116" s="227"/>
      <c r="AL116" s="227"/>
      <c r="AM116" s="227"/>
      <c r="AN116" s="227"/>
      <c r="AO116" s="227"/>
      <c r="AP116" s="228"/>
    </row>
    <row r="117" spans="1:43" s="13" customFormat="1" ht="0.95" customHeight="1" outlineLevel="2" x14ac:dyDescent="0.2">
      <c r="A117" s="193"/>
      <c r="B117" s="235"/>
      <c r="C117" s="280"/>
      <c r="D117" s="198"/>
      <c r="E117" s="252"/>
      <c r="F117" s="227"/>
      <c r="G117" s="227"/>
      <c r="H117" s="18">
        <f t="shared" si="16"/>
        <v>0</v>
      </c>
      <c r="I117" s="232">
        <f t="shared" si="17"/>
        <v>0</v>
      </c>
      <c r="J117" s="263"/>
      <c r="K117" s="264"/>
      <c r="L117" s="18"/>
      <c r="M117" s="234">
        <f t="shared" si="15"/>
        <v>0</v>
      </c>
      <c r="N117" s="225"/>
      <c r="O117" s="18"/>
      <c r="P117" s="234">
        <f t="shared" si="18"/>
        <v>0</v>
      </c>
      <c r="Q117" s="237"/>
      <c r="R117" s="226"/>
      <c r="S117" s="226"/>
      <c r="T117" s="227"/>
      <c r="U117" s="227"/>
      <c r="V117" s="227"/>
      <c r="W117" s="227"/>
      <c r="X117" s="227"/>
      <c r="Y117" s="227"/>
      <c r="Z117" s="227"/>
      <c r="AA117" s="227"/>
      <c r="AB117" s="227"/>
      <c r="AC117" s="227"/>
      <c r="AD117" s="227"/>
      <c r="AE117" s="226"/>
      <c r="AF117" s="227"/>
      <c r="AG117" s="227"/>
      <c r="AH117" s="227"/>
      <c r="AI117" s="227"/>
      <c r="AJ117" s="227"/>
      <c r="AK117" s="227"/>
      <c r="AL117" s="227"/>
      <c r="AM117" s="227"/>
      <c r="AN117" s="227"/>
      <c r="AO117" s="227"/>
      <c r="AP117" s="228"/>
    </row>
    <row r="118" spans="1:43" s="13" customFormat="1" ht="12.75" outlineLevel="3" x14ac:dyDescent="0.2">
      <c r="A118" s="360" t="s">
        <v>1394</v>
      </c>
      <c r="B118" s="361" t="s">
        <v>2264</v>
      </c>
      <c r="C118" s="362" t="s">
        <v>3133</v>
      </c>
      <c r="D118" s="363"/>
      <c r="E118" s="364"/>
      <c r="F118" s="227">
        <v>2683919.9900000002</v>
      </c>
      <c r="G118" s="227">
        <v>763386.13</v>
      </c>
      <c r="H118" s="227">
        <f t="shared" si="16"/>
        <v>1920533.8600000003</v>
      </c>
      <c r="I118" s="437">
        <f t="shared" si="17"/>
        <v>2.5158092144011057</v>
      </c>
      <c r="J118" s="437"/>
      <c r="K118" s="365"/>
      <c r="L118" s="18">
        <v>763386.13</v>
      </c>
      <c r="M118" s="234">
        <f t="shared" si="15"/>
        <v>1920533.8600000003</v>
      </c>
      <c r="N118" s="365"/>
      <c r="O118" s="18">
        <v>2795869.08</v>
      </c>
      <c r="P118" s="234">
        <f t="shared" si="18"/>
        <v>-111949.08999999985</v>
      </c>
      <c r="Q118" s="353"/>
      <c r="R118" s="226">
        <v>1532625.04</v>
      </c>
      <c r="S118" s="226">
        <v>1464969.3</v>
      </c>
      <c r="T118" s="227">
        <v>1489399.17</v>
      </c>
      <c r="U118" s="227">
        <v>1050686.95</v>
      </c>
      <c r="V118" s="227">
        <v>1363101.72</v>
      </c>
      <c r="W118" s="227">
        <v>1057728.6299999999</v>
      </c>
      <c r="X118" s="227">
        <v>1054978.29</v>
      </c>
      <c r="Y118" s="227">
        <v>1478716.6400000001</v>
      </c>
      <c r="Z118" s="227">
        <v>1489836</v>
      </c>
      <c r="AA118" s="227">
        <v>1155183.6400000001</v>
      </c>
      <c r="AB118" s="227">
        <v>1172427.97</v>
      </c>
      <c r="AC118" s="227">
        <v>1435756.55</v>
      </c>
      <c r="AD118" s="227">
        <v>763386.13</v>
      </c>
      <c r="AE118" s="226">
        <v>2579586.89</v>
      </c>
      <c r="AF118" s="227">
        <v>2760525.34</v>
      </c>
      <c r="AG118" s="227">
        <v>2972894.8</v>
      </c>
      <c r="AH118" s="227">
        <v>3427563.19</v>
      </c>
      <c r="AI118" s="227">
        <v>8557288.2899999991</v>
      </c>
      <c r="AJ118" s="227">
        <v>20967154.449999999</v>
      </c>
      <c r="AK118" s="227">
        <v>15652205.15</v>
      </c>
      <c r="AL118" s="227">
        <v>4536268.24</v>
      </c>
      <c r="AM118" s="227">
        <v>4349903.53</v>
      </c>
      <c r="AN118" s="227">
        <v>2383659.7599999998</v>
      </c>
      <c r="AO118" s="227">
        <v>2795869.08</v>
      </c>
      <c r="AP118" s="228">
        <v>2683919.9900000002</v>
      </c>
      <c r="AQ118" s="227"/>
    </row>
    <row r="119" spans="1:43" s="13" customFormat="1" ht="12.75" x14ac:dyDescent="0.2">
      <c r="A119" s="195" t="s">
        <v>1162</v>
      </c>
      <c r="B119" s="235" t="s">
        <v>968</v>
      </c>
      <c r="C119" s="280" t="s">
        <v>969</v>
      </c>
      <c r="D119" s="198"/>
      <c r="E119" s="252"/>
      <c r="F119" s="227">
        <v>2683919.9900000002</v>
      </c>
      <c r="G119" s="227">
        <v>763386.13</v>
      </c>
      <c r="H119" s="18">
        <f t="shared" si="16"/>
        <v>1920533.8600000003</v>
      </c>
      <c r="I119" s="232">
        <f t="shared" si="17"/>
        <v>2.5158092144011057</v>
      </c>
      <c r="J119" s="263"/>
      <c r="K119" s="264"/>
      <c r="L119" s="18">
        <v>763386.13</v>
      </c>
      <c r="M119" s="234">
        <f t="shared" si="15"/>
        <v>1920533.8600000003</v>
      </c>
      <c r="N119" s="225"/>
      <c r="O119" s="18">
        <v>2795869.08</v>
      </c>
      <c r="P119" s="234">
        <f t="shared" si="18"/>
        <v>-111949.08999999985</v>
      </c>
      <c r="Q119" s="237"/>
      <c r="R119" s="226">
        <v>1532625.04</v>
      </c>
      <c r="S119" s="226">
        <v>1464969.3</v>
      </c>
      <c r="T119" s="227">
        <v>1489399.17</v>
      </c>
      <c r="U119" s="227">
        <v>1050686.95</v>
      </c>
      <c r="V119" s="227">
        <v>1363101.72</v>
      </c>
      <c r="W119" s="227">
        <v>1057728.6299999999</v>
      </c>
      <c r="X119" s="227">
        <v>1054978.29</v>
      </c>
      <c r="Y119" s="227">
        <v>1478716.6400000001</v>
      </c>
      <c r="Z119" s="227">
        <v>1489836</v>
      </c>
      <c r="AA119" s="227">
        <v>1155183.6400000001</v>
      </c>
      <c r="AB119" s="227">
        <v>1172427.97</v>
      </c>
      <c r="AC119" s="227">
        <v>1435756.55</v>
      </c>
      <c r="AD119" s="227">
        <v>763386.13</v>
      </c>
      <c r="AE119" s="226">
        <v>2579586.89</v>
      </c>
      <c r="AF119" s="227">
        <v>2760525.34</v>
      </c>
      <c r="AG119" s="227">
        <v>2972894.8</v>
      </c>
      <c r="AH119" s="227">
        <v>3427563.19</v>
      </c>
      <c r="AI119" s="227">
        <v>8557288.2899999991</v>
      </c>
      <c r="AJ119" s="227">
        <v>20967154.449999999</v>
      </c>
      <c r="AK119" s="227">
        <v>15652205.15</v>
      </c>
      <c r="AL119" s="227">
        <v>4536268.24</v>
      </c>
      <c r="AM119" s="227">
        <v>4349903.53</v>
      </c>
      <c r="AN119" s="227">
        <v>2383659.7599999998</v>
      </c>
      <c r="AO119" s="227">
        <v>2795869.08</v>
      </c>
      <c r="AP119" s="228">
        <v>2683919.9900000002</v>
      </c>
    </row>
    <row r="120" spans="1:43" s="13" customFormat="1" ht="0.95" customHeight="1" outlineLevel="2" x14ac:dyDescent="0.2">
      <c r="A120" s="195"/>
      <c r="B120" s="235"/>
      <c r="C120" s="280"/>
      <c r="D120" s="198"/>
      <c r="E120" s="252"/>
      <c r="F120" s="227"/>
      <c r="G120" s="227"/>
      <c r="H120" s="18">
        <f t="shared" si="16"/>
        <v>0</v>
      </c>
      <c r="I120" s="232">
        <f t="shared" si="17"/>
        <v>0</v>
      </c>
      <c r="J120" s="263"/>
      <c r="K120" s="264"/>
      <c r="L120" s="18"/>
      <c r="M120" s="234">
        <f t="shared" si="15"/>
        <v>0</v>
      </c>
      <c r="N120" s="225"/>
      <c r="O120" s="18"/>
      <c r="P120" s="234">
        <f t="shared" si="18"/>
        <v>0</v>
      </c>
      <c r="Q120" s="237"/>
      <c r="R120" s="226"/>
      <c r="S120" s="226"/>
      <c r="T120" s="227"/>
      <c r="U120" s="227"/>
      <c r="V120" s="227"/>
      <c r="W120" s="227"/>
      <c r="X120" s="227"/>
      <c r="Y120" s="227"/>
      <c r="Z120" s="227"/>
      <c r="AA120" s="227"/>
      <c r="AB120" s="227"/>
      <c r="AC120" s="227"/>
      <c r="AD120" s="227"/>
      <c r="AE120" s="226"/>
      <c r="AF120" s="227"/>
      <c r="AG120" s="227"/>
      <c r="AH120" s="227"/>
      <c r="AI120" s="227"/>
      <c r="AJ120" s="227"/>
      <c r="AK120" s="227"/>
      <c r="AL120" s="227"/>
      <c r="AM120" s="227"/>
      <c r="AN120" s="227"/>
      <c r="AO120" s="227"/>
      <c r="AP120" s="228"/>
    </row>
    <row r="121" spans="1:43" s="13" customFormat="1" ht="12.75" outlineLevel="3" x14ac:dyDescent="0.2">
      <c r="A121" s="360" t="s">
        <v>1395</v>
      </c>
      <c r="B121" s="361" t="s">
        <v>2265</v>
      </c>
      <c r="C121" s="362" t="s">
        <v>3134</v>
      </c>
      <c r="D121" s="363"/>
      <c r="E121" s="364"/>
      <c r="F121" s="227">
        <v>973820.57200000004</v>
      </c>
      <c r="G121" s="227">
        <v>14049732.142000001</v>
      </c>
      <c r="H121" s="227">
        <f t="shared" si="16"/>
        <v>-13075911.57</v>
      </c>
      <c r="I121" s="437">
        <f t="shared" si="17"/>
        <v>-0.93068760584489152</v>
      </c>
      <c r="J121" s="437"/>
      <c r="K121" s="365"/>
      <c r="L121" s="18">
        <v>14049732.142000001</v>
      </c>
      <c r="M121" s="234">
        <f t="shared" si="15"/>
        <v>-13075911.57</v>
      </c>
      <c r="N121" s="365"/>
      <c r="O121" s="18">
        <v>971015.61199999996</v>
      </c>
      <c r="P121" s="234">
        <f t="shared" si="18"/>
        <v>2804.9600000000792</v>
      </c>
      <c r="Q121" s="353"/>
      <c r="R121" s="226">
        <v>23.972000000000001</v>
      </c>
      <c r="S121" s="226">
        <v>23.972000000000001</v>
      </c>
      <c r="T121" s="227">
        <v>23.972000000000001</v>
      </c>
      <c r="U121" s="227">
        <v>23.972000000000001</v>
      </c>
      <c r="V121" s="227">
        <v>23.972000000000001</v>
      </c>
      <c r="W121" s="227">
        <v>23.972000000000001</v>
      </c>
      <c r="X121" s="227">
        <v>23.972000000000001</v>
      </c>
      <c r="Y121" s="227">
        <v>23.972000000000001</v>
      </c>
      <c r="Z121" s="227">
        <v>23.932000000000002</v>
      </c>
      <c r="AA121" s="227">
        <v>36.122</v>
      </c>
      <c r="AB121" s="227">
        <v>64.772000000000006</v>
      </c>
      <c r="AC121" s="227">
        <v>140.13200000000001</v>
      </c>
      <c r="AD121" s="227">
        <v>14049732.142000001</v>
      </c>
      <c r="AE121" s="226">
        <v>14049828.682</v>
      </c>
      <c r="AF121" s="227">
        <v>1222062.7120000001</v>
      </c>
      <c r="AG121" s="227">
        <v>1222107.662</v>
      </c>
      <c r="AH121" s="227">
        <v>504.27200000000005</v>
      </c>
      <c r="AI121" s="227">
        <v>504.27200000000005</v>
      </c>
      <c r="AJ121" s="227">
        <v>121767.36199999999</v>
      </c>
      <c r="AK121" s="227">
        <v>122013.83199999999</v>
      </c>
      <c r="AL121" s="227">
        <v>122371.58199999999</v>
      </c>
      <c r="AM121" s="227">
        <v>122754.882</v>
      </c>
      <c r="AN121" s="227">
        <v>968545.80200000003</v>
      </c>
      <c r="AO121" s="227">
        <v>971015.61199999996</v>
      </c>
      <c r="AP121" s="228">
        <v>973820.57200000004</v>
      </c>
      <c r="AQ121" s="227"/>
    </row>
    <row r="122" spans="1:43" s="13" customFormat="1" ht="12.75" outlineLevel="3" x14ac:dyDescent="0.2">
      <c r="A122" s="360" t="s">
        <v>1396</v>
      </c>
      <c r="B122" s="361" t="s">
        <v>2266</v>
      </c>
      <c r="C122" s="362" t="s">
        <v>3135</v>
      </c>
      <c r="D122" s="363"/>
      <c r="E122" s="364"/>
      <c r="F122" s="227">
        <v>-14420</v>
      </c>
      <c r="G122" s="227">
        <v>94846</v>
      </c>
      <c r="H122" s="227">
        <f t="shared" si="16"/>
        <v>-109266</v>
      </c>
      <c r="I122" s="437">
        <f t="shared" si="17"/>
        <v>-1.152035931931763</v>
      </c>
      <c r="J122" s="437"/>
      <c r="K122" s="365"/>
      <c r="L122" s="18">
        <v>94846</v>
      </c>
      <c r="M122" s="234">
        <f t="shared" si="15"/>
        <v>-109266</v>
      </c>
      <c r="N122" s="365"/>
      <c r="O122" s="18">
        <v>-1</v>
      </c>
      <c r="P122" s="234">
        <f t="shared" si="18"/>
        <v>-14419</v>
      </c>
      <c r="Q122" s="353"/>
      <c r="R122" s="226">
        <v>96022.040000000008</v>
      </c>
      <c r="S122" s="226">
        <v>110893.86</v>
      </c>
      <c r="T122" s="227">
        <v>94414.34</v>
      </c>
      <c r="U122" s="227">
        <v>116370.12</v>
      </c>
      <c r="V122" s="227">
        <v>140594</v>
      </c>
      <c r="W122" s="227">
        <v>155938</v>
      </c>
      <c r="X122" s="227">
        <v>-944592.48</v>
      </c>
      <c r="Y122" s="227">
        <v>-1037123</v>
      </c>
      <c r="Z122" s="227">
        <v>-689170</v>
      </c>
      <c r="AA122" s="227">
        <v>-2986332</v>
      </c>
      <c r="AB122" s="227">
        <v>-1185859</v>
      </c>
      <c r="AC122" s="227">
        <v>18607</v>
      </c>
      <c r="AD122" s="227">
        <v>94846</v>
      </c>
      <c r="AE122" s="226">
        <v>67799</v>
      </c>
      <c r="AF122" s="227">
        <v>196422</v>
      </c>
      <c r="AG122" s="227">
        <v>225667</v>
      </c>
      <c r="AH122" s="227">
        <v>248054</v>
      </c>
      <c r="AI122" s="227">
        <v>252219</v>
      </c>
      <c r="AJ122" s="227">
        <v>213546</v>
      </c>
      <c r="AK122" s="227">
        <v>98165</v>
      </c>
      <c r="AL122" s="227">
        <v>59433</v>
      </c>
      <c r="AM122" s="227">
        <v>-31539</v>
      </c>
      <c r="AN122" s="227">
        <v>12072</v>
      </c>
      <c r="AO122" s="227">
        <v>-1</v>
      </c>
      <c r="AP122" s="228">
        <v>-14420</v>
      </c>
      <c r="AQ122" s="227"/>
    </row>
    <row r="123" spans="1:43" s="13" customFormat="1" ht="12.75" outlineLevel="3" x14ac:dyDescent="0.2">
      <c r="A123" s="360" t="s">
        <v>1397</v>
      </c>
      <c r="B123" s="361" t="s">
        <v>2267</v>
      </c>
      <c r="C123" s="362" t="s">
        <v>3136</v>
      </c>
      <c r="D123" s="363"/>
      <c r="E123" s="364"/>
      <c r="F123" s="227">
        <v>1.31</v>
      </c>
      <c r="G123" s="227">
        <v>0</v>
      </c>
      <c r="H123" s="227">
        <f t="shared" si="16"/>
        <v>1.31</v>
      </c>
      <c r="I123" s="437" t="str">
        <f t="shared" si="17"/>
        <v>N.M.</v>
      </c>
      <c r="J123" s="437"/>
      <c r="K123" s="365"/>
      <c r="L123" s="18">
        <v>0</v>
      </c>
      <c r="M123" s="234">
        <f t="shared" si="15"/>
        <v>1.31</v>
      </c>
      <c r="N123" s="365"/>
      <c r="O123" s="18">
        <v>71156.58</v>
      </c>
      <c r="P123" s="234">
        <f t="shared" si="18"/>
        <v>-71155.27</v>
      </c>
      <c r="Q123" s="353"/>
      <c r="R123" s="226">
        <v>5434.41</v>
      </c>
      <c r="S123" s="226">
        <v>0</v>
      </c>
      <c r="T123" s="227">
        <v>0</v>
      </c>
      <c r="U123" s="227">
        <v>0</v>
      </c>
      <c r="V123" s="227">
        <v>0</v>
      </c>
      <c r="W123" s="227">
        <v>0</v>
      </c>
      <c r="X123" s="227">
        <v>0</v>
      </c>
      <c r="Y123" s="227">
        <v>0</v>
      </c>
      <c r="Z123" s="227">
        <v>0</v>
      </c>
      <c r="AA123" s="227">
        <v>0</v>
      </c>
      <c r="AB123" s="227">
        <v>0</v>
      </c>
      <c r="AC123" s="227">
        <v>0</v>
      </c>
      <c r="AD123" s="227">
        <v>0</v>
      </c>
      <c r="AE123" s="226">
        <v>0</v>
      </c>
      <c r="AF123" s="227">
        <v>0</v>
      </c>
      <c r="AG123" s="227">
        <v>0</v>
      </c>
      <c r="AH123" s="227">
        <v>0</v>
      </c>
      <c r="AI123" s="227">
        <v>0</v>
      </c>
      <c r="AJ123" s="227">
        <v>0</v>
      </c>
      <c r="AK123" s="227">
        <v>0</v>
      </c>
      <c r="AL123" s="227">
        <v>0</v>
      </c>
      <c r="AM123" s="227">
        <v>32319.780000000002</v>
      </c>
      <c r="AN123" s="227">
        <v>81737.7</v>
      </c>
      <c r="AO123" s="227">
        <v>71156.58</v>
      </c>
      <c r="AP123" s="228">
        <v>1.31</v>
      </c>
      <c r="AQ123" s="227"/>
    </row>
    <row r="124" spans="1:43" s="13" customFormat="1" ht="12.75" outlineLevel="3" x14ac:dyDescent="0.2">
      <c r="A124" s="360" t="s">
        <v>1398</v>
      </c>
      <c r="B124" s="361" t="s">
        <v>2268</v>
      </c>
      <c r="C124" s="362" t="s">
        <v>3137</v>
      </c>
      <c r="D124" s="363"/>
      <c r="E124" s="364"/>
      <c r="F124" s="227">
        <v>40380.620000000003</v>
      </c>
      <c r="G124" s="227">
        <v>36724.32</v>
      </c>
      <c r="H124" s="227">
        <f t="shared" si="16"/>
        <v>3656.3000000000029</v>
      </c>
      <c r="I124" s="437">
        <f t="shared" si="17"/>
        <v>9.9560727060433063E-2</v>
      </c>
      <c r="J124" s="437"/>
      <c r="K124" s="365"/>
      <c r="L124" s="18">
        <v>36724.32</v>
      </c>
      <c r="M124" s="234">
        <f t="shared" si="15"/>
        <v>3656.3000000000029</v>
      </c>
      <c r="N124" s="365"/>
      <c r="O124" s="18">
        <v>36724.32</v>
      </c>
      <c r="P124" s="234">
        <f t="shared" si="18"/>
        <v>3656.3000000000029</v>
      </c>
      <c r="Q124" s="353"/>
      <c r="R124" s="226">
        <v>16293.140000000001</v>
      </c>
      <c r="S124" s="226">
        <v>36724.32</v>
      </c>
      <c r="T124" s="227">
        <v>36724.32</v>
      </c>
      <c r="U124" s="227">
        <v>36724.32</v>
      </c>
      <c r="V124" s="227">
        <v>36724.32</v>
      </c>
      <c r="W124" s="227">
        <v>36724.32</v>
      </c>
      <c r="X124" s="227">
        <v>36724.32</v>
      </c>
      <c r="Y124" s="227">
        <v>36724.32</v>
      </c>
      <c r="Z124" s="227">
        <v>36724.32</v>
      </c>
      <c r="AA124" s="227">
        <v>36724.32</v>
      </c>
      <c r="AB124" s="227">
        <v>36724.32</v>
      </c>
      <c r="AC124" s="227">
        <v>36724.32</v>
      </c>
      <c r="AD124" s="227">
        <v>36724.32</v>
      </c>
      <c r="AE124" s="226">
        <v>36724.32</v>
      </c>
      <c r="AF124" s="227">
        <v>36724.32</v>
      </c>
      <c r="AG124" s="227">
        <v>36724.32</v>
      </c>
      <c r="AH124" s="227">
        <v>36724.32</v>
      </c>
      <c r="AI124" s="227">
        <v>36724.32</v>
      </c>
      <c r="AJ124" s="227">
        <v>36724.32</v>
      </c>
      <c r="AK124" s="227">
        <v>36724.32</v>
      </c>
      <c r="AL124" s="227">
        <v>36724.32</v>
      </c>
      <c r="AM124" s="227">
        <v>36724.32</v>
      </c>
      <c r="AN124" s="227">
        <v>36724.32</v>
      </c>
      <c r="AO124" s="227">
        <v>36724.32</v>
      </c>
      <c r="AP124" s="228">
        <v>40380.620000000003</v>
      </c>
      <c r="AQ124" s="227"/>
    </row>
    <row r="125" spans="1:43" s="13" customFormat="1" ht="12.75" outlineLevel="3" x14ac:dyDescent="0.2">
      <c r="A125" s="360" t="s">
        <v>1399</v>
      </c>
      <c r="B125" s="361" t="s">
        <v>2269</v>
      </c>
      <c r="C125" s="362" t="s">
        <v>3138</v>
      </c>
      <c r="D125" s="363"/>
      <c r="E125" s="364"/>
      <c r="F125" s="227">
        <v>811.24</v>
      </c>
      <c r="G125" s="227">
        <v>85342.07</v>
      </c>
      <c r="H125" s="227">
        <f t="shared" si="16"/>
        <v>-84530.83</v>
      </c>
      <c r="I125" s="437">
        <f t="shared" si="17"/>
        <v>-0.99049425447496176</v>
      </c>
      <c r="J125" s="437"/>
      <c r="K125" s="365"/>
      <c r="L125" s="18">
        <v>85342.07</v>
      </c>
      <c r="M125" s="234">
        <f t="shared" si="15"/>
        <v>-84530.83</v>
      </c>
      <c r="N125" s="365"/>
      <c r="O125" s="18">
        <v>811.24</v>
      </c>
      <c r="P125" s="234">
        <f t="shared" si="18"/>
        <v>0</v>
      </c>
      <c r="Q125" s="353"/>
      <c r="R125" s="226">
        <v>30843.360000000001</v>
      </c>
      <c r="S125" s="226">
        <v>0</v>
      </c>
      <c r="T125" s="227">
        <v>311516.73</v>
      </c>
      <c r="U125" s="227">
        <v>36098.93</v>
      </c>
      <c r="V125" s="227">
        <v>18331.18</v>
      </c>
      <c r="W125" s="227">
        <v>18005.75</v>
      </c>
      <c r="X125" s="227">
        <v>1291169.73</v>
      </c>
      <c r="Y125" s="227">
        <v>2357711.11</v>
      </c>
      <c r="Z125" s="227">
        <v>1257605.55</v>
      </c>
      <c r="AA125" s="227">
        <v>3320835.26</v>
      </c>
      <c r="AB125" s="227">
        <v>1944291.19</v>
      </c>
      <c r="AC125" s="227">
        <v>10851.380000000001</v>
      </c>
      <c r="AD125" s="227">
        <v>85342.07</v>
      </c>
      <c r="AE125" s="226">
        <v>419710.07</v>
      </c>
      <c r="AF125" s="227">
        <v>127409.76000000001</v>
      </c>
      <c r="AG125" s="227">
        <v>0</v>
      </c>
      <c r="AH125" s="227">
        <v>0</v>
      </c>
      <c r="AI125" s="227">
        <v>0</v>
      </c>
      <c r="AJ125" s="227">
        <v>0</v>
      </c>
      <c r="AK125" s="227">
        <v>0</v>
      </c>
      <c r="AL125" s="227">
        <v>811.24</v>
      </c>
      <c r="AM125" s="227">
        <v>811.24</v>
      </c>
      <c r="AN125" s="227">
        <v>811.24</v>
      </c>
      <c r="AO125" s="227">
        <v>811.24</v>
      </c>
      <c r="AP125" s="228">
        <v>811.24</v>
      </c>
      <c r="AQ125" s="227"/>
    </row>
    <row r="126" spans="1:43" s="13" customFormat="1" ht="12.75" x14ac:dyDescent="0.2">
      <c r="A126" s="195" t="s">
        <v>1163</v>
      </c>
      <c r="B126" s="235" t="s">
        <v>970</v>
      </c>
      <c r="C126" s="280" t="s">
        <v>971</v>
      </c>
      <c r="D126" s="198"/>
      <c r="E126" s="252"/>
      <c r="F126" s="227">
        <v>1000593.7420000001</v>
      </c>
      <c r="G126" s="227">
        <v>14266644.532000002</v>
      </c>
      <c r="H126" s="18">
        <f t="shared" si="16"/>
        <v>-13266050.790000001</v>
      </c>
      <c r="I126" s="232">
        <f t="shared" si="17"/>
        <v>-0.92986481581175762</v>
      </c>
      <c r="J126" s="263"/>
      <c r="K126" s="264"/>
      <c r="L126" s="18">
        <v>14266644.532000002</v>
      </c>
      <c r="M126" s="234">
        <f t="shared" si="15"/>
        <v>-13266050.790000001</v>
      </c>
      <c r="N126" s="225"/>
      <c r="O126" s="18">
        <v>1079706.7519999999</v>
      </c>
      <c r="P126" s="234">
        <f t="shared" si="18"/>
        <v>-79113.009999999776</v>
      </c>
      <c r="Q126" s="237"/>
      <c r="R126" s="226">
        <v>148616.92200000002</v>
      </c>
      <c r="S126" s="226">
        <v>147642.152</v>
      </c>
      <c r="T126" s="227">
        <v>442679.36199999996</v>
      </c>
      <c r="U126" s="227">
        <v>189217.34199999998</v>
      </c>
      <c r="V126" s="227">
        <v>195673.47200000001</v>
      </c>
      <c r="W126" s="227">
        <v>210692.04200000002</v>
      </c>
      <c r="X126" s="227">
        <v>383325.5419999999</v>
      </c>
      <c r="Y126" s="227">
        <v>1357336.4019999998</v>
      </c>
      <c r="Z126" s="227">
        <v>605183.80200000003</v>
      </c>
      <c r="AA126" s="227">
        <v>371263.70199999958</v>
      </c>
      <c r="AB126" s="227">
        <v>795221.28200000012</v>
      </c>
      <c r="AC126" s="227">
        <v>66322.832000000009</v>
      </c>
      <c r="AD126" s="227">
        <v>14266644.532000002</v>
      </c>
      <c r="AE126" s="226">
        <v>14574062.072000001</v>
      </c>
      <c r="AF126" s="227">
        <v>1582618.7920000001</v>
      </c>
      <c r="AG126" s="227">
        <v>1484498.9820000001</v>
      </c>
      <c r="AH126" s="227">
        <v>285282.592</v>
      </c>
      <c r="AI126" s="227">
        <v>289447.592</v>
      </c>
      <c r="AJ126" s="227">
        <v>372037.68199999997</v>
      </c>
      <c r="AK126" s="227">
        <v>256903.152</v>
      </c>
      <c r="AL126" s="227">
        <v>219340.14199999999</v>
      </c>
      <c r="AM126" s="227">
        <v>161071.22199999998</v>
      </c>
      <c r="AN126" s="227">
        <v>1099891.0620000002</v>
      </c>
      <c r="AO126" s="227">
        <v>1079706.7519999999</v>
      </c>
      <c r="AP126" s="228">
        <v>1000593.7420000001</v>
      </c>
    </row>
    <row r="127" spans="1:43" s="13" customFormat="1" ht="0.95" customHeight="1" outlineLevel="2" x14ac:dyDescent="0.2">
      <c r="A127" s="195"/>
      <c r="B127" s="235"/>
      <c r="C127" s="280"/>
      <c r="D127" s="198"/>
      <c r="E127" s="252"/>
      <c r="F127" s="227"/>
      <c r="G127" s="227"/>
      <c r="H127" s="18">
        <f t="shared" si="16"/>
        <v>0</v>
      </c>
      <c r="I127" s="232">
        <f t="shared" si="17"/>
        <v>0</v>
      </c>
      <c r="J127" s="263"/>
      <c r="K127" s="264"/>
      <c r="L127" s="18"/>
      <c r="M127" s="234">
        <f t="shared" si="15"/>
        <v>0</v>
      </c>
      <c r="N127" s="225"/>
      <c r="O127" s="18"/>
      <c r="P127" s="234">
        <f t="shared" si="18"/>
        <v>0</v>
      </c>
      <c r="Q127" s="237"/>
      <c r="R127" s="226"/>
      <c r="S127" s="226"/>
      <c r="T127" s="227"/>
      <c r="U127" s="227"/>
      <c r="V127" s="227"/>
      <c r="W127" s="227"/>
      <c r="X127" s="227"/>
      <c r="Y127" s="227"/>
      <c r="Z127" s="227"/>
      <c r="AA127" s="227"/>
      <c r="AB127" s="227"/>
      <c r="AC127" s="227"/>
      <c r="AD127" s="227"/>
      <c r="AE127" s="226"/>
      <c r="AF127" s="227"/>
      <c r="AG127" s="227"/>
      <c r="AH127" s="227"/>
      <c r="AI127" s="227"/>
      <c r="AJ127" s="227"/>
      <c r="AK127" s="227"/>
      <c r="AL127" s="227"/>
      <c r="AM127" s="227"/>
      <c r="AN127" s="227"/>
      <c r="AO127" s="227"/>
      <c r="AP127" s="228"/>
    </row>
    <row r="128" spans="1:43" s="13" customFormat="1" ht="12.75" outlineLevel="3" x14ac:dyDescent="0.2">
      <c r="A128" s="360" t="s">
        <v>1400</v>
      </c>
      <c r="B128" s="361" t="s">
        <v>2270</v>
      </c>
      <c r="C128" s="362" t="s">
        <v>3139</v>
      </c>
      <c r="D128" s="363"/>
      <c r="E128" s="364"/>
      <c r="F128" s="227">
        <v>0</v>
      </c>
      <c r="G128" s="227">
        <v>0</v>
      </c>
      <c r="H128" s="227">
        <f t="shared" si="16"/>
        <v>0</v>
      </c>
      <c r="I128" s="437">
        <f t="shared" si="17"/>
        <v>0</v>
      </c>
      <c r="J128" s="437"/>
      <c r="K128" s="365"/>
      <c r="L128" s="18">
        <v>0</v>
      </c>
      <c r="M128" s="234">
        <f t="shared" si="15"/>
        <v>0</v>
      </c>
      <c r="N128" s="365"/>
      <c r="O128" s="18">
        <v>0</v>
      </c>
      <c r="P128" s="234">
        <f t="shared" si="18"/>
        <v>0</v>
      </c>
      <c r="Q128" s="353"/>
      <c r="R128" s="226">
        <v>0</v>
      </c>
      <c r="S128" s="226">
        <v>0</v>
      </c>
      <c r="T128" s="227">
        <v>0</v>
      </c>
      <c r="U128" s="227">
        <v>0</v>
      </c>
      <c r="V128" s="227">
        <v>0</v>
      </c>
      <c r="W128" s="227">
        <v>0</v>
      </c>
      <c r="X128" s="227">
        <v>0</v>
      </c>
      <c r="Y128" s="227">
        <v>0</v>
      </c>
      <c r="Z128" s="227">
        <v>0</v>
      </c>
      <c r="AA128" s="227">
        <v>0</v>
      </c>
      <c r="AB128" s="227">
        <v>0</v>
      </c>
      <c r="AC128" s="227">
        <v>0</v>
      </c>
      <c r="AD128" s="227">
        <v>0</v>
      </c>
      <c r="AE128" s="226">
        <v>0</v>
      </c>
      <c r="AF128" s="227">
        <v>0</v>
      </c>
      <c r="AG128" s="227">
        <v>0</v>
      </c>
      <c r="AH128" s="227">
        <v>0</v>
      </c>
      <c r="AI128" s="227">
        <v>0</v>
      </c>
      <c r="AJ128" s="227">
        <v>0</v>
      </c>
      <c r="AK128" s="227">
        <v>235</v>
      </c>
      <c r="AL128" s="227">
        <v>0</v>
      </c>
      <c r="AM128" s="227">
        <v>0</v>
      </c>
      <c r="AN128" s="227">
        <v>0</v>
      </c>
      <c r="AO128" s="227">
        <v>0</v>
      </c>
      <c r="AP128" s="228">
        <v>0</v>
      </c>
      <c r="AQ128" s="227"/>
    </row>
    <row r="129" spans="1:43" s="13" customFormat="1" ht="12.75" x14ac:dyDescent="0.2">
      <c r="A129" s="195" t="s">
        <v>1164</v>
      </c>
      <c r="B129" s="235" t="s">
        <v>972</v>
      </c>
      <c r="C129" s="280" t="s">
        <v>973</v>
      </c>
      <c r="D129" s="198"/>
      <c r="E129" s="252"/>
      <c r="F129" s="227">
        <v>0</v>
      </c>
      <c r="G129" s="227">
        <v>0</v>
      </c>
      <c r="H129" s="18">
        <f t="shared" si="16"/>
        <v>0</v>
      </c>
      <c r="I129" s="232">
        <f t="shared" si="17"/>
        <v>0</v>
      </c>
      <c r="J129" s="263"/>
      <c r="K129" s="264"/>
      <c r="L129" s="18">
        <v>0</v>
      </c>
      <c r="M129" s="234">
        <f t="shared" si="15"/>
        <v>0</v>
      </c>
      <c r="N129" s="225"/>
      <c r="O129" s="18">
        <v>0</v>
      </c>
      <c r="P129" s="234">
        <f t="shared" si="18"/>
        <v>0</v>
      </c>
      <c r="Q129" s="237"/>
      <c r="R129" s="226">
        <v>0</v>
      </c>
      <c r="S129" s="226">
        <v>0</v>
      </c>
      <c r="T129" s="227">
        <v>0</v>
      </c>
      <c r="U129" s="227">
        <v>0</v>
      </c>
      <c r="V129" s="227">
        <v>0</v>
      </c>
      <c r="W129" s="227">
        <v>0</v>
      </c>
      <c r="X129" s="227">
        <v>0</v>
      </c>
      <c r="Y129" s="227">
        <v>0</v>
      </c>
      <c r="Z129" s="227">
        <v>0</v>
      </c>
      <c r="AA129" s="227">
        <v>0</v>
      </c>
      <c r="AB129" s="227">
        <v>0</v>
      </c>
      <c r="AC129" s="227">
        <v>0</v>
      </c>
      <c r="AD129" s="227">
        <v>0</v>
      </c>
      <c r="AE129" s="226">
        <v>0</v>
      </c>
      <c r="AF129" s="227">
        <v>0</v>
      </c>
      <c r="AG129" s="227">
        <v>0</v>
      </c>
      <c r="AH129" s="227">
        <v>0</v>
      </c>
      <c r="AI129" s="227">
        <v>0</v>
      </c>
      <c r="AJ129" s="227">
        <v>0</v>
      </c>
      <c r="AK129" s="227">
        <v>235</v>
      </c>
      <c r="AL129" s="227">
        <v>0</v>
      </c>
      <c r="AM129" s="227">
        <v>0</v>
      </c>
      <c r="AN129" s="227">
        <v>0</v>
      </c>
      <c r="AO129" s="227">
        <v>0</v>
      </c>
      <c r="AP129" s="228">
        <v>0</v>
      </c>
    </row>
    <row r="130" spans="1:43" s="13" customFormat="1" ht="0.95" customHeight="1" outlineLevel="2" x14ac:dyDescent="0.2">
      <c r="A130" s="195"/>
      <c r="B130" s="235"/>
      <c r="C130" s="280"/>
      <c r="D130" s="198"/>
      <c r="E130" s="252"/>
      <c r="F130" s="227"/>
      <c r="G130" s="227"/>
      <c r="H130" s="18">
        <f t="shared" si="16"/>
        <v>0</v>
      </c>
      <c r="I130" s="232">
        <f t="shared" si="17"/>
        <v>0</v>
      </c>
      <c r="J130" s="263"/>
      <c r="K130" s="264"/>
      <c r="L130" s="18"/>
      <c r="M130" s="234">
        <f t="shared" si="15"/>
        <v>0</v>
      </c>
      <c r="N130" s="225"/>
      <c r="O130" s="18"/>
      <c r="P130" s="234">
        <f t="shared" si="18"/>
        <v>0</v>
      </c>
      <c r="Q130" s="237"/>
      <c r="R130" s="226"/>
      <c r="S130" s="226"/>
      <c r="T130" s="227"/>
      <c r="U130" s="227"/>
      <c r="V130" s="227"/>
      <c r="W130" s="227"/>
      <c r="X130" s="227"/>
      <c r="Y130" s="227"/>
      <c r="Z130" s="227"/>
      <c r="AA130" s="227"/>
      <c r="AB130" s="227"/>
      <c r="AC130" s="227"/>
      <c r="AD130" s="227"/>
      <c r="AE130" s="226"/>
      <c r="AF130" s="227"/>
      <c r="AG130" s="227"/>
      <c r="AH130" s="227"/>
      <c r="AI130" s="227"/>
      <c r="AJ130" s="227"/>
      <c r="AK130" s="227"/>
      <c r="AL130" s="227"/>
      <c r="AM130" s="227"/>
      <c r="AN130" s="227"/>
      <c r="AO130" s="227"/>
      <c r="AP130" s="228"/>
    </row>
    <row r="131" spans="1:43" s="13" customFormat="1" ht="12.75" x14ac:dyDescent="0.2">
      <c r="A131" s="195" t="s">
        <v>1165</v>
      </c>
      <c r="B131" s="235" t="s">
        <v>974</v>
      </c>
      <c r="C131" s="280" t="s">
        <v>975</v>
      </c>
      <c r="D131" s="198"/>
      <c r="E131" s="252"/>
      <c r="F131" s="227">
        <v>0</v>
      </c>
      <c r="G131" s="227">
        <v>0</v>
      </c>
      <c r="H131" s="18">
        <f t="shared" si="16"/>
        <v>0</v>
      </c>
      <c r="I131" s="232">
        <f t="shared" si="17"/>
        <v>0</v>
      </c>
      <c r="J131" s="263"/>
      <c r="K131" s="264"/>
      <c r="L131" s="18">
        <v>0</v>
      </c>
      <c r="M131" s="234">
        <f t="shared" si="15"/>
        <v>0</v>
      </c>
      <c r="N131" s="225"/>
      <c r="O131" s="18">
        <v>0</v>
      </c>
      <c r="P131" s="234">
        <f t="shared" si="18"/>
        <v>0</v>
      </c>
      <c r="Q131" s="237"/>
      <c r="R131" s="226">
        <v>0</v>
      </c>
      <c r="S131" s="226">
        <v>0</v>
      </c>
      <c r="T131" s="227">
        <v>0</v>
      </c>
      <c r="U131" s="227">
        <v>0</v>
      </c>
      <c r="V131" s="227">
        <v>0</v>
      </c>
      <c r="W131" s="227">
        <v>0</v>
      </c>
      <c r="X131" s="227">
        <v>0</v>
      </c>
      <c r="Y131" s="227">
        <v>0</v>
      </c>
      <c r="Z131" s="227">
        <v>0</v>
      </c>
      <c r="AA131" s="227">
        <v>0</v>
      </c>
      <c r="AB131" s="227">
        <v>0</v>
      </c>
      <c r="AC131" s="227">
        <v>0</v>
      </c>
      <c r="AD131" s="227">
        <v>0</v>
      </c>
      <c r="AE131" s="226">
        <v>0</v>
      </c>
      <c r="AF131" s="227">
        <v>0</v>
      </c>
      <c r="AG131" s="227">
        <v>0</v>
      </c>
      <c r="AH131" s="227">
        <v>0</v>
      </c>
      <c r="AI131" s="227">
        <v>0</v>
      </c>
      <c r="AJ131" s="227">
        <v>0</v>
      </c>
      <c r="AK131" s="227">
        <v>0</v>
      </c>
      <c r="AL131" s="227">
        <v>0</v>
      </c>
      <c r="AM131" s="227">
        <v>0</v>
      </c>
      <c r="AN131" s="227">
        <v>0</v>
      </c>
      <c r="AO131" s="227">
        <v>0</v>
      </c>
      <c r="AP131" s="228">
        <v>0</v>
      </c>
    </row>
    <row r="132" spans="1:43" s="13" customFormat="1" ht="0.95" customHeight="1" outlineLevel="2" x14ac:dyDescent="0.2">
      <c r="A132" s="195"/>
      <c r="B132" s="235"/>
      <c r="C132" s="280"/>
      <c r="D132" s="198"/>
      <c r="E132" s="252"/>
      <c r="F132" s="227"/>
      <c r="G132" s="227"/>
      <c r="H132" s="18">
        <f t="shared" si="16"/>
        <v>0</v>
      </c>
      <c r="I132" s="232">
        <f t="shared" si="17"/>
        <v>0</v>
      </c>
      <c r="J132" s="263"/>
      <c r="K132" s="264"/>
      <c r="L132" s="18"/>
      <c r="M132" s="234">
        <f t="shared" si="15"/>
        <v>0</v>
      </c>
      <c r="N132" s="225"/>
      <c r="O132" s="18"/>
      <c r="P132" s="234">
        <f t="shared" si="18"/>
        <v>0</v>
      </c>
      <c r="Q132" s="237"/>
      <c r="R132" s="226"/>
      <c r="S132" s="226"/>
      <c r="T132" s="227"/>
      <c r="U132" s="227"/>
      <c r="V132" s="227"/>
      <c r="W132" s="227"/>
      <c r="X132" s="227"/>
      <c r="Y132" s="227"/>
      <c r="Z132" s="227"/>
      <c r="AA132" s="227"/>
      <c r="AB132" s="227"/>
      <c r="AC132" s="227"/>
      <c r="AD132" s="227"/>
      <c r="AE132" s="226"/>
      <c r="AF132" s="227"/>
      <c r="AG132" s="227"/>
      <c r="AH132" s="227"/>
      <c r="AI132" s="227"/>
      <c r="AJ132" s="227"/>
      <c r="AK132" s="227"/>
      <c r="AL132" s="227"/>
      <c r="AM132" s="227"/>
      <c r="AN132" s="227"/>
      <c r="AO132" s="227"/>
      <c r="AP132" s="228"/>
    </row>
    <row r="133" spans="1:43" s="13" customFormat="1" ht="12.75" x14ac:dyDescent="0.2">
      <c r="A133" s="195" t="s">
        <v>1166</v>
      </c>
      <c r="B133" s="235" t="s">
        <v>976</v>
      </c>
      <c r="C133" s="280" t="s">
        <v>977</v>
      </c>
      <c r="D133" s="198"/>
      <c r="E133" s="252"/>
      <c r="F133" s="227">
        <v>0</v>
      </c>
      <c r="G133" s="227">
        <v>0</v>
      </c>
      <c r="H133" s="18">
        <f t="shared" si="16"/>
        <v>0</v>
      </c>
      <c r="I133" s="232">
        <f t="shared" si="17"/>
        <v>0</v>
      </c>
      <c r="J133" s="263"/>
      <c r="K133" s="264"/>
      <c r="L133" s="18">
        <v>0</v>
      </c>
      <c r="M133" s="234">
        <f t="shared" si="15"/>
        <v>0</v>
      </c>
      <c r="N133" s="225"/>
      <c r="O133" s="18">
        <v>0</v>
      </c>
      <c r="P133" s="234">
        <f t="shared" si="18"/>
        <v>0</v>
      </c>
      <c r="Q133" s="237"/>
      <c r="R133" s="226">
        <v>0</v>
      </c>
      <c r="S133" s="226">
        <v>0</v>
      </c>
      <c r="T133" s="227">
        <v>0</v>
      </c>
      <c r="U133" s="227">
        <v>0</v>
      </c>
      <c r="V133" s="227">
        <v>0</v>
      </c>
      <c r="W133" s="227">
        <v>0</v>
      </c>
      <c r="X133" s="227">
        <v>0</v>
      </c>
      <c r="Y133" s="227">
        <v>0</v>
      </c>
      <c r="Z133" s="227">
        <v>0</v>
      </c>
      <c r="AA133" s="227">
        <v>0</v>
      </c>
      <c r="AB133" s="227">
        <v>0</v>
      </c>
      <c r="AC133" s="227">
        <v>0</v>
      </c>
      <c r="AD133" s="227">
        <v>0</v>
      </c>
      <c r="AE133" s="226">
        <v>0</v>
      </c>
      <c r="AF133" s="227">
        <v>0</v>
      </c>
      <c r="AG133" s="227">
        <v>0</v>
      </c>
      <c r="AH133" s="227">
        <v>0</v>
      </c>
      <c r="AI133" s="227">
        <v>0</v>
      </c>
      <c r="AJ133" s="227">
        <v>0</v>
      </c>
      <c r="AK133" s="227">
        <v>0</v>
      </c>
      <c r="AL133" s="227">
        <v>0</v>
      </c>
      <c r="AM133" s="227">
        <v>0</v>
      </c>
      <c r="AN133" s="227">
        <v>0</v>
      </c>
      <c r="AO133" s="227">
        <v>0</v>
      </c>
      <c r="AP133" s="228">
        <v>0</v>
      </c>
    </row>
    <row r="134" spans="1:43" s="13" customFormat="1" ht="0.95" customHeight="1" outlineLevel="2" x14ac:dyDescent="0.2">
      <c r="A134" s="195"/>
      <c r="B134" s="235"/>
      <c r="C134" s="280"/>
      <c r="D134" s="198"/>
      <c r="E134" s="252"/>
      <c r="F134" s="227"/>
      <c r="G134" s="227"/>
      <c r="H134" s="18">
        <f t="shared" si="16"/>
        <v>0</v>
      </c>
      <c r="I134" s="232">
        <f t="shared" si="17"/>
        <v>0</v>
      </c>
      <c r="J134" s="263"/>
      <c r="K134" s="264"/>
      <c r="L134" s="18"/>
      <c r="M134" s="234">
        <f t="shared" si="15"/>
        <v>0</v>
      </c>
      <c r="N134" s="225"/>
      <c r="O134" s="18"/>
      <c r="P134" s="234">
        <f t="shared" si="18"/>
        <v>0</v>
      </c>
      <c r="Q134" s="237"/>
      <c r="R134" s="226"/>
      <c r="S134" s="226"/>
      <c r="T134" s="227"/>
      <c r="U134" s="227"/>
      <c r="V134" s="227"/>
      <c r="W134" s="227"/>
      <c r="X134" s="227"/>
      <c r="Y134" s="227"/>
      <c r="Z134" s="227"/>
      <c r="AA134" s="227"/>
      <c r="AB134" s="227"/>
      <c r="AC134" s="227"/>
      <c r="AD134" s="227"/>
      <c r="AE134" s="226"/>
      <c r="AF134" s="227"/>
      <c r="AG134" s="227"/>
      <c r="AH134" s="227"/>
      <c r="AI134" s="227"/>
      <c r="AJ134" s="227"/>
      <c r="AK134" s="227"/>
      <c r="AL134" s="227"/>
      <c r="AM134" s="227"/>
      <c r="AN134" s="227"/>
      <c r="AO134" s="227"/>
      <c r="AP134" s="228"/>
    </row>
    <row r="135" spans="1:43" s="13" customFormat="1" ht="12.75" outlineLevel="3" x14ac:dyDescent="0.2">
      <c r="A135" s="360" t="s">
        <v>1401</v>
      </c>
      <c r="B135" s="361" t="s">
        <v>2271</v>
      </c>
      <c r="C135" s="362" t="s">
        <v>3140</v>
      </c>
      <c r="D135" s="363"/>
      <c r="E135" s="364"/>
      <c r="F135" s="227">
        <v>47129049.255999997</v>
      </c>
      <c r="G135" s="227">
        <v>41133895.995999999</v>
      </c>
      <c r="H135" s="227">
        <f t="shared" si="16"/>
        <v>5995153.2599999979</v>
      </c>
      <c r="I135" s="437">
        <f t="shared" si="17"/>
        <v>0.14574727520541664</v>
      </c>
      <c r="J135" s="437"/>
      <c r="K135" s="365"/>
      <c r="L135" s="18">
        <v>41133895.995999999</v>
      </c>
      <c r="M135" s="234">
        <f t="shared" si="15"/>
        <v>5995153.2599999979</v>
      </c>
      <c r="N135" s="365"/>
      <c r="O135" s="18">
        <v>37559518.306000002</v>
      </c>
      <c r="P135" s="234">
        <f t="shared" si="18"/>
        <v>9569530.9499999955</v>
      </c>
      <c r="Q135" s="353"/>
      <c r="R135" s="226">
        <v>43895997.295999996</v>
      </c>
      <c r="S135" s="226">
        <v>51407611.196000002</v>
      </c>
      <c r="T135" s="227">
        <v>55141213.865999997</v>
      </c>
      <c r="U135" s="227">
        <v>46874997.865999997</v>
      </c>
      <c r="V135" s="227">
        <v>45315993.245999999</v>
      </c>
      <c r="W135" s="227">
        <v>43217342.145999998</v>
      </c>
      <c r="X135" s="227">
        <v>40158690.806000002</v>
      </c>
      <c r="Y135" s="227">
        <v>40574365.126000002</v>
      </c>
      <c r="Z135" s="227">
        <v>33768635.185999997</v>
      </c>
      <c r="AA135" s="227">
        <v>39152304.545999996</v>
      </c>
      <c r="AB135" s="227">
        <v>36623843.706</v>
      </c>
      <c r="AC135" s="227">
        <v>34930590.626000002</v>
      </c>
      <c r="AD135" s="227">
        <v>41133895.995999999</v>
      </c>
      <c r="AE135" s="226">
        <v>52100951.526000001</v>
      </c>
      <c r="AF135" s="227">
        <v>53072979.156000003</v>
      </c>
      <c r="AG135" s="227">
        <v>44575446.226000004</v>
      </c>
      <c r="AH135" s="227">
        <v>46154882.766000003</v>
      </c>
      <c r="AI135" s="227">
        <v>36619763.605999999</v>
      </c>
      <c r="AJ135" s="227">
        <v>41775219.865999997</v>
      </c>
      <c r="AK135" s="227">
        <v>47144132.226000004</v>
      </c>
      <c r="AL135" s="227">
        <v>44165902.056000002</v>
      </c>
      <c r="AM135" s="227">
        <v>41252732.346000001</v>
      </c>
      <c r="AN135" s="227">
        <v>36960305.795999996</v>
      </c>
      <c r="AO135" s="227">
        <v>37559518.306000002</v>
      </c>
      <c r="AP135" s="228">
        <v>47129049.255999997</v>
      </c>
      <c r="AQ135" s="227"/>
    </row>
    <row r="136" spans="1:43" s="13" customFormat="1" ht="12.75" outlineLevel="3" x14ac:dyDescent="0.2">
      <c r="A136" s="360" t="s">
        <v>1402</v>
      </c>
      <c r="B136" s="361" t="s">
        <v>2272</v>
      </c>
      <c r="C136" s="362" t="s">
        <v>3141</v>
      </c>
      <c r="D136" s="363"/>
      <c r="E136" s="364"/>
      <c r="F136" s="227">
        <v>900009.43099999998</v>
      </c>
      <c r="G136" s="227">
        <v>626719.56099999999</v>
      </c>
      <c r="H136" s="227">
        <f t="shared" si="16"/>
        <v>273289.87</v>
      </c>
      <c r="I136" s="437">
        <f t="shared" si="17"/>
        <v>0.43606405002571796</v>
      </c>
      <c r="J136" s="437"/>
      <c r="K136" s="365"/>
      <c r="L136" s="18">
        <v>626719.56099999999</v>
      </c>
      <c r="M136" s="234">
        <f t="shared" si="15"/>
        <v>273289.87</v>
      </c>
      <c r="N136" s="365"/>
      <c r="O136" s="18">
        <v>720053.071</v>
      </c>
      <c r="P136" s="234">
        <f t="shared" si="18"/>
        <v>179956.36</v>
      </c>
      <c r="Q136" s="353"/>
      <c r="R136" s="226">
        <v>624882.74</v>
      </c>
      <c r="S136" s="226">
        <v>607456.87</v>
      </c>
      <c r="T136" s="227">
        <v>601821.68000000005</v>
      </c>
      <c r="U136" s="227">
        <v>511048.29000000004</v>
      </c>
      <c r="V136" s="227">
        <v>525863.35</v>
      </c>
      <c r="W136" s="227">
        <v>547846.00100000005</v>
      </c>
      <c r="X136" s="227">
        <v>594361.84100000001</v>
      </c>
      <c r="Y136" s="227">
        <v>493420.891</v>
      </c>
      <c r="Z136" s="227">
        <v>601712.69099999999</v>
      </c>
      <c r="AA136" s="227">
        <v>516429.58100000001</v>
      </c>
      <c r="AB136" s="227">
        <v>486324.47100000002</v>
      </c>
      <c r="AC136" s="227">
        <v>550861.16099999996</v>
      </c>
      <c r="AD136" s="227">
        <v>626719.56099999999</v>
      </c>
      <c r="AE136" s="226">
        <v>790239.83100000001</v>
      </c>
      <c r="AF136" s="227">
        <v>783306.73100000003</v>
      </c>
      <c r="AG136" s="227">
        <v>735563.24100000004</v>
      </c>
      <c r="AH136" s="227">
        <v>698555.451</v>
      </c>
      <c r="AI136" s="227">
        <v>597849.99100000004</v>
      </c>
      <c r="AJ136" s="227">
        <v>570038.78099999996</v>
      </c>
      <c r="AK136" s="227">
        <v>843720.25100000005</v>
      </c>
      <c r="AL136" s="227">
        <v>727840.42099999997</v>
      </c>
      <c r="AM136" s="227">
        <v>705357.02099999995</v>
      </c>
      <c r="AN136" s="227">
        <v>666976.90099999995</v>
      </c>
      <c r="AO136" s="227">
        <v>720053.071</v>
      </c>
      <c r="AP136" s="228">
        <v>900009.43099999998</v>
      </c>
      <c r="AQ136" s="227"/>
    </row>
    <row r="137" spans="1:43" s="13" customFormat="1" ht="12.75" outlineLevel="3" x14ac:dyDescent="0.2">
      <c r="A137" s="360" t="s">
        <v>1403</v>
      </c>
      <c r="B137" s="361" t="s">
        <v>2273</v>
      </c>
      <c r="C137" s="362" t="s">
        <v>3142</v>
      </c>
      <c r="D137" s="363"/>
      <c r="E137" s="364"/>
      <c r="F137" s="227">
        <v>10041</v>
      </c>
      <c r="G137" s="227">
        <v>4785</v>
      </c>
      <c r="H137" s="227">
        <f t="shared" si="16"/>
        <v>5256</v>
      </c>
      <c r="I137" s="437">
        <f t="shared" si="17"/>
        <v>1.0984326018808777</v>
      </c>
      <c r="J137" s="437"/>
      <c r="K137" s="365"/>
      <c r="L137" s="18">
        <v>4785</v>
      </c>
      <c r="M137" s="234">
        <f t="shared" si="15"/>
        <v>5256</v>
      </c>
      <c r="N137" s="365"/>
      <c r="O137" s="18">
        <v>4387.5</v>
      </c>
      <c r="P137" s="234">
        <f t="shared" si="18"/>
        <v>5653.5</v>
      </c>
      <c r="Q137" s="353"/>
      <c r="R137" s="226">
        <v>10022.5</v>
      </c>
      <c r="S137" s="226">
        <v>16109.5</v>
      </c>
      <c r="T137" s="227">
        <v>11214</v>
      </c>
      <c r="U137" s="227">
        <v>4372.5</v>
      </c>
      <c r="V137" s="227">
        <v>8266.5</v>
      </c>
      <c r="W137" s="227">
        <v>3655.5</v>
      </c>
      <c r="X137" s="227">
        <v>4146</v>
      </c>
      <c r="Y137" s="227">
        <v>4671</v>
      </c>
      <c r="Z137" s="227">
        <v>4833</v>
      </c>
      <c r="AA137" s="227">
        <v>8619</v>
      </c>
      <c r="AB137" s="227">
        <v>7431</v>
      </c>
      <c r="AC137" s="227">
        <v>4794</v>
      </c>
      <c r="AD137" s="227">
        <v>4785</v>
      </c>
      <c r="AE137" s="226">
        <v>6583.5</v>
      </c>
      <c r="AF137" s="227">
        <v>5091</v>
      </c>
      <c r="AG137" s="227">
        <v>4324.5</v>
      </c>
      <c r="AH137" s="227">
        <v>3769.5</v>
      </c>
      <c r="AI137" s="227">
        <v>3712.5</v>
      </c>
      <c r="AJ137" s="227">
        <v>4294.5</v>
      </c>
      <c r="AK137" s="227">
        <v>9141</v>
      </c>
      <c r="AL137" s="227">
        <v>9630</v>
      </c>
      <c r="AM137" s="227">
        <v>8602.5</v>
      </c>
      <c r="AN137" s="227">
        <v>7455</v>
      </c>
      <c r="AO137" s="227">
        <v>4387.5</v>
      </c>
      <c r="AP137" s="228">
        <v>10041</v>
      </c>
      <c r="AQ137" s="227"/>
    </row>
    <row r="138" spans="1:43" s="13" customFormat="1" ht="12.75" outlineLevel="3" x14ac:dyDescent="0.2">
      <c r="A138" s="360" t="s">
        <v>1404</v>
      </c>
      <c r="B138" s="361" t="s">
        <v>2274</v>
      </c>
      <c r="C138" s="362" t="s">
        <v>3143</v>
      </c>
      <c r="D138" s="363"/>
      <c r="E138" s="364"/>
      <c r="F138" s="227">
        <v>0</v>
      </c>
      <c r="G138" s="227">
        <v>-39592233.100000001</v>
      </c>
      <c r="H138" s="227">
        <f t="shared" si="16"/>
        <v>39592233.100000001</v>
      </c>
      <c r="I138" s="437" t="str">
        <f t="shared" si="17"/>
        <v>N.M.</v>
      </c>
      <c r="J138" s="437"/>
      <c r="K138" s="365"/>
      <c r="L138" s="18">
        <v>-39592233.100000001</v>
      </c>
      <c r="M138" s="234">
        <f t="shared" si="15"/>
        <v>39592233.100000001</v>
      </c>
      <c r="N138" s="365"/>
      <c r="O138" s="18">
        <v>0</v>
      </c>
      <c r="P138" s="234">
        <f t="shared" si="18"/>
        <v>0</v>
      </c>
      <c r="Q138" s="353"/>
      <c r="R138" s="226">
        <v>-40737606</v>
      </c>
      <c r="S138" s="226">
        <v>-46333459.93</v>
      </c>
      <c r="T138" s="227">
        <v>-45300235.409999996</v>
      </c>
      <c r="U138" s="227">
        <v>-43182766.68</v>
      </c>
      <c r="V138" s="227">
        <v>-41917153.270000003</v>
      </c>
      <c r="W138" s="227">
        <v>-36921614.32</v>
      </c>
      <c r="X138" s="227">
        <v>-36336619.020000003</v>
      </c>
      <c r="Y138" s="227">
        <v>-37625337.909999996</v>
      </c>
      <c r="Z138" s="227">
        <v>-49790989.539999999</v>
      </c>
      <c r="AA138" s="227">
        <v>-37256341.890000001</v>
      </c>
      <c r="AB138" s="227">
        <v>-34250552.170000002</v>
      </c>
      <c r="AC138" s="227">
        <v>-30858111.370000001</v>
      </c>
      <c r="AD138" s="227">
        <v>-39592233.100000001</v>
      </c>
      <c r="AE138" s="226">
        <v>-48976238.799999997</v>
      </c>
      <c r="AF138" s="227">
        <v>-473554.82</v>
      </c>
      <c r="AG138" s="227">
        <v>-423489.46</v>
      </c>
      <c r="AH138" s="227">
        <v>-353130.64</v>
      </c>
      <c r="AI138" s="227">
        <v>-248193.85</v>
      </c>
      <c r="AJ138" s="227">
        <v>-6934.93</v>
      </c>
      <c r="AK138" s="227">
        <v>-1073.72</v>
      </c>
      <c r="AL138" s="227">
        <v>0</v>
      </c>
      <c r="AM138" s="227">
        <v>0</v>
      </c>
      <c r="AN138" s="227">
        <v>0</v>
      </c>
      <c r="AO138" s="227">
        <v>0</v>
      </c>
      <c r="AP138" s="228">
        <v>0</v>
      </c>
      <c r="AQ138" s="227"/>
    </row>
    <row r="139" spans="1:43" s="13" customFormat="1" ht="12.75" outlineLevel="3" x14ac:dyDescent="0.2">
      <c r="A139" s="360" t="s">
        <v>1405</v>
      </c>
      <c r="B139" s="361" t="s">
        <v>2275</v>
      </c>
      <c r="C139" s="362" t="s">
        <v>3144</v>
      </c>
      <c r="D139" s="363"/>
      <c r="E139" s="364"/>
      <c r="F139" s="227">
        <v>5.0000000000000001E-3</v>
      </c>
      <c r="G139" s="227">
        <v>22316.924999999999</v>
      </c>
      <c r="H139" s="227">
        <f t="shared" si="16"/>
        <v>-22316.92</v>
      </c>
      <c r="I139" s="437">
        <f t="shared" si="17"/>
        <v>-0.99999977595479661</v>
      </c>
      <c r="J139" s="437"/>
      <c r="K139" s="365"/>
      <c r="L139" s="18">
        <v>22316.924999999999</v>
      </c>
      <c r="M139" s="234">
        <f t="shared" si="15"/>
        <v>-22316.92</v>
      </c>
      <c r="N139" s="365"/>
      <c r="O139" s="18">
        <v>5.0000000000000001E-3</v>
      </c>
      <c r="P139" s="234">
        <f t="shared" si="18"/>
        <v>0</v>
      </c>
      <c r="Q139" s="353"/>
      <c r="R139" s="226">
        <v>212422.44500000001</v>
      </c>
      <c r="S139" s="226">
        <v>255102.63500000001</v>
      </c>
      <c r="T139" s="227">
        <v>248858.07500000001</v>
      </c>
      <c r="U139" s="227">
        <v>222521.67499999999</v>
      </c>
      <c r="V139" s="227">
        <v>152338.435</v>
      </c>
      <c r="W139" s="227">
        <v>146990.35500000001</v>
      </c>
      <c r="X139" s="227">
        <v>97336.884999999995</v>
      </c>
      <c r="Y139" s="227">
        <v>117641.045</v>
      </c>
      <c r="Z139" s="227">
        <v>117786.05499999999</v>
      </c>
      <c r="AA139" s="227">
        <v>82124.175000000003</v>
      </c>
      <c r="AB139" s="227">
        <v>74957.464999999997</v>
      </c>
      <c r="AC139" s="227">
        <v>101050.605</v>
      </c>
      <c r="AD139" s="227">
        <v>22316.924999999999</v>
      </c>
      <c r="AE139" s="226">
        <v>30184.544999999998</v>
      </c>
      <c r="AF139" s="227">
        <v>26032.775000000001</v>
      </c>
      <c r="AG139" s="227">
        <v>25919.435000000001</v>
      </c>
      <c r="AH139" s="227">
        <v>23233.654999999999</v>
      </c>
      <c r="AI139" s="227">
        <v>24011.834999999999</v>
      </c>
      <c r="AJ139" s="227">
        <v>5.0000000000000001E-3</v>
      </c>
      <c r="AK139" s="227">
        <v>5.0000000000000001E-3</v>
      </c>
      <c r="AL139" s="227">
        <v>5.0000000000000001E-3</v>
      </c>
      <c r="AM139" s="227">
        <v>5.0000000000000001E-3</v>
      </c>
      <c r="AN139" s="227">
        <v>5.0000000000000001E-3</v>
      </c>
      <c r="AO139" s="227">
        <v>5.0000000000000001E-3</v>
      </c>
      <c r="AP139" s="228">
        <v>5.0000000000000001E-3</v>
      </c>
      <c r="AQ139" s="227"/>
    </row>
    <row r="140" spans="1:43" s="13" customFormat="1" ht="12.75" outlineLevel="3" x14ac:dyDescent="0.2">
      <c r="A140" s="360" t="s">
        <v>1406</v>
      </c>
      <c r="B140" s="361" t="s">
        <v>2276</v>
      </c>
      <c r="C140" s="362" t="s">
        <v>3145</v>
      </c>
      <c r="D140" s="363"/>
      <c r="E140" s="364"/>
      <c r="F140" s="227">
        <v>-0.12</v>
      </c>
      <c r="G140" s="227">
        <v>-0.1</v>
      </c>
      <c r="H140" s="227">
        <f t="shared" si="16"/>
        <v>-1.999999999999999E-2</v>
      </c>
      <c r="I140" s="437">
        <f t="shared" si="17"/>
        <v>-0.1999999999999999</v>
      </c>
      <c r="J140" s="437"/>
      <c r="K140" s="365"/>
      <c r="L140" s="18">
        <v>-0.1</v>
      </c>
      <c r="M140" s="234">
        <f t="shared" si="15"/>
        <v>-1.999999999999999E-2</v>
      </c>
      <c r="N140" s="365"/>
      <c r="O140" s="18">
        <v>-0.12</v>
      </c>
      <c r="P140" s="234">
        <f t="shared" si="18"/>
        <v>0</v>
      </c>
      <c r="Q140" s="353"/>
      <c r="R140" s="226">
        <v>13731.880000000001</v>
      </c>
      <c r="S140" s="226">
        <v>-0.1</v>
      </c>
      <c r="T140" s="227">
        <v>-0.1</v>
      </c>
      <c r="U140" s="227">
        <v>-0.1</v>
      </c>
      <c r="V140" s="227">
        <v>-0.1</v>
      </c>
      <c r="W140" s="227">
        <v>-0.1</v>
      </c>
      <c r="X140" s="227">
        <v>-0.1</v>
      </c>
      <c r="Y140" s="227">
        <v>-0.1</v>
      </c>
      <c r="Z140" s="227">
        <v>-0.1</v>
      </c>
      <c r="AA140" s="227">
        <v>-0.1</v>
      </c>
      <c r="AB140" s="227">
        <v>-0.1</v>
      </c>
      <c r="AC140" s="227">
        <v>-0.1</v>
      </c>
      <c r="AD140" s="227">
        <v>-0.1</v>
      </c>
      <c r="AE140" s="226">
        <v>-0.1</v>
      </c>
      <c r="AF140" s="227">
        <v>-0.1</v>
      </c>
      <c r="AG140" s="227">
        <v>-0.12</v>
      </c>
      <c r="AH140" s="227">
        <v>-0.12</v>
      </c>
      <c r="AI140" s="227">
        <v>-0.12</v>
      </c>
      <c r="AJ140" s="227">
        <v>-0.12</v>
      </c>
      <c r="AK140" s="227">
        <v>-0.12</v>
      </c>
      <c r="AL140" s="227">
        <v>-0.12</v>
      </c>
      <c r="AM140" s="227">
        <v>-0.12</v>
      </c>
      <c r="AN140" s="227">
        <v>-0.12</v>
      </c>
      <c r="AO140" s="227">
        <v>-0.12</v>
      </c>
      <c r="AP140" s="228">
        <v>-0.12</v>
      </c>
      <c r="AQ140" s="227"/>
    </row>
    <row r="141" spans="1:43" s="13" customFormat="1" ht="12.75" outlineLevel="3" x14ac:dyDescent="0.2">
      <c r="A141" s="360" t="s">
        <v>1407</v>
      </c>
      <c r="B141" s="361" t="s">
        <v>2277</v>
      </c>
      <c r="C141" s="362" t="s">
        <v>3146</v>
      </c>
      <c r="D141" s="363"/>
      <c r="E141" s="364"/>
      <c r="F141" s="227">
        <v>552756</v>
      </c>
      <c r="G141" s="227">
        <v>394300</v>
      </c>
      <c r="H141" s="227">
        <f t="shared" si="16"/>
        <v>158456</v>
      </c>
      <c r="I141" s="437">
        <f t="shared" si="17"/>
        <v>0.40186659903626681</v>
      </c>
      <c r="J141" s="437"/>
      <c r="K141" s="365"/>
      <c r="L141" s="18">
        <v>394300</v>
      </c>
      <c r="M141" s="234">
        <f t="shared" si="15"/>
        <v>158456</v>
      </c>
      <c r="N141" s="365"/>
      <c r="O141" s="18">
        <v>584509</v>
      </c>
      <c r="P141" s="234">
        <f t="shared" si="18"/>
        <v>-31753</v>
      </c>
      <c r="Q141" s="353"/>
      <c r="R141" s="226">
        <v>887887.33000000007</v>
      </c>
      <c r="S141" s="226">
        <v>144029.23000000001</v>
      </c>
      <c r="T141" s="227">
        <v>32392.46</v>
      </c>
      <c r="U141" s="227">
        <v>15907.86</v>
      </c>
      <c r="V141" s="227">
        <v>15375.44</v>
      </c>
      <c r="W141" s="227">
        <v>534122.12</v>
      </c>
      <c r="X141" s="227">
        <v>543733.29</v>
      </c>
      <c r="Y141" s="227">
        <v>79561.070000000007</v>
      </c>
      <c r="Z141" s="227">
        <v>12733.880000000001</v>
      </c>
      <c r="AA141" s="227">
        <v>12599.9</v>
      </c>
      <c r="AB141" s="227">
        <v>1000</v>
      </c>
      <c r="AC141" s="227">
        <v>809461.78</v>
      </c>
      <c r="AD141" s="227">
        <v>394300</v>
      </c>
      <c r="AE141" s="226">
        <v>122710.72</v>
      </c>
      <c r="AF141" s="227">
        <v>901.02</v>
      </c>
      <c r="AG141" s="227">
        <v>3088.98</v>
      </c>
      <c r="AH141" s="227">
        <v>6044.58</v>
      </c>
      <c r="AI141" s="227">
        <v>947663.82000000007</v>
      </c>
      <c r="AJ141" s="227">
        <v>646499.78</v>
      </c>
      <c r="AK141" s="227">
        <v>30235.74</v>
      </c>
      <c r="AL141" s="227">
        <v>11224.45</v>
      </c>
      <c r="AM141" s="227">
        <v>11224.45</v>
      </c>
      <c r="AN141" s="227">
        <v>0</v>
      </c>
      <c r="AO141" s="227">
        <v>584509</v>
      </c>
      <c r="AP141" s="228">
        <v>552756</v>
      </c>
      <c r="AQ141" s="227"/>
    </row>
    <row r="142" spans="1:43" s="13" customFormat="1" ht="12.75" outlineLevel="3" x14ac:dyDescent="0.2">
      <c r="A142" s="360" t="s">
        <v>1408</v>
      </c>
      <c r="B142" s="361" t="s">
        <v>2278</v>
      </c>
      <c r="C142" s="362" t="s">
        <v>3147</v>
      </c>
      <c r="D142" s="363"/>
      <c r="E142" s="364"/>
      <c r="F142" s="227">
        <v>0</v>
      </c>
      <c r="G142" s="227">
        <v>9419.93</v>
      </c>
      <c r="H142" s="227">
        <f t="shared" si="16"/>
        <v>-9419.93</v>
      </c>
      <c r="I142" s="437" t="str">
        <f t="shared" si="17"/>
        <v>N.M.</v>
      </c>
      <c r="J142" s="437"/>
      <c r="K142" s="365"/>
      <c r="L142" s="18">
        <v>9419.93</v>
      </c>
      <c r="M142" s="234">
        <f t="shared" si="15"/>
        <v>-9419.93</v>
      </c>
      <c r="N142" s="365"/>
      <c r="O142" s="18">
        <v>0</v>
      </c>
      <c r="P142" s="234">
        <f t="shared" si="18"/>
        <v>0</v>
      </c>
      <c r="Q142" s="353"/>
      <c r="R142" s="226">
        <v>253547.04</v>
      </c>
      <c r="S142" s="226">
        <v>712299.34</v>
      </c>
      <c r="T142" s="227">
        <v>725767.01</v>
      </c>
      <c r="U142" s="227">
        <v>865210.53</v>
      </c>
      <c r="V142" s="227">
        <v>114606.8</v>
      </c>
      <c r="W142" s="227">
        <v>37260.370000000003</v>
      </c>
      <c r="X142" s="227">
        <v>19539.57</v>
      </c>
      <c r="Y142" s="227">
        <v>350345.33</v>
      </c>
      <c r="Z142" s="227">
        <v>575252.31000000006</v>
      </c>
      <c r="AA142" s="227">
        <v>346309.83</v>
      </c>
      <c r="AB142" s="227">
        <v>220574.2</v>
      </c>
      <c r="AC142" s="227">
        <v>14158.880000000001</v>
      </c>
      <c r="AD142" s="227">
        <v>9419.93</v>
      </c>
      <c r="AE142" s="226">
        <v>949700.82000000007</v>
      </c>
      <c r="AF142" s="227">
        <v>1168057.21</v>
      </c>
      <c r="AG142" s="227">
        <v>1448133.12</v>
      </c>
      <c r="AH142" s="227">
        <v>522297.44</v>
      </c>
      <c r="AI142" s="227">
        <v>259332.31</v>
      </c>
      <c r="AJ142" s="227">
        <v>90509.77</v>
      </c>
      <c r="AK142" s="227">
        <v>222873.71</v>
      </c>
      <c r="AL142" s="227">
        <v>273057.94</v>
      </c>
      <c r="AM142" s="227">
        <v>0.31</v>
      </c>
      <c r="AN142" s="227">
        <v>0</v>
      </c>
      <c r="AO142" s="227">
        <v>0</v>
      </c>
      <c r="AP142" s="228">
        <v>0</v>
      </c>
      <c r="AQ142" s="227"/>
    </row>
    <row r="143" spans="1:43" s="13" customFormat="1" ht="12.75" outlineLevel="3" x14ac:dyDescent="0.2">
      <c r="A143" s="360" t="s">
        <v>1409</v>
      </c>
      <c r="B143" s="361" t="s">
        <v>2279</v>
      </c>
      <c r="C143" s="362" t="s">
        <v>3148</v>
      </c>
      <c r="D143" s="363"/>
      <c r="E143" s="364"/>
      <c r="F143" s="227">
        <v>150</v>
      </c>
      <c r="G143" s="227">
        <v>37100</v>
      </c>
      <c r="H143" s="227">
        <f t="shared" si="16"/>
        <v>-36950</v>
      </c>
      <c r="I143" s="437">
        <f t="shared" si="17"/>
        <v>-0.99595687331536387</v>
      </c>
      <c r="J143" s="437"/>
      <c r="K143" s="365"/>
      <c r="L143" s="18">
        <v>37100</v>
      </c>
      <c r="M143" s="234">
        <f t="shared" si="15"/>
        <v>-36950</v>
      </c>
      <c r="N143" s="365"/>
      <c r="O143" s="18">
        <v>150</v>
      </c>
      <c r="P143" s="234">
        <f t="shared" si="18"/>
        <v>0</v>
      </c>
      <c r="Q143" s="353"/>
      <c r="R143" s="226">
        <v>176000</v>
      </c>
      <c r="S143" s="226">
        <v>44950</v>
      </c>
      <c r="T143" s="227">
        <v>6000</v>
      </c>
      <c r="U143" s="227">
        <v>0</v>
      </c>
      <c r="V143" s="227">
        <v>-400</v>
      </c>
      <c r="W143" s="227">
        <v>-400</v>
      </c>
      <c r="X143" s="227">
        <v>0</v>
      </c>
      <c r="Y143" s="227">
        <v>1005200</v>
      </c>
      <c r="Z143" s="227">
        <v>1710700</v>
      </c>
      <c r="AA143" s="227">
        <v>780400</v>
      </c>
      <c r="AB143" s="227">
        <v>391400</v>
      </c>
      <c r="AC143" s="227">
        <v>38500</v>
      </c>
      <c r="AD143" s="227">
        <v>37100</v>
      </c>
      <c r="AE143" s="226">
        <v>18800</v>
      </c>
      <c r="AF143" s="227">
        <v>18800</v>
      </c>
      <c r="AG143" s="227">
        <v>0</v>
      </c>
      <c r="AH143" s="227">
        <v>-400</v>
      </c>
      <c r="AI143" s="227">
        <v>-400</v>
      </c>
      <c r="AJ143" s="227">
        <v>0</v>
      </c>
      <c r="AK143" s="227">
        <v>583200</v>
      </c>
      <c r="AL143" s="227">
        <v>1000800</v>
      </c>
      <c r="AM143" s="227">
        <v>300</v>
      </c>
      <c r="AN143" s="227">
        <v>150</v>
      </c>
      <c r="AO143" s="227">
        <v>150</v>
      </c>
      <c r="AP143" s="228">
        <v>150</v>
      </c>
      <c r="AQ143" s="227"/>
    </row>
    <row r="144" spans="1:43" s="13" customFormat="1" ht="12.75" outlineLevel="3" x14ac:dyDescent="0.2">
      <c r="A144" s="360" t="s">
        <v>1410</v>
      </c>
      <c r="B144" s="361" t="s">
        <v>2280</v>
      </c>
      <c r="C144" s="362" t="s">
        <v>3149</v>
      </c>
      <c r="D144" s="363"/>
      <c r="E144" s="364"/>
      <c r="F144" s="227">
        <v>-0.01</v>
      </c>
      <c r="G144" s="227">
        <v>1030.83</v>
      </c>
      <c r="H144" s="227">
        <f t="shared" si="16"/>
        <v>-1030.8399999999999</v>
      </c>
      <c r="I144" s="437">
        <f t="shared" si="17"/>
        <v>-1.0000097009206173</v>
      </c>
      <c r="J144" s="437"/>
      <c r="K144" s="365"/>
      <c r="L144" s="18">
        <v>1030.83</v>
      </c>
      <c r="M144" s="234">
        <f t="shared" si="15"/>
        <v>-1030.8399999999999</v>
      </c>
      <c r="N144" s="365"/>
      <c r="O144" s="18">
        <v>-0.01</v>
      </c>
      <c r="P144" s="234">
        <f t="shared" si="18"/>
        <v>0</v>
      </c>
      <c r="Q144" s="353"/>
      <c r="R144" s="226">
        <v>46213.69</v>
      </c>
      <c r="S144" s="226">
        <v>4726.71</v>
      </c>
      <c r="T144" s="227">
        <v>4739.07</v>
      </c>
      <c r="U144" s="227">
        <v>-0.01</v>
      </c>
      <c r="V144" s="227">
        <v>-0.01</v>
      </c>
      <c r="W144" s="227">
        <v>-0.01</v>
      </c>
      <c r="X144" s="227">
        <v>327409.24</v>
      </c>
      <c r="Y144" s="227">
        <v>18.88</v>
      </c>
      <c r="Z144" s="227">
        <v>342.19</v>
      </c>
      <c r="AA144" s="227">
        <v>837.11</v>
      </c>
      <c r="AB144" s="227">
        <v>1725.31</v>
      </c>
      <c r="AC144" s="227">
        <v>11159.53</v>
      </c>
      <c r="AD144" s="227">
        <v>1030.83</v>
      </c>
      <c r="AE144" s="226">
        <v>245.15</v>
      </c>
      <c r="AF144" s="227">
        <v>316.87</v>
      </c>
      <c r="AG144" s="227">
        <v>-0.01</v>
      </c>
      <c r="AH144" s="227">
        <v>3473.07</v>
      </c>
      <c r="AI144" s="227">
        <v>647.39</v>
      </c>
      <c r="AJ144" s="227">
        <v>1123.76</v>
      </c>
      <c r="AK144" s="227">
        <v>7138.67</v>
      </c>
      <c r="AL144" s="227">
        <v>7926.1</v>
      </c>
      <c r="AM144" s="227">
        <v>-0.01</v>
      </c>
      <c r="AN144" s="227">
        <v>-0.01</v>
      </c>
      <c r="AO144" s="227">
        <v>-0.01</v>
      </c>
      <c r="AP144" s="228">
        <v>-0.01</v>
      </c>
      <c r="AQ144" s="227"/>
    </row>
    <row r="145" spans="1:43" s="13" customFormat="1" ht="12.75" outlineLevel="3" x14ac:dyDescent="0.2">
      <c r="A145" s="360" t="s">
        <v>1411</v>
      </c>
      <c r="B145" s="361" t="s">
        <v>2281</v>
      </c>
      <c r="C145" s="362" t="s">
        <v>3150</v>
      </c>
      <c r="D145" s="363"/>
      <c r="E145" s="364"/>
      <c r="F145" s="227">
        <v>9873455</v>
      </c>
      <c r="G145" s="227">
        <v>7555387</v>
      </c>
      <c r="H145" s="227">
        <f t="shared" si="16"/>
        <v>2318068</v>
      </c>
      <c r="I145" s="437">
        <f t="shared" si="17"/>
        <v>0.30680996221636297</v>
      </c>
      <c r="J145" s="437"/>
      <c r="K145" s="365"/>
      <c r="L145" s="18">
        <v>7555387</v>
      </c>
      <c r="M145" s="234">
        <f t="shared" si="15"/>
        <v>2318068</v>
      </c>
      <c r="N145" s="365"/>
      <c r="O145" s="18">
        <v>9272251.1099999994</v>
      </c>
      <c r="P145" s="234">
        <f t="shared" si="18"/>
        <v>601203.8900000006</v>
      </c>
      <c r="Q145" s="353"/>
      <c r="R145" s="226">
        <v>601874</v>
      </c>
      <c r="S145" s="226">
        <v>762068</v>
      </c>
      <c r="T145" s="227">
        <v>1331577</v>
      </c>
      <c r="U145" s="227">
        <v>687213</v>
      </c>
      <c r="V145" s="227">
        <v>1054901.69</v>
      </c>
      <c r="W145" s="227">
        <v>483259</v>
      </c>
      <c r="X145" s="227">
        <v>184635</v>
      </c>
      <c r="Y145" s="227">
        <v>433823</v>
      </c>
      <c r="Z145" s="227">
        <v>5585960.0099999998</v>
      </c>
      <c r="AA145" s="227">
        <v>377148</v>
      </c>
      <c r="AB145" s="227">
        <v>903880</v>
      </c>
      <c r="AC145" s="227">
        <v>370874</v>
      </c>
      <c r="AD145" s="227">
        <v>7555387</v>
      </c>
      <c r="AE145" s="226">
        <v>9088846</v>
      </c>
      <c r="AF145" s="227">
        <v>1482552</v>
      </c>
      <c r="AG145" s="227">
        <v>852179</v>
      </c>
      <c r="AH145" s="227">
        <v>662555</v>
      </c>
      <c r="AI145" s="227">
        <v>8733954.9700000007</v>
      </c>
      <c r="AJ145" s="227">
        <v>9597543</v>
      </c>
      <c r="AK145" s="227">
        <v>10327036</v>
      </c>
      <c r="AL145" s="227">
        <v>9151601.9499999993</v>
      </c>
      <c r="AM145" s="227">
        <v>6959561.75</v>
      </c>
      <c r="AN145" s="227">
        <v>8251614</v>
      </c>
      <c r="AO145" s="227">
        <v>9272251.1099999994</v>
      </c>
      <c r="AP145" s="228">
        <v>9873455</v>
      </c>
      <c r="AQ145" s="227"/>
    </row>
    <row r="146" spans="1:43" s="13" customFormat="1" ht="12.75" outlineLevel="3" x14ac:dyDescent="0.2">
      <c r="A146" s="360" t="s">
        <v>1412</v>
      </c>
      <c r="B146" s="361" t="s">
        <v>2282</v>
      </c>
      <c r="C146" s="362" t="s">
        <v>3151</v>
      </c>
      <c r="D146" s="363"/>
      <c r="E146" s="364"/>
      <c r="F146" s="227">
        <v>-1E-3</v>
      </c>
      <c r="G146" s="227">
        <v>-1E-3</v>
      </c>
      <c r="H146" s="227">
        <f t="shared" si="16"/>
        <v>0</v>
      </c>
      <c r="I146" s="437">
        <f t="shared" si="17"/>
        <v>0</v>
      </c>
      <c r="J146" s="437"/>
      <c r="K146" s="365"/>
      <c r="L146" s="18">
        <v>-1E-3</v>
      </c>
      <c r="M146" s="234">
        <f t="shared" si="15"/>
        <v>0</v>
      </c>
      <c r="N146" s="365"/>
      <c r="O146" s="18">
        <v>-1E-3</v>
      </c>
      <c r="P146" s="234">
        <f t="shared" si="18"/>
        <v>0</v>
      </c>
      <c r="Q146" s="353"/>
      <c r="R146" s="226">
        <v>-1E-3</v>
      </c>
      <c r="S146" s="226">
        <v>-1E-3</v>
      </c>
      <c r="T146" s="227">
        <v>1247202.9790000001</v>
      </c>
      <c r="U146" s="227">
        <v>-1E-3</v>
      </c>
      <c r="V146" s="227">
        <v>-1E-3</v>
      </c>
      <c r="W146" s="227">
        <v>-1E-3</v>
      </c>
      <c r="X146" s="227">
        <v>-1E-3</v>
      </c>
      <c r="Y146" s="227">
        <v>2970723.9589999998</v>
      </c>
      <c r="Z146" s="227">
        <v>-1E-3</v>
      </c>
      <c r="AA146" s="227">
        <v>-1E-3</v>
      </c>
      <c r="AB146" s="227">
        <v>-1E-3</v>
      </c>
      <c r="AC146" s="227">
        <v>-1E-3</v>
      </c>
      <c r="AD146" s="227">
        <v>-1E-3</v>
      </c>
      <c r="AE146" s="226">
        <v>-1E-3</v>
      </c>
      <c r="AF146" s="227">
        <v>-1E-3</v>
      </c>
      <c r="AG146" s="227">
        <v>-1E-3</v>
      </c>
      <c r="AH146" s="227">
        <v>3482702.9190000002</v>
      </c>
      <c r="AI146" s="227">
        <v>-1E-3</v>
      </c>
      <c r="AJ146" s="227">
        <v>-1E-3</v>
      </c>
      <c r="AK146" s="227">
        <v>1833643.6089999999</v>
      </c>
      <c r="AL146" s="227">
        <v>-1E-3</v>
      </c>
      <c r="AM146" s="227">
        <v>-1E-3</v>
      </c>
      <c r="AN146" s="227">
        <v>-1E-3</v>
      </c>
      <c r="AO146" s="227">
        <v>-1E-3</v>
      </c>
      <c r="AP146" s="228">
        <v>-1E-3</v>
      </c>
      <c r="AQ146" s="227"/>
    </row>
    <row r="147" spans="1:43" s="13" customFormat="1" ht="12.75" outlineLevel="3" x14ac:dyDescent="0.2">
      <c r="A147" s="360" t="s">
        <v>1413</v>
      </c>
      <c r="B147" s="361" t="s">
        <v>2283</v>
      </c>
      <c r="C147" s="362" t="s">
        <v>3152</v>
      </c>
      <c r="D147" s="363"/>
      <c r="E147" s="364"/>
      <c r="F147" s="227">
        <v>0</v>
      </c>
      <c r="G147" s="227">
        <v>82807.17</v>
      </c>
      <c r="H147" s="227">
        <f t="shared" si="16"/>
        <v>-82807.17</v>
      </c>
      <c r="I147" s="437" t="str">
        <f t="shared" si="17"/>
        <v>N.M.</v>
      </c>
      <c r="J147" s="437"/>
      <c r="K147" s="365"/>
      <c r="L147" s="18">
        <v>82807.17</v>
      </c>
      <c r="M147" s="234">
        <f t="shared" ref="M147:M178" si="19">F147-L147</f>
        <v>-82807.17</v>
      </c>
      <c r="N147" s="365"/>
      <c r="O147" s="18">
        <v>0</v>
      </c>
      <c r="P147" s="234">
        <f t="shared" si="18"/>
        <v>0</v>
      </c>
      <c r="Q147" s="353"/>
      <c r="R147" s="226">
        <v>67204.759999999995</v>
      </c>
      <c r="S147" s="226">
        <v>187036.68</v>
      </c>
      <c r="T147" s="227">
        <v>0</v>
      </c>
      <c r="U147" s="227">
        <v>0</v>
      </c>
      <c r="V147" s="227">
        <v>0</v>
      </c>
      <c r="W147" s="227">
        <v>1576.93</v>
      </c>
      <c r="X147" s="227">
        <v>3400.85</v>
      </c>
      <c r="Y147" s="227">
        <v>2903.51</v>
      </c>
      <c r="Z147" s="227">
        <v>0</v>
      </c>
      <c r="AA147" s="227">
        <v>43132.24</v>
      </c>
      <c r="AB147" s="227">
        <v>0</v>
      </c>
      <c r="AC147" s="227">
        <v>0</v>
      </c>
      <c r="AD147" s="227">
        <v>82807.17</v>
      </c>
      <c r="AE147" s="226">
        <v>0</v>
      </c>
      <c r="AF147" s="227">
        <v>0</v>
      </c>
      <c r="AG147" s="227">
        <v>7208.3</v>
      </c>
      <c r="AH147" s="227">
        <v>34712.9</v>
      </c>
      <c r="AI147" s="227">
        <v>60537.05</v>
      </c>
      <c r="AJ147" s="227">
        <v>61373.75</v>
      </c>
      <c r="AK147" s="227">
        <v>61373.75</v>
      </c>
      <c r="AL147" s="227">
        <v>0</v>
      </c>
      <c r="AM147" s="227">
        <v>0</v>
      </c>
      <c r="AN147" s="227">
        <v>0</v>
      </c>
      <c r="AO147" s="227">
        <v>0</v>
      </c>
      <c r="AP147" s="228">
        <v>0</v>
      </c>
      <c r="AQ147" s="227"/>
    </row>
    <row r="148" spans="1:43" s="13" customFormat="1" ht="12.75" outlineLevel="3" x14ac:dyDescent="0.2">
      <c r="A148" s="360" t="s">
        <v>1414</v>
      </c>
      <c r="B148" s="361" t="s">
        <v>2284</v>
      </c>
      <c r="C148" s="362" t="s">
        <v>3153</v>
      </c>
      <c r="D148" s="363"/>
      <c r="E148" s="364"/>
      <c r="F148" s="227">
        <v>-109665.53</v>
      </c>
      <c r="G148" s="227">
        <v>-109779.08</v>
      </c>
      <c r="H148" s="227">
        <f t="shared" ref="H148:H179" si="20">+F148-G148</f>
        <v>113.55000000000291</v>
      </c>
      <c r="I148" s="437">
        <f t="shared" ref="I148:I179" si="21">IF(G148&lt;0,IF(H148=0,0,IF(OR(G148=0,F148=0),"N.M.",IF(ABS(H148/G148)&gt;=10,"N.M.",H148/(-G148)))),IF(H148=0,0,IF(OR(G148=0,F148=0),"N.M.",IF(ABS(H148/G148)&gt;=10,"N.M.",H148/G148))))</f>
        <v>1.0343500783573966E-3</v>
      </c>
      <c r="J148" s="437"/>
      <c r="K148" s="365"/>
      <c r="L148" s="18">
        <v>-109779.08</v>
      </c>
      <c r="M148" s="234">
        <f t="shared" si="19"/>
        <v>113.55000000000291</v>
      </c>
      <c r="N148" s="365"/>
      <c r="O148" s="18">
        <v>-115070.77</v>
      </c>
      <c r="P148" s="234">
        <f t="shared" ref="P148:P179" si="22">+F148-O148</f>
        <v>5405.2400000000052</v>
      </c>
      <c r="Q148" s="353"/>
      <c r="R148" s="226">
        <v>-109479.47</v>
      </c>
      <c r="S148" s="226">
        <v>-111277.76000000001</v>
      </c>
      <c r="T148" s="227">
        <v>-110455.32</v>
      </c>
      <c r="U148" s="227">
        <v>-95625.66</v>
      </c>
      <c r="V148" s="227">
        <v>-102757</v>
      </c>
      <c r="W148" s="227">
        <v>-101462.18000000001</v>
      </c>
      <c r="X148" s="227">
        <v>-106399.64</v>
      </c>
      <c r="Y148" s="227">
        <v>-110606.41</v>
      </c>
      <c r="Z148" s="227">
        <v>-115388.33</v>
      </c>
      <c r="AA148" s="227">
        <v>-119360.7</v>
      </c>
      <c r="AB148" s="227">
        <v>-126341.16</v>
      </c>
      <c r="AC148" s="227">
        <v>-112020.96</v>
      </c>
      <c r="AD148" s="227">
        <v>-109779.08</v>
      </c>
      <c r="AE148" s="226">
        <v>-116831.51000000001</v>
      </c>
      <c r="AF148" s="227">
        <v>-111658.21</v>
      </c>
      <c r="AG148" s="227">
        <v>-115695.05</v>
      </c>
      <c r="AH148" s="227">
        <v>-110104.55</v>
      </c>
      <c r="AI148" s="227">
        <v>-108620.72</v>
      </c>
      <c r="AJ148" s="227">
        <v>-118041.08</v>
      </c>
      <c r="AK148" s="227">
        <v>-108576.02</v>
      </c>
      <c r="AL148" s="227">
        <v>-119544.8</v>
      </c>
      <c r="AM148" s="227">
        <v>-120987.13</v>
      </c>
      <c r="AN148" s="227">
        <v>-118744.29000000001</v>
      </c>
      <c r="AO148" s="227">
        <v>-115070.77</v>
      </c>
      <c r="AP148" s="228">
        <v>-109665.53</v>
      </c>
      <c r="AQ148" s="227"/>
    </row>
    <row r="149" spans="1:43" s="13" customFormat="1" ht="12.75" outlineLevel="3" x14ac:dyDescent="0.2">
      <c r="A149" s="360" t="s">
        <v>1415</v>
      </c>
      <c r="B149" s="361" t="s">
        <v>2285</v>
      </c>
      <c r="C149" s="362" t="s">
        <v>3154</v>
      </c>
      <c r="D149" s="363"/>
      <c r="E149" s="364"/>
      <c r="F149" s="227">
        <v>19739.810000000001</v>
      </c>
      <c r="G149" s="227">
        <v>19760.21</v>
      </c>
      <c r="H149" s="227">
        <f t="shared" si="20"/>
        <v>-20.399999999997817</v>
      </c>
      <c r="I149" s="437">
        <f t="shared" si="21"/>
        <v>-1.0323776923422282E-3</v>
      </c>
      <c r="J149" s="437"/>
      <c r="K149" s="365"/>
      <c r="L149" s="18">
        <v>19760.21</v>
      </c>
      <c r="M149" s="234">
        <f t="shared" si="19"/>
        <v>-20.399999999997817</v>
      </c>
      <c r="N149" s="365"/>
      <c r="O149" s="18">
        <v>20712.760000000002</v>
      </c>
      <c r="P149" s="234">
        <f t="shared" si="22"/>
        <v>-972.95000000000073</v>
      </c>
      <c r="Q149" s="353"/>
      <c r="R149" s="226">
        <v>19706.27</v>
      </c>
      <c r="S149" s="226">
        <v>20029.96</v>
      </c>
      <c r="T149" s="227">
        <v>19881.920000000002</v>
      </c>
      <c r="U149" s="227">
        <v>17212.59</v>
      </c>
      <c r="V149" s="227">
        <v>18496.23</v>
      </c>
      <c r="W149" s="227">
        <v>18263.150000000001</v>
      </c>
      <c r="X149" s="227">
        <v>19151.900000000001</v>
      </c>
      <c r="Y149" s="227">
        <v>19909.12</v>
      </c>
      <c r="Z149" s="227">
        <v>20769.87</v>
      </c>
      <c r="AA149" s="227">
        <v>21484.9</v>
      </c>
      <c r="AB149" s="227">
        <v>22741.39</v>
      </c>
      <c r="AC149" s="227">
        <v>20163.75</v>
      </c>
      <c r="AD149" s="227">
        <v>19760.21</v>
      </c>
      <c r="AE149" s="226">
        <v>21029.65</v>
      </c>
      <c r="AF149" s="227">
        <v>20098.46</v>
      </c>
      <c r="AG149" s="227">
        <v>20825.100000000002</v>
      </c>
      <c r="AH149" s="227">
        <v>19818.810000000001</v>
      </c>
      <c r="AI149" s="227">
        <v>19551.73</v>
      </c>
      <c r="AJ149" s="227">
        <v>21247.4</v>
      </c>
      <c r="AK149" s="227">
        <v>19543.689999999999</v>
      </c>
      <c r="AL149" s="227">
        <v>21518.07</v>
      </c>
      <c r="AM149" s="227">
        <v>21777.7</v>
      </c>
      <c r="AN149" s="227">
        <v>21373.99</v>
      </c>
      <c r="AO149" s="227">
        <v>20712.760000000002</v>
      </c>
      <c r="AP149" s="228">
        <v>19739.810000000001</v>
      </c>
      <c r="AQ149" s="227"/>
    </row>
    <row r="150" spans="1:43" s="13" customFormat="1" ht="12.75" outlineLevel="3" x14ac:dyDescent="0.2">
      <c r="A150" s="360" t="s">
        <v>1416</v>
      </c>
      <c r="B150" s="361" t="s">
        <v>2286</v>
      </c>
      <c r="C150" s="362" t="s">
        <v>3155</v>
      </c>
      <c r="D150" s="363"/>
      <c r="E150" s="364"/>
      <c r="F150" s="227">
        <v>664213.05000000005</v>
      </c>
      <c r="G150" s="227">
        <v>663388.41</v>
      </c>
      <c r="H150" s="227">
        <f t="shared" si="20"/>
        <v>824.64000000001397</v>
      </c>
      <c r="I150" s="437">
        <f t="shared" si="21"/>
        <v>1.2430726668860765E-3</v>
      </c>
      <c r="J150" s="437"/>
      <c r="K150" s="365"/>
      <c r="L150" s="18">
        <v>663388.41</v>
      </c>
      <c r="M150" s="234">
        <f t="shared" si="19"/>
        <v>824.64000000001397</v>
      </c>
      <c r="N150" s="365"/>
      <c r="O150" s="18">
        <v>664144.32999999996</v>
      </c>
      <c r="P150" s="234">
        <f t="shared" si="22"/>
        <v>68.720000000088476</v>
      </c>
      <c r="Q150" s="353"/>
      <c r="R150" s="226">
        <v>651966.21</v>
      </c>
      <c r="S150" s="226">
        <v>652918.06000000006</v>
      </c>
      <c r="T150" s="227">
        <v>653869.91</v>
      </c>
      <c r="U150" s="227">
        <v>654821.76</v>
      </c>
      <c r="V150" s="227">
        <v>655773.61</v>
      </c>
      <c r="W150" s="227">
        <v>656725.46</v>
      </c>
      <c r="X150" s="227">
        <v>657677.31000000006</v>
      </c>
      <c r="Y150" s="227">
        <v>658629.16</v>
      </c>
      <c r="Z150" s="227">
        <v>659581.01</v>
      </c>
      <c r="AA150" s="227">
        <v>660532.86</v>
      </c>
      <c r="AB150" s="227">
        <v>661484.71</v>
      </c>
      <c r="AC150" s="227">
        <v>662436.56000000006</v>
      </c>
      <c r="AD150" s="227">
        <v>663388.41</v>
      </c>
      <c r="AE150" s="226">
        <v>663457.13</v>
      </c>
      <c r="AF150" s="227">
        <v>663525.85</v>
      </c>
      <c r="AG150" s="227">
        <v>663594.57000000007</v>
      </c>
      <c r="AH150" s="227">
        <v>663663.29</v>
      </c>
      <c r="AI150" s="227">
        <v>663732.01</v>
      </c>
      <c r="AJ150" s="227">
        <v>663800.73</v>
      </c>
      <c r="AK150" s="227">
        <v>663869.45000000007</v>
      </c>
      <c r="AL150" s="227">
        <v>663938.17000000004</v>
      </c>
      <c r="AM150" s="227">
        <v>664006.89</v>
      </c>
      <c r="AN150" s="227">
        <v>664075.61</v>
      </c>
      <c r="AO150" s="227">
        <v>664144.32999999996</v>
      </c>
      <c r="AP150" s="228">
        <v>664213.05000000005</v>
      </c>
      <c r="AQ150" s="227"/>
    </row>
    <row r="151" spans="1:43" s="13" customFormat="1" ht="12.75" outlineLevel="3" x14ac:dyDescent="0.2">
      <c r="A151" s="360" t="s">
        <v>1417</v>
      </c>
      <c r="B151" s="361" t="s">
        <v>2287</v>
      </c>
      <c r="C151" s="362" t="s">
        <v>3156</v>
      </c>
      <c r="D151" s="363"/>
      <c r="E151" s="364"/>
      <c r="F151" s="227">
        <v>0</v>
      </c>
      <c r="G151" s="227">
        <v>0</v>
      </c>
      <c r="H151" s="227">
        <f t="shared" si="20"/>
        <v>0</v>
      </c>
      <c r="I151" s="437">
        <f t="shared" si="21"/>
        <v>0</v>
      </c>
      <c r="J151" s="437"/>
      <c r="K151" s="365"/>
      <c r="L151" s="18">
        <v>0</v>
      </c>
      <c r="M151" s="234">
        <f t="shared" si="19"/>
        <v>0</v>
      </c>
      <c r="N151" s="365"/>
      <c r="O151" s="18">
        <v>0</v>
      </c>
      <c r="P151" s="234">
        <f t="shared" si="22"/>
        <v>0</v>
      </c>
      <c r="Q151" s="353"/>
      <c r="R151" s="226">
        <v>1792.8400000000001</v>
      </c>
      <c r="S151" s="226">
        <v>1273.1100000000001</v>
      </c>
      <c r="T151" s="227">
        <v>-308.43</v>
      </c>
      <c r="U151" s="227">
        <v>118.35000000000001</v>
      </c>
      <c r="V151" s="227">
        <v>-0.02</v>
      </c>
      <c r="W151" s="227">
        <v>-0.02</v>
      </c>
      <c r="X151" s="227">
        <v>0</v>
      </c>
      <c r="Y151" s="227">
        <v>0</v>
      </c>
      <c r="Z151" s="227">
        <v>0</v>
      </c>
      <c r="AA151" s="227">
        <v>0</v>
      </c>
      <c r="AB151" s="227">
        <v>0</v>
      </c>
      <c r="AC151" s="227">
        <v>0</v>
      </c>
      <c r="AD151" s="227">
        <v>0</v>
      </c>
      <c r="AE151" s="226">
        <v>0</v>
      </c>
      <c r="AF151" s="227">
        <v>0</v>
      </c>
      <c r="AG151" s="227">
        <v>0</v>
      </c>
      <c r="AH151" s="227">
        <v>0</v>
      </c>
      <c r="AI151" s="227">
        <v>0</v>
      </c>
      <c r="AJ151" s="227">
        <v>0</v>
      </c>
      <c r="AK151" s="227">
        <v>0</v>
      </c>
      <c r="AL151" s="227">
        <v>0</v>
      </c>
      <c r="AM151" s="227">
        <v>0</v>
      </c>
      <c r="AN151" s="227">
        <v>0</v>
      </c>
      <c r="AO151" s="227">
        <v>0</v>
      </c>
      <c r="AP151" s="228">
        <v>0</v>
      </c>
      <c r="AQ151" s="227"/>
    </row>
    <row r="152" spans="1:43" s="13" customFormat="1" ht="12.75" outlineLevel="3" x14ac:dyDescent="0.2">
      <c r="A152" s="360" t="s">
        <v>1418</v>
      </c>
      <c r="B152" s="361" t="s">
        <v>2288</v>
      </c>
      <c r="C152" s="362" t="s">
        <v>3157</v>
      </c>
      <c r="D152" s="363"/>
      <c r="E152" s="364"/>
      <c r="F152" s="227">
        <v>5575.08</v>
      </c>
      <c r="G152" s="227">
        <v>10663.5</v>
      </c>
      <c r="H152" s="227">
        <f t="shared" si="20"/>
        <v>-5088.42</v>
      </c>
      <c r="I152" s="437">
        <f t="shared" si="21"/>
        <v>-0.47718103812069207</v>
      </c>
      <c r="J152" s="437"/>
      <c r="K152" s="365"/>
      <c r="L152" s="18">
        <v>10663.5</v>
      </c>
      <c r="M152" s="234">
        <f t="shared" si="19"/>
        <v>-5088.42</v>
      </c>
      <c r="N152" s="365"/>
      <c r="O152" s="18">
        <v>0</v>
      </c>
      <c r="P152" s="234">
        <f t="shared" si="22"/>
        <v>5575.08</v>
      </c>
      <c r="Q152" s="353"/>
      <c r="R152" s="226">
        <v>0</v>
      </c>
      <c r="S152" s="226">
        <v>0</v>
      </c>
      <c r="T152" s="227">
        <v>0</v>
      </c>
      <c r="U152" s="227">
        <v>0</v>
      </c>
      <c r="V152" s="227">
        <v>0</v>
      </c>
      <c r="W152" s="227">
        <v>0</v>
      </c>
      <c r="X152" s="227">
        <v>0</v>
      </c>
      <c r="Y152" s="227">
        <v>0</v>
      </c>
      <c r="Z152" s="227">
        <v>0</v>
      </c>
      <c r="AA152" s="227">
        <v>0</v>
      </c>
      <c r="AB152" s="227">
        <v>-0.33</v>
      </c>
      <c r="AC152" s="227">
        <v>0</v>
      </c>
      <c r="AD152" s="227">
        <v>10663.5</v>
      </c>
      <c r="AE152" s="226">
        <v>9164.630000000001</v>
      </c>
      <c r="AF152" s="227">
        <v>11664.02</v>
      </c>
      <c r="AG152" s="227">
        <v>0</v>
      </c>
      <c r="AH152" s="227">
        <v>-50131.25</v>
      </c>
      <c r="AI152" s="227">
        <v>0</v>
      </c>
      <c r="AJ152" s="227">
        <v>0</v>
      </c>
      <c r="AK152" s="227">
        <v>3465.75</v>
      </c>
      <c r="AL152" s="227">
        <v>0</v>
      </c>
      <c r="AM152" s="227">
        <v>0</v>
      </c>
      <c r="AN152" s="227">
        <v>12865.35</v>
      </c>
      <c r="AO152" s="227">
        <v>0</v>
      </c>
      <c r="AP152" s="228">
        <v>5575.08</v>
      </c>
      <c r="AQ152" s="227"/>
    </row>
    <row r="153" spans="1:43" s="13" customFormat="1" ht="12.75" outlineLevel="3" x14ac:dyDescent="0.2">
      <c r="A153" s="360" t="s">
        <v>1419</v>
      </c>
      <c r="B153" s="361" t="s">
        <v>2289</v>
      </c>
      <c r="C153" s="362" t="s">
        <v>3158</v>
      </c>
      <c r="D153" s="363"/>
      <c r="E153" s="364"/>
      <c r="F153" s="227">
        <v>1762275.7000000002</v>
      </c>
      <c r="G153" s="227">
        <v>2802402.79</v>
      </c>
      <c r="H153" s="227">
        <f t="shared" si="20"/>
        <v>-1040127.0899999999</v>
      </c>
      <c r="I153" s="437">
        <f t="shared" si="21"/>
        <v>-0.37115545763498181</v>
      </c>
      <c r="J153" s="437"/>
      <c r="K153" s="365"/>
      <c r="L153" s="18">
        <v>2802402.79</v>
      </c>
      <c r="M153" s="234">
        <f t="shared" si="19"/>
        <v>-1040127.0899999999</v>
      </c>
      <c r="N153" s="365"/>
      <c r="O153" s="18">
        <v>2442664.71</v>
      </c>
      <c r="P153" s="234">
        <f t="shared" si="22"/>
        <v>-680389.00999999978</v>
      </c>
      <c r="Q153" s="353"/>
      <c r="R153" s="226">
        <v>738711.81</v>
      </c>
      <c r="S153" s="226">
        <v>1155634.8700000001</v>
      </c>
      <c r="T153" s="227">
        <v>1072000.1100000001</v>
      </c>
      <c r="U153" s="227">
        <v>1483396.75</v>
      </c>
      <c r="V153" s="227">
        <v>756828.4</v>
      </c>
      <c r="W153" s="227">
        <v>743851.08</v>
      </c>
      <c r="X153" s="227">
        <v>3209110.25</v>
      </c>
      <c r="Y153" s="227">
        <v>1305349.6499999999</v>
      </c>
      <c r="Z153" s="227">
        <v>1057177.18</v>
      </c>
      <c r="AA153" s="227">
        <v>1088283.69</v>
      </c>
      <c r="AB153" s="227">
        <v>927935.52</v>
      </c>
      <c r="AC153" s="227">
        <v>3110579.57</v>
      </c>
      <c r="AD153" s="227">
        <v>2802402.79</v>
      </c>
      <c r="AE153" s="226">
        <v>2831424.69</v>
      </c>
      <c r="AF153" s="227">
        <v>3674648.54</v>
      </c>
      <c r="AG153" s="227">
        <v>4012424.09</v>
      </c>
      <c r="AH153" s="227">
        <v>3107620.73</v>
      </c>
      <c r="AI153" s="227">
        <v>3144245.85</v>
      </c>
      <c r="AJ153" s="227">
        <v>5324010.2300000004</v>
      </c>
      <c r="AK153" s="227">
        <v>2996158.04</v>
      </c>
      <c r="AL153" s="227">
        <v>4696194.05</v>
      </c>
      <c r="AM153" s="227">
        <v>4861258.25</v>
      </c>
      <c r="AN153" s="227">
        <v>3376137.01</v>
      </c>
      <c r="AO153" s="227">
        <v>2442664.71</v>
      </c>
      <c r="AP153" s="228">
        <v>1762275.7000000002</v>
      </c>
      <c r="AQ153" s="227"/>
    </row>
    <row r="154" spans="1:43" s="13" customFormat="1" ht="12.75" outlineLevel="3" x14ac:dyDescent="0.2">
      <c r="A154" s="360" t="s">
        <v>1420</v>
      </c>
      <c r="B154" s="361" t="s">
        <v>2290</v>
      </c>
      <c r="C154" s="362" t="s">
        <v>3159</v>
      </c>
      <c r="D154" s="363"/>
      <c r="E154" s="364"/>
      <c r="F154" s="227">
        <v>1367171.34</v>
      </c>
      <c r="G154" s="227">
        <v>1980301.98</v>
      </c>
      <c r="H154" s="227">
        <f t="shared" si="20"/>
        <v>-613130.6399999999</v>
      </c>
      <c r="I154" s="437">
        <f t="shared" si="21"/>
        <v>-0.30961471845824234</v>
      </c>
      <c r="J154" s="437"/>
      <c r="K154" s="365"/>
      <c r="L154" s="18">
        <v>1980301.98</v>
      </c>
      <c r="M154" s="234">
        <f t="shared" si="19"/>
        <v>-613130.6399999999</v>
      </c>
      <c r="N154" s="365"/>
      <c r="O154" s="18">
        <v>1418265.56</v>
      </c>
      <c r="P154" s="234">
        <f t="shared" si="22"/>
        <v>-51094.219999999972</v>
      </c>
      <c r="Q154" s="353"/>
      <c r="R154" s="226">
        <v>2643690.42</v>
      </c>
      <c r="S154" s="226">
        <v>2588408.0499999998</v>
      </c>
      <c r="T154" s="227">
        <v>2533125.6800000002</v>
      </c>
      <c r="U154" s="227">
        <v>2477843.31</v>
      </c>
      <c r="V154" s="227">
        <v>2422560.94</v>
      </c>
      <c r="W154" s="227">
        <v>2367278.5699999998</v>
      </c>
      <c r="X154" s="227">
        <v>2311996.2000000002</v>
      </c>
      <c r="Y154" s="227">
        <v>2256713.83</v>
      </c>
      <c r="Z154" s="227">
        <v>2201431.46</v>
      </c>
      <c r="AA154" s="227">
        <v>2146149.09</v>
      </c>
      <c r="AB154" s="227">
        <v>2090866.72</v>
      </c>
      <c r="AC154" s="227">
        <v>2035584.35</v>
      </c>
      <c r="AD154" s="227">
        <v>1980301.98</v>
      </c>
      <c r="AE154" s="226">
        <v>1929207.76</v>
      </c>
      <c r="AF154" s="227">
        <v>1878113.54</v>
      </c>
      <c r="AG154" s="227">
        <v>1827019.32</v>
      </c>
      <c r="AH154" s="227">
        <v>1775925.1</v>
      </c>
      <c r="AI154" s="227">
        <v>1724830.88</v>
      </c>
      <c r="AJ154" s="227">
        <v>1673736.6600000001</v>
      </c>
      <c r="AK154" s="227">
        <v>1622642.44</v>
      </c>
      <c r="AL154" s="227">
        <v>1571548.22</v>
      </c>
      <c r="AM154" s="227">
        <v>1520454</v>
      </c>
      <c r="AN154" s="227">
        <v>1469359.78</v>
      </c>
      <c r="AO154" s="227">
        <v>1418265.56</v>
      </c>
      <c r="AP154" s="228">
        <v>1367171.34</v>
      </c>
      <c r="AQ154" s="227"/>
    </row>
    <row r="155" spans="1:43" s="229" customFormat="1" ht="12.75" x14ac:dyDescent="0.2">
      <c r="A155" s="195" t="s">
        <v>1167</v>
      </c>
      <c r="B155" s="235" t="s">
        <v>978</v>
      </c>
      <c r="C155" s="280" t="s">
        <v>979</v>
      </c>
      <c r="D155" s="198"/>
      <c r="E155" s="252"/>
      <c r="F155" s="227">
        <v>62174770.011000007</v>
      </c>
      <c r="G155" s="227">
        <v>15642267.020999998</v>
      </c>
      <c r="H155" s="18">
        <f t="shared" si="20"/>
        <v>46532502.99000001</v>
      </c>
      <c r="I155" s="232">
        <f t="shared" si="21"/>
        <v>2.9747927795587024</v>
      </c>
      <c r="J155" s="263"/>
      <c r="K155" s="264"/>
      <c r="L155" s="18">
        <v>15642267.020999998</v>
      </c>
      <c r="M155" s="234">
        <f t="shared" si="19"/>
        <v>46532502.99000001</v>
      </c>
      <c r="N155" s="225"/>
      <c r="O155" s="18">
        <v>52571585.451000005</v>
      </c>
      <c r="P155" s="234">
        <f t="shared" si="22"/>
        <v>9603184.5600000024</v>
      </c>
      <c r="Q155" s="237"/>
      <c r="R155" s="226">
        <v>9998565.7599999979</v>
      </c>
      <c r="S155" s="226">
        <v>12114916.420000002</v>
      </c>
      <c r="T155" s="227">
        <v>18218664.5</v>
      </c>
      <c r="U155" s="227">
        <v>10536272.029999996</v>
      </c>
      <c r="V155" s="227">
        <v>9020694.2400000002</v>
      </c>
      <c r="W155" s="227">
        <v>11734694.051000001</v>
      </c>
      <c r="X155" s="227">
        <v>11688170.380999997</v>
      </c>
      <c r="Y155" s="227">
        <v>12537331.151000008</v>
      </c>
      <c r="Z155" s="227">
        <v>-3589463.1290000025</v>
      </c>
      <c r="AA155" s="227">
        <v>7860652.230999995</v>
      </c>
      <c r="AB155" s="227">
        <v>8037270.7309999978</v>
      </c>
      <c r="AC155" s="227">
        <v>11690082.381000001</v>
      </c>
      <c r="AD155" s="227">
        <v>15642267.020999998</v>
      </c>
      <c r="AE155" s="226">
        <v>19469475.541000009</v>
      </c>
      <c r="AF155" s="227">
        <v>62220874.041000001</v>
      </c>
      <c r="AG155" s="227">
        <v>53636541.241000004</v>
      </c>
      <c r="AH155" s="227">
        <v>56645488.651000001</v>
      </c>
      <c r="AI155" s="227">
        <v>52442619.250999995</v>
      </c>
      <c r="AJ155" s="227">
        <v>60304422.100999996</v>
      </c>
      <c r="AK155" s="227">
        <v>66258524.471000008</v>
      </c>
      <c r="AL155" s="227">
        <v>62181636.511</v>
      </c>
      <c r="AM155" s="227">
        <v>55884287.96100001</v>
      </c>
      <c r="AN155" s="227">
        <v>51311569.021000005</v>
      </c>
      <c r="AO155" s="227">
        <v>52571585.451000005</v>
      </c>
      <c r="AP155" s="228">
        <v>62174770.011000007</v>
      </c>
    </row>
    <row r="156" spans="1:43" s="229" customFormat="1" ht="0.95" customHeight="1" outlineLevel="2" x14ac:dyDescent="0.2">
      <c r="A156" s="195"/>
      <c r="B156" s="235"/>
      <c r="C156" s="280"/>
      <c r="D156" s="198"/>
      <c r="E156" s="252"/>
      <c r="F156" s="227"/>
      <c r="G156" s="227"/>
      <c r="H156" s="18">
        <f t="shared" si="20"/>
        <v>0</v>
      </c>
      <c r="I156" s="232">
        <f t="shared" si="21"/>
        <v>0</v>
      </c>
      <c r="J156" s="263"/>
      <c r="K156" s="264"/>
      <c r="L156" s="18"/>
      <c r="M156" s="234">
        <f t="shared" si="19"/>
        <v>0</v>
      </c>
      <c r="N156" s="225"/>
      <c r="O156" s="18"/>
      <c r="P156" s="234">
        <f t="shared" si="22"/>
        <v>0</v>
      </c>
      <c r="Q156" s="237"/>
      <c r="R156" s="226"/>
      <c r="S156" s="226"/>
      <c r="T156" s="227"/>
      <c r="U156" s="227"/>
      <c r="V156" s="227"/>
      <c r="W156" s="227"/>
      <c r="X156" s="227"/>
      <c r="Y156" s="227"/>
      <c r="Z156" s="227"/>
      <c r="AA156" s="227"/>
      <c r="AB156" s="227"/>
      <c r="AC156" s="227"/>
      <c r="AD156" s="227"/>
      <c r="AE156" s="226"/>
      <c r="AF156" s="227"/>
      <c r="AG156" s="227"/>
      <c r="AH156" s="227"/>
      <c r="AI156" s="227"/>
      <c r="AJ156" s="227"/>
      <c r="AK156" s="227"/>
      <c r="AL156" s="227"/>
      <c r="AM156" s="227"/>
      <c r="AN156" s="227"/>
      <c r="AO156" s="227"/>
      <c r="AP156" s="228"/>
    </row>
    <row r="157" spans="1:43" s="13" customFormat="1" ht="12.75" outlineLevel="3" x14ac:dyDescent="0.2">
      <c r="A157" s="360" t="s">
        <v>1421</v>
      </c>
      <c r="B157" s="361" t="s">
        <v>2291</v>
      </c>
      <c r="C157" s="362" t="s">
        <v>3160</v>
      </c>
      <c r="D157" s="363"/>
      <c r="E157" s="364"/>
      <c r="F157" s="227">
        <v>17534.16</v>
      </c>
      <c r="G157" s="227">
        <v>25795.66</v>
      </c>
      <c r="H157" s="227">
        <f t="shared" si="20"/>
        <v>-8261.5</v>
      </c>
      <c r="I157" s="437">
        <f t="shared" si="21"/>
        <v>-0.32026705267475225</v>
      </c>
      <c r="J157" s="437"/>
      <c r="K157" s="365"/>
      <c r="L157" s="18">
        <v>25795.66</v>
      </c>
      <c r="M157" s="234">
        <f t="shared" si="19"/>
        <v>-8261.5</v>
      </c>
      <c r="N157" s="365"/>
      <c r="O157" s="18">
        <v>17534.16</v>
      </c>
      <c r="P157" s="234">
        <f t="shared" si="22"/>
        <v>0</v>
      </c>
      <c r="Q157" s="353"/>
      <c r="R157" s="226">
        <v>31628.45</v>
      </c>
      <c r="S157" s="226">
        <v>30178.57</v>
      </c>
      <c r="T157" s="227">
        <v>30178.57</v>
      </c>
      <c r="U157" s="227">
        <v>30178.57</v>
      </c>
      <c r="V157" s="227">
        <v>30178.57</v>
      </c>
      <c r="W157" s="227">
        <v>30178.57</v>
      </c>
      <c r="X157" s="227">
        <v>29059.31</v>
      </c>
      <c r="Y157" s="227">
        <v>25795.66</v>
      </c>
      <c r="Z157" s="227">
        <v>25795.66</v>
      </c>
      <c r="AA157" s="227">
        <v>25795.66</v>
      </c>
      <c r="AB157" s="227">
        <v>25795.66</v>
      </c>
      <c r="AC157" s="227">
        <v>25795.66</v>
      </c>
      <c r="AD157" s="227">
        <v>25795.66</v>
      </c>
      <c r="AE157" s="226">
        <v>25795.66</v>
      </c>
      <c r="AF157" s="227">
        <v>25795.66</v>
      </c>
      <c r="AG157" s="227">
        <v>25795.66</v>
      </c>
      <c r="AH157" s="227">
        <v>24768.62</v>
      </c>
      <c r="AI157" s="227">
        <v>24768.62</v>
      </c>
      <c r="AJ157" s="227">
        <v>22560.9</v>
      </c>
      <c r="AK157" s="227">
        <v>22560.9</v>
      </c>
      <c r="AL157" s="227">
        <v>22560.9</v>
      </c>
      <c r="AM157" s="227">
        <v>17534.16</v>
      </c>
      <c r="AN157" s="227">
        <v>17534.16</v>
      </c>
      <c r="AO157" s="227">
        <v>17534.16</v>
      </c>
      <c r="AP157" s="228">
        <v>17534.16</v>
      </c>
      <c r="AQ157" s="227"/>
    </row>
    <row r="158" spans="1:43" s="13" customFormat="1" ht="12.75" outlineLevel="3" x14ac:dyDescent="0.2">
      <c r="A158" s="360" t="s">
        <v>1422</v>
      </c>
      <c r="B158" s="361" t="s">
        <v>2292</v>
      </c>
      <c r="C158" s="362" t="s">
        <v>3161</v>
      </c>
      <c r="D158" s="363"/>
      <c r="E158" s="364"/>
      <c r="F158" s="227">
        <v>0</v>
      </c>
      <c r="G158" s="227">
        <v>0</v>
      </c>
      <c r="H158" s="227">
        <f t="shared" si="20"/>
        <v>0</v>
      </c>
      <c r="I158" s="437">
        <f t="shared" si="21"/>
        <v>0</v>
      </c>
      <c r="J158" s="437"/>
      <c r="K158" s="365"/>
      <c r="L158" s="18">
        <v>0</v>
      </c>
      <c r="M158" s="234">
        <f t="shared" si="19"/>
        <v>0</v>
      </c>
      <c r="N158" s="365"/>
      <c r="O158" s="18">
        <v>4186</v>
      </c>
      <c r="P158" s="234">
        <f t="shared" si="22"/>
        <v>-4186</v>
      </c>
      <c r="Q158" s="353"/>
      <c r="R158" s="226">
        <v>0</v>
      </c>
      <c r="S158" s="226">
        <v>0</v>
      </c>
      <c r="T158" s="227">
        <v>0</v>
      </c>
      <c r="U158" s="227">
        <v>0</v>
      </c>
      <c r="V158" s="227">
        <v>0</v>
      </c>
      <c r="W158" s="227">
        <v>0</v>
      </c>
      <c r="X158" s="227">
        <v>0</v>
      </c>
      <c r="Y158" s="227">
        <v>0</v>
      </c>
      <c r="Z158" s="227">
        <v>0</v>
      </c>
      <c r="AA158" s="227">
        <v>0</v>
      </c>
      <c r="AB158" s="227">
        <v>0</v>
      </c>
      <c r="AC158" s="227">
        <v>0</v>
      </c>
      <c r="AD158" s="227">
        <v>0</v>
      </c>
      <c r="AE158" s="226">
        <v>0</v>
      </c>
      <c r="AF158" s="227">
        <v>0</v>
      </c>
      <c r="AG158" s="227">
        <v>0</v>
      </c>
      <c r="AH158" s="227">
        <v>0</v>
      </c>
      <c r="AI158" s="227">
        <v>0</v>
      </c>
      <c r="AJ158" s="227">
        <v>0</v>
      </c>
      <c r="AK158" s="227">
        <v>0</v>
      </c>
      <c r="AL158" s="227">
        <v>4186</v>
      </c>
      <c r="AM158" s="227">
        <v>0</v>
      </c>
      <c r="AN158" s="227">
        <v>4186</v>
      </c>
      <c r="AO158" s="227">
        <v>4186</v>
      </c>
      <c r="AP158" s="228">
        <v>0</v>
      </c>
      <c r="AQ158" s="227"/>
    </row>
    <row r="159" spans="1:43" s="13" customFormat="1" ht="12.75" outlineLevel="3" x14ac:dyDescent="0.2">
      <c r="A159" s="360" t="s">
        <v>1423</v>
      </c>
      <c r="B159" s="361" t="s">
        <v>2293</v>
      </c>
      <c r="C159" s="362" t="s">
        <v>3162</v>
      </c>
      <c r="D159" s="363"/>
      <c r="E159" s="364"/>
      <c r="F159" s="227">
        <v>4258.0200000000004</v>
      </c>
      <c r="G159" s="227">
        <v>15840</v>
      </c>
      <c r="H159" s="227">
        <f t="shared" si="20"/>
        <v>-11581.98</v>
      </c>
      <c r="I159" s="437">
        <f t="shared" si="21"/>
        <v>-0.73118560606060601</v>
      </c>
      <c r="J159" s="437"/>
      <c r="K159" s="365"/>
      <c r="L159" s="18">
        <v>15840</v>
      </c>
      <c r="M159" s="234">
        <f t="shared" si="19"/>
        <v>-11581.98</v>
      </c>
      <c r="N159" s="365"/>
      <c r="O159" s="18">
        <v>12922.470000000001</v>
      </c>
      <c r="P159" s="234">
        <f t="shared" si="22"/>
        <v>-8664.4500000000007</v>
      </c>
      <c r="Q159" s="353"/>
      <c r="R159" s="226">
        <v>14163</v>
      </c>
      <c r="S159" s="226">
        <v>11908</v>
      </c>
      <c r="T159" s="227">
        <v>6376</v>
      </c>
      <c r="U159" s="227">
        <v>13767</v>
      </c>
      <c r="V159" s="227">
        <v>13967</v>
      </c>
      <c r="W159" s="227">
        <v>13767</v>
      </c>
      <c r="X159" s="227">
        <v>14999</v>
      </c>
      <c r="Y159" s="227">
        <v>16809</v>
      </c>
      <c r="Z159" s="227">
        <v>1928</v>
      </c>
      <c r="AA159" s="227">
        <v>1836</v>
      </c>
      <c r="AB159" s="227">
        <v>21232</v>
      </c>
      <c r="AC159" s="227">
        <v>17126</v>
      </c>
      <c r="AD159" s="227">
        <v>15840</v>
      </c>
      <c r="AE159" s="226">
        <v>8847</v>
      </c>
      <c r="AF159" s="227">
        <v>7281</v>
      </c>
      <c r="AG159" s="227">
        <v>5775</v>
      </c>
      <c r="AH159" s="227">
        <v>-740.47</v>
      </c>
      <c r="AI159" s="227">
        <v>2007.53</v>
      </c>
      <c r="AJ159" s="227">
        <v>18082.53</v>
      </c>
      <c r="AK159" s="227">
        <v>36530.200000000004</v>
      </c>
      <c r="AL159" s="227">
        <v>17298.11</v>
      </c>
      <c r="AM159" s="227">
        <v>9097.06</v>
      </c>
      <c r="AN159" s="227">
        <v>1907.02</v>
      </c>
      <c r="AO159" s="227">
        <v>12922.470000000001</v>
      </c>
      <c r="AP159" s="228">
        <v>4258.0200000000004</v>
      </c>
      <c r="AQ159" s="227"/>
    </row>
    <row r="160" spans="1:43" s="13" customFormat="1" ht="12.75" outlineLevel="3" x14ac:dyDescent="0.2">
      <c r="A160" s="360" t="s">
        <v>1424</v>
      </c>
      <c r="B160" s="361" t="s">
        <v>2294</v>
      </c>
      <c r="C160" s="362" t="s">
        <v>3163</v>
      </c>
      <c r="D160" s="363"/>
      <c r="E160" s="364"/>
      <c r="F160" s="227">
        <v>-769.00200000000007</v>
      </c>
      <c r="G160" s="227">
        <v>-15840</v>
      </c>
      <c r="H160" s="227">
        <f t="shared" si="20"/>
        <v>15070.998</v>
      </c>
      <c r="I160" s="437">
        <f t="shared" si="21"/>
        <v>0.95145189393939389</v>
      </c>
      <c r="J160" s="437"/>
      <c r="K160" s="365"/>
      <c r="L160" s="18">
        <v>-15840</v>
      </c>
      <c r="M160" s="234">
        <f t="shared" si="19"/>
        <v>15070.998</v>
      </c>
      <c r="N160" s="365"/>
      <c r="O160" s="18">
        <v>-769.00200000000007</v>
      </c>
      <c r="P160" s="234">
        <f t="shared" si="22"/>
        <v>0</v>
      </c>
      <c r="Q160" s="353"/>
      <c r="R160" s="226">
        <v>-14163</v>
      </c>
      <c r="S160" s="226">
        <v>-12677.002</v>
      </c>
      <c r="T160" s="227">
        <v>-7145.0020000000004</v>
      </c>
      <c r="U160" s="227">
        <v>-13767</v>
      </c>
      <c r="V160" s="227">
        <v>-14536.002</v>
      </c>
      <c r="W160" s="227">
        <v>-14536.002</v>
      </c>
      <c r="X160" s="227">
        <v>-13637.002</v>
      </c>
      <c r="Y160" s="227">
        <v>-14198.002</v>
      </c>
      <c r="Z160" s="227">
        <v>-2970.002</v>
      </c>
      <c r="AA160" s="227">
        <v>-1836</v>
      </c>
      <c r="AB160" s="227">
        <v>-22366.002</v>
      </c>
      <c r="AC160" s="227">
        <v>-18260.002</v>
      </c>
      <c r="AD160" s="227">
        <v>-15840</v>
      </c>
      <c r="AE160" s="226">
        <v>-9613.0020000000004</v>
      </c>
      <c r="AF160" s="227">
        <v>-13109.002</v>
      </c>
      <c r="AG160" s="227">
        <v>-5775</v>
      </c>
      <c r="AH160" s="227">
        <v>-769.00200000000007</v>
      </c>
      <c r="AI160" s="227">
        <v>-3517.002</v>
      </c>
      <c r="AJ160" s="227">
        <v>-18082.53</v>
      </c>
      <c r="AK160" s="227">
        <v>-22416.002</v>
      </c>
      <c r="AL160" s="227">
        <v>-15406.002</v>
      </c>
      <c r="AM160" s="227">
        <v>0</v>
      </c>
      <c r="AN160" s="227">
        <v>-769.00200000000007</v>
      </c>
      <c r="AO160" s="227">
        <v>-769.00200000000007</v>
      </c>
      <c r="AP160" s="228">
        <v>-769.00200000000007</v>
      </c>
      <c r="AQ160" s="227"/>
    </row>
    <row r="161" spans="1:43" s="13" customFormat="1" ht="12.75" outlineLevel="3" x14ac:dyDescent="0.2">
      <c r="A161" s="360" t="s">
        <v>1425</v>
      </c>
      <c r="B161" s="361" t="s">
        <v>2295</v>
      </c>
      <c r="C161" s="362" t="s">
        <v>3164</v>
      </c>
      <c r="D161" s="363"/>
      <c r="E161" s="364"/>
      <c r="F161" s="227">
        <v>11773.300000000001</v>
      </c>
      <c r="G161" s="227">
        <v>0</v>
      </c>
      <c r="H161" s="227">
        <f t="shared" si="20"/>
        <v>11773.300000000001</v>
      </c>
      <c r="I161" s="437" t="str">
        <f t="shared" si="21"/>
        <v>N.M.</v>
      </c>
      <c r="J161" s="437"/>
      <c r="K161" s="365"/>
      <c r="L161" s="18">
        <v>0</v>
      </c>
      <c r="M161" s="234">
        <f t="shared" si="19"/>
        <v>11773.300000000001</v>
      </c>
      <c r="N161" s="365"/>
      <c r="O161" s="18">
        <v>0</v>
      </c>
      <c r="P161" s="234">
        <f t="shared" si="22"/>
        <v>11773.300000000001</v>
      </c>
      <c r="Q161" s="353"/>
      <c r="R161" s="226">
        <v>0</v>
      </c>
      <c r="S161" s="226">
        <v>0</v>
      </c>
      <c r="T161" s="227">
        <v>0</v>
      </c>
      <c r="U161" s="227">
        <v>0</v>
      </c>
      <c r="V161" s="227">
        <v>0</v>
      </c>
      <c r="W161" s="227">
        <v>0</v>
      </c>
      <c r="X161" s="227">
        <v>0</v>
      </c>
      <c r="Y161" s="227">
        <v>0</v>
      </c>
      <c r="Z161" s="227">
        <v>0</v>
      </c>
      <c r="AA161" s="227">
        <v>0</v>
      </c>
      <c r="AB161" s="227">
        <v>0</v>
      </c>
      <c r="AC161" s="227">
        <v>0</v>
      </c>
      <c r="AD161" s="227">
        <v>0</v>
      </c>
      <c r="AE161" s="226">
        <v>0</v>
      </c>
      <c r="AF161" s="227">
        <v>0</v>
      </c>
      <c r="AG161" s="227">
        <v>0</v>
      </c>
      <c r="AH161" s="227">
        <v>0</v>
      </c>
      <c r="AI161" s="227">
        <v>0</v>
      </c>
      <c r="AJ161" s="227">
        <v>0</v>
      </c>
      <c r="AK161" s="227">
        <v>0</v>
      </c>
      <c r="AL161" s="227">
        <v>0</v>
      </c>
      <c r="AM161" s="227">
        <v>0</v>
      </c>
      <c r="AN161" s="227">
        <v>0</v>
      </c>
      <c r="AO161" s="227">
        <v>0</v>
      </c>
      <c r="AP161" s="228">
        <v>11773.300000000001</v>
      </c>
      <c r="AQ161" s="227"/>
    </row>
    <row r="162" spans="1:43" s="13" customFormat="1" ht="12.75" outlineLevel="3" x14ac:dyDescent="0.2">
      <c r="A162" s="360" t="s">
        <v>1426</v>
      </c>
      <c r="B162" s="361" t="s">
        <v>2296</v>
      </c>
      <c r="C162" s="362" t="s">
        <v>3165</v>
      </c>
      <c r="D162" s="363"/>
      <c r="E162" s="364"/>
      <c r="F162" s="227">
        <v>38759.520000000004</v>
      </c>
      <c r="G162" s="227">
        <v>31051.77</v>
      </c>
      <c r="H162" s="227">
        <f t="shared" si="20"/>
        <v>7707.7500000000036</v>
      </c>
      <c r="I162" s="437">
        <f t="shared" si="21"/>
        <v>0.24822256509049254</v>
      </c>
      <c r="J162" s="437"/>
      <c r="K162" s="365"/>
      <c r="L162" s="18">
        <v>31051.77</v>
      </c>
      <c r="M162" s="234">
        <f t="shared" si="19"/>
        <v>7707.7500000000036</v>
      </c>
      <c r="N162" s="365"/>
      <c r="O162" s="18">
        <v>45218.03</v>
      </c>
      <c r="P162" s="234">
        <f t="shared" si="22"/>
        <v>-6458.5099999999948</v>
      </c>
      <c r="Q162" s="353"/>
      <c r="R162" s="226">
        <v>47987.73</v>
      </c>
      <c r="S162" s="226">
        <v>50452.28</v>
      </c>
      <c r="T162" s="227">
        <v>11537.77</v>
      </c>
      <c r="U162" s="227">
        <v>5437.84</v>
      </c>
      <c r="V162" s="227">
        <v>2839.64</v>
      </c>
      <c r="W162" s="227">
        <v>3211.79</v>
      </c>
      <c r="X162" s="227">
        <v>2858.71</v>
      </c>
      <c r="Y162" s="227">
        <v>399224.92</v>
      </c>
      <c r="Z162" s="227">
        <v>364231.67</v>
      </c>
      <c r="AA162" s="227">
        <v>85532.77</v>
      </c>
      <c r="AB162" s="227">
        <v>42889.98</v>
      </c>
      <c r="AC162" s="227">
        <v>30716.74</v>
      </c>
      <c r="AD162" s="227">
        <v>31051.77</v>
      </c>
      <c r="AE162" s="226">
        <v>33115.39</v>
      </c>
      <c r="AF162" s="227">
        <v>32395.59</v>
      </c>
      <c r="AG162" s="227">
        <v>85898.650000000009</v>
      </c>
      <c r="AH162" s="227">
        <v>31799.89</v>
      </c>
      <c r="AI162" s="227">
        <v>33517.71</v>
      </c>
      <c r="AJ162" s="227">
        <v>60145.06</v>
      </c>
      <c r="AK162" s="227">
        <v>31721.59</v>
      </c>
      <c r="AL162" s="227">
        <v>123303.33</v>
      </c>
      <c r="AM162" s="227">
        <v>130134.6</v>
      </c>
      <c r="AN162" s="227">
        <v>45235.67</v>
      </c>
      <c r="AO162" s="227">
        <v>45218.03</v>
      </c>
      <c r="AP162" s="228">
        <v>38759.520000000004</v>
      </c>
      <c r="AQ162" s="227"/>
    </row>
    <row r="163" spans="1:43" s="229" customFormat="1" ht="12.75" x14ac:dyDescent="0.2">
      <c r="A163" s="195" t="s">
        <v>1168</v>
      </c>
      <c r="B163" s="235" t="s">
        <v>980</v>
      </c>
      <c r="C163" s="280" t="s">
        <v>981</v>
      </c>
      <c r="D163" s="198"/>
      <c r="E163" s="252"/>
      <c r="F163" s="227">
        <v>71555.998000000007</v>
      </c>
      <c r="G163" s="227">
        <v>56847.430000000008</v>
      </c>
      <c r="H163" s="18">
        <f t="shared" si="20"/>
        <v>14708.567999999999</v>
      </c>
      <c r="I163" s="232">
        <f t="shared" si="21"/>
        <v>0.25873760695954062</v>
      </c>
      <c r="J163" s="263"/>
      <c r="K163" s="264"/>
      <c r="L163" s="18">
        <v>56847.430000000008</v>
      </c>
      <c r="M163" s="234">
        <f t="shared" si="19"/>
        <v>14708.567999999999</v>
      </c>
      <c r="N163" s="225"/>
      <c r="O163" s="18">
        <v>79091.657999999996</v>
      </c>
      <c r="P163" s="234">
        <f t="shared" si="22"/>
        <v>-7535.6599999999889</v>
      </c>
      <c r="Q163" s="237"/>
      <c r="R163" s="226">
        <v>79616.179999999993</v>
      </c>
      <c r="S163" s="226">
        <v>79861.847999999998</v>
      </c>
      <c r="T163" s="227">
        <v>40947.338000000003</v>
      </c>
      <c r="U163" s="227">
        <v>35616.410000000003</v>
      </c>
      <c r="V163" s="227">
        <v>32449.207999999999</v>
      </c>
      <c r="W163" s="227">
        <v>32621.358</v>
      </c>
      <c r="X163" s="227">
        <v>33280.017999999996</v>
      </c>
      <c r="Y163" s="227">
        <v>427631.57799999998</v>
      </c>
      <c r="Z163" s="227">
        <v>388985.32799999998</v>
      </c>
      <c r="AA163" s="227">
        <v>111328.43000000001</v>
      </c>
      <c r="AB163" s="227">
        <v>67551.638000000006</v>
      </c>
      <c r="AC163" s="227">
        <v>55378.398000000001</v>
      </c>
      <c r="AD163" s="227">
        <v>56847.430000000008</v>
      </c>
      <c r="AE163" s="226">
        <v>58145.048000000003</v>
      </c>
      <c r="AF163" s="227">
        <v>52363.248000000007</v>
      </c>
      <c r="AG163" s="227">
        <v>111694.31000000001</v>
      </c>
      <c r="AH163" s="227">
        <v>55059.038</v>
      </c>
      <c r="AI163" s="227">
        <v>56776.857999999993</v>
      </c>
      <c r="AJ163" s="227">
        <v>82705.959999999992</v>
      </c>
      <c r="AK163" s="227">
        <v>68396.688000000009</v>
      </c>
      <c r="AL163" s="227">
        <v>151942.33799999999</v>
      </c>
      <c r="AM163" s="227">
        <v>156765.82</v>
      </c>
      <c r="AN163" s="227">
        <v>68093.847999999998</v>
      </c>
      <c r="AO163" s="227">
        <v>79091.657999999996</v>
      </c>
      <c r="AP163" s="228">
        <v>71555.998000000007</v>
      </c>
    </row>
    <row r="164" spans="1:43" s="229" customFormat="1" ht="0.95" customHeight="1" outlineLevel="2" x14ac:dyDescent="0.2">
      <c r="A164" s="195"/>
      <c r="B164" s="235"/>
      <c r="C164" s="280"/>
      <c r="D164" s="198"/>
      <c r="E164" s="252"/>
      <c r="F164" s="227"/>
      <c r="G164" s="227"/>
      <c r="H164" s="18">
        <f t="shared" si="20"/>
        <v>0</v>
      </c>
      <c r="I164" s="232">
        <f t="shared" si="21"/>
        <v>0</v>
      </c>
      <c r="J164" s="263"/>
      <c r="K164" s="264"/>
      <c r="L164" s="18"/>
      <c r="M164" s="234">
        <f t="shared" si="19"/>
        <v>0</v>
      </c>
      <c r="N164" s="225"/>
      <c r="O164" s="18"/>
      <c r="P164" s="234">
        <f t="shared" si="22"/>
        <v>0</v>
      </c>
      <c r="Q164" s="237"/>
      <c r="R164" s="226"/>
      <c r="S164" s="226"/>
      <c r="T164" s="227"/>
      <c r="U164" s="227"/>
      <c r="V164" s="227"/>
      <c r="W164" s="227"/>
      <c r="X164" s="227"/>
      <c r="Y164" s="227"/>
      <c r="Z164" s="227"/>
      <c r="AA164" s="227"/>
      <c r="AB164" s="227"/>
      <c r="AC164" s="227"/>
      <c r="AD164" s="227"/>
      <c r="AE164" s="226"/>
      <c r="AF164" s="227"/>
      <c r="AG164" s="227"/>
      <c r="AH164" s="227"/>
      <c r="AI164" s="227"/>
      <c r="AJ164" s="227"/>
      <c r="AK164" s="227"/>
      <c r="AL164" s="227"/>
      <c r="AM164" s="227"/>
      <c r="AN164" s="227"/>
      <c r="AO164" s="227"/>
      <c r="AP164" s="228"/>
    </row>
    <row r="165" spans="1:43" s="13" customFormat="1" ht="12.75" outlineLevel="3" x14ac:dyDescent="0.2">
      <c r="A165" s="360" t="s">
        <v>1427</v>
      </c>
      <c r="B165" s="361" t="s">
        <v>2297</v>
      </c>
      <c r="C165" s="362" t="s">
        <v>3166</v>
      </c>
      <c r="D165" s="363"/>
      <c r="E165" s="364"/>
      <c r="F165" s="227">
        <v>1001623.45</v>
      </c>
      <c r="G165" s="227">
        <v>0</v>
      </c>
      <c r="H165" s="227">
        <f t="shared" si="20"/>
        <v>1001623.45</v>
      </c>
      <c r="I165" s="437" t="str">
        <f t="shared" si="21"/>
        <v>N.M.</v>
      </c>
      <c r="J165" s="437"/>
      <c r="K165" s="365"/>
      <c r="L165" s="18">
        <v>0</v>
      </c>
      <c r="M165" s="234">
        <f t="shared" si="19"/>
        <v>1001623.45</v>
      </c>
      <c r="N165" s="365"/>
      <c r="O165" s="18">
        <v>787462.57000000007</v>
      </c>
      <c r="P165" s="234">
        <f t="shared" si="22"/>
        <v>214160.87999999989</v>
      </c>
      <c r="Q165" s="353"/>
      <c r="R165" s="226">
        <v>0</v>
      </c>
      <c r="S165" s="226">
        <v>0</v>
      </c>
      <c r="T165" s="227">
        <v>0</v>
      </c>
      <c r="U165" s="227">
        <v>0</v>
      </c>
      <c r="V165" s="227">
        <v>0</v>
      </c>
      <c r="W165" s="227">
        <v>0</v>
      </c>
      <c r="X165" s="227">
        <v>0</v>
      </c>
      <c r="Y165" s="227">
        <v>0</v>
      </c>
      <c r="Z165" s="227">
        <v>0</v>
      </c>
      <c r="AA165" s="227">
        <v>0</v>
      </c>
      <c r="AB165" s="227">
        <v>0</v>
      </c>
      <c r="AC165" s="227">
        <v>0</v>
      </c>
      <c r="AD165" s="227">
        <v>0</v>
      </c>
      <c r="AE165" s="226">
        <v>0</v>
      </c>
      <c r="AF165" s="227">
        <v>1053976.02</v>
      </c>
      <c r="AG165" s="227">
        <v>865638.72</v>
      </c>
      <c r="AH165" s="227">
        <v>893546.70000000007</v>
      </c>
      <c r="AI165" s="227">
        <v>894643.87</v>
      </c>
      <c r="AJ165" s="227">
        <v>982685.29</v>
      </c>
      <c r="AK165" s="227">
        <v>1020874.93</v>
      </c>
      <c r="AL165" s="227">
        <v>917461.81</v>
      </c>
      <c r="AM165" s="227">
        <v>865849.1</v>
      </c>
      <c r="AN165" s="227">
        <v>762766.71</v>
      </c>
      <c r="AO165" s="227">
        <v>787462.57000000007</v>
      </c>
      <c r="AP165" s="228">
        <v>1001623.45</v>
      </c>
      <c r="AQ165" s="227"/>
    </row>
    <row r="166" spans="1:43" s="13" customFormat="1" ht="12.75" outlineLevel="3" x14ac:dyDescent="0.2">
      <c r="A166" s="360" t="s">
        <v>1428</v>
      </c>
      <c r="B166" s="361" t="s">
        <v>2298</v>
      </c>
      <c r="C166" s="362" t="s">
        <v>3167</v>
      </c>
      <c r="D166" s="363"/>
      <c r="E166" s="364"/>
      <c r="F166" s="227">
        <v>11313.82</v>
      </c>
      <c r="G166" s="227">
        <v>3389.19</v>
      </c>
      <c r="H166" s="227">
        <f t="shared" si="20"/>
        <v>7924.6299999999992</v>
      </c>
      <c r="I166" s="437">
        <f t="shared" si="21"/>
        <v>2.3382076543362866</v>
      </c>
      <c r="J166" s="437"/>
      <c r="K166" s="365"/>
      <c r="L166" s="18">
        <v>3389.19</v>
      </c>
      <c r="M166" s="234">
        <f t="shared" si="19"/>
        <v>7924.6299999999992</v>
      </c>
      <c r="N166" s="365"/>
      <c r="O166" s="18">
        <v>11235.39</v>
      </c>
      <c r="P166" s="234">
        <f t="shared" si="22"/>
        <v>78.430000000000291</v>
      </c>
      <c r="Q166" s="353"/>
      <c r="R166" s="226">
        <v>87344.95</v>
      </c>
      <c r="S166" s="226">
        <v>86056.78</v>
      </c>
      <c r="T166" s="227">
        <v>87848.150000000009</v>
      </c>
      <c r="U166" s="227">
        <v>24008.670000000002</v>
      </c>
      <c r="V166" s="227">
        <v>9659.25</v>
      </c>
      <c r="W166" s="227">
        <v>4617.68</v>
      </c>
      <c r="X166" s="227">
        <v>3627.6</v>
      </c>
      <c r="Y166" s="227">
        <v>20935.7</v>
      </c>
      <c r="Z166" s="227">
        <v>14615.45</v>
      </c>
      <c r="AA166" s="227">
        <v>11899.37</v>
      </c>
      <c r="AB166" s="227">
        <v>8778.81</v>
      </c>
      <c r="AC166" s="227">
        <v>2538.4700000000003</v>
      </c>
      <c r="AD166" s="227">
        <v>3389.19</v>
      </c>
      <c r="AE166" s="226">
        <v>1413.99</v>
      </c>
      <c r="AF166" s="227">
        <v>2426.69</v>
      </c>
      <c r="AG166" s="227">
        <v>4156.57</v>
      </c>
      <c r="AH166" s="227">
        <v>1980</v>
      </c>
      <c r="AI166" s="227">
        <v>1121.94</v>
      </c>
      <c r="AJ166" s="227">
        <v>11870.15</v>
      </c>
      <c r="AK166" s="227">
        <v>17360.2</v>
      </c>
      <c r="AL166" s="227">
        <v>10376.98</v>
      </c>
      <c r="AM166" s="227">
        <v>17657.010000000002</v>
      </c>
      <c r="AN166" s="227">
        <v>15393.39</v>
      </c>
      <c r="AO166" s="227">
        <v>11235.39</v>
      </c>
      <c r="AP166" s="228">
        <v>11313.82</v>
      </c>
      <c r="AQ166" s="227"/>
    </row>
    <row r="167" spans="1:43" s="229" customFormat="1" ht="12.75" x14ac:dyDescent="0.2">
      <c r="A167" s="195" t="s">
        <v>1169</v>
      </c>
      <c r="B167" s="281" t="s">
        <v>982</v>
      </c>
      <c r="C167" s="280" t="s">
        <v>983</v>
      </c>
      <c r="D167" s="198"/>
      <c r="E167" s="252"/>
      <c r="F167" s="227">
        <v>1012937.2699999999</v>
      </c>
      <c r="G167" s="227">
        <v>3389.19</v>
      </c>
      <c r="H167" s="18">
        <f t="shared" si="20"/>
        <v>1009548.08</v>
      </c>
      <c r="I167" s="232" t="str">
        <f t="shared" si="21"/>
        <v>N.M.</v>
      </c>
      <c r="J167" s="263"/>
      <c r="K167" s="264"/>
      <c r="L167" s="18">
        <v>3389.19</v>
      </c>
      <c r="M167" s="234">
        <f t="shared" si="19"/>
        <v>1009548.08</v>
      </c>
      <c r="N167" s="225"/>
      <c r="O167" s="18">
        <v>798697.96000000008</v>
      </c>
      <c r="P167" s="234">
        <f t="shared" si="22"/>
        <v>214239.30999999982</v>
      </c>
      <c r="Q167" s="237"/>
      <c r="R167" s="226">
        <v>87344.95</v>
      </c>
      <c r="S167" s="226">
        <v>86056.78</v>
      </c>
      <c r="T167" s="227">
        <v>87848.150000000009</v>
      </c>
      <c r="U167" s="227">
        <v>24008.670000000002</v>
      </c>
      <c r="V167" s="227">
        <v>9659.25</v>
      </c>
      <c r="W167" s="227">
        <v>4617.68</v>
      </c>
      <c r="X167" s="227">
        <v>3627.6</v>
      </c>
      <c r="Y167" s="227">
        <v>20935.7</v>
      </c>
      <c r="Z167" s="227">
        <v>14615.45</v>
      </c>
      <c r="AA167" s="227">
        <v>11899.37</v>
      </c>
      <c r="AB167" s="227">
        <v>8778.81</v>
      </c>
      <c r="AC167" s="227">
        <v>2538.4700000000003</v>
      </c>
      <c r="AD167" s="227">
        <v>3389.19</v>
      </c>
      <c r="AE167" s="226">
        <v>1413.99</v>
      </c>
      <c r="AF167" s="227">
        <v>1056402.71</v>
      </c>
      <c r="AG167" s="227">
        <v>869795.28999999992</v>
      </c>
      <c r="AH167" s="227">
        <v>895526.70000000007</v>
      </c>
      <c r="AI167" s="227">
        <v>895765.80999999994</v>
      </c>
      <c r="AJ167" s="227">
        <v>994555.44000000006</v>
      </c>
      <c r="AK167" s="227">
        <v>1038235.13</v>
      </c>
      <c r="AL167" s="227">
        <v>927838.79</v>
      </c>
      <c r="AM167" s="227">
        <v>883506.11</v>
      </c>
      <c r="AN167" s="227">
        <v>778160.1</v>
      </c>
      <c r="AO167" s="227">
        <v>798697.96000000008</v>
      </c>
      <c r="AP167" s="228">
        <v>1012937.2699999999</v>
      </c>
    </row>
    <row r="168" spans="1:43" s="229" customFormat="1" ht="0.95" customHeight="1" outlineLevel="2" x14ac:dyDescent="0.2">
      <c r="A168" s="195"/>
      <c r="B168" s="235"/>
      <c r="C168" s="280"/>
      <c r="D168" s="198"/>
      <c r="E168" s="252"/>
      <c r="F168" s="227"/>
      <c r="G168" s="227"/>
      <c r="H168" s="18">
        <f t="shared" si="20"/>
        <v>0</v>
      </c>
      <c r="I168" s="232">
        <f t="shared" si="21"/>
        <v>0</v>
      </c>
      <c r="J168" s="263"/>
      <c r="K168" s="264"/>
      <c r="L168" s="18"/>
      <c r="M168" s="234">
        <f t="shared" si="19"/>
        <v>0</v>
      </c>
      <c r="N168" s="225"/>
      <c r="O168" s="18"/>
      <c r="P168" s="234">
        <f t="shared" si="22"/>
        <v>0</v>
      </c>
      <c r="Q168" s="237"/>
      <c r="R168" s="226"/>
      <c r="S168" s="226"/>
      <c r="T168" s="227"/>
      <c r="U168" s="227"/>
      <c r="V168" s="227"/>
      <c r="W168" s="227"/>
      <c r="X168" s="227"/>
      <c r="Y168" s="227"/>
      <c r="Z168" s="227"/>
      <c r="AA168" s="227"/>
      <c r="AB168" s="227"/>
      <c r="AC168" s="227"/>
      <c r="AD168" s="227"/>
      <c r="AE168" s="226"/>
      <c r="AF168" s="227"/>
      <c r="AG168" s="227"/>
      <c r="AH168" s="227"/>
      <c r="AI168" s="227"/>
      <c r="AJ168" s="227"/>
      <c r="AK168" s="227"/>
      <c r="AL168" s="227"/>
      <c r="AM168" s="227"/>
      <c r="AN168" s="227"/>
      <c r="AO168" s="227"/>
      <c r="AP168" s="228"/>
    </row>
    <row r="169" spans="1:43" s="13" customFormat="1" ht="12.75" x14ac:dyDescent="0.2">
      <c r="A169" s="195" t="s">
        <v>1170</v>
      </c>
      <c r="B169" s="235" t="s">
        <v>984</v>
      </c>
      <c r="C169" s="280" t="s">
        <v>985</v>
      </c>
      <c r="D169" s="198"/>
      <c r="E169" s="252"/>
      <c r="F169" s="227">
        <v>0</v>
      </c>
      <c r="G169" s="227">
        <v>0</v>
      </c>
      <c r="H169" s="18">
        <f t="shared" si="20"/>
        <v>0</v>
      </c>
      <c r="I169" s="232">
        <f t="shared" si="21"/>
        <v>0</v>
      </c>
      <c r="J169" s="263"/>
      <c r="K169" s="264"/>
      <c r="L169" s="18">
        <v>0</v>
      </c>
      <c r="M169" s="234">
        <f t="shared" si="19"/>
        <v>0</v>
      </c>
      <c r="N169" s="225"/>
      <c r="O169" s="18">
        <v>0</v>
      </c>
      <c r="P169" s="234">
        <f t="shared" si="22"/>
        <v>0</v>
      </c>
      <c r="Q169" s="237"/>
      <c r="R169" s="226">
        <v>0</v>
      </c>
      <c r="S169" s="226">
        <v>0</v>
      </c>
      <c r="T169" s="227">
        <v>0</v>
      </c>
      <c r="U169" s="227">
        <v>0</v>
      </c>
      <c r="V169" s="227">
        <v>0</v>
      </c>
      <c r="W169" s="227">
        <v>0</v>
      </c>
      <c r="X169" s="227">
        <v>0</v>
      </c>
      <c r="Y169" s="227">
        <v>0</v>
      </c>
      <c r="Z169" s="227">
        <v>0</v>
      </c>
      <c r="AA169" s="227">
        <v>0</v>
      </c>
      <c r="AB169" s="227">
        <v>0</v>
      </c>
      <c r="AC169" s="227">
        <v>0</v>
      </c>
      <c r="AD169" s="227">
        <v>0</v>
      </c>
      <c r="AE169" s="226">
        <v>0</v>
      </c>
      <c r="AF169" s="227">
        <v>0</v>
      </c>
      <c r="AG169" s="227">
        <v>0</v>
      </c>
      <c r="AH169" s="227">
        <v>0</v>
      </c>
      <c r="AI169" s="227">
        <v>0</v>
      </c>
      <c r="AJ169" s="227">
        <v>0</v>
      </c>
      <c r="AK169" s="227">
        <v>0</v>
      </c>
      <c r="AL169" s="227">
        <v>0</v>
      </c>
      <c r="AM169" s="227">
        <v>0</v>
      </c>
      <c r="AN169" s="227">
        <v>0</v>
      </c>
      <c r="AO169" s="227">
        <v>0</v>
      </c>
      <c r="AP169" s="228">
        <v>0</v>
      </c>
    </row>
    <row r="170" spans="1:43" s="13" customFormat="1" ht="0.95" customHeight="1" outlineLevel="2" x14ac:dyDescent="0.2">
      <c r="A170" s="195"/>
      <c r="B170" s="235"/>
      <c r="C170" s="280"/>
      <c r="D170" s="198"/>
      <c r="E170" s="252"/>
      <c r="F170" s="227"/>
      <c r="G170" s="227"/>
      <c r="H170" s="18">
        <f t="shared" si="20"/>
        <v>0</v>
      </c>
      <c r="I170" s="232">
        <f t="shared" si="21"/>
        <v>0</v>
      </c>
      <c r="J170" s="263"/>
      <c r="K170" s="264"/>
      <c r="L170" s="18"/>
      <c r="M170" s="234">
        <f t="shared" si="19"/>
        <v>0</v>
      </c>
      <c r="N170" s="225"/>
      <c r="O170" s="18"/>
      <c r="P170" s="234">
        <f t="shared" si="22"/>
        <v>0</v>
      </c>
      <c r="Q170" s="237"/>
      <c r="R170" s="226"/>
      <c r="S170" s="226"/>
      <c r="T170" s="227"/>
      <c r="U170" s="227"/>
      <c r="V170" s="227"/>
      <c r="W170" s="227"/>
      <c r="X170" s="227"/>
      <c r="Y170" s="227"/>
      <c r="Z170" s="227"/>
      <c r="AA170" s="227"/>
      <c r="AB170" s="227"/>
      <c r="AC170" s="227"/>
      <c r="AD170" s="227"/>
      <c r="AE170" s="226"/>
      <c r="AF170" s="227"/>
      <c r="AG170" s="227"/>
      <c r="AH170" s="227"/>
      <c r="AI170" s="227"/>
      <c r="AJ170" s="227"/>
      <c r="AK170" s="227"/>
      <c r="AL170" s="227"/>
      <c r="AM170" s="227"/>
      <c r="AN170" s="227"/>
      <c r="AO170" s="227"/>
      <c r="AP170" s="228"/>
    </row>
    <row r="171" spans="1:43" s="13" customFormat="1" ht="12.75" outlineLevel="3" x14ac:dyDescent="0.2">
      <c r="A171" s="360" t="s">
        <v>1429</v>
      </c>
      <c r="B171" s="361" t="s">
        <v>2299</v>
      </c>
      <c r="C171" s="362" t="s">
        <v>3168</v>
      </c>
      <c r="D171" s="363"/>
      <c r="E171" s="364"/>
      <c r="F171" s="227">
        <v>10405410.778999999</v>
      </c>
      <c r="G171" s="227">
        <v>24418173.25</v>
      </c>
      <c r="H171" s="227">
        <f t="shared" si="20"/>
        <v>-14012762.471000001</v>
      </c>
      <c r="I171" s="437">
        <f t="shared" si="21"/>
        <v>-0.57386612534580161</v>
      </c>
      <c r="J171" s="437"/>
      <c r="K171" s="365"/>
      <c r="L171" s="18">
        <v>24418173.25</v>
      </c>
      <c r="M171" s="234">
        <f t="shared" si="19"/>
        <v>-14012762.471000001</v>
      </c>
      <c r="N171" s="365"/>
      <c r="O171" s="18">
        <v>34815371.059</v>
      </c>
      <c r="P171" s="234">
        <f t="shared" si="22"/>
        <v>-24409960.280000001</v>
      </c>
      <c r="Q171" s="353"/>
      <c r="R171" s="226">
        <v>18873916.98</v>
      </c>
      <c r="S171" s="226">
        <v>18016787.631999999</v>
      </c>
      <c r="T171" s="227">
        <v>15421334.843</v>
      </c>
      <c r="U171" s="227">
        <v>17808358.002999999</v>
      </c>
      <c r="V171" s="227">
        <v>16272433.763</v>
      </c>
      <c r="W171" s="227">
        <v>16255389.793</v>
      </c>
      <c r="X171" s="227">
        <v>20526810.263</v>
      </c>
      <c r="Y171" s="227">
        <v>9183153.3499999996</v>
      </c>
      <c r="Z171" s="227">
        <v>17646156.34</v>
      </c>
      <c r="AA171" s="227">
        <v>18853672.34</v>
      </c>
      <c r="AB171" s="227">
        <v>19990646.440000001</v>
      </c>
      <c r="AC171" s="227">
        <v>24011730.953000002</v>
      </c>
      <c r="AD171" s="227">
        <v>24418173.25</v>
      </c>
      <c r="AE171" s="226">
        <v>21363322.098999999</v>
      </c>
      <c r="AF171" s="227">
        <v>34744743.420000002</v>
      </c>
      <c r="AG171" s="227">
        <v>21534056.289000001</v>
      </c>
      <c r="AH171" s="227">
        <v>22390588.550000001</v>
      </c>
      <c r="AI171" s="227">
        <v>23986714.438999999</v>
      </c>
      <c r="AJ171" s="227">
        <v>23796731.228999998</v>
      </c>
      <c r="AK171" s="227">
        <v>23708884.509</v>
      </c>
      <c r="AL171" s="227">
        <v>25225355.798999999</v>
      </c>
      <c r="AM171" s="227">
        <v>28930521.146000002</v>
      </c>
      <c r="AN171" s="227">
        <v>35231144.689000003</v>
      </c>
      <c r="AO171" s="227">
        <v>34815371.059</v>
      </c>
      <c r="AP171" s="228">
        <v>10405410.778999999</v>
      </c>
      <c r="AQ171" s="227"/>
    </row>
    <row r="172" spans="1:43" s="13" customFormat="1" ht="12.75" outlineLevel="3" x14ac:dyDescent="0.2">
      <c r="A172" s="360" t="s">
        <v>1430</v>
      </c>
      <c r="B172" s="361" t="s">
        <v>2300</v>
      </c>
      <c r="C172" s="362" t="s">
        <v>3169</v>
      </c>
      <c r="D172" s="363"/>
      <c r="E172" s="364"/>
      <c r="F172" s="227">
        <v>116386.04000000001</v>
      </c>
      <c r="G172" s="227">
        <v>116245.53</v>
      </c>
      <c r="H172" s="227">
        <f t="shared" si="20"/>
        <v>140.51000000000931</v>
      </c>
      <c r="I172" s="437">
        <f t="shared" si="21"/>
        <v>1.2087346498399491E-3</v>
      </c>
      <c r="J172" s="437"/>
      <c r="K172" s="365"/>
      <c r="L172" s="18">
        <v>116245.53</v>
      </c>
      <c r="M172" s="234">
        <f t="shared" si="19"/>
        <v>140.51000000000931</v>
      </c>
      <c r="N172" s="365"/>
      <c r="O172" s="18">
        <v>651033.24</v>
      </c>
      <c r="P172" s="234">
        <f t="shared" si="22"/>
        <v>-534647.19999999995</v>
      </c>
      <c r="Q172" s="353"/>
      <c r="R172" s="226">
        <v>136492.48000000001</v>
      </c>
      <c r="S172" s="226">
        <v>161925.54</v>
      </c>
      <c r="T172" s="227">
        <v>100118.68000000001</v>
      </c>
      <c r="U172" s="227">
        <v>236817.24</v>
      </c>
      <c r="V172" s="227">
        <v>125022.47</v>
      </c>
      <c r="W172" s="227">
        <v>145746.92000000001</v>
      </c>
      <c r="X172" s="227">
        <v>79142.7</v>
      </c>
      <c r="Y172" s="227">
        <v>114330.64</v>
      </c>
      <c r="Z172" s="227">
        <v>86589.67</v>
      </c>
      <c r="AA172" s="227">
        <v>78079.820000000007</v>
      </c>
      <c r="AB172" s="227">
        <v>44079.13</v>
      </c>
      <c r="AC172" s="227">
        <v>128921.76000000001</v>
      </c>
      <c r="AD172" s="227">
        <v>116245.53</v>
      </c>
      <c r="AE172" s="226">
        <v>92023.34</v>
      </c>
      <c r="AF172" s="227">
        <v>239718.92</v>
      </c>
      <c r="AG172" s="227">
        <v>340041.58</v>
      </c>
      <c r="AH172" s="227">
        <v>886749.55</v>
      </c>
      <c r="AI172" s="227">
        <v>167672.73000000001</v>
      </c>
      <c r="AJ172" s="227">
        <v>478900.23</v>
      </c>
      <c r="AK172" s="227">
        <v>334053.59000000003</v>
      </c>
      <c r="AL172" s="227">
        <v>239743.48</v>
      </c>
      <c r="AM172" s="227">
        <v>168435.93</v>
      </c>
      <c r="AN172" s="227">
        <v>-2376252.7800000003</v>
      </c>
      <c r="AO172" s="227">
        <v>651033.24</v>
      </c>
      <c r="AP172" s="228">
        <v>116386.04000000001</v>
      </c>
      <c r="AQ172" s="227"/>
    </row>
    <row r="173" spans="1:43" s="13" customFormat="1" ht="12.75" outlineLevel="3" x14ac:dyDescent="0.2">
      <c r="A173" s="360" t="s">
        <v>1431</v>
      </c>
      <c r="B173" s="361" t="s">
        <v>2301</v>
      </c>
      <c r="C173" s="362" t="s">
        <v>3170</v>
      </c>
      <c r="D173" s="363"/>
      <c r="E173" s="364"/>
      <c r="F173" s="227">
        <v>123595.46</v>
      </c>
      <c r="G173" s="227">
        <v>0.02</v>
      </c>
      <c r="H173" s="227">
        <f t="shared" si="20"/>
        <v>123595.44</v>
      </c>
      <c r="I173" s="437" t="str">
        <f t="shared" si="21"/>
        <v>N.M.</v>
      </c>
      <c r="J173" s="437"/>
      <c r="K173" s="365"/>
      <c r="L173" s="18">
        <v>0.02</v>
      </c>
      <c r="M173" s="234">
        <f t="shared" si="19"/>
        <v>123595.44</v>
      </c>
      <c r="N173" s="365"/>
      <c r="O173" s="18">
        <v>14.9</v>
      </c>
      <c r="P173" s="234">
        <f t="shared" si="22"/>
        <v>123580.56000000001</v>
      </c>
      <c r="Q173" s="353"/>
      <c r="R173" s="226">
        <v>6434.6100000000006</v>
      </c>
      <c r="S173" s="226">
        <v>161.24</v>
      </c>
      <c r="T173" s="227">
        <v>6156.46</v>
      </c>
      <c r="U173" s="227">
        <v>0.02</v>
      </c>
      <c r="V173" s="227">
        <v>111.68</v>
      </c>
      <c r="W173" s="227">
        <v>2.6</v>
      </c>
      <c r="X173" s="227">
        <v>0.02</v>
      </c>
      <c r="Y173" s="227">
        <v>0.02</v>
      </c>
      <c r="Z173" s="227">
        <v>0.02</v>
      </c>
      <c r="AA173" s="227">
        <v>5504.53</v>
      </c>
      <c r="AB173" s="227">
        <v>53.01</v>
      </c>
      <c r="AC173" s="227">
        <v>55.38</v>
      </c>
      <c r="AD173" s="227">
        <v>0.02</v>
      </c>
      <c r="AE173" s="226">
        <v>22487.82</v>
      </c>
      <c r="AF173" s="227">
        <v>989.01</v>
      </c>
      <c r="AG173" s="227">
        <v>0.02</v>
      </c>
      <c r="AH173" s="227">
        <v>22162.62</v>
      </c>
      <c r="AI173" s="227">
        <v>175.46</v>
      </c>
      <c r="AJ173" s="227">
        <v>314.14</v>
      </c>
      <c r="AK173" s="227">
        <v>505.7</v>
      </c>
      <c r="AL173" s="227">
        <v>7450.7300000000005</v>
      </c>
      <c r="AM173" s="227">
        <v>94.52</v>
      </c>
      <c r="AN173" s="227">
        <v>0.02</v>
      </c>
      <c r="AO173" s="227">
        <v>14.9</v>
      </c>
      <c r="AP173" s="228">
        <v>123595.46</v>
      </c>
      <c r="AQ173" s="227"/>
    </row>
    <row r="174" spans="1:43" s="13" customFormat="1" ht="12.75" outlineLevel="3" x14ac:dyDescent="0.2">
      <c r="A174" s="360" t="s">
        <v>1432</v>
      </c>
      <c r="B174" s="361" t="s">
        <v>2302</v>
      </c>
      <c r="C174" s="362" t="s">
        <v>3171</v>
      </c>
      <c r="D174" s="363"/>
      <c r="E174" s="364"/>
      <c r="F174" s="227">
        <v>101369.64</v>
      </c>
      <c r="G174" s="227">
        <v>0</v>
      </c>
      <c r="H174" s="227">
        <f t="shared" si="20"/>
        <v>101369.64</v>
      </c>
      <c r="I174" s="437" t="str">
        <f t="shared" si="21"/>
        <v>N.M.</v>
      </c>
      <c r="J174" s="437"/>
      <c r="K174" s="365"/>
      <c r="L174" s="18">
        <v>0</v>
      </c>
      <c r="M174" s="234">
        <f t="shared" si="19"/>
        <v>101369.64</v>
      </c>
      <c r="N174" s="365"/>
      <c r="O174" s="18">
        <v>116982.22</v>
      </c>
      <c r="P174" s="234">
        <f t="shared" si="22"/>
        <v>-15612.580000000002</v>
      </c>
      <c r="Q174" s="353"/>
      <c r="R174" s="226">
        <v>789087.93</v>
      </c>
      <c r="S174" s="226">
        <v>948528.52</v>
      </c>
      <c r="T174" s="227">
        <v>1050952.8400000001</v>
      </c>
      <c r="U174" s="227">
        <v>1066027.6599999999</v>
      </c>
      <c r="V174" s="227">
        <v>873819.75</v>
      </c>
      <c r="W174" s="227">
        <v>627306.70000000007</v>
      </c>
      <c r="X174" s="227">
        <v>949437.46</v>
      </c>
      <c r="Y174" s="227">
        <v>764199.22</v>
      </c>
      <c r="Z174" s="227">
        <v>772782.95000000007</v>
      </c>
      <c r="AA174" s="227">
        <v>1153084.45</v>
      </c>
      <c r="AB174" s="227">
        <v>1362831.23</v>
      </c>
      <c r="AC174" s="227">
        <v>564722.80000000005</v>
      </c>
      <c r="AD174" s="227">
        <v>0</v>
      </c>
      <c r="AE174" s="226">
        <v>1815123.38</v>
      </c>
      <c r="AF174" s="227">
        <v>1612996.37</v>
      </c>
      <c r="AG174" s="227">
        <v>1144197.52</v>
      </c>
      <c r="AH174" s="227">
        <v>736256.33</v>
      </c>
      <c r="AI174" s="227">
        <v>584373.85</v>
      </c>
      <c r="AJ174" s="227">
        <v>115351.42</v>
      </c>
      <c r="AK174" s="227">
        <v>81703.41</v>
      </c>
      <c r="AL174" s="227">
        <v>342992.60000000003</v>
      </c>
      <c r="AM174" s="227">
        <v>93311.900000000009</v>
      </c>
      <c r="AN174" s="227">
        <v>100904.64</v>
      </c>
      <c r="AO174" s="227">
        <v>116982.22</v>
      </c>
      <c r="AP174" s="228">
        <v>101369.64</v>
      </c>
      <c r="AQ174" s="227"/>
    </row>
    <row r="175" spans="1:43" s="13" customFormat="1" ht="12.75" outlineLevel="3" x14ac:dyDescent="0.2">
      <c r="A175" s="360" t="s">
        <v>1433</v>
      </c>
      <c r="B175" s="361" t="s">
        <v>2303</v>
      </c>
      <c r="C175" s="362" t="s">
        <v>3172</v>
      </c>
      <c r="D175" s="363"/>
      <c r="E175" s="364"/>
      <c r="F175" s="227">
        <v>0</v>
      </c>
      <c r="G175" s="227">
        <v>0</v>
      </c>
      <c r="H175" s="227">
        <f t="shared" si="20"/>
        <v>0</v>
      </c>
      <c r="I175" s="437">
        <f t="shared" si="21"/>
        <v>0</v>
      </c>
      <c r="J175" s="437"/>
      <c r="K175" s="365"/>
      <c r="L175" s="18">
        <v>0</v>
      </c>
      <c r="M175" s="234">
        <f t="shared" si="19"/>
        <v>0</v>
      </c>
      <c r="N175" s="365"/>
      <c r="O175" s="18">
        <v>0</v>
      </c>
      <c r="P175" s="234">
        <f t="shared" si="22"/>
        <v>0</v>
      </c>
      <c r="Q175" s="353"/>
      <c r="R175" s="226">
        <v>0</v>
      </c>
      <c r="S175" s="226">
        <v>0</v>
      </c>
      <c r="T175" s="227">
        <v>0</v>
      </c>
      <c r="U175" s="227">
        <v>1672808.1</v>
      </c>
      <c r="V175" s="227">
        <v>1672808.1</v>
      </c>
      <c r="W175" s="227">
        <v>0</v>
      </c>
      <c r="X175" s="227">
        <v>1781608.62</v>
      </c>
      <c r="Y175" s="227">
        <v>0</v>
      </c>
      <c r="Z175" s="227">
        <v>0</v>
      </c>
      <c r="AA175" s="227">
        <v>0</v>
      </c>
      <c r="AB175" s="227">
        <v>0</v>
      </c>
      <c r="AC175" s="227">
        <v>0</v>
      </c>
      <c r="AD175" s="227">
        <v>0</v>
      </c>
      <c r="AE175" s="226">
        <v>0</v>
      </c>
      <c r="AF175" s="227">
        <v>0</v>
      </c>
      <c r="AG175" s="227">
        <v>0</v>
      </c>
      <c r="AH175" s="227">
        <v>0</v>
      </c>
      <c r="AI175" s="227">
        <v>0</v>
      </c>
      <c r="AJ175" s="227">
        <v>0</v>
      </c>
      <c r="AK175" s="227">
        <v>0</v>
      </c>
      <c r="AL175" s="227">
        <v>0</v>
      </c>
      <c r="AM175" s="227">
        <v>0</v>
      </c>
      <c r="AN175" s="227">
        <v>0</v>
      </c>
      <c r="AO175" s="227">
        <v>0</v>
      </c>
      <c r="AP175" s="228">
        <v>0</v>
      </c>
      <c r="AQ175" s="227"/>
    </row>
    <row r="176" spans="1:43" s="13" customFormat="1" ht="12.75" outlineLevel="3" x14ac:dyDescent="0.2">
      <c r="A176" s="360" t="s">
        <v>1434</v>
      </c>
      <c r="B176" s="361" t="s">
        <v>2304</v>
      </c>
      <c r="C176" s="362" t="s">
        <v>3173</v>
      </c>
      <c r="D176" s="363"/>
      <c r="E176" s="364"/>
      <c r="F176" s="227">
        <v>71056.960000000006</v>
      </c>
      <c r="G176" s="227">
        <v>973.21</v>
      </c>
      <c r="H176" s="227">
        <f t="shared" si="20"/>
        <v>70083.75</v>
      </c>
      <c r="I176" s="437" t="str">
        <f t="shared" si="21"/>
        <v>N.M.</v>
      </c>
      <c r="J176" s="437"/>
      <c r="K176" s="365"/>
      <c r="L176" s="18">
        <v>973.21</v>
      </c>
      <c r="M176" s="234">
        <f t="shared" si="19"/>
        <v>70083.75</v>
      </c>
      <c r="N176" s="365"/>
      <c r="O176" s="18">
        <v>80518.040000000008</v>
      </c>
      <c r="P176" s="234">
        <f t="shared" si="22"/>
        <v>-9461.0800000000017</v>
      </c>
      <c r="Q176" s="353"/>
      <c r="R176" s="226">
        <v>118317.94</v>
      </c>
      <c r="S176" s="226">
        <v>128688.87000000001</v>
      </c>
      <c r="T176" s="227">
        <v>123515.77</v>
      </c>
      <c r="U176" s="227">
        <v>227602.56</v>
      </c>
      <c r="V176" s="227">
        <v>117619.74</v>
      </c>
      <c r="W176" s="227">
        <v>51769.73</v>
      </c>
      <c r="X176" s="227">
        <v>116301.46</v>
      </c>
      <c r="Y176" s="227">
        <v>82886.06</v>
      </c>
      <c r="Z176" s="227">
        <v>109712.67</v>
      </c>
      <c r="AA176" s="227">
        <v>108256.03</v>
      </c>
      <c r="AB176" s="227">
        <v>132819.32</v>
      </c>
      <c r="AC176" s="227">
        <v>112806.90000000001</v>
      </c>
      <c r="AD176" s="227">
        <v>973.21</v>
      </c>
      <c r="AE176" s="226">
        <v>119164.35</v>
      </c>
      <c r="AF176" s="227">
        <v>71530.930000000008</v>
      </c>
      <c r="AG176" s="227">
        <v>120555.24</v>
      </c>
      <c r="AH176" s="227">
        <v>91383.21</v>
      </c>
      <c r="AI176" s="227">
        <v>79439.040000000008</v>
      </c>
      <c r="AJ176" s="227">
        <v>90215.58</v>
      </c>
      <c r="AK176" s="227">
        <v>47212</v>
      </c>
      <c r="AL176" s="227">
        <v>135243.15</v>
      </c>
      <c r="AM176" s="227">
        <v>93010.76</v>
      </c>
      <c r="AN176" s="227">
        <v>95073.5</v>
      </c>
      <c r="AO176" s="227">
        <v>80518.040000000008</v>
      </c>
      <c r="AP176" s="228">
        <v>71056.960000000006</v>
      </c>
      <c r="AQ176" s="227"/>
    </row>
    <row r="177" spans="1:43" s="13" customFormat="1" ht="12.75" x14ac:dyDescent="0.2">
      <c r="A177" s="195" t="s">
        <v>1171</v>
      </c>
      <c r="B177" s="235" t="s">
        <v>986</v>
      </c>
      <c r="C177" s="280" t="s">
        <v>987</v>
      </c>
      <c r="D177" s="198"/>
      <c r="E177" s="252"/>
      <c r="F177" s="227">
        <v>10817818.879000001</v>
      </c>
      <c r="G177" s="227">
        <v>24535392.010000002</v>
      </c>
      <c r="H177" s="18">
        <f t="shared" si="20"/>
        <v>-13717573.131000001</v>
      </c>
      <c r="I177" s="232">
        <f t="shared" si="21"/>
        <v>-0.55909329369626815</v>
      </c>
      <c r="J177" s="263"/>
      <c r="K177" s="264"/>
      <c r="L177" s="18">
        <v>24535392.010000002</v>
      </c>
      <c r="M177" s="234">
        <f t="shared" si="19"/>
        <v>-13717573.131000001</v>
      </c>
      <c r="N177" s="225"/>
      <c r="O177" s="18">
        <v>35663919.458999999</v>
      </c>
      <c r="P177" s="234">
        <f t="shared" si="22"/>
        <v>-24846100.579999998</v>
      </c>
      <c r="Q177" s="237"/>
      <c r="R177" s="226">
        <v>19924249.940000001</v>
      </c>
      <c r="S177" s="226">
        <v>19256091.801999997</v>
      </c>
      <c r="T177" s="227">
        <v>16702078.593</v>
      </c>
      <c r="U177" s="227">
        <v>21011613.582999997</v>
      </c>
      <c r="V177" s="227">
        <v>19061815.503000002</v>
      </c>
      <c r="W177" s="227">
        <v>17080215.743000001</v>
      </c>
      <c r="X177" s="227">
        <v>23453300.523000002</v>
      </c>
      <c r="Y177" s="227">
        <v>10144569.290000001</v>
      </c>
      <c r="Z177" s="227">
        <v>18615241.650000002</v>
      </c>
      <c r="AA177" s="227">
        <v>20198597.170000002</v>
      </c>
      <c r="AB177" s="227">
        <v>21530429.130000003</v>
      </c>
      <c r="AC177" s="227">
        <v>24818237.793000001</v>
      </c>
      <c r="AD177" s="227">
        <v>24535392.010000002</v>
      </c>
      <c r="AE177" s="226">
        <v>23412120.989</v>
      </c>
      <c r="AF177" s="227">
        <v>36669978.649999999</v>
      </c>
      <c r="AG177" s="227">
        <v>23138850.648999996</v>
      </c>
      <c r="AH177" s="227">
        <v>24127140.260000002</v>
      </c>
      <c r="AI177" s="227">
        <v>24818375.519000001</v>
      </c>
      <c r="AJ177" s="227">
        <v>24481512.598999999</v>
      </c>
      <c r="AK177" s="227">
        <v>24172359.208999999</v>
      </c>
      <c r="AL177" s="227">
        <v>25950785.759</v>
      </c>
      <c r="AM177" s="227">
        <v>29285374.256000001</v>
      </c>
      <c r="AN177" s="227">
        <v>33050870.069000002</v>
      </c>
      <c r="AO177" s="227">
        <v>35663919.458999999</v>
      </c>
      <c r="AP177" s="228">
        <v>10817818.879000001</v>
      </c>
    </row>
    <row r="178" spans="1:43" s="13" customFormat="1" ht="0.95" customHeight="1" outlineLevel="2" x14ac:dyDescent="0.2">
      <c r="A178" s="195"/>
      <c r="B178" s="235"/>
      <c r="C178" s="280"/>
      <c r="D178" s="198"/>
      <c r="E178" s="252"/>
      <c r="F178" s="227"/>
      <c r="G178" s="227"/>
      <c r="H178" s="18">
        <f t="shared" si="20"/>
        <v>0</v>
      </c>
      <c r="I178" s="232">
        <f t="shared" si="21"/>
        <v>0</v>
      </c>
      <c r="J178" s="263"/>
      <c r="K178" s="264"/>
      <c r="L178" s="18"/>
      <c r="M178" s="234">
        <f t="shared" si="19"/>
        <v>0</v>
      </c>
      <c r="N178" s="225"/>
      <c r="O178" s="18"/>
      <c r="P178" s="234">
        <f t="shared" si="22"/>
        <v>0</v>
      </c>
      <c r="Q178" s="237"/>
      <c r="R178" s="226"/>
      <c r="S178" s="226"/>
      <c r="T178" s="227"/>
      <c r="U178" s="227"/>
      <c r="V178" s="227"/>
      <c r="W178" s="227"/>
      <c r="X178" s="227"/>
      <c r="Y178" s="227"/>
      <c r="Z178" s="227"/>
      <c r="AA178" s="227"/>
      <c r="AB178" s="227"/>
      <c r="AC178" s="227"/>
      <c r="AD178" s="227"/>
      <c r="AE178" s="226"/>
      <c r="AF178" s="227"/>
      <c r="AG178" s="227"/>
      <c r="AH178" s="227"/>
      <c r="AI178" s="227"/>
      <c r="AJ178" s="227"/>
      <c r="AK178" s="227"/>
      <c r="AL178" s="227"/>
      <c r="AM178" s="227"/>
      <c r="AN178" s="227"/>
      <c r="AO178" s="227"/>
      <c r="AP178" s="228"/>
    </row>
    <row r="179" spans="1:43" s="13" customFormat="1" ht="12.75" outlineLevel="3" x14ac:dyDescent="0.2">
      <c r="A179" s="360" t="s">
        <v>1435</v>
      </c>
      <c r="B179" s="361" t="s">
        <v>2305</v>
      </c>
      <c r="C179" s="362" t="s">
        <v>3174</v>
      </c>
      <c r="D179" s="363"/>
      <c r="E179" s="364"/>
      <c r="F179" s="227">
        <v>19209065.379999999</v>
      </c>
      <c r="G179" s="227">
        <v>8429606.5399999991</v>
      </c>
      <c r="H179" s="227">
        <f t="shared" si="20"/>
        <v>10779458.84</v>
      </c>
      <c r="I179" s="437">
        <f t="shared" si="21"/>
        <v>1.2787618009036992</v>
      </c>
      <c r="J179" s="437"/>
      <c r="K179" s="365"/>
      <c r="L179" s="18">
        <v>8429606.5399999991</v>
      </c>
      <c r="M179" s="234">
        <f t="shared" ref="M179:M210" si="23">F179-L179</f>
        <v>10779458.84</v>
      </c>
      <c r="N179" s="365"/>
      <c r="O179" s="18">
        <v>21948577.120000001</v>
      </c>
      <c r="P179" s="234">
        <f t="shared" si="22"/>
        <v>-2739511.7400000021</v>
      </c>
      <c r="Q179" s="353"/>
      <c r="R179" s="226">
        <v>19671666.41</v>
      </c>
      <c r="S179" s="226">
        <v>21170645.489999998</v>
      </c>
      <c r="T179" s="227">
        <v>18556896.149999999</v>
      </c>
      <c r="U179" s="227">
        <v>20318688.93</v>
      </c>
      <c r="V179" s="227">
        <v>22034061.379999999</v>
      </c>
      <c r="W179" s="227">
        <v>21619239.190000001</v>
      </c>
      <c r="X179" s="227">
        <v>18391432.469999999</v>
      </c>
      <c r="Y179" s="227">
        <v>11605206.199999999</v>
      </c>
      <c r="Z179" s="227">
        <v>8090419.9900000002</v>
      </c>
      <c r="AA179" s="227">
        <v>6274830.0199999996</v>
      </c>
      <c r="AB179" s="227">
        <v>7760458.4400000004</v>
      </c>
      <c r="AC179" s="227">
        <v>8452087.8000000007</v>
      </c>
      <c r="AD179" s="227">
        <v>8429606.5399999991</v>
      </c>
      <c r="AE179" s="226">
        <v>6414481.54</v>
      </c>
      <c r="AF179" s="227">
        <v>7342238.54</v>
      </c>
      <c r="AG179" s="227">
        <v>11713372.27</v>
      </c>
      <c r="AH179" s="227">
        <v>12659586.84</v>
      </c>
      <c r="AI179" s="227">
        <v>11950452.880000001</v>
      </c>
      <c r="AJ179" s="227">
        <v>11885793.99</v>
      </c>
      <c r="AK179" s="227">
        <v>9068568.5800000001</v>
      </c>
      <c r="AL179" s="227">
        <v>7145754.2000000002</v>
      </c>
      <c r="AM179" s="227">
        <v>9852184.0999999996</v>
      </c>
      <c r="AN179" s="227">
        <v>16218619.85</v>
      </c>
      <c r="AO179" s="227">
        <v>21948577.120000001</v>
      </c>
      <c r="AP179" s="228">
        <v>19209065.379999999</v>
      </c>
      <c r="AQ179" s="227"/>
    </row>
    <row r="180" spans="1:43" s="13" customFormat="1" ht="12.75" outlineLevel="3" x14ac:dyDescent="0.2">
      <c r="A180" s="360" t="s">
        <v>1436</v>
      </c>
      <c r="B180" s="361" t="s">
        <v>2306</v>
      </c>
      <c r="C180" s="362" t="s">
        <v>3175</v>
      </c>
      <c r="D180" s="363"/>
      <c r="E180" s="364"/>
      <c r="F180" s="227">
        <v>825516.6</v>
      </c>
      <c r="G180" s="227">
        <v>715565.84</v>
      </c>
      <c r="H180" s="227">
        <f t="shared" ref="H180:H211" si="24">+F180-G180</f>
        <v>109950.76000000001</v>
      </c>
      <c r="I180" s="437">
        <f t="shared" ref="I180:I211" si="25">IF(G180&lt;0,IF(H180=0,0,IF(OR(G180=0,F180=0),"N.M.",IF(ABS(H180/G180)&gt;=10,"N.M.",H180/(-G180)))),IF(H180=0,0,IF(OR(G180=0,F180=0),"N.M.",IF(ABS(H180/G180)&gt;=10,"N.M.",H180/G180))))</f>
        <v>0.1536556859673458</v>
      </c>
      <c r="J180" s="437"/>
      <c r="K180" s="365"/>
      <c r="L180" s="18">
        <v>715565.84</v>
      </c>
      <c r="M180" s="234">
        <f t="shared" si="23"/>
        <v>109950.76000000001</v>
      </c>
      <c r="N180" s="365"/>
      <c r="O180" s="18">
        <v>1170411.48</v>
      </c>
      <c r="P180" s="234">
        <f t="shared" ref="P180:P211" si="26">+F180-O180</f>
        <v>-344894.88</v>
      </c>
      <c r="Q180" s="353"/>
      <c r="R180" s="226">
        <v>620328.88</v>
      </c>
      <c r="S180" s="226">
        <v>570928.77</v>
      </c>
      <c r="T180" s="227">
        <v>568447.17000000004</v>
      </c>
      <c r="U180" s="227">
        <v>747614.6</v>
      </c>
      <c r="V180" s="227">
        <v>676857.20000000007</v>
      </c>
      <c r="W180" s="227">
        <v>602712.92000000004</v>
      </c>
      <c r="X180" s="227">
        <v>434207.81</v>
      </c>
      <c r="Y180" s="227">
        <v>266488.09000000003</v>
      </c>
      <c r="Z180" s="227">
        <v>546560.28</v>
      </c>
      <c r="AA180" s="227">
        <v>817248.05</v>
      </c>
      <c r="AB180" s="227">
        <v>904098.82000000007</v>
      </c>
      <c r="AC180" s="227">
        <v>713345.16</v>
      </c>
      <c r="AD180" s="227">
        <v>715565.84</v>
      </c>
      <c r="AE180" s="226">
        <v>747396.12</v>
      </c>
      <c r="AF180" s="227">
        <v>989563.14</v>
      </c>
      <c r="AG180" s="227">
        <v>977797.05</v>
      </c>
      <c r="AH180" s="227">
        <v>671321.89</v>
      </c>
      <c r="AI180" s="227">
        <v>697256.23</v>
      </c>
      <c r="AJ180" s="227">
        <v>1004364.31</v>
      </c>
      <c r="AK180" s="227">
        <v>1083264.83</v>
      </c>
      <c r="AL180" s="227">
        <v>1474629.6099999999</v>
      </c>
      <c r="AM180" s="227">
        <v>1504985.48</v>
      </c>
      <c r="AN180" s="227">
        <v>1504985.48</v>
      </c>
      <c r="AO180" s="227">
        <v>1170411.48</v>
      </c>
      <c r="AP180" s="228">
        <v>825516.6</v>
      </c>
      <c r="AQ180" s="227"/>
    </row>
    <row r="181" spans="1:43" s="13" customFormat="1" ht="12.75" outlineLevel="3" x14ac:dyDescent="0.2">
      <c r="A181" s="360" t="s">
        <v>1437</v>
      </c>
      <c r="B181" s="361" t="s">
        <v>2307</v>
      </c>
      <c r="C181" s="362" t="s">
        <v>3176</v>
      </c>
      <c r="D181" s="363"/>
      <c r="E181" s="364"/>
      <c r="F181" s="227">
        <v>0.02</v>
      </c>
      <c r="G181" s="227">
        <v>0</v>
      </c>
      <c r="H181" s="227">
        <f t="shared" si="24"/>
        <v>0.02</v>
      </c>
      <c r="I181" s="437" t="str">
        <f t="shared" si="25"/>
        <v>N.M.</v>
      </c>
      <c r="J181" s="437"/>
      <c r="K181" s="365"/>
      <c r="L181" s="18">
        <v>0</v>
      </c>
      <c r="M181" s="234">
        <f t="shared" si="23"/>
        <v>0.02</v>
      </c>
      <c r="N181" s="365"/>
      <c r="O181" s="18">
        <v>0.02</v>
      </c>
      <c r="P181" s="234">
        <f t="shared" si="26"/>
        <v>0</v>
      </c>
      <c r="Q181" s="353"/>
      <c r="R181" s="226">
        <v>137638.33000000002</v>
      </c>
      <c r="S181" s="226">
        <v>81137.070000000007</v>
      </c>
      <c r="T181" s="227">
        <v>1874969.33</v>
      </c>
      <c r="U181" s="227">
        <v>12036.34</v>
      </c>
      <c r="V181" s="227">
        <v>319.56</v>
      </c>
      <c r="W181" s="227">
        <v>-34192.49</v>
      </c>
      <c r="X181" s="227">
        <v>27535.81</v>
      </c>
      <c r="Y181" s="227">
        <v>-76114.23</v>
      </c>
      <c r="Z181" s="227">
        <v>-34942.410000000003</v>
      </c>
      <c r="AA181" s="227">
        <v>0</v>
      </c>
      <c r="AB181" s="227">
        <v>10.38</v>
      </c>
      <c r="AC181" s="227">
        <v>-261.56</v>
      </c>
      <c r="AD181" s="227">
        <v>0</v>
      </c>
      <c r="AE181" s="226">
        <v>-151189.1</v>
      </c>
      <c r="AF181" s="227">
        <v>1844392.07</v>
      </c>
      <c r="AG181" s="227">
        <v>2644490.81</v>
      </c>
      <c r="AH181" s="227">
        <v>451431.34</v>
      </c>
      <c r="AI181" s="227">
        <v>-47934.270000000004</v>
      </c>
      <c r="AJ181" s="227">
        <v>29326.25</v>
      </c>
      <c r="AK181" s="227">
        <v>319715.82</v>
      </c>
      <c r="AL181" s="227">
        <v>-249321.56</v>
      </c>
      <c r="AM181" s="227">
        <v>0.02</v>
      </c>
      <c r="AN181" s="227">
        <v>0.02</v>
      </c>
      <c r="AO181" s="227">
        <v>0.02</v>
      </c>
      <c r="AP181" s="228">
        <v>0.02</v>
      </c>
      <c r="AQ181" s="227"/>
    </row>
    <row r="182" spans="1:43" s="13" customFormat="1" ht="12.75" outlineLevel="3" x14ac:dyDescent="0.2">
      <c r="A182" s="360" t="s">
        <v>1438</v>
      </c>
      <c r="B182" s="361" t="s">
        <v>2308</v>
      </c>
      <c r="C182" s="362" t="s">
        <v>3177</v>
      </c>
      <c r="D182" s="363"/>
      <c r="E182" s="364"/>
      <c r="F182" s="227">
        <v>1036427.95</v>
      </c>
      <c r="G182" s="227">
        <v>344639.48</v>
      </c>
      <c r="H182" s="227">
        <f t="shared" si="24"/>
        <v>691788.47</v>
      </c>
      <c r="I182" s="437">
        <f t="shared" si="25"/>
        <v>2.0072815511444015</v>
      </c>
      <c r="J182" s="437"/>
      <c r="K182" s="365"/>
      <c r="L182" s="18">
        <v>344639.48</v>
      </c>
      <c r="M182" s="234">
        <f t="shared" si="23"/>
        <v>691788.47</v>
      </c>
      <c r="N182" s="365"/>
      <c r="O182" s="18">
        <v>892998.82000000007</v>
      </c>
      <c r="P182" s="234">
        <f t="shared" si="26"/>
        <v>143429.12999999989</v>
      </c>
      <c r="Q182" s="353"/>
      <c r="R182" s="226">
        <v>705496.61</v>
      </c>
      <c r="S182" s="226">
        <v>965520.55</v>
      </c>
      <c r="T182" s="227">
        <v>800259.54</v>
      </c>
      <c r="U182" s="227">
        <v>400827.28</v>
      </c>
      <c r="V182" s="227">
        <v>285131.63</v>
      </c>
      <c r="W182" s="227">
        <v>181734.5</v>
      </c>
      <c r="X182" s="227">
        <v>155972.23000000001</v>
      </c>
      <c r="Y182" s="227">
        <v>607006.65</v>
      </c>
      <c r="Z182" s="227">
        <v>250847.26</v>
      </c>
      <c r="AA182" s="227">
        <v>191180.69</v>
      </c>
      <c r="AB182" s="227">
        <v>0.02</v>
      </c>
      <c r="AC182" s="227">
        <v>148053.46</v>
      </c>
      <c r="AD182" s="227">
        <v>344639.48</v>
      </c>
      <c r="AE182" s="226">
        <v>394992.87</v>
      </c>
      <c r="AF182" s="227">
        <v>345853.9</v>
      </c>
      <c r="AG182" s="227">
        <v>686656.6</v>
      </c>
      <c r="AH182" s="227">
        <v>898683.72</v>
      </c>
      <c r="AI182" s="227">
        <v>1096002.29</v>
      </c>
      <c r="AJ182" s="227">
        <v>1074999.6000000001</v>
      </c>
      <c r="AK182" s="227">
        <v>725078.23</v>
      </c>
      <c r="AL182" s="227">
        <v>1222980.79</v>
      </c>
      <c r="AM182" s="227">
        <v>411940.58399999997</v>
      </c>
      <c r="AN182" s="227">
        <v>1940196.4500000002</v>
      </c>
      <c r="AO182" s="227">
        <v>892998.82000000007</v>
      </c>
      <c r="AP182" s="228">
        <v>1036427.95</v>
      </c>
      <c r="AQ182" s="227"/>
    </row>
    <row r="183" spans="1:43" s="13" customFormat="1" ht="12.75" x14ac:dyDescent="0.2">
      <c r="A183" s="195" t="s">
        <v>1172</v>
      </c>
      <c r="B183" s="235" t="s">
        <v>988</v>
      </c>
      <c r="C183" s="280" t="s">
        <v>989</v>
      </c>
      <c r="D183" s="198"/>
      <c r="E183" s="252"/>
      <c r="F183" s="227">
        <v>21071009.949999999</v>
      </c>
      <c r="G183" s="227">
        <v>9489811.8599999994</v>
      </c>
      <c r="H183" s="18">
        <f t="shared" si="24"/>
        <v>11581198.09</v>
      </c>
      <c r="I183" s="232">
        <f t="shared" si="25"/>
        <v>1.220382264775479</v>
      </c>
      <c r="J183" s="263"/>
      <c r="K183" s="264"/>
      <c r="L183" s="18">
        <v>9489811.8599999994</v>
      </c>
      <c r="M183" s="234">
        <f t="shared" si="23"/>
        <v>11581198.09</v>
      </c>
      <c r="N183" s="225"/>
      <c r="O183" s="18">
        <v>24011987.440000001</v>
      </c>
      <c r="P183" s="234">
        <f t="shared" si="26"/>
        <v>-2940977.4900000021</v>
      </c>
      <c r="Q183" s="237"/>
      <c r="R183" s="226">
        <v>21135130.229999997</v>
      </c>
      <c r="S183" s="226">
        <v>22788231.879999999</v>
      </c>
      <c r="T183" s="227">
        <v>21800572.189999998</v>
      </c>
      <c r="U183" s="227">
        <v>21479167.150000002</v>
      </c>
      <c r="V183" s="227">
        <v>22996369.769999996</v>
      </c>
      <c r="W183" s="227">
        <v>22369494.120000005</v>
      </c>
      <c r="X183" s="227">
        <v>19009148.319999997</v>
      </c>
      <c r="Y183" s="227">
        <v>12402586.709999999</v>
      </c>
      <c r="Z183" s="227">
        <v>8852885.1199999992</v>
      </c>
      <c r="AA183" s="227">
        <v>7283258.7599999998</v>
      </c>
      <c r="AB183" s="227">
        <v>8664567.6600000001</v>
      </c>
      <c r="AC183" s="227">
        <v>9313224.8600000013</v>
      </c>
      <c r="AD183" s="227">
        <v>9489811.8599999994</v>
      </c>
      <c r="AE183" s="226">
        <v>7405681.4300000006</v>
      </c>
      <c r="AF183" s="227">
        <v>10522047.65</v>
      </c>
      <c r="AG183" s="227">
        <v>16022316.73</v>
      </c>
      <c r="AH183" s="227">
        <v>14681023.790000001</v>
      </c>
      <c r="AI183" s="227">
        <v>13695777.130000003</v>
      </c>
      <c r="AJ183" s="227">
        <v>13994484.15</v>
      </c>
      <c r="AK183" s="227">
        <v>11196627.460000001</v>
      </c>
      <c r="AL183" s="227">
        <v>9594043.040000001</v>
      </c>
      <c r="AM183" s="227">
        <v>11769110.184</v>
      </c>
      <c r="AN183" s="227">
        <v>19663801.799999997</v>
      </c>
      <c r="AO183" s="227">
        <v>24011987.440000001</v>
      </c>
      <c r="AP183" s="228">
        <v>21071009.949999999</v>
      </c>
    </row>
    <row r="184" spans="1:43" s="13" customFormat="1" ht="0.95" customHeight="1" outlineLevel="2" x14ac:dyDescent="0.2">
      <c r="A184" s="195"/>
      <c r="B184" s="235"/>
      <c r="C184" s="280"/>
      <c r="D184" s="198"/>
      <c r="E184" s="252"/>
      <c r="F184" s="227"/>
      <c r="G184" s="227"/>
      <c r="H184" s="18">
        <f t="shared" si="24"/>
        <v>0</v>
      </c>
      <c r="I184" s="232">
        <f t="shared" si="25"/>
        <v>0</v>
      </c>
      <c r="J184" s="263"/>
      <c r="K184" s="264"/>
      <c r="L184" s="18"/>
      <c r="M184" s="234">
        <f t="shared" si="23"/>
        <v>0</v>
      </c>
      <c r="N184" s="225"/>
      <c r="O184" s="18"/>
      <c r="P184" s="234">
        <f t="shared" si="26"/>
        <v>0</v>
      </c>
      <c r="Q184" s="237"/>
      <c r="R184" s="226"/>
      <c r="S184" s="226"/>
      <c r="T184" s="227"/>
      <c r="U184" s="227"/>
      <c r="V184" s="227"/>
      <c r="W184" s="227"/>
      <c r="X184" s="227"/>
      <c r="Y184" s="227"/>
      <c r="Z184" s="227"/>
      <c r="AA184" s="227"/>
      <c r="AB184" s="227"/>
      <c r="AC184" s="227"/>
      <c r="AD184" s="227"/>
      <c r="AE184" s="226"/>
      <c r="AF184" s="227"/>
      <c r="AG184" s="227"/>
      <c r="AH184" s="227"/>
      <c r="AI184" s="227"/>
      <c r="AJ184" s="227"/>
      <c r="AK184" s="227"/>
      <c r="AL184" s="227"/>
      <c r="AM184" s="227"/>
      <c r="AN184" s="227"/>
      <c r="AO184" s="227"/>
      <c r="AP184" s="228"/>
    </row>
    <row r="185" spans="1:43" s="13" customFormat="1" ht="12.75" outlineLevel="3" x14ac:dyDescent="0.2">
      <c r="A185" s="360" t="s">
        <v>1439</v>
      </c>
      <c r="B185" s="361" t="s">
        <v>2309</v>
      </c>
      <c r="C185" s="362" t="s">
        <v>3178</v>
      </c>
      <c r="D185" s="363"/>
      <c r="E185" s="364"/>
      <c r="F185" s="227">
        <v>922553.24399999995</v>
      </c>
      <c r="G185" s="227">
        <v>599695.93400000001</v>
      </c>
      <c r="H185" s="227">
        <f t="shared" si="24"/>
        <v>322857.30999999994</v>
      </c>
      <c r="I185" s="437">
        <f t="shared" si="25"/>
        <v>0.53836834918410492</v>
      </c>
      <c r="J185" s="437"/>
      <c r="K185" s="365"/>
      <c r="L185" s="18">
        <v>599695.93400000001</v>
      </c>
      <c r="M185" s="234">
        <f t="shared" si="23"/>
        <v>322857.30999999994</v>
      </c>
      <c r="N185" s="365"/>
      <c r="O185" s="18">
        <v>900664.45400000003</v>
      </c>
      <c r="P185" s="234">
        <f t="shared" si="26"/>
        <v>21888.789999999921</v>
      </c>
      <c r="Q185" s="353"/>
      <c r="R185" s="226">
        <v>1351908.9040000001</v>
      </c>
      <c r="S185" s="226">
        <v>1420970.6839999999</v>
      </c>
      <c r="T185" s="227">
        <v>1285656.9839999999</v>
      </c>
      <c r="U185" s="227">
        <v>1450856.9240000001</v>
      </c>
      <c r="V185" s="227">
        <v>1505872.4739999999</v>
      </c>
      <c r="W185" s="227">
        <v>1438499.9839999999</v>
      </c>
      <c r="X185" s="227">
        <v>1208984.8640000001</v>
      </c>
      <c r="Y185" s="227">
        <v>810925.24399999995</v>
      </c>
      <c r="Z185" s="227">
        <v>509219.87400000001</v>
      </c>
      <c r="AA185" s="227">
        <v>412867.77399999998</v>
      </c>
      <c r="AB185" s="227">
        <v>462506.21399999998</v>
      </c>
      <c r="AC185" s="227">
        <v>588015.82400000002</v>
      </c>
      <c r="AD185" s="227">
        <v>599695.93400000001</v>
      </c>
      <c r="AE185" s="226">
        <v>486398.81400000001</v>
      </c>
      <c r="AF185" s="227">
        <v>605939.93400000001</v>
      </c>
      <c r="AG185" s="227">
        <v>656764.39399999997</v>
      </c>
      <c r="AH185" s="227">
        <v>673659.85400000005</v>
      </c>
      <c r="AI185" s="227">
        <v>639278.90399999998</v>
      </c>
      <c r="AJ185" s="227">
        <v>616277.174</v>
      </c>
      <c r="AK185" s="227">
        <v>504717.47399999999</v>
      </c>
      <c r="AL185" s="227">
        <v>447050.39399999997</v>
      </c>
      <c r="AM185" s="227">
        <v>553989.07400000002</v>
      </c>
      <c r="AN185" s="227">
        <v>734674.19400000002</v>
      </c>
      <c r="AO185" s="227">
        <v>900664.45400000003</v>
      </c>
      <c r="AP185" s="228">
        <v>922553.24399999995</v>
      </c>
      <c r="AQ185" s="227"/>
    </row>
    <row r="186" spans="1:43" s="13" customFormat="1" ht="12.75" x14ac:dyDescent="0.2">
      <c r="A186" s="195" t="s">
        <v>1173</v>
      </c>
      <c r="B186" s="235" t="s">
        <v>990</v>
      </c>
      <c r="C186" s="280" t="s">
        <v>991</v>
      </c>
      <c r="D186" s="198"/>
      <c r="E186" s="252"/>
      <c r="F186" s="227">
        <v>922553.24399999995</v>
      </c>
      <c r="G186" s="227">
        <v>599695.93400000001</v>
      </c>
      <c r="H186" s="18">
        <f t="shared" si="24"/>
        <v>322857.30999999994</v>
      </c>
      <c r="I186" s="232">
        <f t="shared" si="25"/>
        <v>0.53836834918410492</v>
      </c>
      <c r="J186" s="263"/>
      <c r="K186" s="264"/>
      <c r="L186" s="18">
        <v>599695.93400000001</v>
      </c>
      <c r="M186" s="234">
        <f t="shared" si="23"/>
        <v>322857.30999999994</v>
      </c>
      <c r="N186" s="225"/>
      <c r="O186" s="18">
        <v>900664.45400000003</v>
      </c>
      <c r="P186" s="234">
        <f t="shared" si="26"/>
        <v>21888.789999999921</v>
      </c>
      <c r="Q186" s="237"/>
      <c r="R186" s="226">
        <v>1351908.9040000001</v>
      </c>
      <c r="S186" s="226">
        <v>1420970.6839999999</v>
      </c>
      <c r="T186" s="227">
        <v>1285656.9839999999</v>
      </c>
      <c r="U186" s="227">
        <v>1450856.9240000001</v>
      </c>
      <c r="V186" s="227">
        <v>1505872.4739999999</v>
      </c>
      <c r="W186" s="227">
        <v>1438499.9839999999</v>
      </c>
      <c r="X186" s="227">
        <v>1208984.8640000001</v>
      </c>
      <c r="Y186" s="227">
        <v>810925.24399999995</v>
      </c>
      <c r="Z186" s="227">
        <v>509219.87400000001</v>
      </c>
      <c r="AA186" s="227">
        <v>412867.77399999998</v>
      </c>
      <c r="AB186" s="227">
        <v>462506.21399999998</v>
      </c>
      <c r="AC186" s="227">
        <v>588015.82400000002</v>
      </c>
      <c r="AD186" s="227">
        <v>599695.93400000001</v>
      </c>
      <c r="AE186" s="226">
        <v>486398.81400000001</v>
      </c>
      <c r="AF186" s="227">
        <v>605939.93400000001</v>
      </c>
      <c r="AG186" s="227">
        <v>656764.39399999997</v>
      </c>
      <c r="AH186" s="227">
        <v>673659.85400000005</v>
      </c>
      <c r="AI186" s="227">
        <v>639278.90399999998</v>
      </c>
      <c r="AJ186" s="227">
        <v>616277.174</v>
      </c>
      <c r="AK186" s="227">
        <v>504717.47399999999</v>
      </c>
      <c r="AL186" s="227">
        <v>447050.39399999997</v>
      </c>
      <c r="AM186" s="227">
        <v>553989.07400000002</v>
      </c>
      <c r="AN186" s="227">
        <v>734674.19400000002</v>
      </c>
      <c r="AO186" s="227">
        <v>900664.45400000003</v>
      </c>
      <c r="AP186" s="228">
        <v>922553.24399999995</v>
      </c>
    </row>
    <row r="187" spans="1:43" s="13" customFormat="1" ht="0.95" customHeight="1" outlineLevel="2" x14ac:dyDescent="0.2">
      <c r="A187" s="195"/>
      <c r="B187" s="235"/>
      <c r="C187" s="280"/>
      <c r="D187" s="198"/>
      <c r="E187" s="252"/>
      <c r="F187" s="227"/>
      <c r="G187" s="227"/>
      <c r="H187" s="18">
        <f t="shared" si="24"/>
        <v>0</v>
      </c>
      <c r="I187" s="232">
        <f t="shared" si="25"/>
        <v>0</v>
      </c>
      <c r="J187" s="263"/>
      <c r="K187" s="264"/>
      <c r="L187" s="18"/>
      <c r="M187" s="234">
        <f t="shared" si="23"/>
        <v>0</v>
      </c>
      <c r="N187" s="225"/>
      <c r="O187" s="18"/>
      <c r="P187" s="234">
        <f t="shared" si="26"/>
        <v>0</v>
      </c>
      <c r="Q187" s="237"/>
      <c r="R187" s="226"/>
      <c r="S187" s="226"/>
      <c r="T187" s="227"/>
      <c r="U187" s="227"/>
      <c r="V187" s="227"/>
      <c r="W187" s="227"/>
      <c r="X187" s="227"/>
      <c r="Y187" s="227"/>
      <c r="Z187" s="227"/>
      <c r="AA187" s="227"/>
      <c r="AB187" s="227"/>
      <c r="AC187" s="227"/>
      <c r="AD187" s="227"/>
      <c r="AE187" s="226"/>
      <c r="AF187" s="227"/>
      <c r="AG187" s="227"/>
      <c r="AH187" s="227"/>
      <c r="AI187" s="227"/>
      <c r="AJ187" s="227"/>
      <c r="AK187" s="227"/>
      <c r="AL187" s="227"/>
      <c r="AM187" s="227"/>
      <c r="AN187" s="227"/>
      <c r="AO187" s="227"/>
      <c r="AP187" s="228"/>
    </row>
    <row r="188" spans="1:43" s="13" customFormat="1" ht="12.75" x14ac:dyDescent="0.2">
      <c r="A188" s="195" t="s">
        <v>1174</v>
      </c>
      <c r="B188" s="235" t="s">
        <v>992</v>
      </c>
      <c r="C188" s="287" t="s">
        <v>993</v>
      </c>
      <c r="D188" s="198"/>
      <c r="E188" s="252"/>
      <c r="F188" s="227">
        <v>0</v>
      </c>
      <c r="G188" s="227">
        <v>0</v>
      </c>
      <c r="H188" s="18">
        <f t="shared" si="24"/>
        <v>0</v>
      </c>
      <c r="I188" s="232">
        <f t="shared" si="25"/>
        <v>0</v>
      </c>
      <c r="J188" s="263"/>
      <c r="K188" s="264"/>
      <c r="L188" s="18">
        <v>0</v>
      </c>
      <c r="M188" s="234">
        <f t="shared" si="23"/>
        <v>0</v>
      </c>
      <c r="N188" s="225"/>
      <c r="O188" s="18">
        <v>0</v>
      </c>
      <c r="P188" s="234">
        <f t="shared" si="26"/>
        <v>0</v>
      </c>
      <c r="Q188" s="237"/>
      <c r="R188" s="226">
        <v>0</v>
      </c>
      <c r="S188" s="226">
        <v>0</v>
      </c>
      <c r="T188" s="227">
        <v>0</v>
      </c>
      <c r="U188" s="227">
        <v>0</v>
      </c>
      <c r="V188" s="227">
        <v>0</v>
      </c>
      <c r="W188" s="227">
        <v>0</v>
      </c>
      <c r="X188" s="227">
        <v>0</v>
      </c>
      <c r="Y188" s="227">
        <v>0</v>
      </c>
      <c r="Z188" s="227">
        <v>0</v>
      </c>
      <c r="AA188" s="227">
        <v>0</v>
      </c>
      <c r="AB188" s="227">
        <v>0</v>
      </c>
      <c r="AC188" s="227">
        <v>0</v>
      </c>
      <c r="AD188" s="227">
        <v>0</v>
      </c>
      <c r="AE188" s="226">
        <v>0</v>
      </c>
      <c r="AF188" s="227">
        <v>0</v>
      </c>
      <c r="AG188" s="227">
        <v>0</v>
      </c>
      <c r="AH188" s="227">
        <v>0</v>
      </c>
      <c r="AI188" s="227">
        <v>0</v>
      </c>
      <c r="AJ188" s="227">
        <v>0</v>
      </c>
      <c r="AK188" s="227">
        <v>0</v>
      </c>
      <c r="AL188" s="227">
        <v>0</v>
      </c>
      <c r="AM188" s="227">
        <v>0</v>
      </c>
      <c r="AN188" s="227">
        <v>0</v>
      </c>
      <c r="AO188" s="227">
        <v>0</v>
      </c>
      <c r="AP188" s="228">
        <v>0</v>
      </c>
    </row>
    <row r="189" spans="1:43" s="13" customFormat="1" ht="0.95" customHeight="1" outlineLevel="2" x14ac:dyDescent="0.2">
      <c r="A189" s="195"/>
      <c r="B189" s="235"/>
      <c r="C189" s="287"/>
      <c r="D189" s="198"/>
      <c r="E189" s="252"/>
      <c r="F189" s="227"/>
      <c r="G189" s="227"/>
      <c r="H189" s="18">
        <f t="shared" si="24"/>
        <v>0</v>
      </c>
      <c r="I189" s="232">
        <f t="shared" si="25"/>
        <v>0</v>
      </c>
      <c r="J189" s="263"/>
      <c r="K189" s="264"/>
      <c r="L189" s="18"/>
      <c r="M189" s="234">
        <f t="shared" si="23"/>
        <v>0</v>
      </c>
      <c r="N189" s="225"/>
      <c r="O189" s="18"/>
      <c r="P189" s="234">
        <f t="shared" si="26"/>
        <v>0</v>
      </c>
      <c r="Q189" s="237"/>
      <c r="R189" s="226"/>
      <c r="S189" s="226"/>
      <c r="T189" s="227"/>
      <c r="U189" s="227"/>
      <c r="V189" s="227"/>
      <c r="W189" s="227"/>
      <c r="X189" s="227"/>
      <c r="Y189" s="227"/>
      <c r="Z189" s="227"/>
      <c r="AA189" s="227"/>
      <c r="AB189" s="227"/>
      <c r="AC189" s="227"/>
      <c r="AD189" s="227"/>
      <c r="AE189" s="226"/>
      <c r="AF189" s="227"/>
      <c r="AG189" s="227"/>
      <c r="AH189" s="227"/>
      <c r="AI189" s="227"/>
      <c r="AJ189" s="227"/>
      <c r="AK189" s="227"/>
      <c r="AL189" s="227"/>
      <c r="AM189" s="227"/>
      <c r="AN189" s="227"/>
      <c r="AO189" s="227"/>
      <c r="AP189" s="228"/>
    </row>
    <row r="190" spans="1:43" s="13" customFormat="1" ht="12.75" outlineLevel="3" x14ac:dyDescent="0.2">
      <c r="A190" s="360" t="s">
        <v>1440</v>
      </c>
      <c r="B190" s="361" t="s">
        <v>2310</v>
      </c>
      <c r="C190" s="362" t="s">
        <v>3179</v>
      </c>
      <c r="D190" s="363"/>
      <c r="E190" s="364"/>
      <c r="F190" s="227">
        <v>21782195.702</v>
      </c>
      <c r="G190" s="227">
        <v>16876665.962000001</v>
      </c>
      <c r="H190" s="227">
        <f t="shared" si="24"/>
        <v>4905529.7399999984</v>
      </c>
      <c r="I190" s="437">
        <f t="shared" si="25"/>
        <v>0.29066936271923816</v>
      </c>
      <c r="J190" s="437"/>
      <c r="K190" s="365"/>
      <c r="L190" s="18">
        <v>16876665.962000001</v>
      </c>
      <c r="M190" s="234">
        <f t="shared" si="23"/>
        <v>4905529.7399999984</v>
      </c>
      <c r="N190" s="365"/>
      <c r="O190" s="18">
        <v>21682906.671999998</v>
      </c>
      <c r="P190" s="234">
        <f t="shared" si="26"/>
        <v>99289.030000001192</v>
      </c>
      <c r="Q190" s="353"/>
      <c r="R190" s="226">
        <v>16295593.232000001</v>
      </c>
      <c r="S190" s="226">
        <v>16475865.502</v>
      </c>
      <c r="T190" s="227">
        <v>16358741.842</v>
      </c>
      <c r="U190" s="227">
        <v>16908066.291999999</v>
      </c>
      <c r="V190" s="227">
        <v>16689907.842</v>
      </c>
      <c r="W190" s="227">
        <v>16600410.752</v>
      </c>
      <c r="X190" s="227">
        <v>16586924.112</v>
      </c>
      <c r="Y190" s="227">
        <v>16462320.051999999</v>
      </c>
      <c r="Z190" s="227">
        <v>16475768.602</v>
      </c>
      <c r="AA190" s="227">
        <v>16472242.791999999</v>
      </c>
      <c r="AB190" s="227">
        <v>16612848.992000001</v>
      </c>
      <c r="AC190" s="227">
        <v>16688873.772</v>
      </c>
      <c r="AD190" s="227">
        <v>16876665.962000001</v>
      </c>
      <c r="AE190" s="226">
        <v>16888852.782000002</v>
      </c>
      <c r="AF190" s="227">
        <v>17233830.221999999</v>
      </c>
      <c r="AG190" s="227">
        <v>17600718.401999999</v>
      </c>
      <c r="AH190" s="227">
        <v>17853485.771000002</v>
      </c>
      <c r="AI190" s="227">
        <v>18525618.482000001</v>
      </c>
      <c r="AJ190" s="227">
        <v>19190810.102000002</v>
      </c>
      <c r="AK190" s="227">
        <v>19445702.372000001</v>
      </c>
      <c r="AL190" s="227">
        <v>19962766.921999998</v>
      </c>
      <c r="AM190" s="227">
        <v>20640434.291999999</v>
      </c>
      <c r="AN190" s="227">
        <v>20698032.852000002</v>
      </c>
      <c r="AO190" s="227">
        <v>21682906.671999998</v>
      </c>
      <c r="AP190" s="228">
        <v>21782195.702</v>
      </c>
      <c r="AQ190" s="227"/>
    </row>
    <row r="191" spans="1:43" s="13" customFormat="1" ht="12.75" outlineLevel="3" x14ac:dyDescent="0.2">
      <c r="A191" s="360" t="s">
        <v>1441</v>
      </c>
      <c r="B191" s="361" t="s">
        <v>2311</v>
      </c>
      <c r="C191" s="362" t="s">
        <v>3180</v>
      </c>
      <c r="D191" s="363"/>
      <c r="E191" s="364"/>
      <c r="F191" s="227">
        <v>16706.66</v>
      </c>
      <c r="G191" s="227">
        <v>6305.01</v>
      </c>
      <c r="H191" s="227">
        <f t="shared" si="24"/>
        <v>10401.65</v>
      </c>
      <c r="I191" s="437">
        <f t="shared" si="25"/>
        <v>1.6497436165842718</v>
      </c>
      <c r="J191" s="437"/>
      <c r="K191" s="365"/>
      <c r="L191" s="18">
        <v>6305.01</v>
      </c>
      <c r="M191" s="234">
        <f t="shared" si="23"/>
        <v>10401.65</v>
      </c>
      <c r="N191" s="365"/>
      <c r="O191" s="18">
        <v>2946.71</v>
      </c>
      <c r="P191" s="234">
        <f t="shared" si="26"/>
        <v>13759.95</v>
      </c>
      <c r="Q191" s="353"/>
      <c r="R191" s="226">
        <v>30559.040000000001</v>
      </c>
      <c r="S191" s="226">
        <v>16448.5</v>
      </c>
      <c r="T191" s="227">
        <v>24119.600000000002</v>
      </c>
      <c r="U191" s="227">
        <v>2686.2400000000002</v>
      </c>
      <c r="V191" s="227">
        <v>31059.55</v>
      </c>
      <c r="W191" s="227">
        <v>9694.98</v>
      </c>
      <c r="X191" s="227">
        <v>42704.020000000004</v>
      </c>
      <c r="Y191" s="227">
        <v>26681.010000000002</v>
      </c>
      <c r="Z191" s="227">
        <v>19571.23</v>
      </c>
      <c r="AA191" s="227">
        <v>58514.37</v>
      </c>
      <c r="AB191" s="227">
        <v>36945.5</v>
      </c>
      <c r="AC191" s="227">
        <v>78798.87</v>
      </c>
      <c r="AD191" s="227">
        <v>6305.01</v>
      </c>
      <c r="AE191" s="226">
        <v>32577.34</v>
      </c>
      <c r="AF191" s="227">
        <v>24510.23</v>
      </c>
      <c r="AG191" s="227">
        <v>17928.150000000001</v>
      </c>
      <c r="AH191" s="227">
        <v>0</v>
      </c>
      <c r="AI191" s="227">
        <v>66051.97</v>
      </c>
      <c r="AJ191" s="227">
        <v>15807.11</v>
      </c>
      <c r="AK191" s="227">
        <v>63008.5</v>
      </c>
      <c r="AL191" s="227">
        <v>84627.82</v>
      </c>
      <c r="AM191" s="227">
        <v>4832.79</v>
      </c>
      <c r="AN191" s="227">
        <v>63498.86</v>
      </c>
      <c r="AO191" s="227">
        <v>2946.71</v>
      </c>
      <c r="AP191" s="228">
        <v>16706.66</v>
      </c>
      <c r="AQ191" s="227"/>
    </row>
    <row r="192" spans="1:43" s="13" customFormat="1" ht="12.75" outlineLevel="3" x14ac:dyDescent="0.2">
      <c r="A192" s="360" t="s">
        <v>1442</v>
      </c>
      <c r="B192" s="361" t="s">
        <v>2312</v>
      </c>
      <c r="C192" s="362" t="s">
        <v>3181</v>
      </c>
      <c r="D192" s="363"/>
      <c r="E192" s="364"/>
      <c r="F192" s="227">
        <v>85839.096999999994</v>
      </c>
      <c r="G192" s="227">
        <v>85472.116999999998</v>
      </c>
      <c r="H192" s="227">
        <f t="shared" si="24"/>
        <v>366.97999999999593</v>
      </c>
      <c r="I192" s="437">
        <f t="shared" si="25"/>
        <v>4.2935639467078599E-3</v>
      </c>
      <c r="J192" s="437"/>
      <c r="K192" s="365"/>
      <c r="L192" s="18">
        <v>85472.116999999998</v>
      </c>
      <c r="M192" s="234">
        <f t="shared" si="23"/>
        <v>366.97999999999593</v>
      </c>
      <c r="N192" s="365"/>
      <c r="O192" s="18">
        <v>85839.096999999994</v>
      </c>
      <c r="P192" s="234">
        <f t="shared" si="26"/>
        <v>0</v>
      </c>
      <c r="Q192" s="353"/>
      <c r="R192" s="226">
        <v>85218.256999999998</v>
      </c>
      <c r="S192" s="226">
        <v>85218.256999999998</v>
      </c>
      <c r="T192" s="227">
        <v>85236.256999999998</v>
      </c>
      <c r="U192" s="227">
        <v>85472.116999999998</v>
      </c>
      <c r="V192" s="227">
        <v>85472.116999999998</v>
      </c>
      <c r="W192" s="227">
        <v>85472.116999999998</v>
      </c>
      <c r="X192" s="227">
        <v>85472.116999999998</v>
      </c>
      <c r="Y192" s="227">
        <v>85472.116999999998</v>
      </c>
      <c r="Z192" s="227">
        <v>85472.116999999998</v>
      </c>
      <c r="AA192" s="227">
        <v>85472.116999999998</v>
      </c>
      <c r="AB192" s="227">
        <v>87481.267000000007</v>
      </c>
      <c r="AC192" s="227">
        <v>85472.116999999998</v>
      </c>
      <c r="AD192" s="227">
        <v>85472.116999999998</v>
      </c>
      <c r="AE192" s="226">
        <v>85472.116999999998</v>
      </c>
      <c r="AF192" s="227">
        <v>85472.116999999998</v>
      </c>
      <c r="AG192" s="227">
        <v>85472.116999999998</v>
      </c>
      <c r="AH192" s="227">
        <v>85472.116999999998</v>
      </c>
      <c r="AI192" s="227">
        <v>85472.116999999998</v>
      </c>
      <c r="AJ192" s="227">
        <v>85472.116999999998</v>
      </c>
      <c r="AK192" s="227">
        <v>85472.116999999998</v>
      </c>
      <c r="AL192" s="227">
        <v>85472.116999999998</v>
      </c>
      <c r="AM192" s="227">
        <v>85726.516999999993</v>
      </c>
      <c r="AN192" s="227">
        <v>85726.516999999993</v>
      </c>
      <c r="AO192" s="227">
        <v>85839.096999999994</v>
      </c>
      <c r="AP192" s="228">
        <v>85839.096999999994</v>
      </c>
      <c r="AQ192" s="227"/>
    </row>
    <row r="193" spans="1:43" s="13" customFormat="1" ht="12.75" outlineLevel="3" x14ac:dyDescent="0.2">
      <c r="A193" s="360" t="s">
        <v>1443</v>
      </c>
      <c r="B193" s="361" t="s">
        <v>2313</v>
      </c>
      <c r="C193" s="362" t="s">
        <v>3182</v>
      </c>
      <c r="D193" s="363"/>
      <c r="E193" s="364"/>
      <c r="F193" s="227">
        <v>1585194.98</v>
      </c>
      <c r="G193" s="227">
        <v>1749372.9300000002</v>
      </c>
      <c r="H193" s="227">
        <f t="shared" si="24"/>
        <v>-164177.95000000019</v>
      </c>
      <c r="I193" s="437">
        <f t="shared" si="25"/>
        <v>-9.3849600153581986E-2</v>
      </c>
      <c r="J193" s="437"/>
      <c r="K193" s="365"/>
      <c r="L193" s="18">
        <v>1749372.9300000002</v>
      </c>
      <c r="M193" s="234">
        <f t="shared" si="23"/>
        <v>-164177.95000000019</v>
      </c>
      <c r="N193" s="365"/>
      <c r="O193" s="18">
        <v>1576760.54</v>
      </c>
      <c r="P193" s="234">
        <f t="shared" si="26"/>
        <v>8434.4399999999441</v>
      </c>
      <c r="Q193" s="353"/>
      <c r="R193" s="226">
        <v>2338477.56</v>
      </c>
      <c r="S193" s="226">
        <v>2241232.63</v>
      </c>
      <c r="T193" s="227">
        <v>1997553.24</v>
      </c>
      <c r="U193" s="227">
        <v>1982314.74</v>
      </c>
      <c r="V193" s="227">
        <v>1891976.3900000001</v>
      </c>
      <c r="W193" s="227">
        <v>1531465.1600000001</v>
      </c>
      <c r="X193" s="227">
        <v>1148810.5900000001</v>
      </c>
      <c r="Y193" s="227">
        <v>665224.41</v>
      </c>
      <c r="Z193" s="227">
        <v>334290.60000000003</v>
      </c>
      <c r="AA193" s="227">
        <v>827026.16</v>
      </c>
      <c r="AB193" s="227">
        <v>1028266.45</v>
      </c>
      <c r="AC193" s="227">
        <v>1701057.9500000002</v>
      </c>
      <c r="AD193" s="227">
        <v>1749372.9300000002</v>
      </c>
      <c r="AE193" s="226">
        <v>1586742.4</v>
      </c>
      <c r="AF193" s="227">
        <v>1453828.32</v>
      </c>
      <c r="AG193" s="227">
        <v>997833.52</v>
      </c>
      <c r="AH193" s="227">
        <v>908331.48</v>
      </c>
      <c r="AI193" s="227">
        <v>936291.58000000007</v>
      </c>
      <c r="AJ193" s="227">
        <v>1119980.47</v>
      </c>
      <c r="AK193" s="227">
        <v>1179661.4099999999</v>
      </c>
      <c r="AL193" s="227">
        <v>1138218.77</v>
      </c>
      <c r="AM193" s="227">
        <v>1286941.19</v>
      </c>
      <c r="AN193" s="227">
        <v>1394057.54</v>
      </c>
      <c r="AO193" s="227">
        <v>1576760.54</v>
      </c>
      <c r="AP193" s="228">
        <v>1585194.98</v>
      </c>
      <c r="AQ193" s="227"/>
    </row>
    <row r="194" spans="1:43" s="13" customFormat="1" ht="12.75" outlineLevel="3" x14ac:dyDescent="0.2">
      <c r="A194" s="360" t="s">
        <v>1444</v>
      </c>
      <c r="B194" s="361" t="s">
        <v>2314</v>
      </c>
      <c r="C194" s="362" t="s">
        <v>3183</v>
      </c>
      <c r="D194" s="363"/>
      <c r="E194" s="364"/>
      <c r="F194" s="227">
        <v>268828.51</v>
      </c>
      <c r="G194" s="227">
        <v>248669.23</v>
      </c>
      <c r="H194" s="227">
        <f t="shared" si="24"/>
        <v>20159.28</v>
      </c>
      <c r="I194" s="437">
        <f t="shared" si="25"/>
        <v>8.1068654935715204E-2</v>
      </c>
      <c r="J194" s="437"/>
      <c r="K194" s="365"/>
      <c r="L194" s="18">
        <v>248669.23</v>
      </c>
      <c r="M194" s="234">
        <f t="shared" si="23"/>
        <v>20159.28</v>
      </c>
      <c r="N194" s="365"/>
      <c r="O194" s="18">
        <v>352442.21</v>
      </c>
      <c r="P194" s="234">
        <f t="shared" si="26"/>
        <v>-83613.700000000012</v>
      </c>
      <c r="Q194" s="353"/>
      <c r="R194" s="226">
        <v>177659.75</v>
      </c>
      <c r="S194" s="226">
        <v>148721.89000000001</v>
      </c>
      <c r="T194" s="227">
        <v>112757.45</v>
      </c>
      <c r="U194" s="227">
        <v>92855.900000000009</v>
      </c>
      <c r="V194" s="227">
        <v>80977.45</v>
      </c>
      <c r="W194" s="227">
        <v>201705.67</v>
      </c>
      <c r="X194" s="227">
        <v>142611.71</v>
      </c>
      <c r="Y194" s="227">
        <v>50890.47</v>
      </c>
      <c r="Z194" s="227">
        <v>164353.48000000001</v>
      </c>
      <c r="AA194" s="227">
        <v>372554.5</v>
      </c>
      <c r="AB194" s="227">
        <v>298725.66000000003</v>
      </c>
      <c r="AC194" s="227">
        <v>334120.03000000003</v>
      </c>
      <c r="AD194" s="227">
        <v>248669.23</v>
      </c>
      <c r="AE194" s="226">
        <v>90543.99</v>
      </c>
      <c r="AF194" s="227">
        <v>419346.27</v>
      </c>
      <c r="AG194" s="227">
        <v>419346.27</v>
      </c>
      <c r="AH194" s="227">
        <v>380200.14</v>
      </c>
      <c r="AI194" s="227">
        <v>279595.47000000003</v>
      </c>
      <c r="AJ194" s="227">
        <v>150317.53</v>
      </c>
      <c r="AK194" s="227">
        <v>48001.74</v>
      </c>
      <c r="AL194" s="227">
        <v>371621.77</v>
      </c>
      <c r="AM194" s="227">
        <v>306340.74</v>
      </c>
      <c r="AN194" s="227">
        <v>306340.74</v>
      </c>
      <c r="AO194" s="227">
        <v>352442.21</v>
      </c>
      <c r="AP194" s="228">
        <v>268828.51</v>
      </c>
      <c r="AQ194" s="227"/>
    </row>
    <row r="195" spans="1:43" s="13" customFormat="1" ht="12.75" outlineLevel="3" x14ac:dyDescent="0.2">
      <c r="A195" s="360" t="s">
        <v>1445</v>
      </c>
      <c r="B195" s="361" t="s">
        <v>2315</v>
      </c>
      <c r="C195" s="362" t="s">
        <v>3184</v>
      </c>
      <c r="D195" s="363"/>
      <c r="E195" s="364"/>
      <c r="F195" s="227">
        <v>695927.28</v>
      </c>
      <c r="G195" s="227">
        <v>492387.35000000003</v>
      </c>
      <c r="H195" s="227">
        <f t="shared" si="24"/>
        <v>203539.93</v>
      </c>
      <c r="I195" s="437">
        <f t="shared" si="25"/>
        <v>0.41337359702681226</v>
      </c>
      <c r="J195" s="437"/>
      <c r="K195" s="365"/>
      <c r="L195" s="18">
        <v>492387.35000000003</v>
      </c>
      <c r="M195" s="234">
        <f t="shared" si="23"/>
        <v>203539.93</v>
      </c>
      <c r="N195" s="365"/>
      <c r="O195" s="18">
        <v>695927.28</v>
      </c>
      <c r="P195" s="234">
        <f t="shared" si="26"/>
        <v>0</v>
      </c>
      <c r="Q195" s="353"/>
      <c r="R195" s="226">
        <v>385482.57</v>
      </c>
      <c r="S195" s="226">
        <v>400567.22000000003</v>
      </c>
      <c r="T195" s="227">
        <v>400567.22000000003</v>
      </c>
      <c r="U195" s="227">
        <v>400567.22000000003</v>
      </c>
      <c r="V195" s="227">
        <v>400567.22000000003</v>
      </c>
      <c r="W195" s="227">
        <v>400567.22000000003</v>
      </c>
      <c r="X195" s="227">
        <v>400567.22000000003</v>
      </c>
      <c r="Y195" s="227">
        <v>400567.22000000003</v>
      </c>
      <c r="Z195" s="227">
        <v>400567.22000000003</v>
      </c>
      <c r="AA195" s="227">
        <v>400567.22000000003</v>
      </c>
      <c r="AB195" s="227">
        <v>492387.35000000003</v>
      </c>
      <c r="AC195" s="227">
        <v>492387.35000000003</v>
      </c>
      <c r="AD195" s="227">
        <v>492387.35000000003</v>
      </c>
      <c r="AE195" s="226">
        <v>494821.04000000004</v>
      </c>
      <c r="AF195" s="227">
        <v>494821.04000000004</v>
      </c>
      <c r="AG195" s="227">
        <v>494821.04000000004</v>
      </c>
      <c r="AH195" s="227">
        <v>494821.04000000004</v>
      </c>
      <c r="AI195" s="227">
        <v>494821.04000000004</v>
      </c>
      <c r="AJ195" s="227">
        <v>494821.04000000004</v>
      </c>
      <c r="AK195" s="227">
        <v>494821.04000000004</v>
      </c>
      <c r="AL195" s="227">
        <v>494821.04000000004</v>
      </c>
      <c r="AM195" s="227">
        <v>494821.04000000004</v>
      </c>
      <c r="AN195" s="227">
        <v>695927.28</v>
      </c>
      <c r="AO195" s="227">
        <v>695927.28</v>
      </c>
      <c r="AP195" s="228">
        <v>695927.28</v>
      </c>
      <c r="AQ195" s="227"/>
    </row>
    <row r="196" spans="1:43" s="13" customFormat="1" ht="12.75" outlineLevel="3" x14ac:dyDescent="0.2">
      <c r="A196" s="360" t="s">
        <v>1446</v>
      </c>
      <c r="B196" s="361" t="s">
        <v>2316</v>
      </c>
      <c r="C196" s="362" t="s">
        <v>3185</v>
      </c>
      <c r="D196" s="363"/>
      <c r="E196" s="364"/>
      <c r="F196" s="227">
        <v>237235.61000000002</v>
      </c>
      <c r="G196" s="227">
        <v>0</v>
      </c>
      <c r="H196" s="227">
        <f t="shared" si="24"/>
        <v>237235.61000000002</v>
      </c>
      <c r="I196" s="437" t="str">
        <f t="shared" si="25"/>
        <v>N.M.</v>
      </c>
      <c r="J196" s="437"/>
      <c r="K196" s="365"/>
      <c r="L196" s="18">
        <v>0</v>
      </c>
      <c r="M196" s="234">
        <f t="shared" si="23"/>
        <v>237235.61000000002</v>
      </c>
      <c r="N196" s="365"/>
      <c r="O196" s="18">
        <v>88453.790000000008</v>
      </c>
      <c r="P196" s="234">
        <f t="shared" si="26"/>
        <v>148781.82</v>
      </c>
      <c r="Q196" s="353"/>
      <c r="R196" s="226">
        <v>62873.66</v>
      </c>
      <c r="S196" s="226">
        <v>0</v>
      </c>
      <c r="T196" s="227">
        <v>0</v>
      </c>
      <c r="U196" s="227">
        <v>0</v>
      </c>
      <c r="V196" s="227">
        <v>0</v>
      </c>
      <c r="W196" s="227">
        <v>0</v>
      </c>
      <c r="X196" s="227">
        <v>0</v>
      </c>
      <c r="Y196" s="227">
        <v>0</v>
      </c>
      <c r="Z196" s="227">
        <v>53752.6</v>
      </c>
      <c r="AA196" s="227">
        <v>82883.25</v>
      </c>
      <c r="AB196" s="227">
        <v>183712.95</v>
      </c>
      <c r="AC196" s="227">
        <v>146098.35</v>
      </c>
      <c r="AD196" s="227">
        <v>0</v>
      </c>
      <c r="AE196" s="226">
        <v>0</v>
      </c>
      <c r="AF196" s="227">
        <v>0</v>
      </c>
      <c r="AG196" s="227">
        <v>0</v>
      </c>
      <c r="AH196" s="227">
        <v>59852.25</v>
      </c>
      <c r="AI196" s="227">
        <v>145814.05000000002</v>
      </c>
      <c r="AJ196" s="227">
        <v>149074.95000000001</v>
      </c>
      <c r="AK196" s="227">
        <v>57486.9</v>
      </c>
      <c r="AL196" s="227">
        <v>96760.1</v>
      </c>
      <c r="AM196" s="227">
        <v>58749.23</v>
      </c>
      <c r="AN196" s="227">
        <v>37324.39</v>
      </c>
      <c r="AO196" s="227">
        <v>88453.790000000008</v>
      </c>
      <c r="AP196" s="228">
        <v>237235.61000000002</v>
      </c>
      <c r="AQ196" s="227"/>
    </row>
    <row r="197" spans="1:43" s="13" customFormat="1" ht="12.75" outlineLevel="3" x14ac:dyDescent="0.2">
      <c r="A197" s="360" t="s">
        <v>1447</v>
      </c>
      <c r="B197" s="361" t="s">
        <v>2317</v>
      </c>
      <c r="C197" s="362" t="s">
        <v>3186</v>
      </c>
      <c r="D197" s="363"/>
      <c r="E197" s="364"/>
      <c r="F197" s="227">
        <v>1381108.32</v>
      </c>
      <c r="G197" s="227">
        <v>961780.76</v>
      </c>
      <c r="H197" s="227">
        <f t="shared" si="24"/>
        <v>419327.56000000006</v>
      </c>
      <c r="I197" s="437">
        <f t="shared" si="25"/>
        <v>0.43599079690469172</v>
      </c>
      <c r="J197" s="437"/>
      <c r="K197" s="365"/>
      <c r="L197" s="18">
        <v>961780.76</v>
      </c>
      <c r="M197" s="234">
        <f t="shared" si="23"/>
        <v>419327.56000000006</v>
      </c>
      <c r="N197" s="365"/>
      <c r="O197" s="18">
        <v>1381108.32</v>
      </c>
      <c r="P197" s="234">
        <f t="shared" si="26"/>
        <v>0</v>
      </c>
      <c r="Q197" s="353"/>
      <c r="R197" s="226">
        <v>350002.52</v>
      </c>
      <c r="S197" s="226">
        <v>350002.52</v>
      </c>
      <c r="T197" s="227">
        <v>350002.52</v>
      </c>
      <c r="U197" s="227">
        <v>350002.52</v>
      </c>
      <c r="V197" s="227">
        <v>350002.52</v>
      </c>
      <c r="W197" s="227">
        <v>185033.08000000002</v>
      </c>
      <c r="X197" s="227">
        <v>482258.21</v>
      </c>
      <c r="Y197" s="227">
        <v>482258.21</v>
      </c>
      <c r="Z197" s="227">
        <v>297224.61</v>
      </c>
      <c r="AA197" s="227">
        <v>379424.85000000003</v>
      </c>
      <c r="AB197" s="227">
        <v>379424.85000000003</v>
      </c>
      <c r="AC197" s="227">
        <v>961780.76</v>
      </c>
      <c r="AD197" s="227">
        <v>961780.76</v>
      </c>
      <c r="AE197" s="226">
        <v>961780.76</v>
      </c>
      <c r="AF197" s="227">
        <v>1002490.24</v>
      </c>
      <c r="AG197" s="227">
        <v>1002490.24</v>
      </c>
      <c r="AH197" s="227">
        <v>1002490.24</v>
      </c>
      <c r="AI197" s="227">
        <v>1486236.5</v>
      </c>
      <c r="AJ197" s="227">
        <v>1486236.5</v>
      </c>
      <c r="AK197" s="227">
        <v>1486236.5</v>
      </c>
      <c r="AL197" s="227">
        <v>903880.59</v>
      </c>
      <c r="AM197" s="227">
        <v>1381108.32</v>
      </c>
      <c r="AN197" s="227">
        <v>1381108.32</v>
      </c>
      <c r="AO197" s="227">
        <v>1381108.32</v>
      </c>
      <c r="AP197" s="228">
        <v>1381108.32</v>
      </c>
      <c r="AQ197" s="227"/>
    </row>
    <row r="198" spans="1:43" s="13" customFormat="1" ht="12.75" outlineLevel="3" x14ac:dyDescent="0.2">
      <c r="A198" s="360" t="s">
        <v>1448</v>
      </c>
      <c r="B198" s="361" t="s">
        <v>2318</v>
      </c>
      <c r="C198" s="362" t="s">
        <v>3187</v>
      </c>
      <c r="D198" s="363"/>
      <c r="E198" s="364"/>
      <c r="F198" s="227">
        <v>8636.01</v>
      </c>
      <c r="G198" s="227">
        <v>0</v>
      </c>
      <c r="H198" s="227">
        <f t="shared" si="24"/>
        <v>8636.01</v>
      </c>
      <c r="I198" s="437" t="str">
        <f t="shared" si="25"/>
        <v>N.M.</v>
      </c>
      <c r="J198" s="437"/>
      <c r="K198" s="365"/>
      <c r="L198" s="18">
        <v>0</v>
      </c>
      <c r="M198" s="234">
        <f t="shared" si="23"/>
        <v>8636.01</v>
      </c>
      <c r="N198" s="365"/>
      <c r="O198" s="18">
        <v>1686.01</v>
      </c>
      <c r="P198" s="234">
        <f t="shared" si="26"/>
        <v>6950</v>
      </c>
      <c r="Q198" s="353"/>
      <c r="R198" s="226">
        <v>0</v>
      </c>
      <c r="S198" s="226">
        <v>0</v>
      </c>
      <c r="T198" s="227">
        <v>0</v>
      </c>
      <c r="U198" s="227">
        <v>0</v>
      </c>
      <c r="V198" s="227">
        <v>0</v>
      </c>
      <c r="W198" s="227">
        <v>0</v>
      </c>
      <c r="X198" s="227">
        <v>0</v>
      </c>
      <c r="Y198" s="227">
        <v>0</v>
      </c>
      <c r="Z198" s="227">
        <v>0</v>
      </c>
      <c r="AA198" s="227">
        <v>0</v>
      </c>
      <c r="AB198" s="227">
        <v>0</v>
      </c>
      <c r="AC198" s="227">
        <v>0</v>
      </c>
      <c r="AD198" s="227">
        <v>0</v>
      </c>
      <c r="AE198" s="226">
        <v>0</v>
      </c>
      <c r="AF198" s="227">
        <v>0</v>
      </c>
      <c r="AG198" s="227">
        <v>0</v>
      </c>
      <c r="AH198" s="227">
        <v>1686</v>
      </c>
      <c r="AI198" s="227">
        <v>1686.02</v>
      </c>
      <c r="AJ198" s="227">
        <v>1686.01</v>
      </c>
      <c r="AK198" s="227">
        <v>1686.01</v>
      </c>
      <c r="AL198" s="227">
        <v>1686.01</v>
      </c>
      <c r="AM198" s="227">
        <v>6676.01</v>
      </c>
      <c r="AN198" s="227">
        <v>6676.01</v>
      </c>
      <c r="AO198" s="227">
        <v>1686.01</v>
      </c>
      <c r="AP198" s="228">
        <v>8636.01</v>
      </c>
      <c r="AQ198" s="227"/>
    </row>
    <row r="199" spans="1:43" s="13" customFormat="1" ht="12.75" x14ac:dyDescent="0.2">
      <c r="A199" s="195" t="s">
        <v>1175</v>
      </c>
      <c r="B199" s="235" t="s">
        <v>994</v>
      </c>
      <c r="C199" s="280" t="s">
        <v>995</v>
      </c>
      <c r="D199" s="198"/>
      <c r="E199" s="252"/>
      <c r="F199" s="227">
        <v>26061672.169000003</v>
      </c>
      <c r="G199" s="227">
        <v>20420653.359000005</v>
      </c>
      <c r="H199" s="18">
        <f t="shared" si="24"/>
        <v>5641018.8099999987</v>
      </c>
      <c r="I199" s="232">
        <f t="shared" si="25"/>
        <v>0.27624085825411798</v>
      </c>
      <c r="J199" s="263"/>
      <c r="K199" s="264"/>
      <c r="L199" s="18">
        <v>20420653.359000005</v>
      </c>
      <c r="M199" s="234">
        <f t="shared" si="23"/>
        <v>5641018.8099999987</v>
      </c>
      <c r="N199" s="225"/>
      <c r="O199" s="18">
        <v>25868070.629000001</v>
      </c>
      <c r="P199" s="234">
        <f t="shared" si="26"/>
        <v>193601.54000000283</v>
      </c>
      <c r="Q199" s="237"/>
      <c r="R199" s="226">
        <v>19725866.588999998</v>
      </c>
      <c r="S199" s="226">
        <v>19718056.518999998</v>
      </c>
      <c r="T199" s="227">
        <v>19328978.128999997</v>
      </c>
      <c r="U199" s="227">
        <v>19821965.028999992</v>
      </c>
      <c r="V199" s="227">
        <v>19529963.088999998</v>
      </c>
      <c r="W199" s="227">
        <v>19014348.979000002</v>
      </c>
      <c r="X199" s="227">
        <v>18889347.979000002</v>
      </c>
      <c r="Y199" s="227">
        <v>18173413.488999996</v>
      </c>
      <c r="Z199" s="227">
        <v>17831000.459000003</v>
      </c>
      <c r="AA199" s="227">
        <v>18678685.259</v>
      </c>
      <c r="AB199" s="227">
        <v>19119793.019000005</v>
      </c>
      <c r="AC199" s="227">
        <v>20488589.199000005</v>
      </c>
      <c r="AD199" s="227">
        <v>20420653.359000005</v>
      </c>
      <c r="AE199" s="226">
        <v>20140790.428999998</v>
      </c>
      <c r="AF199" s="227">
        <v>20714298.438999996</v>
      </c>
      <c r="AG199" s="227">
        <v>20618609.738999993</v>
      </c>
      <c r="AH199" s="227">
        <v>20786339.037999999</v>
      </c>
      <c r="AI199" s="227">
        <v>22021587.228999995</v>
      </c>
      <c r="AJ199" s="227">
        <v>22694205.829</v>
      </c>
      <c r="AK199" s="227">
        <v>22862076.588999998</v>
      </c>
      <c r="AL199" s="227">
        <v>23139855.138999999</v>
      </c>
      <c r="AM199" s="227">
        <v>24265630.129000001</v>
      </c>
      <c r="AN199" s="227">
        <v>24668692.509000003</v>
      </c>
      <c r="AO199" s="227">
        <v>25868070.629000001</v>
      </c>
      <c r="AP199" s="228">
        <v>26061672.169000003</v>
      </c>
    </row>
    <row r="200" spans="1:43" s="13" customFormat="1" ht="0.95" customHeight="1" outlineLevel="2" x14ac:dyDescent="0.2">
      <c r="A200" s="195"/>
      <c r="B200" s="235"/>
      <c r="C200" s="280"/>
      <c r="D200" s="198"/>
      <c r="E200" s="252"/>
      <c r="F200" s="227"/>
      <c r="G200" s="227"/>
      <c r="H200" s="18">
        <f t="shared" si="24"/>
        <v>0</v>
      </c>
      <c r="I200" s="232">
        <f t="shared" si="25"/>
        <v>0</v>
      </c>
      <c r="J200" s="263"/>
      <c r="K200" s="264"/>
      <c r="L200" s="18"/>
      <c r="M200" s="234">
        <f t="shared" si="23"/>
        <v>0</v>
      </c>
      <c r="N200" s="225"/>
      <c r="O200" s="18"/>
      <c r="P200" s="234">
        <f t="shared" si="26"/>
        <v>0</v>
      </c>
      <c r="Q200" s="237"/>
      <c r="R200" s="226"/>
      <c r="S200" s="226"/>
      <c r="T200" s="227"/>
      <c r="U200" s="227"/>
      <c r="V200" s="227"/>
      <c r="W200" s="227"/>
      <c r="X200" s="227"/>
      <c r="Y200" s="227"/>
      <c r="Z200" s="227"/>
      <c r="AA200" s="227"/>
      <c r="AB200" s="227"/>
      <c r="AC200" s="227"/>
      <c r="AD200" s="227"/>
      <c r="AE200" s="226"/>
      <c r="AF200" s="227"/>
      <c r="AG200" s="227"/>
      <c r="AH200" s="227"/>
      <c r="AI200" s="227"/>
      <c r="AJ200" s="227"/>
      <c r="AK200" s="227"/>
      <c r="AL200" s="227"/>
      <c r="AM200" s="227"/>
      <c r="AN200" s="227"/>
      <c r="AO200" s="227"/>
      <c r="AP200" s="228"/>
    </row>
    <row r="201" spans="1:43" s="13" customFormat="1" ht="12.75" x14ac:dyDescent="0.2">
      <c r="A201" s="195" t="s">
        <v>1176</v>
      </c>
      <c r="B201" s="235" t="s">
        <v>996</v>
      </c>
      <c r="C201" s="280" t="s">
        <v>997</v>
      </c>
      <c r="D201" s="198"/>
      <c r="E201" s="252"/>
      <c r="F201" s="227">
        <v>0</v>
      </c>
      <c r="G201" s="227">
        <v>0</v>
      </c>
      <c r="H201" s="18">
        <f t="shared" si="24"/>
        <v>0</v>
      </c>
      <c r="I201" s="232">
        <f t="shared" si="25"/>
        <v>0</v>
      </c>
      <c r="J201" s="263"/>
      <c r="K201" s="264"/>
      <c r="L201" s="18">
        <v>0</v>
      </c>
      <c r="M201" s="234">
        <f t="shared" si="23"/>
        <v>0</v>
      </c>
      <c r="N201" s="225"/>
      <c r="O201" s="18">
        <v>0</v>
      </c>
      <c r="P201" s="234">
        <f t="shared" si="26"/>
        <v>0</v>
      </c>
      <c r="Q201" s="237"/>
      <c r="R201" s="226">
        <v>0</v>
      </c>
      <c r="S201" s="226">
        <v>0</v>
      </c>
      <c r="T201" s="227">
        <v>0</v>
      </c>
      <c r="U201" s="227">
        <v>0</v>
      </c>
      <c r="V201" s="227">
        <v>0</v>
      </c>
      <c r="W201" s="227">
        <v>0</v>
      </c>
      <c r="X201" s="227">
        <v>0</v>
      </c>
      <c r="Y201" s="227">
        <v>0</v>
      </c>
      <c r="Z201" s="227">
        <v>0</v>
      </c>
      <c r="AA201" s="227">
        <v>0</v>
      </c>
      <c r="AB201" s="227">
        <v>0</v>
      </c>
      <c r="AC201" s="227">
        <v>0</v>
      </c>
      <c r="AD201" s="227">
        <v>0</v>
      </c>
      <c r="AE201" s="226">
        <v>0</v>
      </c>
      <c r="AF201" s="227">
        <v>0</v>
      </c>
      <c r="AG201" s="227">
        <v>0</v>
      </c>
      <c r="AH201" s="227">
        <v>0</v>
      </c>
      <c r="AI201" s="227">
        <v>0</v>
      </c>
      <c r="AJ201" s="227">
        <v>0</v>
      </c>
      <c r="AK201" s="227">
        <v>0</v>
      </c>
      <c r="AL201" s="227">
        <v>0</v>
      </c>
      <c r="AM201" s="227">
        <v>0</v>
      </c>
      <c r="AN201" s="227">
        <v>0</v>
      </c>
      <c r="AO201" s="227">
        <v>0</v>
      </c>
      <c r="AP201" s="228">
        <v>0</v>
      </c>
    </row>
    <row r="202" spans="1:43" s="13" customFormat="1" ht="0.95" customHeight="1" outlineLevel="2" x14ac:dyDescent="0.2">
      <c r="A202" s="195"/>
      <c r="B202" s="235"/>
      <c r="C202" s="280"/>
      <c r="D202" s="198"/>
      <c r="E202" s="252"/>
      <c r="F202" s="227"/>
      <c r="G202" s="227"/>
      <c r="H202" s="18">
        <f t="shared" si="24"/>
        <v>0</v>
      </c>
      <c r="I202" s="232">
        <f t="shared" si="25"/>
        <v>0</v>
      </c>
      <c r="J202" s="263"/>
      <c r="K202" s="264"/>
      <c r="L202" s="18"/>
      <c r="M202" s="234">
        <f t="shared" si="23"/>
        <v>0</v>
      </c>
      <c r="N202" s="225"/>
      <c r="O202" s="18"/>
      <c r="P202" s="234">
        <f t="shared" si="26"/>
        <v>0</v>
      </c>
      <c r="Q202" s="237"/>
      <c r="R202" s="226"/>
      <c r="S202" s="226"/>
      <c r="T202" s="227"/>
      <c r="U202" s="227"/>
      <c r="V202" s="227"/>
      <c r="W202" s="227"/>
      <c r="X202" s="227"/>
      <c r="Y202" s="227"/>
      <c r="Z202" s="227"/>
      <c r="AA202" s="227"/>
      <c r="AB202" s="227"/>
      <c r="AC202" s="227"/>
      <c r="AD202" s="227"/>
      <c r="AE202" s="226"/>
      <c r="AF202" s="227"/>
      <c r="AG202" s="227"/>
      <c r="AH202" s="227"/>
      <c r="AI202" s="227"/>
      <c r="AJ202" s="227"/>
      <c r="AK202" s="227"/>
      <c r="AL202" s="227"/>
      <c r="AM202" s="227"/>
      <c r="AN202" s="227"/>
      <c r="AO202" s="227"/>
      <c r="AP202" s="228"/>
    </row>
    <row r="203" spans="1:43" s="13" customFormat="1" ht="12.75" x14ac:dyDescent="0.2">
      <c r="A203" s="195" t="s">
        <v>1177</v>
      </c>
      <c r="B203" s="235" t="s">
        <v>998</v>
      </c>
      <c r="C203" s="280" t="s">
        <v>999</v>
      </c>
      <c r="D203" s="198"/>
      <c r="E203" s="252"/>
      <c r="F203" s="227">
        <v>0</v>
      </c>
      <c r="G203" s="227">
        <v>0</v>
      </c>
      <c r="H203" s="18">
        <f t="shared" si="24"/>
        <v>0</v>
      </c>
      <c r="I203" s="232">
        <f t="shared" si="25"/>
        <v>0</v>
      </c>
      <c r="J203" s="263"/>
      <c r="K203" s="264"/>
      <c r="L203" s="18">
        <v>0</v>
      </c>
      <c r="M203" s="234">
        <f t="shared" si="23"/>
        <v>0</v>
      </c>
      <c r="N203" s="225"/>
      <c r="O203" s="18">
        <v>0</v>
      </c>
      <c r="P203" s="234">
        <f t="shared" si="26"/>
        <v>0</v>
      </c>
      <c r="Q203" s="237"/>
      <c r="R203" s="226">
        <v>0</v>
      </c>
      <c r="S203" s="226">
        <v>0</v>
      </c>
      <c r="T203" s="227">
        <v>0</v>
      </c>
      <c r="U203" s="227">
        <v>0</v>
      </c>
      <c r="V203" s="227">
        <v>0</v>
      </c>
      <c r="W203" s="227">
        <v>0</v>
      </c>
      <c r="X203" s="227">
        <v>0</v>
      </c>
      <c r="Y203" s="227">
        <v>0</v>
      </c>
      <c r="Z203" s="227">
        <v>0</v>
      </c>
      <c r="AA203" s="227">
        <v>0</v>
      </c>
      <c r="AB203" s="227">
        <v>0</v>
      </c>
      <c r="AC203" s="227">
        <v>0</v>
      </c>
      <c r="AD203" s="227">
        <v>0</v>
      </c>
      <c r="AE203" s="226">
        <v>0</v>
      </c>
      <c r="AF203" s="227">
        <v>0</v>
      </c>
      <c r="AG203" s="227">
        <v>0</v>
      </c>
      <c r="AH203" s="227">
        <v>0</v>
      </c>
      <c r="AI203" s="227">
        <v>0</v>
      </c>
      <c r="AJ203" s="227">
        <v>0</v>
      </c>
      <c r="AK203" s="227">
        <v>0</v>
      </c>
      <c r="AL203" s="227">
        <v>0</v>
      </c>
      <c r="AM203" s="227">
        <v>0</v>
      </c>
      <c r="AN203" s="227">
        <v>0</v>
      </c>
      <c r="AO203" s="227">
        <v>0</v>
      </c>
      <c r="AP203" s="228">
        <v>0</v>
      </c>
    </row>
    <row r="204" spans="1:43" s="13" customFormat="1" ht="0.95" customHeight="1" outlineLevel="2" x14ac:dyDescent="0.2">
      <c r="A204" s="195"/>
      <c r="B204" s="235"/>
      <c r="C204" s="280"/>
      <c r="D204" s="198"/>
      <c r="E204" s="252"/>
      <c r="F204" s="227"/>
      <c r="G204" s="227"/>
      <c r="H204" s="18">
        <f t="shared" si="24"/>
        <v>0</v>
      </c>
      <c r="I204" s="232">
        <f t="shared" si="25"/>
        <v>0</v>
      </c>
      <c r="J204" s="263"/>
      <c r="K204" s="264"/>
      <c r="L204" s="18"/>
      <c r="M204" s="234">
        <f t="shared" si="23"/>
        <v>0</v>
      </c>
      <c r="N204" s="225"/>
      <c r="O204" s="18"/>
      <c r="P204" s="234">
        <f t="shared" si="26"/>
        <v>0</v>
      </c>
      <c r="Q204" s="237"/>
      <c r="R204" s="226"/>
      <c r="S204" s="226"/>
      <c r="T204" s="227"/>
      <c r="U204" s="227"/>
      <c r="V204" s="227"/>
      <c r="W204" s="227"/>
      <c r="X204" s="227"/>
      <c r="Y204" s="227"/>
      <c r="Z204" s="227"/>
      <c r="AA204" s="227"/>
      <c r="AB204" s="227"/>
      <c r="AC204" s="227"/>
      <c r="AD204" s="227"/>
      <c r="AE204" s="226"/>
      <c r="AF204" s="227"/>
      <c r="AG204" s="227"/>
      <c r="AH204" s="227"/>
      <c r="AI204" s="227"/>
      <c r="AJ204" s="227"/>
      <c r="AK204" s="227"/>
      <c r="AL204" s="227"/>
      <c r="AM204" s="227"/>
      <c r="AN204" s="227"/>
      <c r="AO204" s="227"/>
      <c r="AP204" s="228"/>
    </row>
    <row r="205" spans="1:43" s="13" customFormat="1" ht="12.75" customHeight="1" x14ac:dyDescent="0.2">
      <c r="A205" s="195" t="s">
        <v>1178</v>
      </c>
      <c r="B205" s="235" t="s">
        <v>1000</v>
      </c>
      <c r="C205" s="280" t="s">
        <v>1001</v>
      </c>
      <c r="D205" s="198"/>
      <c r="E205" s="252"/>
      <c r="F205" s="227">
        <v>0</v>
      </c>
      <c r="G205" s="227">
        <v>0</v>
      </c>
      <c r="H205" s="18">
        <f t="shared" si="24"/>
        <v>0</v>
      </c>
      <c r="I205" s="232">
        <f t="shared" si="25"/>
        <v>0</v>
      </c>
      <c r="J205" s="263"/>
      <c r="K205" s="264"/>
      <c r="L205" s="18">
        <v>0</v>
      </c>
      <c r="M205" s="234">
        <f t="shared" si="23"/>
        <v>0</v>
      </c>
      <c r="N205" s="225"/>
      <c r="O205" s="18">
        <v>0</v>
      </c>
      <c r="P205" s="234">
        <f t="shared" si="26"/>
        <v>0</v>
      </c>
      <c r="Q205" s="237"/>
      <c r="R205" s="226">
        <v>0</v>
      </c>
      <c r="S205" s="226">
        <v>0</v>
      </c>
      <c r="T205" s="227">
        <v>0</v>
      </c>
      <c r="U205" s="227">
        <v>0</v>
      </c>
      <c r="V205" s="227">
        <v>0</v>
      </c>
      <c r="W205" s="227">
        <v>0</v>
      </c>
      <c r="X205" s="227">
        <v>0</v>
      </c>
      <c r="Y205" s="227">
        <v>0</v>
      </c>
      <c r="Z205" s="227">
        <v>0</v>
      </c>
      <c r="AA205" s="227">
        <v>0</v>
      </c>
      <c r="AB205" s="227">
        <v>0</v>
      </c>
      <c r="AC205" s="227">
        <v>0</v>
      </c>
      <c r="AD205" s="227">
        <v>0</v>
      </c>
      <c r="AE205" s="226">
        <v>0</v>
      </c>
      <c r="AF205" s="227">
        <v>0</v>
      </c>
      <c r="AG205" s="227">
        <v>0</v>
      </c>
      <c r="AH205" s="227">
        <v>0</v>
      </c>
      <c r="AI205" s="227">
        <v>0</v>
      </c>
      <c r="AJ205" s="227">
        <v>0</v>
      </c>
      <c r="AK205" s="227">
        <v>0</v>
      </c>
      <c r="AL205" s="227">
        <v>0</v>
      </c>
      <c r="AM205" s="227">
        <v>0</v>
      </c>
      <c r="AN205" s="227">
        <v>0</v>
      </c>
      <c r="AO205" s="227">
        <v>0</v>
      </c>
      <c r="AP205" s="228">
        <v>0</v>
      </c>
    </row>
    <row r="206" spans="1:43" s="13" customFormat="1" ht="0.95" customHeight="1" outlineLevel="2" x14ac:dyDescent="0.2">
      <c r="A206" s="195"/>
      <c r="B206" s="235"/>
      <c r="C206" s="280"/>
      <c r="D206" s="198"/>
      <c r="E206" s="252"/>
      <c r="F206" s="227"/>
      <c r="G206" s="227"/>
      <c r="H206" s="18">
        <f t="shared" si="24"/>
        <v>0</v>
      </c>
      <c r="I206" s="232">
        <f t="shared" si="25"/>
        <v>0</v>
      </c>
      <c r="J206" s="263"/>
      <c r="K206" s="264"/>
      <c r="L206" s="18"/>
      <c r="M206" s="234">
        <f t="shared" si="23"/>
        <v>0</v>
      </c>
      <c r="N206" s="225"/>
      <c r="O206" s="18"/>
      <c r="P206" s="234">
        <f t="shared" si="26"/>
        <v>0</v>
      </c>
      <c r="Q206" s="237"/>
      <c r="R206" s="226"/>
      <c r="S206" s="226"/>
      <c r="T206" s="227"/>
      <c r="U206" s="227"/>
      <c r="V206" s="227"/>
      <c r="W206" s="227"/>
      <c r="X206" s="227"/>
      <c r="Y206" s="227"/>
      <c r="Z206" s="227"/>
      <c r="AA206" s="227"/>
      <c r="AB206" s="227"/>
      <c r="AC206" s="227"/>
      <c r="AD206" s="227"/>
      <c r="AE206" s="226"/>
      <c r="AF206" s="227"/>
      <c r="AG206" s="227"/>
      <c r="AH206" s="227"/>
      <c r="AI206" s="227"/>
      <c r="AJ206" s="227"/>
      <c r="AK206" s="227"/>
      <c r="AL206" s="227"/>
      <c r="AM206" s="227"/>
      <c r="AN206" s="227"/>
      <c r="AO206" s="227"/>
      <c r="AP206" s="228"/>
    </row>
    <row r="207" spans="1:43" s="13" customFormat="1" ht="12.75" outlineLevel="3" x14ac:dyDescent="0.2">
      <c r="A207" s="360" t="s">
        <v>1381</v>
      </c>
      <c r="B207" s="361" t="s">
        <v>2251</v>
      </c>
      <c r="C207" s="362" t="s">
        <v>3120</v>
      </c>
      <c r="D207" s="363"/>
      <c r="E207" s="364"/>
      <c r="F207" s="227">
        <v>8378700.5</v>
      </c>
      <c r="G207" s="227">
        <v>8458402.7599999998</v>
      </c>
      <c r="H207" s="227">
        <f t="shared" si="24"/>
        <v>-79702.259999999776</v>
      </c>
      <c r="I207" s="437">
        <f t="shared" si="25"/>
        <v>-9.4228499471453141E-3</v>
      </c>
      <c r="J207" s="437"/>
      <c r="K207" s="365"/>
      <c r="L207" s="18">
        <v>8458402.7599999998</v>
      </c>
      <c r="M207" s="234">
        <f t="shared" si="23"/>
        <v>-79702.259999999776</v>
      </c>
      <c r="N207" s="365"/>
      <c r="O207" s="18">
        <v>8409629</v>
      </c>
      <c r="P207" s="234">
        <f t="shared" si="26"/>
        <v>-30928.5</v>
      </c>
      <c r="Q207" s="353"/>
      <c r="R207" s="226">
        <v>8485833.2400000002</v>
      </c>
      <c r="S207" s="226">
        <v>8485833.2400000002</v>
      </c>
      <c r="T207" s="227">
        <v>8485833.2400000002</v>
      </c>
      <c r="U207" s="227">
        <v>8477354.5299999993</v>
      </c>
      <c r="V207" s="227">
        <v>8477354.5299999993</v>
      </c>
      <c r="W207" s="227">
        <v>8477354.5299999993</v>
      </c>
      <c r="X207" s="227">
        <v>8432828.5299999993</v>
      </c>
      <c r="Y207" s="227">
        <v>8432828.5299999993</v>
      </c>
      <c r="Z207" s="227">
        <v>8432828.5299999993</v>
      </c>
      <c r="AA207" s="227">
        <v>8388654.4299999997</v>
      </c>
      <c r="AB207" s="227">
        <v>8388654.4299999997</v>
      </c>
      <c r="AC207" s="227">
        <v>8388654.4299999997</v>
      </c>
      <c r="AD207" s="227">
        <v>8458402.7599999998</v>
      </c>
      <c r="AE207" s="226">
        <v>8458402.7599999998</v>
      </c>
      <c r="AF207" s="227">
        <v>8458402.7599999998</v>
      </c>
      <c r="AG207" s="227">
        <v>8433013</v>
      </c>
      <c r="AH207" s="227">
        <v>8433013</v>
      </c>
      <c r="AI207" s="227">
        <v>8433013</v>
      </c>
      <c r="AJ207" s="227">
        <v>8413500</v>
      </c>
      <c r="AK207" s="227">
        <v>8413500</v>
      </c>
      <c r="AL207" s="227">
        <v>8413500</v>
      </c>
      <c r="AM207" s="227">
        <v>8409629</v>
      </c>
      <c r="AN207" s="227">
        <v>8409629</v>
      </c>
      <c r="AO207" s="227">
        <v>8409629</v>
      </c>
      <c r="AP207" s="228">
        <v>8378700.5</v>
      </c>
      <c r="AQ207" s="227"/>
    </row>
    <row r="208" spans="1:43" s="13" customFormat="1" ht="12.75" outlineLevel="3" x14ac:dyDescent="0.2">
      <c r="A208" s="360" t="s">
        <v>1449</v>
      </c>
      <c r="B208" s="361" t="s">
        <v>2319</v>
      </c>
      <c r="C208" s="362" t="s">
        <v>3188</v>
      </c>
      <c r="D208" s="363"/>
      <c r="E208" s="364"/>
      <c r="F208" s="227">
        <v>99891.520000000004</v>
      </c>
      <c r="G208" s="227">
        <v>73315.520000000004</v>
      </c>
      <c r="H208" s="227">
        <f t="shared" si="24"/>
        <v>26576</v>
      </c>
      <c r="I208" s="437">
        <f t="shared" si="25"/>
        <v>0.36248805164309</v>
      </c>
      <c r="J208" s="437"/>
      <c r="K208" s="365"/>
      <c r="L208" s="18">
        <v>73315.520000000004</v>
      </c>
      <c r="M208" s="234">
        <f t="shared" si="23"/>
        <v>26576</v>
      </c>
      <c r="N208" s="365"/>
      <c r="O208" s="18">
        <v>74058.400000000009</v>
      </c>
      <c r="P208" s="234">
        <f t="shared" si="26"/>
        <v>25833.119999999995</v>
      </c>
      <c r="Q208" s="353"/>
      <c r="R208" s="226">
        <v>113551.19</v>
      </c>
      <c r="S208" s="226">
        <v>110642.7</v>
      </c>
      <c r="T208" s="227">
        <v>103856.23</v>
      </c>
      <c r="U208" s="227">
        <v>110056.62</v>
      </c>
      <c r="V208" s="227">
        <v>107778.31</v>
      </c>
      <c r="W208" s="227">
        <v>101966.03</v>
      </c>
      <c r="X208" s="227">
        <v>136603.16</v>
      </c>
      <c r="Y208" s="227">
        <v>126132.6</v>
      </c>
      <c r="Z208" s="227">
        <v>115662.04000000001</v>
      </c>
      <c r="AA208" s="227">
        <v>153776.78</v>
      </c>
      <c r="AB208" s="227">
        <v>149995.74</v>
      </c>
      <c r="AC208" s="227">
        <v>148202.17000000001</v>
      </c>
      <c r="AD208" s="227">
        <v>73315.520000000004</v>
      </c>
      <c r="AE208" s="226">
        <v>66372.649999999994</v>
      </c>
      <c r="AF208" s="227">
        <v>62334.770000000004</v>
      </c>
      <c r="AG208" s="227">
        <v>87566.53</v>
      </c>
      <c r="AH208" s="227">
        <v>83142.63</v>
      </c>
      <c r="AI208" s="227">
        <v>78718.73</v>
      </c>
      <c r="AJ208" s="227">
        <v>92741.37</v>
      </c>
      <c r="AK208" s="227">
        <v>82748.11</v>
      </c>
      <c r="AL208" s="227">
        <v>74650.8</v>
      </c>
      <c r="AM208" s="227">
        <v>74887.88</v>
      </c>
      <c r="AN208" s="227">
        <v>74887.88</v>
      </c>
      <c r="AO208" s="227">
        <v>74058.400000000009</v>
      </c>
      <c r="AP208" s="228">
        <v>99891.520000000004</v>
      </c>
      <c r="AQ208" s="227"/>
    </row>
    <row r="209" spans="1:43" s="13" customFormat="1" ht="12.75" outlineLevel="3" x14ac:dyDescent="0.2">
      <c r="A209" s="360" t="s">
        <v>1450</v>
      </c>
      <c r="B209" s="361" t="s">
        <v>2320</v>
      </c>
      <c r="C209" s="362" t="s">
        <v>3189</v>
      </c>
      <c r="D209" s="363"/>
      <c r="E209" s="364"/>
      <c r="F209" s="227">
        <v>20389.39</v>
      </c>
      <c r="G209" s="227">
        <v>20723.760000000002</v>
      </c>
      <c r="H209" s="227">
        <f t="shared" si="24"/>
        <v>-334.37000000000262</v>
      </c>
      <c r="I209" s="437">
        <f t="shared" si="25"/>
        <v>-1.6134620358467893E-2</v>
      </c>
      <c r="J209" s="437"/>
      <c r="K209" s="365"/>
      <c r="L209" s="18">
        <v>20723.760000000002</v>
      </c>
      <c r="M209" s="234">
        <f t="shared" si="23"/>
        <v>-334.37000000000262</v>
      </c>
      <c r="N209" s="365"/>
      <c r="O209" s="18">
        <v>20421.350000000002</v>
      </c>
      <c r="P209" s="234">
        <f t="shared" si="26"/>
        <v>-31.960000000002765</v>
      </c>
      <c r="Q209" s="353"/>
      <c r="R209" s="226">
        <v>21124.87</v>
      </c>
      <c r="S209" s="226">
        <v>21107.350000000002</v>
      </c>
      <c r="T209" s="227">
        <v>21066.47</v>
      </c>
      <c r="U209" s="227">
        <v>21052.75</v>
      </c>
      <c r="V209" s="227">
        <v>21039.279999999999</v>
      </c>
      <c r="W209" s="227">
        <v>21005.06</v>
      </c>
      <c r="X209" s="227">
        <v>20946.63</v>
      </c>
      <c r="Y209" s="227">
        <v>20884.760000000002</v>
      </c>
      <c r="Z209" s="227">
        <v>20822.88</v>
      </c>
      <c r="AA209" s="227">
        <v>20787.07</v>
      </c>
      <c r="AB209" s="227">
        <v>20764.73</v>
      </c>
      <c r="AC209" s="227">
        <v>20754.13</v>
      </c>
      <c r="AD209" s="227">
        <v>20723.760000000002</v>
      </c>
      <c r="AE209" s="226">
        <v>20679.46</v>
      </c>
      <c r="AF209" s="227">
        <v>20654.010000000002</v>
      </c>
      <c r="AG209" s="227">
        <v>20653.010000000002</v>
      </c>
      <c r="AH209" s="227">
        <v>20624.97</v>
      </c>
      <c r="AI209" s="227">
        <v>20597.22</v>
      </c>
      <c r="AJ209" s="227">
        <v>20562.79</v>
      </c>
      <c r="AK209" s="227">
        <v>20500.12</v>
      </c>
      <c r="AL209" s="227">
        <v>20449.34</v>
      </c>
      <c r="AM209" s="227">
        <v>20426.55</v>
      </c>
      <c r="AN209" s="227">
        <v>20426.55</v>
      </c>
      <c r="AO209" s="227">
        <v>20421.350000000002</v>
      </c>
      <c r="AP209" s="228">
        <v>20389.39</v>
      </c>
      <c r="AQ209" s="227"/>
    </row>
    <row r="210" spans="1:43" s="13" customFormat="1" ht="12.75" x14ac:dyDescent="0.2">
      <c r="A210" s="195" t="s">
        <v>1179</v>
      </c>
      <c r="B210" s="235" t="s">
        <v>1002</v>
      </c>
      <c r="C210" s="280" t="s">
        <v>1003</v>
      </c>
      <c r="D210" s="198"/>
      <c r="E210" s="252"/>
      <c r="F210" s="227">
        <v>8498981.4100000001</v>
      </c>
      <c r="G210" s="227">
        <v>8552442.0399999991</v>
      </c>
      <c r="H210" s="18">
        <f t="shared" si="24"/>
        <v>-53460.629999998957</v>
      </c>
      <c r="I210" s="232">
        <f t="shared" si="25"/>
        <v>-6.2509198834627775E-3</v>
      </c>
      <c r="J210" s="263"/>
      <c r="K210" s="264"/>
      <c r="L210" s="18">
        <v>8552442.0399999991</v>
      </c>
      <c r="M210" s="234">
        <f t="shared" si="23"/>
        <v>-53460.629999998957</v>
      </c>
      <c r="N210" s="225"/>
      <c r="O210" s="18">
        <v>8504108.75</v>
      </c>
      <c r="P210" s="234">
        <f t="shared" si="26"/>
        <v>-5127.339999999851</v>
      </c>
      <c r="Q210" s="237"/>
      <c r="R210" s="226">
        <v>8620509.2999999989</v>
      </c>
      <c r="S210" s="226">
        <v>8617583.2899999991</v>
      </c>
      <c r="T210" s="227">
        <v>8610755.9400000013</v>
      </c>
      <c r="U210" s="227">
        <v>8608463.8999999985</v>
      </c>
      <c r="V210" s="227">
        <v>8606172.1199999992</v>
      </c>
      <c r="W210" s="227">
        <v>8600325.6199999992</v>
      </c>
      <c r="X210" s="227">
        <v>8590378.3200000003</v>
      </c>
      <c r="Y210" s="227">
        <v>8579845.8899999987</v>
      </c>
      <c r="Z210" s="227">
        <v>8569313.4499999993</v>
      </c>
      <c r="AA210" s="227">
        <v>8563218.2799999993</v>
      </c>
      <c r="AB210" s="227">
        <v>8559414.9000000004</v>
      </c>
      <c r="AC210" s="227">
        <v>8557610.7300000004</v>
      </c>
      <c r="AD210" s="227">
        <v>8552442.0399999991</v>
      </c>
      <c r="AE210" s="226">
        <v>8545454.870000001</v>
      </c>
      <c r="AF210" s="227">
        <v>8541391.5399999991</v>
      </c>
      <c r="AG210" s="227">
        <v>8541232.5399999991</v>
      </c>
      <c r="AH210" s="227">
        <v>8536780.6000000015</v>
      </c>
      <c r="AI210" s="227">
        <v>8532328.9500000011</v>
      </c>
      <c r="AJ210" s="227">
        <v>8526804.1599999983</v>
      </c>
      <c r="AK210" s="227">
        <v>8516748.2299999986</v>
      </c>
      <c r="AL210" s="227">
        <v>8508600.1400000006</v>
      </c>
      <c r="AM210" s="227">
        <v>8504943.4300000016</v>
      </c>
      <c r="AN210" s="227">
        <v>8504943.4300000016</v>
      </c>
      <c r="AO210" s="227">
        <v>8504108.75</v>
      </c>
      <c r="AP210" s="228">
        <v>8498981.4100000001</v>
      </c>
    </row>
    <row r="211" spans="1:43" s="13" customFormat="1" ht="0.95" customHeight="1" outlineLevel="2" x14ac:dyDescent="0.2">
      <c r="A211" s="195"/>
      <c r="B211" s="235"/>
      <c r="C211" s="280"/>
      <c r="D211" s="198"/>
      <c r="E211" s="252"/>
      <c r="F211" s="227"/>
      <c r="G211" s="227"/>
      <c r="H211" s="18">
        <f t="shared" si="24"/>
        <v>0</v>
      </c>
      <c r="I211" s="232">
        <f t="shared" si="25"/>
        <v>0</v>
      </c>
      <c r="J211" s="263"/>
      <c r="K211" s="264"/>
      <c r="L211" s="18"/>
      <c r="M211" s="234">
        <f t="shared" ref="M211:M242" si="27">F211-L211</f>
        <v>0</v>
      </c>
      <c r="N211" s="225"/>
      <c r="O211" s="18"/>
      <c r="P211" s="234">
        <f t="shared" si="26"/>
        <v>0</v>
      </c>
      <c r="Q211" s="237"/>
      <c r="R211" s="226"/>
      <c r="S211" s="226"/>
      <c r="T211" s="227"/>
      <c r="U211" s="227"/>
      <c r="V211" s="227"/>
      <c r="W211" s="227"/>
      <c r="X211" s="227"/>
      <c r="Y211" s="227"/>
      <c r="Z211" s="227"/>
      <c r="AA211" s="227"/>
      <c r="AB211" s="227"/>
      <c r="AC211" s="227"/>
      <c r="AD211" s="227"/>
      <c r="AE211" s="226"/>
      <c r="AF211" s="227"/>
      <c r="AG211" s="227"/>
      <c r="AH211" s="227"/>
      <c r="AI211" s="227"/>
      <c r="AJ211" s="227"/>
      <c r="AK211" s="227"/>
      <c r="AL211" s="227"/>
      <c r="AM211" s="227"/>
      <c r="AN211" s="227"/>
      <c r="AO211" s="227"/>
      <c r="AP211" s="228"/>
    </row>
    <row r="212" spans="1:43" s="13" customFormat="1" ht="12.75" outlineLevel="3" x14ac:dyDescent="0.2">
      <c r="A212" s="360" t="s">
        <v>1381</v>
      </c>
      <c r="B212" s="361" t="s">
        <v>2251</v>
      </c>
      <c r="C212" s="362" t="s">
        <v>3120</v>
      </c>
      <c r="D212" s="363"/>
      <c r="E212" s="364"/>
      <c r="F212" s="227">
        <v>8378700.5</v>
      </c>
      <c r="G212" s="227">
        <v>8458402.7599999998</v>
      </c>
      <c r="H212" s="227">
        <f t="shared" ref="H212:H243" si="28">+F212-G212</f>
        <v>-79702.259999999776</v>
      </c>
      <c r="I212" s="437">
        <f t="shared" ref="I212:I243" si="29">IF(G212&lt;0,IF(H212=0,0,IF(OR(G212=0,F212=0),"N.M.",IF(ABS(H212/G212)&gt;=10,"N.M.",H212/(-G212)))),IF(H212=0,0,IF(OR(G212=0,F212=0),"N.M.",IF(ABS(H212/G212)&gt;=10,"N.M.",H212/G212))))</f>
        <v>-9.4228499471453141E-3</v>
      </c>
      <c r="J212" s="437"/>
      <c r="K212" s="365"/>
      <c r="L212" s="18">
        <v>8458402.7599999998</v>
      </c>
      <c r="M212" s="234">
        <f t="shared" si="27"/>
        <v>-79702.259999999776</v>
      </c>
      <c r="N212" s="365"/>
      <c r="O212" s="18">
        <v>8409629</v>
      </c>
      <c r="P212" s="234">
        <f t="shared" ref="P212:P243" si="30">+F212-O212</f>
        <v>-30928.5</v>
      </c>
      <c r="Q212" s="353"/>
      <c r="R212" s="226">
        <v>8485833.2400000002</v>
      </c>
      <c r="S212" s="226">
        <v>8485833.2400000002</v>
      </c>
      <c r="T212" s="227">
        <v>8485833.2400000002</v>
      </c>
      <c r="U212" s="227">
        <v>8477354.5299999993</v>
      </c>
      <c r="V212" s="227">
        <v>8477354.5299999993</v>
      </c>
      <c r="W212" s="227">
        <v>8477354.5299999993</v>
      </c>
      <c r="X212" s="227">
        <v>8432828.5299999993</v>
      </c>
      <c r="Y212" s="227">
        <v>8432828.5299999993</v>
      </c>
      <c r="Z212" s="227">
        <v>8432828.5299999993</v>
      </c>
      <c r="AA212" s="227">
        <v>8388654.4299999997</v>
      </c>
      <c r="AB212" s="227">
        <v>8388654.4299999997</v>
      </c>
      <c r="AC212" s="227">
        <v>8388654.4299999997</v>
      </c>
      <c r="AD212" s="227">
        <v>8458402.7599999998</v>
      </c>
      <c r="AE212" s="226">
        <v>8458402.7599999998</v>
      </c>
      <c r="AF212" s="227">
        <v>8458402.7599999998</v>
      </c>
      <c r="AG212" s="227">
        <v>8433013</v>
      </c>
      <c r="AH212" s="227">
        <v>8433013</v>
      </c>
      <c r="AI212" s="227">
        <v>8433013</v>
      </c>
      <c r="AJ212" s="227">
        <v>8413500</v>
      </c>
      <c r="AK212" s="227">
        <v>8413500</v>
      </c>
      <c r="AL212" s="227">
        <v>8413500</v>
      </c>
      <c r="AM212" s="227">
        <v>8409629</v>
      </c>
      <c r="AN212" s="227">
        <v>8409629</v>
      </c>
      <c r="AO212" s="227">
        <v>8409629</v>
      </c>
      <c r="AP212" s="228">
        <v>8378700.5</v>
      </c>
      <c r="AQ212" s="227"/>
    </row>
    <row r="213" spans="1:43" s="13" customFormat="1" ht="12.75" x14ac:dyDescent="0.2">
      <c r="A213" s="195" t="s">
        <v>1153</v>
      </c>
      <c r="B213" s="281" t="s">
        <v>1004</v>
      </c>
      <c r="C213" s="280" t="s">
        <v>1005</v>
      </c>
      <c r="D213" s="198"/>
      <c r="E213" s="252"/>
      <c r="F213" s="227">
        <v>8378700.5</v>
      </c>
      <c r="G213" s="227">
        <v>8458402.7599999998</v>
      </c>
      <c r="H213" s="18">
        <f t="shared" si="28"/>
        <v>-79702.259999999776</v>
      </c>
      <c r="I213" s="232">
        <f t="shared" si="29"/>
        <v>-9.4228499471453141E-3</v>
      </c>
      <c r="J213" s="263"/>
      <c r="K213" s="264"/>
      <c r="L213" s="18">
        <v>8458402.7599999998</v>
      </c>
      <c r="M213" s="234">
        <f t="shared" si="27"/>
        <v>-79702.259999999776</v>
      </c>
      <c r="N213" s="225"/>
      <c r="O213" s="18">
        <v>8409629</v>
      </c>
      <c r="P213" s="234">
        <f t="shared" si="30"/>
        <v>-30928.5</v>
      </c>
      <c r="Q213" s="237"/>
      <c r="R213" s="226">
        <v>8485833.2400000002</v>
      </c>
      <c r="S213" s="226">
        <v>8485833.2400000002</v>
      </c>
      <c r="T213" s="227">
        <v>8485833.2400000002</v>
      </c>
      <c r="U213" s="227">
        <v>8477354.5299999993</v>
      </c>
      <c r="V213" s="227">
        <v>8477354.5299999993</v>
      </c>
      <c r="W213" s="227">
        <v>8477354.5299999993</v>
      </c>
      <c r="X213" s="227">
        <v>8432828.5299999993</v>
      </c>
      <c r="Y213" s="227">
        <v>8432828.5299999993</v>
      </c>
      <c r="Z213" s="227">
        <v>8432828.5299999993</v>
      </c>
      <c r="AA213" s="227">
        <v>8388654.4299999997</v>
      </c>
      <c r="AB213" s="227">
        <v>8388654.4299999997</v>
      </c>
      <c r="AC213" s="227">
        <v>8388654.4299999997</v>
      </c>
      <c r="AD213" s="227">
        <v>8458402.7599999998</v>
      </c>
      <c r="AE213" s="226">
        <v>8458402.7599999998</v>
      </c>
      <c r="AF213" s="227">
        <v>8458402.7599999998</v>
      </c>
      <c r="AG213" s="227">
        <v>8433013</v>
      </c>
      <c r="AH213" s="227">
        <v>8433013</v>
      </c>
      <c r="AI213" s="227">
        <v>8433013</v>
      </c>
      <c r="AJ213" s="227">
        <v>8413500</v>
      </c>
      <c r="AK213" s="227">
        <v>8413500</v>
      </c>
      <c r="AL213" s="227">
        <v>8413500</v>
      </c>
      <c r="AM213" s="227">
        <v>8409629</v>
      </c>
      <c r="AN213" s="227">
        <v>8409629</v>
      </c>
      <c r="AO213" s="227">
        <v>8409629</v>
      </c>
      <c r="AP213" s="228">
        <v>8378700.5</v>
      </c>
    </row>
    <row r="214" spans="1:43" s="13" customFormat="1" ht="0.95" customHeight="1" outlineLevel="2" x14ac:dyDescent="0.2">
      <c r="A214" s="195"/>
      <c r="B214" s="235"/>
      <c r="C214" s="280"/>
      <c r="D214" s="198"/>
      <c r="E214" s="252"/>
      <c r="F214" s="227"/>
      <c r="G214" s="227"/>
      <c r="H214" s="18">
        <f t="shared" si="28"/>
        <v>0</v>
      </c>
      <c r="I214" s="232">
        <f t="shared" si="29"/>
        <v>0</v>
      </c>
      <c r="J214" s="263"/>
      <c r="K214" s="264"/>
      <c r="L214" s="18"/>
      <c r="M214" s="234">
        <f t="shared" si="27"/>
        <v>0</v>
      </c>
      <c r="N214" s="225"/>
      <c r="O214" s="18"/>
      <c r="P214" s="234">
        <f t="shared" si="30"/>
        <v>0</v>
      </c>
      <c r="Q214" s="237"/>
      <c r="R214" s="226"/>
      <c r="S214" s="226"/>
      <c r="T214" s="227"/>
      <c r="U214" s="227"/>
      <c r="V214" s="227"/>
      <c r="W214" s="227"/>
      <c r="X214" s="227"/>
      <c r="Y214" s="227"/>
      <c r="Z214" s="227"/>
      <c r="AA214" s="227"/>
      <c r="AB214" s="227"/>
      <c r="AC214" s="227"/>
      <c r="AD214" s="227"/>
      <c r="AE214" s="226"/>
      <c r="AF214" s="227"/>
      <c r="AG214" s="227"/>
      <c r="AH214" s="227"/>
      <c r="AI214" s="227"/>
      <c r="AJ214" s="227"/>
      <c r="AK214" s="227"/>
      <c r="AL214" s="227"/>
      <c r="AM214" s="227"/>
      <c r="AN214" s="227"/>
      <c r="AO214" s="227"/>
      <c r="AP214" s="228"/>
    </row>
    <row r="215" spans="1:43" s="13" customFormat="1" ht="15" customHeight="1" x14ac:dyDescent="0.2">
      <c r="A215" s="195" t="s">
        <v>1180</v>
      </c>
      <c r="B215" s="235" t="s">
        <v>1006</v>
      </c>
      <c r="C215" s="280" t="s">
        <v>1007</v>
      </c>
      <c r="D215" s="198"/>
      <c r="E215" s="252"/>
      <c r="F215" s="227">
        <v>0</v>
      </c>
      <c r="G215" s="227">
        <v>0</v>
      </c>
      <c r="H215" s="18">
        <f t="shared" si="28"/>
        <v>0</v>
      </c>
      <c r="I215" s="232">
        <f t="shared" si="29"/>
        <v>0</v>
      </c>
      <c r="J215" s="263"/>
      <c r="K215" s="264"/>
      <c r="L215" s="18">
        <v>0</v>
      </c>
      <c r="M215" s="234">
        <f t="shared" si="27"/>
        <v>0</v>
      </c>
      <c r="N215" s="225"/>
      <c r="O215" s="18">
        <v>0</v>
      </c>
      <c r="P215" s="234">
        <f t="shared" si="30"/>
        <v>0</v>
      </c>
      <c r="Q215" s="237"/>
      <c r="R215" s="226">
        <v>0</v>
      </c>
      <c r="S215" s="226">
        <v>0</v>
      </c>
      <c r="T215" s="227">
        <v>0</v>
      </c>
      <c r="U215" s="227">
        <v>0</v>
      </c>
      <c r="V215" s="227">
        <v>0</v>
      </c>
      <c r="W215" s="227">
        <v>0</v>
      </c>
      <c r="X215" s="227">
        <v>0</v>
      </c>
      <c r="Y215" s="227">
        <v>0</v>
      </c>
      <c r="Z215" s="227">
        <v>0</v>
      </c>
      <c r="AA215" s="227">
        <v>0</v>
      </c>
      <c r="AB215" s="227">
        <v>0</v>
      </c>
      <c r="AC215" s="227">
        <v>0</v>
      </c>
      <c r="AD215" s="227">
        <v>0</v>
      </c>
      <c r="AE215" s="226">
        <v>0</v>
      </c>
      <c r="AF215" s="227">
        <v>0</v>
      </c>
      <c r="AG215" s="227">
        <v>0</v>
      </c>
      <c r="AH215" s="227">
        <v>0</v>
      </c>
      <c r="AI215" s="227">
        <v>0</v>
      </c>
      <c r="AJ215" s="227">
        <v>0</v>
      </c>
      <c r="AK215" s="227">
        <v>0</v>
      </c>
      <c r="AL215" s="227">
        <v>0</v>
      </c>
      <c r="AM215" s="227">
        <v>0</v>
      </c>
      <c r="AN215" s="227">
        <v>0</v>
      </c>
      <c r="AO215" s="227">
        <v>0</v>
      </c>
      <c r="AP215" s="228">
        <v>0</v>
      </c>
    </row>
    <row r="216" spans="1:43" s="13" customFormat="1" ht="14.25" customHeight="1" x14ac:dyDescent="0.2">
      <c r="A216" s="195"/>
      <c r="B216" s="235" t="s">
        <v>1008</v>
      </c>
      <c r="C216" s="280" t="s">
        <v>1009</v>
      </c>
      <c r="D216" s="198"/>
      <c r="E216" s="252"/>
      <c r="F216" s="227"/>
      <c r="G216" s="227"/>
      <c r="H216" s="18">
        <f t="shared" si="28"/>
        <v>0</v>
      </c>
      <c r="I216" s="232">
        <f t="shared" si="29"/>
        <v>0</v>
      </c>
      <c r="J216" s="263"/>
      <c r="K216" s="264"/>
      <c r="L216" s="18"/>
      <c r="M216" s="234">
        <f t="shared" si="27"/>
        <v>0</v>
      </c>
      <c r="N216" s="225"/>
      <c r="O216" s="18"/>
      <c r="P216" s="234">
        <f t="shared" si="30"/>
        <v>0</v>
      </c>
      <c r="Q216" s="237"/>
      <c r="R216" s="226"/>
      <c r="S216" s="226"/>
      <c r="T216" s="227"/>
      <c r="U216" s="227"/>
      <c r="V216" s="227"/>
      <c r="W216" s="227"/>
      <c r="X216" s="227"/>
      <c r="Y216" s="227"/>
      <c r="Z216" s="227"/>
      <c r="AA216" s="227"/>
      <c r="AB216" s="227"/>
      <c r="AC216" s="227"/>
      <c r="AD216" s="227"/>
      <c r="AE216" s="226"/>
      <c r="AF216" s="227"/>
      <c r="AG216" s="227"/>
      <c r="AH216" s="227"/>
      <c r="AI216" s="227"/>
      <c r="AJ216" s="227"/>
      <c r="AK216" s="227"/>
      <c r="AL216" s="227"/>
      <c r="AM216" s="227"/>
      <c r="AN216" s="227"/>
      <c r="AO216" s="227"/>
      <c r="AP216" s="228"/>
    </row>
    <row r="217" spans="1:43" s="13" customFormat="1" ht="12.75" x14ac:dyDescent="0.2">
      <c r="A217" s="195"/>
      <c r="B217" s="235" t="s">
        <v>1010</v>
      </c>
      <c r="C217" s="280" t="s">
        <v>1011</v>
      </c>
      <c r="D217" s="198"/>
      <c r="E217" s="252"/>
      <c r="F217" s="227"/>
      <c r="G217" s="227"/>
      <c r="H217" s="18">
        <f t="shared" si="28"/>
        <v>0</v>
      </c>
      <c r="I217" s="232">
        <f t="shared" si="29"/>
        <v>0</v>
      </c>
      <c r="J217" s="263"/>
      <c r="K217" s="264"/>
      <c r="L217" s="18"/>
      <c r="M217" s="234">
        <f t="shared" si="27"/>
        <v>0</v>
      </c>
      <c r="N217" s="225"/>
      <c r="O217" s="18"/>
      <c r="P217" s="234">
        <f t="shared" si="30"/>
        <v>0</v>
      </c>
      <c r="Q217" s="237"/>
      <c r="R217" s="226"/>
      <c r="S217" s="226"/>
      <c r="T217" s="227"/>
      <c r="U217" s="227"/>
      <c r="V217" s="227"/>
      <c r="W217" s="227"/>
      <c r="X217" s="227"/>
      <c r="Y217" s="227"/>
      <c r="Z217" s="227"/>
      <c r="AA217" s="227"/>
      <c r="AB217" s="227"/>
      <c r="AC217" s="227"/>
      <c r="AD217" s="227"/>
      <c r="AE217" s="226"/>
      <c r="AF217" s="227"/>
      <c r="AG217" s="227"/>
      <c r="AH217" s="227"/>
      <c r="AI217" s="227"/>
      <c r="AJ217" s="227"/>
      <c r="AK217" s="227"/>
      <c r="AL217" s="227"/>
      <c r="AM217" s="227"/>
      <c r="AN217" s="227"/>
      <c r="AO217" s="227"/>
      <c r="AP217" s="228"/>
    </row>
    <row r="218" spans="1:43" s="13" customFormat="1" ht="0.95" customHeight="1" outlineLevel="2" x14ac:dyDescent="0.2">
      <c r="A218" s="195"/>
      <c r="B218" s="235"/>
      <c r="C218" s="280"/>
      <c r="D218" s="198"/>
      <c r="E218" s="252"/>
      <c r="F218" s="227"/>
      <c r="G218" s="227"/>
      <c r="H218" s="18">
        <f t="shared" si="28"/>
        <v>0</v>
      </c>
      <c r="I218" s="232">
        <f t="shared" si="29"/>
        <v>0</v>
      </c>
      <c r="J218" s="263"/>
      <c r="K218" s="264"/>
      <c r="L218" s="18"/>
      <c r="M218" s="234">
        <f t="shared" si="27"/>
        <v>0</v>
      </c>
      <c r="N218" s="225"/>
      <c r="O218" s="18"/>
      <c r="P218" s="234">
        <f t="shared" si="30"/>
        <v>0</v>
      </c>
      <c r="Q218" s="237"/>
      <c r="R218" s="226"/>
      <c r="S218" s="226"/>
      <c r="T218" s="227"/>
      <c r="U218" s="227"/>
      <c r="V218" s="227"/>
      <c r="W218" s="227"/>
      <c r="X218" s="227"/>
      <c r="Y218" s="227"/>
      <c r="Z218" s="227"/>
      <c r="AA218" s="227"/>
      <c r="AB218" s="227"/>
      <c r="AC218" s="227"/>
      <c r="AD218" s="227"/>
      <c r="AE218" s="226"/>
      <c r="AF218" s="227"/>
      <c r="AG218" s="227"/>
      <c r="AH218" s="227"/>
      <c r="AI218" s="227"/>
      <c r="AJ218" s="227"/>
      <c r="AK218" s="227"/>
      <c r="AL218" s="227"/>
      <c r="AM218" s="227"/>
      <c r="AN218" s="227"/>
      <c r="AO218" s="227"/>
      <c r="AP218" s="228"/>
    </row>
    <row r="219" spans="1:43" s="13" customFormat="1" ht="12.75" outlineLevel="3" x14ac:dyDescent="0.2">
      <c r="A219" s="360" t="s">
        <v>1451</v>
      </c>
      <c r="B219" s="361" t="s">
        <v>2321</v>
      </c>
      <c r="C219" s="362" t="s">
        <v>3190</v>
      </c>
      <c r="D219" s="363"/>
      <c r="E219" s="364"/>
      <c r="F219" s="227">
        <v>493688.73</v>
      </c>
      <c r="G219" s="227">
        <v>467425.60000000003</v>
      </c>
      <c r="H219" s="227">
        <f t="shared" si="28"/>
        <v>26263.129999999946</v>
      </c>
      <c r="I219" s="437">
        <f t="shared" si="29"/>
        <v>5.618675998918319E-2</v>
      </c>
      <c r="J219" s="437"/>
      <c r="K219" s="365"/>
      <c r="L219" s="18">
        <v>467425.60000000003</v>
      </c>
      <c r="M219" s="234">
        <f t="shared" si="27"/>
        <v>26263.129999999946</v>
      </c>
      <c r="N219" s="365"/>
      <c r="O219" s="18">
        <v>576229.59</v>
      </c>
      <c r="P219" s="234">
        <f t="shared" si="30"/>
        <v>-82540.859999999986</v>
      </c>
      <c r="Q219" s="353"/>
      <c r="R219" s="226">
        <v>468677.22000000003</v>
      </c>
      <c r="S219" s="226">
        <v>392603.9</v>
      </c>
      <c r="T219" s="227">
        <v>316530.58</v>
      </c>
      <c r="U219" s="227">
        <v>240457.26</v>
      </c>
      <c r="V219" s="227">
        <v>164383.9</v>
      </c>
      <c r="W219" s="227">
        <v>213109.78</v>
      </c>
      <c r="X219" s="227">
        <v>137350.59</v>
      </c>
      <c r="Y219" s="227">
        <v>758959.69000000006</v>
      </c>
      <c r="Z219" s="227">
        <v>682155.84</v>
      </c>
      <c r="AA219" s="227">
        <v>605352.03</v>
      </c>
      <c r="AB219" s="227">
        <v>574162.82999999996</v>
      </c>
      <c r="AC219" s="227">
        <v>497320.49</v>
      </c>
      <c r="AD219" s="227">
        <v>467425.60000000003</v>
      </c>
      <c r="AE219" s="226">
        <v>391184.10000000003</v>
      </c>
      <c r="AF219" s="227">
        <v>314942.60000000003</v>
      </c>
      <c r="AG219" s="227">
        <v>238701.1</v>
      </c>
      <c r="AH219" s="227">
        <v>162459.54</v>
      </c>
      <c r="AI219" s="227">
        <v>205551.85</v>
      </c>
      <c r="AJ219" s="227">
        <v>129778.91</v>
      </c>
      <c r="AK219" s="227">
        <v>475143.16000000003</v>
      </c>
      <c r="AL219" s="227">
        <v>760139.69000000006</v>
      </c>
      <c r="AM219" s="227">
        <v>676017.1</v>
      </c>
      <c r="AN219" s="227">
        <v>662632.75</v>
      </c>
      <c r="AO219" s="227">
        <v>576229.59</v>
      </c>
      <c r="AP219" s="228">
        <v>493688.73</v>
      </c>
      <c r="AQ219" s="227"/>
    </row>
    <row r="220" spans="1:43" s="13" customFormat="1" ht="12.75" outlineLevel="3" x14ac:dyDescent="0.2">
      <c r="A220" s="360" t="s">
        <v>1452</v>
      </c>
      <c r="B220" s="361" t="s">
        <v>2322</v>
      </c>
      <c r="C220" s="362" t="s">
        <v>3191</v>
      </c>
      <c r="D220" s="363"/>
      <c r="E220" s="364"/>
      <c r="F220" s="227">
        <v>0</v>
      </c>
      <c r="G220" s="227">
        <v>0</v>
      </c>
      <c r="H220" s="227">
        <f t="shared" si="28"/>
        <v>0</v>
      </c>
      <c r="I220" s="437">
        <f t="shared" si="29"/>
        <v>0</v>
      </c>
      <c r="J220" s="437"/>
      <c r="K220" s="365"/>
      <c r="L220" s="18">
        <v>0</v>
      </c>
      <c r="M220" s="234">
        <f t="shared" si="27"/>
        <v>0</v>
      </c>
      <c r="N220" s="365"/>
      <c r="O220" s="18">
        <v>0</v>
      </c>
      <c r="P220" s="234">
        <f t="shared" si="30"/>
        <v>0</v>
      </c>
      <c r="Q220" s="353"/>
      <c r="R220" s="226">
        <v>582268.37</v>
      </c>
      <c r="S220" s="226">
        <v>485223.65</v>
      </c>
      <c r="T220" s="227">
        <v>388178.93</v>
      </c>
      <c r="U220" s="227">
        <v>291134.21000000002</v>
      </c>
      <c r="V220" s="227">
        <v>194089.49</v>
      </c>
      <c r="W220" s="227">
        <v>97044.77</v>
      </c>
      <c r="X220" s="227">
        <v>0</v>
      </c>
      <c r="Y220" s="227">
        <v>0</v>
      </c>
      <c r="Z220" s="227">
        <v>0</v>
      </c>
      <c r="AA220" s="227">
        <v>0</v>
      </c>
      <c r="AB220" s="227">
        <v>0</v>
      </c>
      <c r="AC220" s="227">
        <v>0</v>
      </c>
      <c r="AD220" s="227">
        <v>0</v>
      </c>
      <c r="AE220" s="226">
        <v>0</v>
      </c>
      <c r="AF220" s="227">
        <v>0</v>
      </c>
      <c r="AG220" s="227">
        <v>0</v>
      </c>
      <c r="AH220" s="227">
        <v>0</v>
      </c>
      <c r="AI220" s="227">
        <v>0</v>
      </c>
      <c r="AJ220" s="227">
        <v>0</v>
      </c>
      <c r="AK220" s="227">
        <v>0</v>
      </c>
      <c r="AL220" s="227">
        <v>0</v>
      </c>
      <c r="AM220" s="227">
        <v>0</v>
      </c>
      <c r="AN220" s="227">
        <v>0</v>
      </c>
      <c r="AO220" s="227">
        <v>0</v>
      </c>
      <c r="AP220" s="228">
        <v>0</v>
      </c>
      <c r="AQ220" s="227"/>
    </row>
    <row r="221" spans="1:43" s="13" customFormat="1" ht="12.75" outlineLevel="3" x14ac:dyDescent="0.2">
      <c r="A221" s="360" t="s">
        <v>1453</v>
      </c>
      <c r="B221" s="361" t="s">
        <v>2323</v>
      </c>
      <c r="C221" s="362" t="s">
        <v>3191</v>
      </c>
      <c r="D221" s="363"/>
      <c r="E221" s="364"/>
      <c r="F221" s="227">
        <v>0</v>
      </c>
      <c r="G221" s="227">
        <v>520178.48000000004</v>
      </c>
      <c r="H221" s="227">
        <f t="shared" si="28"/>
        <v>-520178.48000000004</v>
      </c>
      <c r="I221" s="437" t="str">
        <f t="shared" si="29"/>
        <v>N.M.</v>
      </c>
      <c r="J221" s="437"/>
      <c r="K221" s="365"/>
      <c r="L221" s="18">
        <v>520178.48000000004</v>
      </c>
      <c r="M221" s="234">
        <f t="shared" si="27"/>
        <v>-520178.48000000004</v>
      </c>
      <c r="N221" s="365"/>
      <c r="O221" s="18">
        <v>-0.04</v>
      </c>
      <c r="P221" s="234">
        <f t="shared" si="30"/>
        <v>0.04</v>
      </c>
      <c r="Q221" s="353"/>
      <c r="R221" s="226">
        <v>0</v>
      </c>
      <c r="S221" s="226">
        <v>0</v>
      </c>
      <c r="T221" s="227">
        <v>0</v>
      </c>
      <c r="U221" s="227">
        <v>0</v>
      </c>
      <c r="V221" s="227">
        <v>0</v>
      </c>
      <c r="W221" s="227">
        <v>0</v>
      </c>
      <c r="X221" s="227">
        <v>0</v>
      </c>
      <c r="Y221" s="227">
        <v>953660.58000000007</v>
      </c>
      <c r="Z221" s="227">
        <v>866964.16</v>
      </c>
      <c r="AA221" s="227">
        <v>780267.74</v>
      </c>
      <c r="AB221" s="227">
        <v>693571.32000000007</v>
      </c>
      <c r="AC221" s="227">
        <v>606874.9</v>
      </c>
      <c r="AD221" s="227">
        <v>520178.48000000004</v>
      </c>
      <c r="AE221" s="226">
        <v>433482.06</v>
      </c>
      <c r="AF221" s="227">
        <v>346785.64</v>
      </c>
      <c r="AG221" s="227">
        <v>260089.22</v>
      </c>
      <c r="AH221" s="227">
        <v>173392.80000000002</v>
      </c>
      <c r="AI221" s="227">
        <v>86696.38</v>
      </c>
      <c r="AJ221" s="227">
        <v>-0.04</v>
      </c>
      <c r="AK221" s="227">
        <v>-0.04</v>
      </c>
      <c r="AL221" s="227">
        <v>-0.04</v>
      </c>
      <c r="AM221" s="227">
        <v>-0.04</v>
      </c>
      <c r="AN221" s="227">
        <v>-0.04</v>
      </c>
      <c r="AO221" s="227">
        <v>-0.04</v>
      </c>
      <c r="AP221" s="228">
        <v>0</v>
      </c>
      <c r="AQ221" s="227"/>
    </row>
    <row r="222" spans="1:43" s="13" customFormat="1" ht="12.75" outlineLevel="3" x14ac:dyDescent="0.2">
      <c r="A222" s="360" t="s">
        <v>1454</v>
      </c>
      <c r="B222" s="361" t="s">
        <v>2324</v>
      </c>
      <c r="C222" s="362" t="s">
        <v>3191</v>
      </c>
      <c r="D222" s="363"/>
      <c r="E222" s="364"/>
      <c r="F222" s="227">
        <v>462141.92</v>
      </c>
      <c r="G222" s="227">
        <v>0</v>
      </c>
      <c r="H222" s="227">
        <f t="shared" si="28"/>
        <v>462141.92</v>
      </c>
      <c r="I222" s="437" t="str">
        <f t="shared" si="29"/>
        <v>N.M.</v>
      </c>
      <c r="J222" s="437"/>
      <c r="K222" s="365"/>
      <c r="L222" s="18">
        <v>0</v>
      </c>
      <c r="M222" s="234">
        <f t="shared" si="27"/>
        <v>462141.92</v>
      </c>
      <c r="N222" s="365"/>
      <c r="O222" s="18">
        <v>539165.57999999996</v>
      </c>
      <c r="P222" s="234">
        <f t="shared" si="30"/>
        <v>-77023.659999999974</v>
      </c>
      <c r="Q222" s="353"/>
      <c r="R222" s="226">
        <v>0</v>
      </c>
      <c r="S222" s="226">
        <v>0</v>
      </c>
      <c r="T222" s="227">
        <v>0</v>
      </c>
      <c r="U222" s="227">
        <v>0</v>
      </c>
      <c r="V222" s="227">
        <v>0</v>
      </c>
      <c r="W222" s="227">
        <v>0</v>
      </c>
      <c r="X222" s="227">
        <v>0</v>
      </c>
      <c r="Y222" s="227">
        <v>0</v>
      </c>
      <c r="Z222" s="227">
        <v>0</v>
      </c>
      <c r="AA222" s="227">
        <v>0</v>
      </c>
      <c r="AB222" s="227">
        <v>0</v>
      </c>
      <c r="AC222" s="227">
        <v>0</v>
      </c>
      <c r="AD222" s="227">
        <v>0</v>
      </c>
      <c r="AE222" s="226">
        <v>0</v>
      </c>
      <c r="AF222" s="227">
        <v>0</v>
      </c>
      <c r="AG222" s="227">
        <v>0</v>
      </c>
      <c r="AH222" s="227">
        <v>0</v>
      </c>
      <c r="AI222" s="227">
        <v>0</v>
      </c>
      <c r="AJ222" s="227">
        <v>924283.83000000007</v>
      </c>
      <c r="AK222" s="227">
        <v>847260.18</v>
      </c>
      <c r="AL222" s="227">
        <v>770236.53</v>
      </c>
      <c r="AM222" s="227">
        <v>693212.88</v>
      </c>
      <c r="AN222" s="227">
        <v>616189.23</v>
      </c>
      <c r="AO222" s="227">
        <v>539165.57999999996</v>
      </c>
      <c r="AP222" s="228">
        <v>462141.92</v>
      </c>
      <c r="AQ222" s="227"/>
    </row>
    <row r="223" spans="1:43" s="13" customFormat="1" ht="12.75" outlineLevel="3" x14ac:dyDescent="0.2">
      <c r="A223" s="360" t="s">
        <v>1455</v>
      </c>
      <c r="B223" s="361" t="s">
        <v>2325</v>
      </c>
      <c r="C223" s="362" t="s">
        <v>3192</v>
      </c>
      <c r="D223" s="363"/>
      <c r="E223" s="364"/>
      <c r="F223" s="227">
        <v>0</v>
      </c>
      <c r="G223" s="227">
        <v>0</v>
      </c>
      <c r="H223" s="227">
        <f t="shared" si="28"/>
        <v>0</v>
      </c>
      <c r="I223" s="437">
        <f t="shared" si="29"/>
        <v>0</v>
      </c>
      <c r="J223" s="437"/>
      <c r="K223" s="365"/>
      <c r="L223" s="18">
        <v>0</v>
      </c>
      <c r="M223" s="234">
        <f t="shared" si="27"/>
        <v>0</v>
      </c>
      <c r="N223" s="365"/>
      <c r="O223" s="18">
        <v>0</v>
      </c>
      <c r="P223" s="234">
        <f t="shared" si="30"/>
        <v>0</v>
      </c>
      <c r="Q223" s="353"/>
      <c r="R223" s="226">
        <v>0</v>
      </c>
      <c r="S223" s="226">
        <v>0</v>
      </c>
      <c r="T223" s="227">
        <v>0</v>
      </c>
      <c r="U223" s="227">
        <v>0</v>
      </c>
      <c r="V223" s="227">
        <v>0</v>
      </c>
      <c r="W223" s="227">
        <v>0</v>
      </c>
      <c r="X223" s="227">
        <v>0</v>
      </c>
      <c r="Y223" s="227">
        <v>0</v>
      </c>
      <c r="Z223" s="227">
        <v>0</v>
      </c>
      <c r="AA223" s="227">
        <v>0</v>
      </c>
      <c r="AB223" s="227">
        <v>0</v>
      </c>
      <c r="AC223" s="227">
        <v>0</v>
      </c>
      <c r="AD223" s="227">
        <v>0</v>
      </c>
      <c r="AE223" s="226">
        <v>0</v>
      </c>
      <c r="AF223" s="227">
        <v>0</v>
      </c>
      <c r="AG223" s="227">
        <v>0</v>
      </c>
      <c r="AH223" s="227">
        <v>0</v>
      </c>
      <c r="AI223" s="227">
        <v>0</v>
      </c>
      <c r="AJ223" s="227">
        <v>706585.04</v>
      </c>
      <c r="AK223" s="227">
        <v>0</v>
      </c>
      <c r="AL223" s="227">
        <v>0</v>
      </c>
      <c r="AM223" s="227">
        <v>0</v>
      </c>
      <c r="AN223" s="227">
        <v>0</v>
      </c>
      <c r="AO223" s="227">
        <v>0</v>
      </c>
      <c r="AP223" s="228">
        <v>0</v>
      </c>
      <c r="AQ223" s="227"/>
    </row>
    <row r="224" spans="1:43" s="13" customFormat="1" ht="12.75" outlineLevel="3" x14ac:dyDescent="0.2">
      <c r="A224" s="360" t="s">
        <v>1456</v>
      </c>
      <c r="B224" s="361" t="s">
        <v>2326</v>
      </c>
      <c r="C224" s="362" t="s">
        <v>3193</v>
      </c>
      <c r="D224" s="363"/>
      <c r="E224" s="364"/>
      <c r="F224" s="227">
        <v>51049.11</v>
      </c>
      <c r="G224" s="227">
        <v>137661.53</v>
      </c>
      <c r="H224" s="227">
        <f t="shared" si="28"/>
        <v>-86612.42</v>
      </c>
      <c r="I224" s="437">
        <f t="shared" si="29"/>
        <v>-0.62916938377773368</v>
      </c>
      <c r="J224" s="437"/>
      <c r="K224" s="365"/>
      <c r="L224" s="18">
        <v>137661.53</v>
      </c>
      <c r="M224" s="234">
        <f t="shared" si="27"/>
        <v>-86612.42</v>
      </c>
      <c r="N224" s="365"/>
      <c r="O224" s="18">
        <v>61258.94</v>
      </c>
      <c r="P224" s="234">
        <f t="shared" si="30"/>
        <v>-10209.830000000002</v>
      </c>
      <c r="Q224" s="353"/>
      <c r="R224" s="226">
        <v>61204.78</v>
      </c>
      <c r="S224" s="226">
        <v>48346.64</v>
      </c>
      <c r="T224" s="227">
        <v>170811.97</v>
      </c>
      <c r="U224" s="227">
        <v>152609.30000000002</v>
      </c>
      <c r="V224" s="227">
        <v>134406.63</v>
      </c>
      <c r="W224" s="227">
        <v>270450.90000000002</v>
      </c>
      <c r="X224" s="227">
        <v>251480.99</v>
      </c>
      <c r="Y224" s="227">
        <v>232511.08000000002</v>
      </c>
      <c r="Z224" s="227">
        <v>213541.17</v>
      </c>
      <c r="AA224" s="227">
        <v>194571.26</v>
      </c>
      <c r="AB224" s="227">
        <v>175601.35</v>
      </c>
      <c r="AC224" s="227">
        <v>156631.44</v>
      </c>
      <c r="AD224" s="227">
        <v>137661.53</v>
      </c>
      <c r="AE224" s="226">
        <v>259972.87</v>
      </c>
      <c r="AF224" s="227">
        <v>228159.21</v>
      </c>
      <c r="AG224" s="227">
        <v>196345.55000000002</v>
      </c>
      <c r="AH224" s="227">
        <v>164531.89000000001</v>
      </c>
      <c r="AI224" s="227">
        <v>255236.17</v>
      </c>
      <c r="AJ224" s="227">
        <v>226066.59</v>
      </c>
      <c r="AK224" s="227">
        <v>196897.01</v>
      </c>
      <c r="AL224" s="227">
        <v>167727.43</v>
      </c>
      <c r="AM224" s="227">
        <v>81678.600000000006</v>
      </c>
      <c r="AN224" s="227">
        <v>71468.77</v>
      </c>
      <c r="AO224" s="227">
        <v>61258.94</v>
      </c>
      <c r="AP224" s="228">
        <v>51049.11</v>
      </c>
      <c r="AQ224" s="227"/>
    </row>
    <row r="225" spans="1:43" s="13" customFormat="1" ht="12.75" outlineLevel="3" x14ac:dyDescent="0.2">
      <c r="A225" s="360" t="s">
        <v>1457</v>
      </c>
      <c r="B225" s="361" t="s">
        <v>2327</v>
      </c>
      <c r="C225" s="362" t="s">
        <v>3194</v>
      </c>
      <c r="D225" s="363"/>
      <c r="E225" s="364"/>
      <c r="F225" s="227">
        <v>0</v>
      </c>
      <c r="G225" s="227">
        <v>13967.42</v>
      </c>
      <c r="H225" s="227">
        <f t="shared" si="28"/>
        <v>-13967.42</v>
      </c>
      <c r="I225" s="437" t="str">
        <f t="shared" si="29"/>
        <v>N.M.</v>
      </c>
      <c r="J225" s="437"/>
      <c r="K225" s="365"/>
      <c r="L225" s="18">
        <v>13967.42</v>
      </c>
      <c r="M225" s="234">
        <f t="shared" si="27"/>
        <v>-13967.42</v>
      </c>
      <c r="N225" s="365"/>
      <c r="O225" s="18">
        <v>0</v>
      </c>
      <c r="P225" s="234">
        <f t="shared" si="30"/>
        <v>0</v>
      </c>
      <c r="Q225" s="353"/>
      <c r="R225" s="226">
        <v>167611.97</v>
      </c>
      <c r="S225" s="226">
        <v>70531.34</v>
      </c>
      <c r="T225" s="227">
        <v>55736.1</v>
      </c>
      <c r="U225" s="227">
        <v>61682.200000000004</v>
      </c>
      <c r="V225" s="227">
        <v>58684.58</v>
      </c>
      <c r="W225" s="227">
        <v>40076.06</v>
      </c>
      <c r="X225" s="227">
        <v>66396.61</v>
      </c>
      <c r="Y225" s="227">
        <v>47868.950000000004</v>
      </c>
      <c r="Z225" s="227">
        <v>63661.87</v>
      </c>
      <c r="AA225" s="227">
        <v>26669.68</v>
      </c>
      <c r="AB225" s="227">
        <v>14048.41</v>
      </c>
      <c r="AC225" s="227">
        <v>14028.83</v>
      </c>
      <c r="AD225" s="227">
        <v>13967.42</v>
      </c>
      <c r="AE225" s="226">
        <v>16239.53</v>
      </c>
      <c r="AF225" s="227">
        <v>-2.86</v>
      </c>
      <c r="AG225" s="227">
        <v>0</v>
      </c>
      <c r="AH225" s="227">
        <v>0</v>
      </c>
      <c r="AI225" s="227">
        <v>0</v>
      </c>
      <c r="AJ225" s="227">
        <v>0</v>
      </c>
      <c r="AK225" s="227">
        <v>0</v>
      </c>
      <c r="AL225" s="227">
        <v>0</v>
      </c>
      <c r="AM225" s="227">
        <v>0</v>
      </c>
      <c r="AN225" s="227">
        <v>0</v>
      </c>
      <c r="AO225" s="227">
        <v>0</v>
      </c>
      <c r="AP225" s="228">
        <v>0</v>
      </c>
      <c r="AQ225" s="227"/>
    </row>
    <row r="226" spans="1:43" s="13" customFormat="1" ht="12.75" outlineLevel="3" x14ac:dyDescent="0.2">
      <c r="A226" s="360" t="s">
        <v>1458</v>
      </c>
      <c r="B226" s="361" t="s">
        <v>2328</v>
      </c>
      <c r="C226" s="362" t="s">
        <v>3195</v>
      </c>
      <c r="D226" s="363"/>
      <c r="E226" s="364"/>
      <c r="F226" s="227">
        <v>13383443.9</v>
      </c>
      <c r="G226" s="227">
        <v>42544931.609999999</v>
      </c>
      <c r="H226" s="227">
        <f t="shared" si="28"/>
        <v>-29161487.710000001</v>
      </c>
      <c r="I226" s="437">
        <f t="shared" si="29"/>
        <v>-0.68542800767238088</v>
      </c>
      <c r="J226" s="437"/>
      <c r="K226" s="365"/>
      <c r="L226" s="18">
        <v>42544931.609999999</v>
      </c>
      <c r="M226" s="234">
        <f t="shared" si="27"/>
        <v>-29161487.710000001</v>
      </c>
      <c r="N226" s="365"/>
      <c r="O226" s="18">
        <v>13482270.24</v>
      </c>
      <c r="P226" s="234">
        <f t="shared" si="30"/>
        <v>-98826.339999999851</v>
      </c>
      <c r="Q226" s="353"/>
      <c r="R226" s="226">
        <v>45792019.640000001</v>
      </c>
      <c r="S226" s="226">
        <v>45510560.390000001</v>
      </c>
      <c r="T226" s="227">
        <v>45229101.140000001</v>
      </c>
      <c r="U226" s="227">
        <v>44980247.640000001</v>
      </c>
      <c r="V226" s="227">
        <v>44709656.969999999</v>
      </c>
      <c r="W226" s="227">
        <v>44439066.299999997</v>
      </c>
      <c r="X226" s="227">
        <v>44168475.630000003</v>
      </c>
      <c r="Y226" s="227">
        <v>43897884.960000001</v>
      </c>
      <c r="Z226" s="227">
        <v>43627294.289999999</v>
      </c>
      <c r="AA226" s="227">
        <v>43356703.619999997</v>
      </c>
      <c r="AB226" s="227">
        <v>43086112.950000003</v>
      </c>
      <c r="AC226" s="227">
        <v>42815522.280000001</v>
      </c>
      <c r="AD226" s="227">
        <v>42544931.609999999</v>
      </c>
      <c r="AE226" s="226">
        <v>42443761.530000001</v>
      </c>
      <c r="AF226" s="227">
        <v>42342591.450000003</v>
      </c>
      <c r="AG226" s="227">
        <v>42332904.109999999</v>
      </c>
      <c r="AH226" s="227">
        <v>42262228.280000001</v>
      </c>
      <c r="AI226" s="227">
        <v>42191552.439999998</v>
      </c>
      <c r="AJ226" s="227">
        <v>42120876.600000001</v>
      </c>
      <c r="AK226" s="227">
        <v>42050200.759999998</v>
      </c>
      <c r="AL226" s="227">
        <v>41979524.920000002</v>
      </c>
      <c r="AM226" s="227">
        <v>13679922.92</v>
      </c>
      <c r="AN226" s="227">
        <v>13581096.58</v>
      </c>
      <c r="AO226" s="227">
        <v>13482270.24</v>
      </c>
      <c r="AP226" s="228">
        <v>13383443.9</v>
      </c>
      <c r="AQ226" s="227"/>
    </row>
    <row r="227" spans="1:43" s="13" customFormat="1" ht="12.75" outlineLevel="3" x14ac:dyDescent="0.2">
      <c r="A227" s="360" t="s">
        <v>1459</v>
      </c>
      <c r="B227" s="361" t="s">
        <v>2329</v>
      </c>
      <c r="C227" s="362" t="s">
        <v>3196</v>
      </c>
      <c r="D227" s="363"/>
      <c r="E227" s="364"/>
      <c r="F227" s="227">
        <v>0</v>
      </c>
      <c r="G227" s="227">
        <v>0</v>
      </c>
      <c r="H227" s="227">
        <f t="shared" si="28"/>
        <v>0</v>
      </c>
      <c r="I227" s="437">
        <f t="shared" si="29"/>
        <v>0</v>
      </c>
      <c r="J227" s="437"/>
      <c r="K227" s="365"/>
      <c r="L227" s="18">
        <v>0</v>
      </c>
      <c r="M227" s="234">
        <f t="shared" si="27"/>
        <v>0</v>
      </c>
      <c r="N227" s="365"/>
      <c r="O227" s="18">
        <v>0</v>
      </c>
      <c r="P227" s="234">
        <f t="shared" si="30"/>
        <v>0</v>
      </c>
      <c r="Q227" s="353"/>
      <c r="R227" s="226">
        <v>274779</v>
      </c>
      <c r="S227" s="226">
        <v>0</v>
      </c>
      <c r="T227" s="227">
        <v>0</v>
      </c>
      <c r="U227" s="227">
        <v>0</v>
      </c>
      <c r="V227" s="227">
        <v>0</v>
      </c>
      <c r="W227" s="227">
        <v>0</v>
      </c>
      <c r="X227" s="227">
        <v>0</v>
      </c>
      <c r="Y227" s="227">
        <v>0</v>
      </c>
      <c r="Z227" s="227">
        <v>0</v>
      </c>
      <c r="AA227" s="227">
        <v>0</v>
      </c>
      <c r="AB227" s="227">
        <v>0</v>
      </c>
      <c r="AC227" s="227">
        <v>0</v>
      </c>
      <c r="AD227" s="227">
        <v>0</v>
      </c>
      <c r="AE227" s="226">
        <v>0</v>
      </c>
      <c r="AF227" s="227">
        <v>0</v>
      </c>
      <c r="AG227" s="227">
        <v>0</v>
      </c>
      <c r="AH227" s="227">
        <v>0</v>
      </c>
      <c r="AI227" s="227">
        <v>0</v>
      </c>
      <c r="AJ227" s="227">
        <v>0</v>
      </c>
      <c r="AK227" s="227">
        <v>0</v>
      </c>
      <c r="AL227" s="227">
        <v>0</v>
      </c>
      <c r="AM227" s="227">
        <v>0</v>
      </c>
      <c r="AN227" s="227">
        <v>0</v>
      </c>
      <c r="AO227" s="227">
        <v>0</v>
      </c>
      <c r="AP227" s="228">
        <v>0</v>
      </c>
      <c r="AQ227" s="227"/>
    </row>
    <row r="228" spans="1:43" s="13" customFormat="1" ht="12.75" outlineLevel="3" x14ac:dyDescent="0.2">
      <c r="A228" s="360" t="s">
        <v>1460</v>
      </c>
      <c r="B228" s="361" t="s">
        <v>2330</v>
      </c>
      <c r="C228" s="362" t="s">
        <v>3196</v>
      </c>
      <c r="D228" s="363"/>
      <c r="E228" s="364"/>
      <c r="F228" s="227">
        <v>0</v>
      </c>
      <c r="G228" s="227">
        <v>334025</v>
      </c>
      <c r="H228" s="227">
        <f t="shared" si="28"/>
        <v>-334025</v>
      </c>
      <c r="I228" s="437" t="str">
        <f t="shared" si="29"/>
        <v>N.M.</v>
      </c>
      <c r="J228" s="437"/>
      <c r="K228" s="365"/>
      <c r="L228" s="18">
        <v>334025</v>
      </c>
      <c r="M228" s="234">
        <f t="shared" si="27"/>
        <v>-334025</v>
      </c>
      <c r="N228" s="365"/>
      <c r="O228" s="18">
        <v>0</v>
      </c>
      <c r="P228" s="234">
        <f t="shared" si="30"/>
        <v>0</v>
      </c>
      <c r="Q228" s="353"/>
      <c r="R228" s="226">
        <v>0</v>
      </c>
      <c r="S228" s="226">
        <v>317104</v>
      </c>
      <c r="T228" s="227">
        <v>371643</v>
      </c>
      <c r="U228" s="227">
        <v>355937</v>
      </c>
      <c r="V228" s="227">
        <v>361886</v>
      </c>
      <c r="W228" s="227">
        <v>338572</v>
      </c>
      <c r="X228" s="227">
        <v>313899</v>
      </c>
      <c r="Y228" s="227">
        <v>330939</v>
      </c>
      <c r="Z228" s="227">
        <v>349306</v>
      </c>
      <c r="AA228" s="227">
        <v>369740</v>
      </c>
      <c r="AB228" s="227">
        <v>355901</v>
      </c>
      <c r="AC228" s="227">
        <v>305378</v>
      </c>
      <c r="AD228" s="227">
        <v>334025</v>
      </c>
      <c r="AE228" s="226">
        <v>421733</v>
      </c>
      <c r="AF228" s="227">
        <v>0</v>
      </c>
      <c r="AG228" s="227">
        <v>0</v>
      </c>
      <c r="AH228" s="227">
        <v>0</v>
      </c>
      <c r="AI228" s="227">
        <v>0</v>
      </c>
      <c r="AJ228" s="227">
        <v>0</v>
      </c>
      <c r="AK228" s="227">
        <v>0</v>
      </c>
      <c r="AL228" s="227">
        <v>0</v>
      </c>
      <c r="AM228" s="227">
        <v>0</v>
      </c>
      <c r="AN228" s="227">
        <v>0</v>
      </c>
      <c r="AO228" s="227">
        <v>0</v>
      </c>
      <c r="AP228" s="228">
        <v>0</v>
      </c>
      <c r="AQ228" s="227"/>
    </row>
    <row r="229" spans="1:43" s="13" customFormat="1" ht="12.75" outlineLevel="3" x14ac:dyDescent="0.2">
      <c r="A229" s="360" t="s">
        <v>1461</v>
      </c>
      <c r="B229" s="361" t="s">
        <v>2331</v>
      </c>
      <c r="C229" s="362" t="s">
        <v>3196</v>
      </c>
      <c r="D229" s="363"/>
      <c r="E229" s="364"/>
      <c r="F229" s="227">
        <v>396746</v>
      </c>
      <c r="G229" s="227">
        <v>0</v>
      </c>
      <c r="H229" s="227">
        <f t="shared" si="28"/>
        <v>396746</v>
      </c>
      <c r="I229" s="437" t="str">
        <f t="shared" si="29"/>
        <v>N.M.</v>
      </c>
      <c r="J229" s="437"/>
      <c r="K229" s="365"/>
      <c r="L229" s="18">
        <v>0</v>
      </c>
      <c r="M229" s="234">
        <f t="shared" si="27"/>
        <v>396746</v>
      </c>
      <c r="N229" s="365"/>
      <c r="O229" s="18">
        <v>376412</v>
      </c>
      <c r="P229" s="234">
        <f t="shared" si="30"/>
        <v>20334</v>
      </c>
      <c r="Q229" s="353"/>
      <c r="R229" s="226">
        <v>0</v>
      </c>
      <c r="S229" s="226">
        <v>0</v>
      </c>
      <c r="T229" s="227">
        <v>0</v>
      </c>
      <c r="U229" s="227">
        <v>0</v>
      </c>
      <c r="V229" s="227">
        <v>0</v>
      </c>
      <c r="W229" s="227">
        <v>0</v>
      </c>
      <c r="X229" s="227">
        <v>0</v>
      </c>
      <c r="Y229" s="227">
        <v>0</v>
      </c>
      <c r="Z229" s="227">
        <v>0</v>
      </c>
      <c r="AA229" s="227">
        <v>0</v>
      </c>
      <c r="AB229" s="227">
        <v>0</v>
      </c>
      <c r="AC229" s="227">
        <v>0</v>
      </c>
      <c r="AD229" s="227">
        <v>0</v>
      </c>
      <c r="AE229" s="226">
        <v>0</v>
      </c>
      <c r="AF229" s="227">
        <v>467753</v>
      </c>
      <c r="AG229" s="227">
        <v>406671</v>
      </c>
      <c r="AH229" s="227">
        <v>366616</v>
      </c>
      <c r="AI229" s="227">
        <v>343705</v>
      </c>
      <c r="AJ229" s="227">
        <v>373398</v>
      </c>
      <c r="AK229" s="227">
        <v>435484</v>
      </c>
      <c r="AL229" s="227">
        <v>444883</v>
      </c>
      <c r="AM229" s="227">
        <v>441521</v>
      </c>
      <c r="AN229" s="227">
        <v>364058</v>
      </c>
      <c r="AO229" s="227">
        <v>376412</v>
      </c>
      <c r="AP229" s="228">
        <v>396746</v>
      </c>
      <c r="AQ229" s="227"/>
    </row>
    <row r="230" spans="1:43" s="13" customFormat="1" ht="12.75" outlineLevel="3" x14ac:dyDescent="0.2">
      <c r="A230" s="360" t="s">
        <v>1462</v>
      </c>
      <c r="B230" s="361" t="s">
        <v>2332</v>
      </c>
      <c r="C230" s="362" t="s">
        <v>3197</v>
      </c>
      <c r="D230" s="363"/>
      <c r="E230" s="364"/>
      <c r="F230" s="227">
        <v>0</v>
      </c>
      <c r="G230" s="227">
        <v>0</v>
      </c>
      <c r="H230" s="227">
        <f t="shared" si="28"/>
        <v>0</v>
      </c>
      <c r="I230" s="437">
        <f t="shared" si="29"/>
        <v>0</v>
      </c>
      <c r="J230" s="437"/>
      <c r="K230" s="365"/>
      <c r="L230" s="18">
        <v>0</v>
      </c>
      <c r="M230" s="234">
        <f t="shared" si="27"/>
        <v>0</v>
      </c>
      <c r="N230" s="365"/>
      <c r="O230" s="18">
        <v>0</v>
      </c>
      <c r="P230" s="234">
        <f t="shared" si="30"/>
        <v>0</v>
      </c>
      <c r="Q230" s="353"/>
      <c r="R230" s="226">
        <v>22184</v>
      </c>
      <c r="S230" s="226">
        <v>0</v>
      </c>
      <c r="T230" s="227">
        <v>0</v>
      </c>
      <c r="U230" s="227">
        <v>0</v>
      </c>
      <c r="V230" s="227">
        <v>0</v>
      </c>
      <c r="W230" s="227">
        <v>0</v>
      </c>
      <c r="X230" s="227">
        <v>0</v>
      </c>
      <c r="Y230" s="227">
        <v>0</v>
      </c>
      <c r="Z230" s="227">
        <v>0</v>
      </c>
      <c r="AA230" s="227">
        <v>0</v>
      </c>
      <c r="AB230" s="227">
        <v>0</v>
      </c>
      <c r="AC230" s="227">
        <v>0</v>
      </c>
      <c r="AD230" s="227">
        <v>0</v>
      </c>
      <c r="AE230" s="226">
        <v>0</v>
      </c>
      <c r="AF230" s="227">
        <v>0</v>
      </c>
      <c r="AG230" s="227">
        <v>0</v>
      </c>
      <c r="AH230" s="227">
        <v>0</v>
      </c>
      <c r="AI230" s="227">
        <v>0</v>
      </c>
      <c r="AJ230" s="227">
        <v>0</v>
      </c>
      <c r="AK230" s="227">
        <v>0</v>
      </c>
      <c r="AL230" s="227">
        <v>0</v>
      </c>
      <c r="AM230" s="227">
        <v>0</v>
      </c>
      <c r="AN230" s="227">
        <v>0</v>
      </c>
      <c r="AO230" s="227">
        <v>0</v>
      </c>
      <c r="AP230" s="228">
        <v>0</v>
      </c>
      <c r="AQ230" s="227"/>
    </row>
    <row r="231" spans="1:43" s="13" customFormat="1" ht="12.75" outlineLevel="3" x14ac:dyDescent="0.2">
      <c r="A231" s="360" t="s">
        <v>1463</v>
      </c>
      <c r="B231" s="361" t="s">
        <v>2333</v>
      </c>
      <c r="C231" s="362" t="s">
        <v>3197</v>
      </c>
      <c r="D231" s="363"/>
      <c r="E231" s="364"/>
      <c r="F231" s="227">
        <v>0</v>
      </c>
      <c r="G231" s="227">
        <v>45053</v>
      </c>
      <c r="H231" s="227">
        <f t="shared" si="28"/>
        <v>-45053</v>
      </c>
      <c r="I231" s="437" t="str">
        <f t="shared" si="29"/>
        <v>N.M.</v>
      </c>
      <c r="J231" s="437"/>
      <c r="K231" s="365"/>
      <c r="L231" s="18">
        <v>45053</v>
      </c>
      <c r="M231" s="234">
        <f t="shared" si="27"/>
        <v>-45053</v>
      </c>
      <c r="N231" s="365"/>
      <c r="O231" s="18">
        <v>0</v>
      </c>
      <c r="P231" s="234">
        <f t="shared" si="30"/>
        <v>0</v>
      </c>
      <c r="Q231" s="353"/>
      <c r="R231" s="226">
        <v>0</v>
      </c>
      <c r="S231" s="226">
        <v>34552</v>
      </c>
      <c r="T231" s="227">
        <v>24061</v>
      </c>
      <c r="U231" s="227">
        <v>59492</v>
      </c>
      <c r="V231" s="227">
        <v>36063</v>
      </c>
      <c r="W231" s="227">
        <v>28132</v>
      </c>
      <c r="X231" s="227">
        <v>39734</v>
      </c>
      <c r="Y231" s="227">
        <v>34026</v>
      </c>
      <c r="Z231" s="227">
        <v>23991</v>
      </c>
      <c r="AA231" s="227">
        <v>24592</v>
      </c>
      <c r="AB231" s="227">
        <v>47542</v>
      </c>
      <c r="AC231" s="227">
        <v>33419</v>
      </c>
      <c r="AD231" s="227">
        <v>45053</v>
      </c>
      <c r="AE231" s="226">
        <v>43328</v>
      </c>
      <c r="AF231" s="227">
        <v>0</v>
      </c>
      <c r="AG231" s="227">
        <v>0</v>
      </c>
      <c r="AH231" s="227">
        <v>0</v>
      </c>
      <c r="AI231" s="227">
        <v>0</v>
      </c>
      <c r="AJ231" s="227">
        <v>0</v>
      </c>
      <c r="AK231" s="227">
        <v>0</v>
      </c>
      <c r="AL231" s="227">
        <v>0</v>
      </c>
      <c r="AM231" s="227">
        <v>0</v>
      </c>
      <c r="AN231" s="227">
        <v>0</v>
      </c>
      <c r="AO231" s="227">
        <v>0</v>
      </c>
      <c r="AP231" s="228">
        <v>0</v>
      </c>
      <c r="AQ231" s="227"/>
    </row>
    <row r="232" spans="1:43" s="13" customFormat="1" ht="12.75" outlineLevel="3" x14ac:dyDescent="0.2">
      <c r="A232" s="360" t="s">
        <v>1464</v>
      </c>
      <c r="B232" s="361" t="s">
        <v>2334</v>
      </c>
      <c r="C232" s="362" t="s">
        <v>3197</v>
      </c>
      <c r="D232" s="363"/>
      <c r="E232" s="364"/>
      <c r="F232" s="227">
        <v>58539</v>
      </c>
      <c r="G232" s="227">
        <v>0</v>
      </c>
      <c r="H232" s="227">
        <f t="shared" si="28"/>
        <v>58539</v>
      </c>
      <c r="I232" s="437" t="str">
        <f t="shared" si="29"/>
        <v>N.M.</v>
      </c>
      <c r="J232" s="437"/>
      <c r="K232" s="365"/>
      <c r="L232" s="18">
        <v>0</v>
      </c>
      <c r="M232" s="234">
        <f t="shared" si="27"/>
        <v>58539</v>
      </c>
      <c r="N232" s="365"/>
      <c r="O232" s="18">
        <v>69151</v>
      </c>
      <c r="P232" s="234">
        <f t="shared" si="30"/>
        <v>-10612</v>
      </c>
      <c r="Q232" s="353"/>
      <c r="R232" s="226">
        <v>0</v>
      </c>
      <c r="S232" s="226">
        <v>0</v>
      </c>
      <c r="T232" s="227">
        <v>0</v>
      </c>
      <c r="U232" s="227">
        <v>0</v>
      </c>
      <c r="V232" s="227">
        <v>0</v>
      </c>
      <c r="W232" s="227">
        <v>0</v>
      </c>
      <c r="X232" s="227">
        <v>0</v>
      </c>
      <c r="Y232" s="227">
        <v>0</v>
      </c>
      <c r="Z232" s="227">
        <v>0</v>
      </c>
      <c r="AA232" s="227">
        <v>0</v>
      </c>
      <c r="AB232" s="227">
        <v>0</v>
      </c>
      <c r="AC232" s="227">
        <v>0</v>
      </c>
      <c r="AD232" s="227">
        <v>0</v>
      </c>
      <c r="AE232" s="226">
        <v>0</v>
      </c>
      <c r="AF232" s="227">
        <v>73507</v>
      </c>
      <c r="AG232" s="227">
        <v>29475</v>
      </c>
      <c r="AH232" s="227">
        <v>34609</v>
      </c>
      <c r="AI232" s="227">
        <v>32418</v>
      </c>
      <c r="AJ232" s="227">
        <v>34128</v>
      </c>
      <c r="AK232" s="227">
        <v>36554</v>
      </c>
      <c r="AL232" s="227">
        <v>47490</v>
      </c>
      <c r="AM232" s="227">
        <v>72838</v>
      </c>
      <c r="AN232" s="227">
        <v>59693</v>
      </c>
      <c r="AO232" s="227">
        <v>69151</v>
      </c>
      <c r="AP232" s="228">
        <v>58539</v>
      </c>
      <c r="AQ232" s="227"/>
    </row>
    <row r="233" spans="1:43" s="13" customFormat="1" ht="12.75" outlineLevel="3" x14ac:dyDescent="0.2">
      <c r="A233" s="360" t="s">
        <v>1465</v>
      </c>
      <c r="B233" s="361" t="s">
        <v>2335</v>
      </c>
      <c r="C233" s="362" t="s">
        <v>3198</v>
      </c>
      <c r="D233" s="363"/>
      <c r="E233" s="364"/>
      <c r="F233" s="227">
        <v>-13383443.9</v>
      </c>
      <c r="G233" s="227">
        <v>-42544931.609999999</v>
      </c>
      <c r="H233" s="227">
        <f t="shared" si="28"/>
        <v>29161487.710000001</v>
      </c>
      <c r="I233" s="437">
        <f t="shared" si="29"/>
        <v>0.68542800767238088</v>
      </c>
      <c r="J233" s="437"/>
      <c r="K233" s="365"/>
      <c r="L233" s="18">
        <v>-42544931.609999999</v>
      </c>
      <c r="M233" s="234">
        <f t="shared" si="27"/>
        <v>29161487.710000001</v>
      </c>
      <c r="N233" s="365"/>
      <c r="O233" s="18">
        <v>-13482270.24</v>
      </c>
      <c r="P233" s="234">
        <f t="shared" si="30"/>
        <v>98826.339999999851</v>
      </c>
      <c r="Q233" s="353"/>
      <c r="R233" s="226">
        <v>-45792019.640000001</v>
      </c>
      <c r="S233" s="226">
        <v>-45510560.390000001</v>
      </c>
      <c r="T233" s="227">
        <v>-45229101.140000001</v>
      </c>
      <c r="U233" s="227">
        <v>-44980247.640000001</v>
      </c>
      <c r="V233" s="227">
        <v>-44709656.969999999</v>
      </c>
      <c r="W233" s="227">
        <v>-44439066.299999997</v>
      </c>
      <c r="X233" s="227">
        <v>-44168475.630000003</v>
      </c>
      <c r="Y233" s="227">
        <v>-43897884.960000001</v>
      </c>
      <c r="Z233" s="227">
        <v>-43627294.289999999</v>
      </c>
      <c r="AA233" s="227">
        <v>-43356703.619999997</v>
      </c>
      <c r="AB233" s="227">
        <v>-43086112.950000003</v>
      </c>
      <c r="AC233" s="227">
        <v>-42815522.280000001</v>
      </c>
      <c r="AD233" s="227">
        <v>-42544931.609999999</v>
      </c>
      <c r="AE233" s="226">
        <v>-42443761.530000001</v>
      </c>
      <c r="AF233" s="227">
        <v>-42342591.450000003</v>
      </c>
      <c r="AG233" s="227">
        <v>-42332904.109999999</v>
      </c>
      <c r="AH233" s="227">
        <v>-42262228.280000001</v>
      </c>
      <c r="AI233" s="227">
        <v>-42191552.439999998</v>
      </c>
      <c r="AJ233" s="227">
        <v>-42120876.600000001</v>
      </c>
      <c r="AK233" s="227">
        <v>-42050200.759999998</v>
      </c>
      <c r="AL233" s="227">
        <v>-41979524.920000002</v>
      </c>
      <c r="AM233" s="227">
        <v>-13679922.92</v>
      </c>
      <c r="AN233" s="227">
        <v>-13581096.58</v>
      </c>
      <c r="AO233" s="227">
        <v>-13482270.24</v>
      </c>
      <c r="AP233" s="228">
        <v>-13383443.9</v>
      </c>
      <c r="AQ233" s="227"/>
    </row>
    <row r="234" spans="1:43" s="13" customFormat="1" ht="12.75" outlineLevel="3" x14ac:dyDescent="0.2">
      <c r="A234" s="360" t="s">
        <v>1466</v>
      </c>
      <c r="B234" s="361" t="s">
        <v>2336</v>
      </c>
      <c r="C234" s="362" t="s">
        <v>3199</v>
      </c>
      <c r="D234" s="363"/>
      <c r="E234" s="364"/>
      <c r="F234" s="227">
        <v>-7.0000000000000001E-3</v>
      </c>
      <c r="G234" s="227">
        <v>459066.98300000001</v>
      </c>
      <c r="H234" s="227">
        <f t="shared" si="28"/>
        <v>-459066.99</v>
      </c>
      <c r="I234" s="437">
        <f t="shared" si="29"/>
        <v>-1.0000000152483195</v>
      </c>
      <c r="J234" s="437"/>
      <c r="K234" s="365"/>
      <c r="L234" s="18">
        <v>459066.98300000001</v>
      </c>
      <c r="M234" s="234">
        <f t="shared" si="27"/>
        <v>-459066.99</v>
      </c>
      <c r="N234" s="365"/>
      <c r="O234" s="18">
        <v>-7.0000000000000001E-3</v>
      </c>
      <c r="P234" s="234">
        <f t="shared" si="30"/>
        <v>0</v>
      </c>
      <c r="Q234" s="353"/>
      <c r="R234" s="226">
        <v>505599.163</v>
      </c>
      <c r="S234" s="226">
        <v>396419.09299999999</v>
      </c>
      <c r="T234" s="227">
        <v>287238.98300000001</v>
      </c>
      <c r="U234" s="227">
        <v>596235.30299999996</v>
      </c>
      <c r="V234" s="227">
        <v>489806.83299999998</v>
      </c>
      <c r="W234" s="227">
        <v>383378.36300000001</v>
      </c>
      <c r="X234" s="227">
        <v>276949.82299999997</v>
      </c>
      <c r="Y234" s="227">
        <v>957018.63300000003</v>
      </c>
      <c r="Z234" s="227">
        <v>857428.30299999996</v>
      </c>
      <c r="AA234" s="227">
        <v>757837.973</v>
      </c>
      <c r="AB234" s="227">
        <v>658247.64300000004</v>
      </c>
      <c r="AC234" s="227">
        <v>558657.31299999997</v>
      </c>
      <c r="AD234" s="227">
        <v>459066.98300000001</v>
      </c>
      <c r="AE234" s="226">
        <v>359476.65299999999</v>
      </c>
      <c r="AF234" s="227">
        <v>259886.413</v>
      </c>
      <c r="AG234" s="227">
        <v>194914.823</v>
      </c>
      <c r="AH234" s="227">
        <v>129943.23300000001</v>
      </c>
      <c r="AI234" s="227">
        <v>64971.642999999996</v>
      </c>
      <c r="AJ234" s="227">
        <v>-7.0000000000000001E-3</v>
      </c>
      <c r="AK234" s="227">
        <v>369119.11300000001</v>
      </c>
      <c r="AL234" s="227">
        <v>-7.0000000000000001E-3</v>
      </c>
      <c r="AM234" s="227">
        <v>-7.0000000000000001E-3</v>
      </c>
      <c r="AN234" s="227">
        <v>-7.0000000000000001E-3</v>
      </c>
      <c r="AO234" s="227">
        <v>-7.0000000000000001E-3</v>
      </c>
      <c r="AP234" s="228">
        <v>-7.0000000000000001E-3</v>
      </c>
      <c r="AQ234" s="227"/>
    </row>
    <row r="235" spans="1:43" s="13" customFormat="1" ht="12.75" outlineLevel="3" x14ac:dyDescent="0.2">
      <c r="A235" s="360" t="s">
        <v>1467</v>
      </c>
      <c r="B235" s="361" t="s">
        <v>2337</v>
      </c>
      <c r="C235" s="362" t="s">
        <v>3200</v>
      </c>
      <c r="D235" s="363"/>
      <c r="E235" s="364"/>
      <c r="F235" s="227">
        <v>14619.44</v>
      </c>
      <c r="G235" s="227">
        <v>18568.37</v>
      </c>
      <c r="H235" s="227">
        <f t="shared" si="28"/>
        <v>-3948.9299999999985</v>
      </c>
      <c r="I235" s="437">
        <f t="shared" si="29"/>
        <v>-0.21266971737422286</v>
      </c>
      <c r="J235" s="437"/>
      <c r="K235" s="365"/>
      <c r="L235" s="18">
        <v>18568.37</v>
      </c>
      <c r="M235" s="234">
        <f t="shared" si="27"/>
        <v>-3948.9299999999985</v>
      </c>
      <c r="N235" s="365"/>
      <c r="O235" s="18">
        <v>17444.22</v>
      </c>
      <c r="P235" s="234">
        <f t="shared" si="30"/>
        <v>-2824.7800000000007</v>
      </c>
      <c r="Q235" s="353"/>
      <c r="R235" s="226">
        <v>31142.45</v>
      </c>
      <c r="S235" s="226">
        <v>12804.66</v>
      </c>
      <c r="T235" s="227">
        <v>9979.880000000001</v>
      </c>
      <c r="U235" s="227">
        <v>15777.57</v>
      </c>
      <c r="V235" s="227">
        <v>4330.32</v>
      </c>
      <c r="W235" s="227">
        <v>1505.54</v>
      </c>
      <c r="X235" s="227">
        <v>5459.93</v>
      </c>
      <c r="Y235" s="227">
        <v>28413.89</v>
      </c>
      <c r="Z235" s="227">
        <v>25609.11</v>
      </c>
      <c r="AA235" s="227">
        <v>34694.65</v>
      </c>
      <c r="AB235" s="227">
        <v>19959.55</v>
      </c>
      <c r="AC235" s="227">
        <v>17134.77</v>
      </c>
      <c r="AD235" s="227">
        <v>18568.37</v>
      </c>
      <c r="AE235" s="226">
        <v>11485.210000000001</v>
      </c>
      <c r="AF235" s="227">
        <v>8660.43</v>
      </c>
      <c r="AG235" s="227">
        <v>14117.28</v>
      </c>
      <c r="AH235" s="227">
        <v>3010.87</v>
      </c>
      <c r="AI235" s="227">
        <v>32764</v>
      </c>
      <c r="AJ235" s="227">
        <v>1811917.58</v>
      </c>
      <c r="AK235" s="227">
        <v>28743.34</v>
      </c>
      <c r="AL235" s="227">
        <v>25918.560000000001</v>
      </c>
      <c r="AM235" s="227">
        <v>23093.78</v>
      </c>
      <c r="AN235" s="227">
        <v>20269</v>
      </c>
      <c r="AO235" s="227">
        <v>17444.22</v>
      </c>
      <c r="AP235" s="228">
        <v>14619.44</v>
      </c>
      <c r="AQ235" s="227"/>
    </row>
    <row r="236" spans="1:43" s="13" customFormat="1" ht="12.75" outlineLevel="3" x14ac:dyDescent="0.2">
      <c r="A236" s="360" t="s">
        <v>1468</v>
      </c>
      <c r="B236" s="361" t="s">
        <v>2338</v>
      </c>
      <c r="C236" s="362" t="s">
        <v>3201</v>
      </c>
      <c r="D236" s="363"/>
      <c r="E236" s="364"/>
      <c r="F236" s="227">
        <v>0</v>
      </c>
      <c r="G236" s="227">
        <v>0</v>
      </c>
      <c r="H236" s="227">
        <f t="shared" si="28"/>
        <v>0</v>
      </c>
      <c r="I236" s="437">
        <f t="shared" si="29"/>
        <v>0</v>
      </c>
      <c r="J236" s="437"/>
      <c r="K236" s="365"/>
      <c r="L236" s="18">
        <v>0</v>
      </c>
      <c r="M236" s="234">
        <f t="shared" si="27"/>
        <v>0</v>
      </c>
      <c r="N236" s="365"/>
      <c r="O236" s="18">
        <v>0</v>
      </c>
      <c r="P236" s="234">
        <f t="shared" si="30"/>
        <v>0</v>
      </c>
      <c r="Q236" s="353"/>
      <c r="R236" s="226">
        <v>0</v>
      </c>
      <c r="S236" s="226">
        <v>146784</v>
      </c>
      <c r="T236" s="227">
        <v>0</v>
      </c>
      <c r="U236" s="227">
        <v>0</v>
      </c>
      <c r="V236" s="227">
        <v>0</v>
      </c>
      <c r="W236" s="227">
        <v>0</v>
      </c>
      <c r="X236" s="227">
        <v>0</v>
      </c>
      <c r="Y236" s="227">
        <v>0</v>
      </c>
      <c r="Z236" s="227">
        <v>0</v>
      </c>
      <c r="AA236" s="227">
        <v>0</v>
      </c>
      <c r="AB236" s="227">
        <v>0</v>
      </c>
      <c r="AC236" s="227">
        <v>0</v>
      </c>
      <c r="AD236" s="227">
        <v>0</v>
      </c>
      <c r="AE236" s="226">
        <v>0</v>
      </c>
      <c r="AF236" s="227">
        <v>0</v>
      </c>
      <c r="AG236" s="227">
        <v>0</v>
      </c>
      <c r="AH236" s="227">
        <v>0</v>
      </c>
      <c r="AI236" s="227">
        <v>0</v>
      </c>
      <c r="AJ236" s="227">
        <v>0</v>
      </c>
      <c r="AK236" s="227">
        <v>0</v>
      </c>
      <c r="AL236" s="227">
        <v>0</v>
      </c>
      <c r="AM236" s="227">
        <v>0</v>
      </c>
      <c r="AN236" s="227">
        <v>0</v>
      </c>
      <c r="AO236" s="227">
        <v>0</v>
      </c>
      <c r="AP236" s="228">
        <v>0</v>
      </c>
      <c r="AQ236" s="227"/>
    </row>
    <row r="237" spans="1:43" s="13" customFormat="1" ht="12.75" outlineLevel="3" x14ac:dyDescent="0.2">
      <c r="A237" s="360" t="s">
        <v>1469</v>
      </c>
      <c r="B237" s="361" t="s">
        <v>2339</v>
      </c>
      <c r="C237" s="362" t="s">
        <v>3202</v>
      </c>
      <c r="D237" s="363"/>
      <c r="E237" s="364"/>
      <c r="F237" s="227">
        <v>27248415.780000001</v>
      </c>
      <c r="G237" s="227">
        <v>27891829.600000001</v>
      </c>
      <c r="H237" s="227">
        <f t="shared" si="28"/>
        <v>-643413.8200000003</v>
      </c>
      <c r="I237" s="437">
        <f t="shared" si="29"/>
        <v>-2.3068182662352141E-2</v>
      </c>
      <c r="J237" s="437"/>
      <c r="K237" s="365"/>
      <c r="L237" s="18">
        <v>27891829.600000001</v>
      </c>
      <c r="M237" s="234">
        <f t="shared" si="27"/>
        <v>-643413.8200000003</v>
      </c>
      <c r="N237" s="365"/>
      <c r="O237" s="18">
        <v>26882748.390000001</v>
      </c>
      <c r="P237" s="234">
        <f t="shared" si="30"/>
        <v>365667.3900000006</v>
      </c>
      <c r="Q237" s="353"/>
      <c r="R237" s="226">
        <v>23302063.870000001</v>
      </c>
      <c r="S237" s="226">
        <v>23685184.190000001</v>
      </c>
      <c r="T237" s="227">
        <v>24068360.010000002</v>
      </c>
      <c r="U237" s="227">
        <v>24452086.32</v>
      </c>
      <c r="V237" s="227">
        <v>24825163.629999999</v>
      </c>
      <c r="W237" s="227">
        <v>25208452.989999998</v>
      </c>
      <c r="X237" s="227">
        <v>25591541.800000001</v>
      </c>
      <c r="Y237" s="227">
        <v>25974883.59</v>
      </c>
      <c r="Z237" s="227">
        <v>26358197.84</v>
      </c>
      <c r="AA237" s="227">
        <v>26741463.210000001</v>
      </c>
      <c r="AB237" s="227">
        <v>27124857.91</v>
      </c>
      <c r="AC237" s="227">
        <v>27508240.75</v>
      </c>
      <c r="AD237" s="227">
        <v>27891829.600000001</v>
      </c>
      <c r="AE237" s="226">
        <v>28329492.690000001</v>
      </c>
      <c r="AF237" s="227">
        <v>28767093.84</v>
      </c>
      <c r="AG237" s="227">
        <v>29269133.149999999</v>
      </c>
      <c r="AH237" s="227">
        <v>29728204.91</v>
      </c>
      <c r="AI237" s="227">
        <v>30187287.449999999</v>
      </c>
      <c r="AJ237" s="227">
        <v>30646368.18</v>
      </c>
      <c r="AK237" s="227">
        <v>31105474.210000001</v>
      </c>
      <c r="AL237" s="227">
        <v>31555446.84</v>
      </c>
      <c r="AM237" s="227">
        <v>26151338.41</v>
      </c>
      <c r="AN237" s="227">
        <v>26517058.690000001</v>
      </c>
      <c r="AO237" s="227">
        <v>26882748.390000001</v>
      </c>
      <c r="AP237" s="228">
        <v>27248415.780000001</v>
      </c>
      <c r="AQ237" s="227"/>
    </row>
    <row r="238" spans="1:43" s="13" customFormat="1" ht="12.75" outlineLevel="3" x14ac:dyDescent="0.2">
      <c r="A238" s="360" t="s">
        <v>1470</v>
      </c>
      <c r="B238" s="361" t="s">
        <v>2340</v>
      </c>
      <c r="C238" s="362" t="s">
        <v>3203</v>
      </c>
      <c r="D238" s="363"/>
      <c r="E238" s="364"/>
      <c r="F238" s="227">
        <v>-27248415.780000001</v>
      </c>
      <c r="G238" s="227">
        <v>-27891829.600000001</v>
      </c>
      <c r="H238" s="227">
        <f t="shared" si="28"/>
        <v>643413.8200000003</v>
      </c>
      <c r="I238" s="437">
        <f t="shared" si="29"/>
        <v>2.3068182662352141E-2</v>
      </c>
      <c r="J238" s="437"/>
      <c r="K238" s="365"/>
      <c r="L238" s="18">
        <v>-27891829.600000001</v>
      </c>
      <c r="M238" s="234">
        <f t="shared" si="27"/>
        <v>643413.8200000003</v>
      </c>
      <c r="N238" s="365"/>
      <c r="O238" s="18">
        <v>-26882748.390000001</v>
      </c>
      <c r="P238" s="234">
        <f t="shared" si="30"/>
        <v>-365667.3900000006</v>
      </c>
      <c r="Q238" s="353"/>
      <c r="R238" s="226">
        <v>-23302063.870000001</v>
      </c>
      <c r="S238" s="226">
        <v>-23685184.190000001</v>
      </c>
      <c r="T238" s="227">
        <v>-24068360.010000002</v>
      </c>
      <c r="U238" s="227">
        <v>-24452086.32</v>
      </c>
      <c r="V238" s="227">
        <v>-24825163.629999999</v>
      </c>
      <c r="W238" s="227">
        <v>-25208452.989999998</v>
      </c>
      <c r="X238" s="227">
        <v>-25591541.800000001</v>
      </c>
      <c r="Y238" s="227">
        <v>-25974883.59</v>
      </c>
      <c r="Z238" s="227">
        <v>-26358197.84</v>
      </c>
      <c r="AA238" s="227">
        <v>-26741463.210000001</v>
      </c>
      <c r="AB238" s="227">
        <v>-27124857.91</v>
      </c>
      <c r="AC238" s="227">
        <v>-27508240.75</v>
      </c>
      <c r="AD238" s="227">
        <v>-27891829.600000001</v>
      </c>
      <c r="AE238" s="226">
        <v>-28329492.690000001</v>
      </c>
      <c r="AF238" s="227">
        <v>-28767093.84</v>
      </c>
      <c r="AG238" s="227">
        <v>-29269133.149999999</v>
      </c>
      <c r="AH238" s="227">
        <v>-29728204.91</v>
      </c>
      <c r="AI238" s="227">
        <v>-30187287.449999999</v>
      </c>
      <c r="AJ238" s="227">
        <v>-30646368.18</v>
      </c>
      <c r="AK238" s="227">
        <v>-31105474.210000001</v>
      </c>
      <c r="AL238" s="227">
        <v>-31555446.84</v>
      </c>
      <c r="AM238" s="227">
        <v>-26151338.41</v>
      </c>
      <c r="AN238" s="227">
        <v>-26517058.690000001</v>
      </c>
      <c r="AO238" s="227">
        <v>-26882748.390000001</v>
      </c>
      <c r="AP238" s="228">
        <v>-27248415.780000001</v>
      </c>
      <c r="AQ238" s="227"/>
    </row>
    <row r="239" spans="1:43" s="13" customFormat="1" ht="12.75" x14ac:dyDescent="0.2">
      <c r="A239" s="195" t="s">
        <v>1181</v>
      </c>
      <c r="B239" s="235" t="s">
        <v>1012</v>
      </c>
      <c r="C239" s="280" t="s">
        <v>1013</v>
      </c>
      <c r="D239" s="198"/>
      <c r="E239" s="252"/>
      <c r="F239" s="227">
        <v>1476784.193</v>
      </c>
      <c r="G239" s="227">
        <v>1995946.3830000013</v>
      </c>
      <c r="H239" s="18">
        <f t="shared" si="28"/>
        <v>-519162.19000000134</v>
      </c>
      <c r="I239" s="232">
        <f t="shared" si="29"/>
        <v>-0.26010828468231506</v>
      </c>
      <c r="J239" s="263"/>
      <c r="K239" s="264"/>
      <c r="L239" s="18">
        <v>1995946.3830000013</v>
      </c>
      <c r="M239" s="234">
        <f t="shared" si="27"/>
        <v>-519162.19000000134</v>
      </c>
      <c r="N239" s="225"/>
      <c r="O239" s="18">
        <v>1639661.2829999998</v>
      </c>
      <c r="P239" s="234">
        <f t="shared" si="30"/>
        <v>-162877.08999999985</v>
      </c>
      <c r="Q239" s="237"/>
      <c r="R239" s="226">
        <v>2113466.9530000053</v>
      </c>
      <c r="S239" s="226">
        <v>1904369.2829999998</v>
      </c>
      <c r="T239" s="227">
        <v>1624180.443</v>
      </c>
      <c r="U239" s="227">
        <v>1773324.8429999985</v>
      </c>
      <c r="V239" s="227">
        <v>1443650.7530000024</v>
      </c>
      <c r="W239" s="227">
        <v>1372269.4129999988</v>
      </c>
      <c r="X239" s="227">
        <v>1091270.9429999962</v>
      </c>
      <c r="Y239" s="227">
        <v>3343397.8229999952</v>
      </c>
      <c r="Z239" s="227">
        <v>3082657.4529999979</v>
      </c>
      <c r="AA239" s="227">
        <v>2793725.3330000006</v>
      </c>
      <c r="AB239" s="227">
        <v>2539034.1029999964</v>
      </c>
      <c r="AC239" s="227">
        <v>2189444.742999997</v>
      </c>
      <c r="AD239" s="227">
        <v>1995946.3830000013</v>
      </c>
      <c r="AE239" s="226">
        <v>1936901.4230000041</v>
      </c>
      <c r="AF239" s="227">
        <v>1699691.4330000021</v>
      </c>
      <c r="AG239" s="227">
        <v>1340313.9729999974</v>
      </c>
      <c r="AH239" s="227">
        <v>1034563.3329999968</v>
      </c>
      <c r="AI239" s="227">
        <v>1021343.0429999977</v>
      </c>
      <c r="AJ239" s="227">
        <v>4206157.9029999971</v>
      </c>
      <c r="AK239" s="227">
        <v>2389200.763000004</v>
      </c>
      <c r="AL239" s="227">
        <v>2216395.1629999988</v>
      </c>
      <c r="AM239" s="227">
        <v>1988361.313000001</v>
      </c>
      <c r="AN239" s="227">
        <v>1794310.7029999979</v>
      </c>
      <c r="AO239" s="227">
        <v>1639661.2829999998</v>
      </c>
      <c r="AP239" s="228">
        <v>1476784.193</v>
      </c>
    </row>
    <row r="240" spans="1:43" s="13" customFormat="1" ht="12.75" x14ac:dyDescent="0.2">
      <c r="A240" s="195"/>
      <c r="B240" s="235" t="s">
        <v>1014</v>
      </c>
      <c r="C240" s="280" t="s">
        <v>1015</v>
      </c>
      <c r="D240" s="198"/>
      <c r="E240" s="252"/>
      <c r="F240" s="227"/>
      <c r="G240" s="227"/>
      <c r="H240" s="18">
        <f t="shared" si="28"/>
        <v>0</v>
      </c>
      <c r="I240" s="232">
        <f t="shared" si="29"/>
        <v>0</v>
      </c>
      <c r="J240" s="263"/>
      <c r="K240" s="264"/>
      <c r="L240" s="18"/>
      <c r="M240" s="234">
        <f t="shared" si="27"/>
        <v>0</v>
      </c>
      <c r="N240" s="225"/>
      <c r="O240" s="18"/>
      <c r="P240" s="234">
        <f t="shared" si="30"/>
        <v>0</v>
      </c>
      <c r="Q240" s="237"/>
      <c r="R240" s="226"/>
      <c r="S240" s="226"/>
      <c r="T240" s="227"/>
      <c r="U240" s="227"/>
      <c r="V240" s="227"/>
      <c r="W240" s="227"/>
      <c r="X240" s="227"/>
      <c r="Y240" s="227"/>
      <c r="Z240" s="227"/>
      <c r="AA240" s="227"/>
      <c r="AB240" s="227"/>
      <c r="AC240" s="227"/>
      <c r="AD240" s="227"/>
      <c r="AE240" s="226"/>
      <c r="AF240" s="227"/>
      <c r="AG240" s="227"/>
      <c r="AH240" s="227"/>
      <c r="AI240" s="227"/>
      <c r="AJ240" s="227"/>
      <c r="AK240" s="227"/>
      <c r="AL240" s="227"/>
      <c r="AM240" s="227"/>
      <c r="AN240" s="227"/>
      <c r="AO240" s="227"/>
      <c r="AP240" s="228"/>
    </row>
    <row r="241" spans="1:43" s="13" customFormat="1" ht="0.95" customHeight="1" outlineLevel="2" x14ac:dyDescent="0.2">
      <c r="A241" s="195"/>
      <c r="B241" s="235"/>
      <c r="C241" s="280"/>
      <c r="D241" s="198"/>
      <c r="E241" s="252"/>
      <c r="F241" s="227"/>
      <c r="G241" s="227"/>
      <c r="H241" s="18">
        <f t="shared" si="28"/>
        <v>0</v>
      </c>
      <c r="I241" s="232">
        <f t="shared" si="29"/>
        <v>0</v>
      </c>
      <c r="J241" s="263"/>
      <c r="K241" s="264"/>
      <c r="L241" s="18"/>
      <c r="M241" s="234">
        <f t="shared" si="27"/>
        <v>0</v>
      </c>
      <c r="N241" s="225"/>
      <c r="O241" s="18"/>
      <c r="P241" s="234">
        <f t="shared" si="30"/>
        <v>0</v>
      </c>
      <c r="Q241" s="237"/>
      <c r="R241" s="226"/>
      <c r="S241" s="226"/>
      <c r="T241" s="227"/>
      <c r="U241" s="227"/>
      <c r="V241" s="227"/>
      <c r="W241" s="227"/>
      <c r="X241" s="227"/>
      <c r="Y241" s="227"/>
      <c r="Z241" s="227"/>
      <c r="AA241" s="227"/>
      <c r="AB241" s="227"/>
      <c r="AC241" s="227"/>
      <c r="AD241" s="227"/>
      <c r="AE241" s="226"/>
      <c r="AF241" s="227"/>
      <c r="AG241" s="227"/>
      <c r="AH241" s="227"/>
      <c r="AI241" s="227"/>
      <c r="AJ241" s="227"/>
      <c r="AK241" s="227"/>
      <c r="AL241" s="227"/>
      <c r="AM241" s="227"/>
      <c r="AN241" s="227"/>
      <c r="AO241" s="227"/>
      <c r="AP241" s="228"/>
    </row>
    <row r="242" spans="1:43" s="13" customFormat="1" ht="12.75" x14ac:dyDescent="0.2">
      <c r="A242" s="195" t="s">
        <v>1182</v>
      </c>
      <c r="B242" s="235" t="s">
        <v>1016</v>
      </c>
      <c r="C242" s="280" t="s">
        <v>1017</v>
      </c>
      <c r="D242" s="198"/>
      <c r="E242" s="252"/>
      <c r="F242" s="227">
        <v>0</v>
      </c>
      <c r="G242" s="227">
        <v>0</v>
      </c>
      <c r="H242" s="18">
        <f t="shared" si="28"/>
        <v>0</v>
      </c>
      <c r="I242" s="232">
        <f t="shared" si="29"/>
        <v>0</v>
      </c>
      <c r="J242" s="263"/>
      <c r="K242" s="264"/>
      <c r="L242" s="18">
        <v>0</v>
      </c>
      <c r="M242" s="234">
        <f t="shared" si="27"/>
        <v>0</v>
      </c>
      <c r="N242" s="225"/>
      <c r="O242" s="18">
        <v>0</v>
      </c>
      <c r="P242" s="234">
        <f t="shared" si="30"/>
        <v>0</v>
      </c>
      <c r="Q242" s="237"/>
      <c r="R242" s="226">
        <v>0</v>
      </c>
      <c r="S242" s="226">
        <v>0</v>
      </c>
      <c r="T242" s="227">
        <v>0</v>
      </c>
      <c r="U242" s="227">
        <v>0</v>
      </c>
      <c r="V242" s="227">
        <v>0</v>
      </c>
      <c r="W242" s="227">
        <v>0</v>
      </c>
      <c r="X242" s="227">
        <v>0</v>
      </c>
      <c r="Y242" s="227">
        <v>0</v>
      </c>
      <c r="Z242" s="227">
        <v>0</v>
      </c>
      <c r="AA242" s="227">
        <v>0</v>
      </c>
      <c r="AB242" s="227">
        <v>0</v>
      </c>
      <c r="AC242" s="227">
        <v>0</v>
      </c>
      <c r="AD242" s="227">
        <v>0</v>
      </c>
      <c r="AE242" s="226">
        <v>0</v>
      </c>
      <c r="AF242" s="227">
        <v>0</v>
      </c>
      <c r="AG242" s="227">
        <v>0</v>
      </c>
      <c r="AH242" s="227">
        <v>0</v>
      </c>
      <c r="AI242" s="227">
        <v>0</v>
      </c>
      <c r="AJ242" s="227">
        <v>0</v>
      </c>
      <c r="AK242" s="227">
        <v>0</v>
      </c>
      <c r="AL242" s="227">
        <v>0</v>
      </c>
      <c r="AM242" s="227">
        <v>0</v>
      </c>
      <c r="AN242" s="227">
        <v>0</v>
      </c>
      <c r="AO242" s="227">
        <v>0</v>
      </c>
      <c r="AP242" s="228">
        <v>0</v>
      </c>
    </row>
    <row r="243" spans="1:43" s="13" customFormat="1" ht="0.95" customHeight="1" outlineLevel="2" x14ac:dyDescent="0.2">
      <c r="A243" s="195"/>
      <c r="B243" s="235"/>
      <c r="C243" s="280"/>
      <c r="D243" s="198"/>
      <c r="E243" s="252"/>
      <c r="F243" s="227"/>
      <c r="G243" s="227"/>
      <c r="H243" s="18">
        <f t="shared" si="28"/>
        <v>0</v>
      </c>
      <c r="I243" s="232">
        <f t="shared" si="29"/>
        <v>0</v>
      </c>
      <c r="J243" s="263"/>
      <c r="K243" s="264"/>
      <c r="L243" s="18"/>
      <c r="M243" s="234">
        <f t="shared" ref="M243:M266" si="31">F243-L243</f>
        <v>0</v>
      </c>
      <c r="N243" s="225"/>
      <c r="O243" s="18"/>
      <c r="P243" s="234">
        <f t="shared" si="30"/>
        <v>0</v>
      </c>
      <c r="Q243" s="237"/>
      <c r="R243" s="226"/>
      <c r="S243" s="226"/>
      <c r="T243" s="227"/>
      <c r="U243" s="227"/>
      <c r="V243" s="227"/>
      <c r="W243" s="227"/>
      <c r="X243" s="227"/>
      <c r="Y243" s="227"/>
      <c r="Z243" s="227"/>
      <c r="AA243" s="227"/>
      <c r="AB243" s="227"/>
      <c r="AC243" s="227"/>
      <c r="AD243" s="227"/>
      <c r="AE243" s="226"/>
      <c r="AF243" s="227"/>
      <c r="AG243" s="227"/>
      <c r="AH243" s="227"/>
      <c r="AI243" s="227"/>
      <c r="AJ243" s="227"/>
      <c r="AK243" s="227"/>
      <c r="AL243" s="227"/>
      <c r="AM243" s="227"/>
      <c r="AN243" s="227"/>
      <c r="AO243" s="227"/>
      <c r="AP243" s="228"/>
    </row>
    <row r="244" spans="1:43" s="13" customFormat="1" ht="12.75" outlineLevel="3" x14ac:dyDescent="0.2">
      <c r="A244" s="360" t="s">
        <v>1471</v>
      </c>
      <c r="B244" s="361" t="s">
        <v>2341</v>
      </c>
      <c r="C244" s="362" t="s">
        <v>3204</v>
      </c>
      <c r="D244" s="363"/>
      <c r="E244" s="364"/>
      <c r="F244" s="227">
        <v>2624119.15</v>
      </c>
      <c r="G244" s="227">
        <v>2619316.2599999998</v>
      </c>
      <c r="H244" s="227">
        <f t="shared" ref="H244:H266" si="32">+F244-G244</f>
        <v>4802.8900000001304</v>
      </c>
      <c r="I244" s="437">
        <f t="shared" ref="I244:I266" si="33">IF(G244&lt;0,IF(H244=0,0,IF(OR(G244=0,F244=0),"N.M.",IF(ABS(H244/G244)&gt;=10,"N.M.",H244/(-G244)))),IF(H244=0,0,IF(OR(G244=0,F244=0),"N.M.",IF(ABS(H244/G244)&gt;=10,"N.M.",H244/G244))))</f>
        <v>1.8336426468792016E-3</v>
      </c>
      <c r="J244" s="437"/>
      <c r="K244" s="365"/>
      <c r="L244" s="18">
        <v>2619316.2599999998</v>
      </c>
      <c r="M244" s="234">
        <f t="shared" si="31"/>
        <v>4802.8900000001304</v>
      </c>
      <c r="N244" s="365"/>
      <c r="O244" s="18">
        <v>2405217.4700000002</v>
      </c>
      <c r="P244" s="234">
        <f t="shared" ref="P244:P266" si="34">+F244-O244</f>
        <v>218901.6799999997</v>
      </c>
      <c r="Q244" s="353"/>
      <c r="R244" s="226">
        <v>3130436.71</v>
      </c>
      <c r="S244" s="226">
        <v>3394029.89</v>
      </c>
      <c r="T244" s="227">
        <v>3657623.0700000003</v>
      </c>
      <c r="U244" s="227">
        <v>3921216.25</v>
      </c>
      <c r="V244" s="227">
        <v>4185126.82</v>
      </c>
      <c r="W244" s="227">
        <v>4449037.3899999997</v>
      </c>
      <c r="X244" s="227">
        <v>1842023.25</v>
      </c>
      <c r="Y244" s="227">
        <v>1761713.52</v>
      </c>
      <c r="Z244" s="227">
        <v>1933266.57</v>
      </c>
      <c r="AA244" s="227">
        <v>2104819.62</v>
      </c>
      <c r="AB244" s="227">
        <v>2276372.67</v>
      </c>
      <c r="AC244" s="227">
        <v>2447925.7200000002</v>
      </c>
      <c r="AD244" s="227">
        <v>2619316.2599999998</v>
      </c>
      <c r="AE244" s="226">
        <v>2828128.63</v>
      </c>
      <c r="AF244" s="227">
        <v>3055496.47</v>
      </c>
      <c r="AG244" s="227">
        <v>3274128.31</v>
      </c>
      <c r="AH244" s="227">
        <v>3492760.15</v>
      </c>
      <c r="AI244" s="227">
        <v>3711391.99</v>
      </c>
      <c r="AJ244" s="227">
        <v>1310707.57</v>
      </c>
      <c r="AK244" s="227">
        <v>1529609.55</v>
      </c>
      <c r="AL244" s="227">
        <v>1748511.53</v>
      </c>
      <c r="AM244" s="227">
        <v>1967413.51</v>
      </c>
      <c r="AN244" s="227">
        <v>2186315.4900000002</v>
      </c>
      <c r="AO244" s="227">
        <v>2405217.4700000002</v>
      </c>
      <c r="AP244" s="228">
        <v>2624119.15</v>
      </c>
      <c r="AQ244" s="227"/>
    </row>
    <row r="245" spans="1:43" s="13" customFormat="1" ht="12.75" x14ac:dyDescent="0.2">
      <c r="A245" s="195" t="s">
        <v>1183</v>
      </c>
      <c r="B245" s="235" t="s">
        <v>1018</v>
      </c>
      <c r="C245" s="280" t="s">
        <v>1019</v>
      </c>
      <c r="D245" s="198"/>
      <c r="E245" s="252"/>
      <c r="F245" s="227">
        <v>2624119.15</v>
      </c>
      <c r="G245" s="227">
        <v>2619316.2599999998</v>
      </c>
      <c r="H245" s="18">
        <f t="shared" si="32"/>
        <v>4802.8900000001304</v>
      </c>
      <c r="I245" s="232">
        <f t="shared" si="33"/>
        <v>1.8336426468792016E-3</v>
      </c>
      <c r="J245" s="263"/>
      <c r="K245" s="264"/>
      <c r="L245" s="18">
        <v>2619316.2599999998</v>
      </c>
      <c r="M245" s="234">
        <f t="shared" si="31"/>
        <v>4802.8900000001304</v>
      </c>
      <c r="N245" s="225"/>
      <c r="O245" s="18">
        <v>2405217.4700000002</v>
      </c>
      <c r="P245" s="234">
        <f t="shared" si="34"/>
        <v>218901.6799999997</v>
      </c>
      <c r="Q245" s="237"/>
      <c r="R245" s="226">
        <v>3130436.71</v>
      </c>
      <c r="S245" s="226">
        <v>3394029.89</v>
      </c>
      <c r="T245" s="227">
        <v>3657623.0700000003</v>
      </c>
      <c r="U245" s="227">
        <v>3921216.25</v>
      </c>
      <c r="V245" s="227">
        <v>4185126.82</v>
      </c>
      <c r="W245" s="227">
        <v>4449037.3899999997</v>
      </c>
      <c r="X245" s="227">
        <v>1842023.25</v>
      </c>
      <c r="Y245" s="227">
        <v>1761713.52</v>
      </c>
      <c r="Z245" s="227">
        <v>1933266.57</v>
      </c>
      <c r="AA245" s="227">
        <v>2104819.62</v>
      </c>
      <c r="AB245" s="227">
        <v>2276372.67</v>
      </c>
      <c r="AC245" s="227">
        <v>2447925.7200000002</v>
      </c>
      <c r="AD245" s="227">
        <v>2619316.2599999998</v>
      </c>
      <c r="AE245" s="226">
        <v>2828128.63</v>
      </c>
      <c r="AF245" s="227">
        <v>3055496.47</v>
      </c>
      <c r="AG245" s="227">
        <v>3274128.31</v>
      </c>
      <c r="AH245" s="227">
        <v>3492760.15</v>
      </c>
      <c r="AI245" s="227">
        <v>3711391.99</v>
      </c>
      <c r="AJ245" s="227">
        <v>1310707.57</v>
      </c>
      <c r="AK245" s="227">
        <v>1529609.55</v>
      </c>
      <c r="AL245" s="227">
        <v>1748511.53</v>
      </c>
      <c r="AM245" s="227">
        <v>1967413.51</v>
      </c>
      <c r="AN245" s="227">
        <v>2186315.4900000002</v>
      </c>
      <c r="AO245" s="227">
        <v>2405217.4700000002</v>
      </c>
      <c r="AP245" s="228">
        <v>2624119.15</v>
      </c>
    </row>
    <row r="246" spans="1:43" s="13" customFormat="1" ht="0.95" customHeight="1" outlineLevel="2" x14ac:dyDescent="0.2">
      <c r="A246" s="195"/>
      <c r="B246" s="235"/>
      <c r="C246" s="280"/>
      <c r="D246" s="198"/>
      <c r="E246" s="252"/>
      <c r="F246" s="227"/>
      <c r="G246" s="227"/>
      <c r="H246" s="18">
        <f t="shared" si="32"/>
        <v>0</v>
      </c>
      <c r="I246" s="232">
        <f t="shared" si="33"/>
        <v>0</v>
      </c>
      <c r="J246" s="263"/>
      <c r="K246" s="264"/>
      <c r="L246" s="18"/>
      <c r="M246" s="234">
        <f t="shared" si="31"/>
        <v>0</v>
      </c>
      <c r="N246" s="225"/>
      <c r="O246" s="18"/>
      <c r="P246" s="234">
        <f t="shared" si="34"/>
        <v>0</v>
      </c>
      <c r="Q246" s="237"/>
      <c r="R246" s="226"/>
      <c r="S246" s="226"/>
      <c r="T246" s="227"/>
      <c r="U246" s="227"/>
      <c r="V246" s="227"/>
      <c r="W246" s="227"/>
      <c r="X246" s="227"/>
      <c r="Y246" s="227"/>
      <c r="Z246" s="227"/>
      <c r="AA246" s="227"/>
      <c r="AB246" s="227"/>
      <c r="AC246" s="227"/>
      <c r="AD246" s="227"/>
      <c r="AE246" s="226"/>
      <c r="AF246" s="227"/>
      <c r="AG246" s="227"/>
      <c r="AH246" s="227"/>
      <c r="AI246" s="227"/>
      <c r="AJ246" s="227"/>
      <c r="AK246" s="227"/>
      <c r="AL246" s="227"/>
      <c r="AM246" s="227"/>
      <c r="AN246" s="227"/>
      <c r="AO246" s="227"/>
      <c r="AP246" s="228"/>
    </row>
    <row r="247" spans="1:43" s="13" customFormat="1" ht="12.75" outlineLevel="3" x14ac:dyDescent="0.2">
      <c r="A247" s="360" t="s">
        <v>1472</v>
      </c>
      <c r="B247" s="361" t="s">
        <v>2342</v>
      </c>
      <c r="C247" s="362" t="s">
        <v>3205</v>
      </c>
      <c r="D247" s="363"/>
      <c r="E247" s="364"/>
      <c r="F247" s="227">
        <v>35002399.229999997</v>
      </c>
      <c r="G247" s="227">
        <v>30343355.379999999</v>
      </c>
      <c r="H247" s="227">
        <f t="shared" si="32"/>
        <v>4659043.8499999978</v>
      </c>
      <c r="I247" s="437">
        <f t="shared" si="33"/>
        <v>0.1535441216587036</v>
      </c>
      <c r="J247" s="437"/>
      <c r="K247" s="365"/>
      <c r="L247" s="18">
        <v>30343355.379999999</v>
      </c>
      <c r="M247" s="234">
        <f t="shared" si="31"/>
        <v>4659043.8499999978</v>
      </c>
      <c r="N247" s="365"/>
      <c r="O247" s="18">
        <v>34903603.140000001</v>
      </c>
      <c r="P247" s="234">
        <f t="shared" si="34"/>
        <v>98796.089999996126</v>
      </c>
      <c r="Q247" s="353"/>
      <c r="R247" s="226">
        <v>32939815.140000001</v>
      </c>
      <c r="S247" s="226">
        <v>29449661.719999999</v>
      </c>
      <c r="T247" s="227">
        <v>26863560.199999999</v>
      </c>
      <c r="U247" s="227">
        <v>20595220.23</v>
      </c>
      <c r="V247" s="227">
        <v>20712741.510000002</v>
      </c>
      <c r="W247" s="227">
        <v>22466062.84</v>
      </c>
      <c r="X247" s="227">
        <v>23554126.93</v>
      </c>
      <c r="Y247" s="227">
        <v>26449817.280000001</v>
      </c>
      <c r="Z247" s="227">
        <v>29194087.5</v>
      </c>
      <c r="AA247" s="227">
        <v>22873522.239999998</v>
      </c>
      <c r="AB247" s="227">
        <v>22899152.07</v>
      </c>
      <c r="AC247" s="227">
        <v>36117101.210000001</v>
      </c>
      <c r="AD247" s="227">
        <v>30343355.379999999</v>
      </c>
      <c r="AE247" s="226">
        <v>30819474.870000001</v>
      </c>
      <c r="AF247" s="227">
        <v>22105535.260000002</v>
      </c>
      <c r="AG247" s="227">
        <v>20734929.73</v>
      </c>
      <c r="AH247" s="227">
        <v>20242364.98</v>
      </c>
      <c r="AI247" s="227">
        <v>24584509.690000001</v>
      </c>
      <c r="AJ247" s="227">
        <v>27749767.07</v>
      </c>
      <c r="AK247" s="227">
        <v>28410074.149999999</v>
      </c>
      <c r="AL247" s="227">
        <v>26259305.550000001</v>
      </c>
      <c r="AM247" s="227">
        <v>21934452.82</v>
      </c>
      <c r="AN247" s="227">
        <v>26666768.969999999</v>
      </c>
      <c r="AO247" s="227">
        <v>34903603.140000001</v>
      </c>
      <c r="AP247" s="228">
        <v>35002399.229999997</v>
      </c>
      <c r="AQ247" s="227"/>
    </row>
    <row r="248" spans="1:43" s="13" customFormat="1" ht="12.75" outlineLevel="3" x14ac:dyDescent="0.2">
      <c r="A248" s="360" t="s">
        <v>1473</v>
      </c>
      <c r="B248" s="361" t="s">
        <v>2343</v>
      </c>
      <c r="C248" s="362" t="s">
        <v>3206</v>
      </c>
      <c r="D248" s="363"/>
      <c r="E248" s="364"/>
      <c r="F248" s="227">
        <v>0</v>
      </c>
      <c r="G248" s="227">
        <v>-13696491.01</v>
      </c>
      <c r="H248" s="227">
        <f t="shared" si="32"/>
        <v>13696491.01</v>
      </c>
      <c r="I248" s="437" t="str">
        <f t="shared" si="33"/>
        <v>N.M.</v>
      </c>
      <c r="J248" s="437"/>
      <c r="K248" s="365"/>
      <c r="L248" s="18">
        <v>-13696491.01</v>
      </c>
      <c r="M248" s="234">
        <f t="shared" si="31"/>
        <v>13696491.01</v>
      </c>
      <c r="N248" s="365"/>
      <c r="O248" s="18">
        <v>0</v>
      </c>
      <c r="P248" s="234">
        <f t="shared" si="34"/>
        <v>0</v>
      </c>
      <c r="Q248" s="353"/>
      <c r="R248" s="226">
        <v>-14022285.6</v>
      </c>
      <c r="S248" s="226">
        <v>-10971163.26</v>
      </c>
      <c r="T248" s="227">
        <v>-8383039.5499999998</v>
      </c>
      <c r="U248" s="227">
        <v>-6624322.8200000003</v>
      </c>
      <c r="V248" s="227">
        <v>-7303034.4900000002</v>
      </c>
      <c r="W248" s="227">
        <v>-7590312.6600000001</v>
      </c>
      <c r="X248" s="227">
        <v>-9526496.9299999997</v>
      </c>
      <c r="Y248" s="227">
        <v>-8124058.5300000003</v>
      </c>
      <c r="Z248" s="227">
        <v>6955760.3700000001</v>
      </c>
      <c r="AA248" s="227">
        <v>-6365677.6699999999</v>
      </c>
      <c r="AB248" s="227">
        <v>-9136856.1699999999</v>
      </c>
      <c r="AC248" s="227">
        <v>-12072910.74</v>
      </c>
      <c r="AD248" s="227">
        <v>-13696491.01</v>
      </c>
      <c r="AE248" s="226">
        <v>-11799800.08</v>
      </c>
      <c r="AF248" s="227">
        <v>0</v>
      </c>
      <c r="AG248" s="227">
        <v>0</v>
      </c>
      <c r="AH248" s="227">
        <v>0</v>
      </c>
      <c r="AI248" s="227">
        <v>0</v>
      </c>
      <c r="AJ248" s="227">
        <v>0</v>
      </c>
      <c r="AK248" s="227">
        <v>0</v>
      </c>
      <c r="AL248" s="227">
        <v>0</v>
      </c>
      <c r="AM248" s="227">
        <v>0</v>
      </c>
      <c r="AN248" s="227">
        <v>0</v>
      </c>
      <c r="AO248" s="227">
        <v>0</v>
      </c>
      <c r="AP248" s="228">
        <v>0</v>
      </c>
      <c r="AQ248" s="227"/>
    </row>
    <row r="249" spans="1:43" s="13" customFormat="1" ht="12.75" x14ac:dyDescent="0.2">
      <c r="A249" s="195" t="s">
        <v>1184</v>
      </c>
      <c r="B249" s="235" t="s">
        <v>1020</v>
      </c>
      <c r="C249" s="280" t="s">
        <v>1021</v>
      </c>
      <c r="D249" s="198"/>
      <c r="E249" s="252"/>
      <c r="F249" s="227">
        <v>35002399.229999997</v>
      </c>
      <c r="G249" s="227">
        <v>16646864.369999999</v>
      </c>
      <c r="H249" s="18">
        <f t="shared" si="32"/>
        <v>18355534.859999999</v>
      </c>
      <c r="I249" s="232">
        <f t="shared" si="33"/>
        <v>1.1026421824568515</v>
      </c>
      <c r="J249" s="263"/>
      <c r="K249" s="264"/>
      <c r="L249" s="18">
        <v>16646864.369999999</v>
      </c>
      <c r="M249" s="234">
        <f t="shared" si="31"/>
        <v>18355534.859999999</v>
      </c>
      <c r="N249" s="225"/>
      <c r="O249" s="18">
        <v>34903603.140000001</v>
      </c>
      <c r="P249" s="234">
        <f t="shared" si="34"/>
        <v>98796.089999996126</v>
      </c>
      <c r="Q249" s="237"/>
      <c r="R249" s="226">
        <v>18917529.539999999</v>
      </c>
      <c r="S249" s="226">
        <v>18478498.460000001</v>
      </c>
      <c r="T249" s="227">
        <v>18480520.649999999</v>
      </c>
      <c r="U249" s="227">
        <v>13970897.41</v>
      </c>
      <c r="V249" s="227">
        <v>13409707.020000001</v>
      </c>
      <c r="W249" s="227">
        <v>14875750.18</v>
      </c>
      <c r="X249" s="227">
        <v>14027630</v>
      </c>
      <c r="Y249" s="227">
        <v>18325758.75</v>
      </c>
      <c r="Z249" s="227">
        <v>36149847.869999997</v>
      </c>
      <c r="AA249" s="227">
        <v>16507844.569999998</v>
      </c>
      <c r="AB249" s="227">
        <v>13762295.9</v>
      </c>
      <c r="AC249" s="227">
        <v>24044190.469999999</v>
      </c>
      <c r="AD249" s="227">
        <v>16646864.369999999</v>
      </c>
      <c r="AE249" s="226">
        <v>19019674.789999999</v>
      </c>
      <c r="AF249" s="227">
        <v>22105535.260000002</v>
      </c>
      <c r="AG249" s="227">
        <v>20734929.73</v>
      </c>
      <c r="AH249" s="227">
        <v>20242364.98</v>
      </c>
      <c r="AI249" s="227">
        <v>24584509.690000001</v>
      </c>
      <c r="AJ249" s="227">
        <v>27749767.07</v>
      </c>
      <c r="AK249" s="227">
        <v>28410074.149999999</v>
      </c>
      <c r="AL249" s="227">
        <v>26259305.550000001</v>
      </c>
      <c r="AM249" s="227">
        <v>21934452.82</v>
      </c>
      <c r="AN249" s="227">
        <v>26666768.969999999</v>
      </c>
      <c r="AO249" s="227">
        <v>34903603.140000001</v>
      </c>
      <c r="AP249" s="228">
        <v>35002399.229999997</v>
      </c>
    </row>
    <row r="250" spans="1:43" s="13" customFormat="1" ht="0.95" customHeight="1" outlineLevel="2" x14ac:dyDescent="0.2">
      <c r="A250" s="195"/>
      <c r="B250" s="235"/>
      <c r="C250" s="280"/>
      <c r="D250" s="198"/>
      <c r="E250" s="252"/>
      <c r="F250" s="227"/>
      <c r="G250" s="227"/>
      <c r="H250" s="18">
        <f t="shared" si="32"/>
        <v>0</v>
      </c>
      <c r="I250" s="232">
        <f t="shared" si="33"/>
        <v>0</v>
      </c>
      <c r="J250" s="263"/>
      <c r="K250" s="264"/>
      <c r="L250" s="18"/>
      <c r="M250" s="234">
        <f t="shared" si="31"/>
        <v>0</v>
      </c>
      <c r="N250" s="225"/>
      <c r="O250" s="18"/>
      <c r="P250" s="234">
        <f t="shared" si="34"/>
        <v>0</v>
      </c>
      <c r="Q250" s="237"/>
      <c r="R250" s="226"/>
      <c r="S250" s="226"/>
      <c r="T250" s="227"/>
      <c r="U250" s="227"/>
      <c r="V250" s="227"/>
      <c r="W250" s="227"/>
      <c r="X250" s="227"/>
      <c r="Y250" s="227"/>
      <c r="Z250" s="227"/>
      <c r="AA250" s="227"/>
      <c r="AB250" s="227"/>
      <c r="AC250" s="227"/>
      <c r="AD250" s="227"/>
      <c r="AE250" s="226"/>
      <c r="AF250" s="227"/>
      <c r="AG250" s="227"/>
      <c r="AH250" s="227"/>
      <c r="AI250" s="227"/>
      <c r="AJ250" s="227"/>
      <c r="AK250" s="227"/>
      <c r="AL250" s="227"/>
      <c r="AM250" s="227"/>
      <c r="AN250" s="227"/>
      <c r="AO250" s="227"/>
      <c r="AP250" s="228"/>
    </row>
    <row r="251" spans="1:43" s="13" customFormat="1" ht="12.75" x14ac:dyDescent="0.2">
      <c r="A251" s="195" t="s">
        <v>1185</v>
      </c>
      <c r="B251" s="235" t="s">
        <v>1022</v>
      </c>
      <c r="C251" s="280" t="s">
        <v>1023</v>
      </c>
      <c r="D251" s="198"/>
      <c r="E251" s="252"/>
      <c r="F251" s="227">
        <v>0</v>
      </c>
      <c r="G251" s="227">
        <v>0</v>
      </c>
      <c r="H251" s="18">
        <f t="shared" si="32"/>
        <v>0</v>
      </c>
      <c r="I251" s="232">
        <f t="shared" si="33"/>
        <v>0</v>
      </c>
      <c r="J251" s="263"/>
      <c r="K251" s="264"/>
      <c r="L251" s="18">
        <v>0</v>
      </c>
      <c r="M251" s="234">
        <f t="shared" si="31"/>
        <v>0</v>
      </c>
      <c r="N251" s="225"/>
      <c r="O251" s="18">
        <v>0</v>
      </c>
      <c r="P251" s="234">
        <f t="shared" si="34"/>
        <v>0</v>
      </c>
      <c r="Q251" s="237"/>
      <c r="R251" s="226">
        <v>0</v>
      </c>
      <c r="S251" s="226">
        <v>0</v>
      </c>
      <c r="T251" s="227">
        <v>0</v>
      </c>
      <c r="U251" s="227">
        <v>0</v>
      </c>
      <c r="V251" s="227">
        <v>0</v>
      </c>
      <c r="W251" s="227">
        <v>0</v>
      </c>
      <c r="X251" s="227">
        <v>0</v>
      </c>
      <c r="Y251" s="227">
        <v>0</v>
      </c>
      <c r="Z251" s="227">
        <v>0</v>
      </c>
      <c r="AA251" s="227">
        <v>0</v>
      </c>
      <c r="AB251" s="227">
        <v>0</v>
      </c>
      <c r="AC251" s="227">
        <v>0</v>
      </c>
      <c r="AD251" s="227">
        <v>0</v>
      </c>
      <c r="AE251" s="226">
        <v>0</v>
      </c>
      <c r="AF251" s="227">
        <v>0</v>
      </c>
      <c r="AG251" s="227">
        <v>0</v>
      </c>
      <c r="AH251" s="227">
        <v>0</v>
      </c>
      <c r="AI251" s="227">
        <v>0</v>
      </c>
      <c r="AJ251" s="227">
        <v>0</v>
      </c>
      <c r="AK251" s="227">
        <v>0</v>
      </c>
      <c r="AL251" s="227">
        <v>0</v>
      </c>
      <c r="AM251" s="227">
        <v>0</v>
      </c>
      <c r="AN251" s="227">
        <v>0</v>
      </c>
      <c r="AO251" s="227">
        <v>0</v>
      </c>
      <c r="AP251" s="228">
        <v>0</v>
      </c>
    </row>
    <row r="252" spans="1:43" s="13" customFormat="1" ht="0.95" customHeight="1" outlineLevel="2" x14ac:dyDescent="0.2">
      <c r="A252" s="195"/>
      <c r="B252" s="235"/>
      <c r="C252" s="280"/>
      <c r="D252" s="198"/>
      <c r="E252" s="252"/>
      <c r="F252" s="227"/>
      <c r="G252" s="227"/>
      <c r="H252" s="18">
        <f t="shared" si="32"/>
        <v>0</v>
      </c>
      <c r="I252" s="232">
        <f t="shared" si="33"/>
        <v>0</v>
      </c>
      <c r="J252" s="263"/>
      <c r="K252" s="264"/>
      <c r="L252" s="18"/>
      <c r="M252" s="234">
        <f t="shared" si="31"/>
        <v>0</v>
      </c>
      <c r="N252" s="225"/>
      <c r="O252" s="18"/>
      <c r="P252" s="234">
        <f t="shared" si="34"/>
        <v>0</v>
      </c>
      <c r="Q252" s="237"/>
      <c r="R252" s="226"/>
      <c r="S252" s="226"/>
      <c r="T252" s="227"/>
      <c r="U252" s="227"/>
      <c r="V252" s="227"/>
      <c r="W252" s="227"/>
      <c r="X252" s="227"/>
      <c r="Y252" s="227"/>
      <c r="Z252" s="227"/>
      <c r="AA252" s="227"/>
      <c r="AB252" s="227"/>
      <c r="AC252" s="227"/>
      <c r="AD252" s="227"/>
      <c r="AE252" s="226"/>
      <c r="AF252" s="227"/>
      <c r="AG252" s="227"/>
      <c r="AH252" s="227"/>
      <c r="AI252" s="227"/>
      <c r="AJ252" s="227"/>
      <c r="AK252" s="227"/>
      <c r="AL252" s="227"/>
      <c r="AM252" s="227"/>
      <c r="AN252" s="227"/>
      <c r="AO252" s="227"/>
      <c r="AP252" s="228"/>
    </row>
    <row r="253" spans="1:43" s="13" customFormat="1" ht="12.75" outlineLevel="3" x14ac:dyDescent="0.2">
      <c r="A253" s="360" t="s">
        <v>1474</v>
      </c>
      <c r="B253" s="361" t="s">
        <v>2344</v>
      </c>
      <c r="C253" s="362" t="s">
        <v>3207</v>
      </c>
      <c r="D253" s="363"/>
      <c r="E253" s="364"/>
      <c r="F253" s="227">
        <v>8463111.4000000004</v>
      </c>
      <c r="G253" s="227">
        <v>6081325.4800000004</v>
      </c>
      <c r="H253" s="227">
        <f t="shared" si="32"/>
        <v>2381785.92</v>
      </c>
      <c r="I253" s="437">
        <f t="shared" si="33"/>
        <v>0.39165572173913632</v>
      </c>
      <c r="J253" s="437"/>
      <c r="K253" s="365"/>
      <c r="L253" s="18">
        <v>6081325.4800000004</v>
      </c>
      <c r="M253" s="234">
        <f t="shared" si="31"/>
        <v>2381785.92</v>
      </c>
      <c r="N253" s="365"/>
      <c r="O253" s="18">
        <v>10939490.25</v>
      </c>
      <c r="P253" s="234">
        <f t="shared" si="34"/>
        <v>-2476378.8499999996</v>
      </c>
      <c r="Q253" s="353"/>
      <c r="R253" s="226">
        <v>3217344.02</v>
      </c>
      <c r="S253" s="226">
        <v>3107232.6</v>
      </c>
      <c r="T253" s="227">
        <v>2904547.24</v>
      </c>
      <c r="U253" s="227">
        <v>1248494.03</v>
      </c>
      <c r="V253" s="227">
        <v>1264475.05</v>
      </c>
      <c r="W253" s="227">
        <v>1274349.56</v>
      </c>
      <c r="X253" s="227">
        <v>6598601.3030000003</v>
      </c>
      <c r="Y253" s="227">
        <v>7008969.8830000004</v>
      </c>
      <c r="Z253" s="227">
        <v>6930864.3430000003</v>
      </c>
      <c r="AA253" s="227">
        <v>5883914.0899999999</v>
      </c>
      <c r="AB253" s="227">
        <v>7349496.0599999996</v>
      </c>
      <c r="AC253" s="227">
        <v>9497155.9399999995</v>
      </c>
      <c r="AD253" s="227">
        <v>6081325.4800000004</v>
      </c>
      <c r="AE253" s="226">
        <v>5312217.99</v>
      </c>
      <c r="AF253" s="227">
        <v>4309151.99</v>
      </c>
      <c r="AG253" s="227">
        <v>1682068.56</v>
      </c>
      <c r="AH253" s="227">
        <v>1660280.08</v>
      </c>
      <c r="AI253" s="227">
        <v>1442272.99</v>
      </c>
      <c r="AJ253" s="227">
        <v>13780159.48</v>
      </c>
      <c r="AK253" s="227">
        <v>15591191.789999999</v>
      </c>
      <c r="AL253" s="227">
        <v>16038268.58</v>
      </c>
      <c r="AM253" s="227">
        <v>14351220.68</v>
      </c>
      <c r="AN253" s="227">
        <v>12746892.869999999</v>
      </c>
      <c r="AO253" s="227">
        <v>10939490.25</v>
      </c>
      <c r="AP253" s="228">
        <v>8463111.4000000004</v>
      </c>
      <c r="AQ253" s="227"/>
    </row>
    <row r="254" spans="1:43" s="13" customFormat="1" ht="12.75" outlineLevel="3" x14ac:dyDescent="0.2">
      <c r="A254" s="360" t="s">
        <v>1392</v>
      </c>
      <c r="B254" s="361" t="s">
        <v>2262</v>
      </c>
      <c r="C254" s="362" t="s">
        <v>3131</v>
      </c>
      <c r="D254" s="363"/>
      <c r="E254" s="364"/>
      <c r="F254" s="227">
        <v>0</v>
      </c>
      <c r="G254" s="227">
        <v>0.02</v>
      </c>
      <c r="H254" s="227">
        <f t="shared" si="32"/>
        <v>-0.02</v>
      </c>
      <c r="I254" s="437" t="str">
        <f t="shared" si="33"/>
        <v>N.M.</v>
      </c>
      <c r="J254" s="437"/>
      <c r="K254" s="365"/>
      <c r="L254" s="18">
        <v>0.02</v>
      </c>
      <c r="M254" s="234">
        <f t="shared" si="31"/>
        <v>-0.02</v>
      </c>
      <c r="N254" s="365"/>
      <c r="O254" s="18">
        <v>0.4</v>
      </c>
      <c r="P254" s="234">
        <f t="shared" si="34"/>
        <v>-0.4</v>
      </c>
      <c r="Q254" s="353"/>
      <c r="R254" s="226">
        <v>53454.12</v>
      </c>
      <c r="S254" s="226">
        <v>29879.27</v>
      </c>
      <c r="T254" s="227">
        <v>12162.98</v>
      </c>
      <c r="U254" s="227">
        <v>4037.4100000000003</v>
      </c>
      <c r="V254" s="227">
        <v>9369.31</v>
      </c>
      <c r="W254" s="227">
        <v>14139.91</v>
      </c>
      <c r="X254" s="227">
        <v>16199</v>
      </c>
      <c r="Y254" s="227">
        <v>15957</v>
      </c>
      <c r="Z254" s="227">
        <v>7105</v>
      </c>
      <c r="AA254" s="227">
        <v>10182</v>
      </c>
      <c r="AB254" s="227">
        <v>6698</v>
      </c>
      <c r="AC254" s="227">
        <v>0</v>
      </c>
      <c r="AD254" s="227">
        <v>0.02</v>
      </c>
      <c r="AE254" s="226">
        <v>0</v>
      </c>
      <c r="AF254" s="227">
        <v>0</v>
      </c>
      <c r="AG254" s="227">
        <v>0</v>
      </c>
      <c r="AH254" s="227">
        <v>3227</v>
      </c>
      <c r="AI254" s="227">
        <v>4880</v>
      </c>
      <c r="AJ254" s="227">
        <v>5601</v>
      </c>
      <c r="AK254" s="227">
        <v>232.49</v>
      </c>
      <c r="AL254" s="227">
        <v>0</v>
      </c>
      <c r="AM254" s="227">
        <v>0</v>
      </c>
      <c r="AN254" s="227">
        <v>0.28000000000000003</v>
      </c>
      <c r="AO254" s="227">
        <v>0.4</v>
      </c>
      <c r="AP254" s="228">
        <v>0</v>
      </c>
      <c r="AQ254" s="227"/>
    </row>
    <row r="255" spans="1:43" s="13" customFormat="1" ht="12.75" outlineLevel="3" x14ac:dyDescent="0.2">
      <c r="A255" s="360" t="s">
        <v>1475</v>
      </c>
      <c r="B255" s="361" t="s">
        <v>2345</v>
      </c>
      <c r="C255" s="362" t="s">
        <v>3208</v>
      </c>
      <c r="D255" s="363"/>
      <c r="E255" s="364"/>
      <c r="F255" s="227">
        <v>0</v>
      </c>
      <c r="G255" s="227">
        <v>-94846</v>
      </c>
      <c r="H255" s="227">
        <f t="shared" si="32"/>
        <v>94846</v>
      </c>
      <c r="I255" s="437" t="str">
        <f t="shared" si="33"/>
        <v>N.M.</v>
      </c>
      <c r="J255" s="437"/>
      <c r="K255" s="365"/>
      <c r="L255" s="18">
        <v>-94846</v>
      </c>
      <c r="M255" s="234">
        <f t="shared" si="31"/>
        <v>94846</v>
      </c>
      <c r="N255" s="365"/>
      <c r="O255" s="18">
        <v>0</v>
      </c>
      <c r="P255" s="234">
        <f t="shared" si="34"/>
        <v>0</v>
      </c>
      <c r="Q255" s="353"/>
      <c r="R255" s="226">
        <v>-65809</v>
      </c>
      <c r="S255" s="226">
        <v>-93699</v>
      </c>
      <c r="T255" s="227">
        <v>-137852</v>
      </c>
      <c r="U255" s="227">
        <v>-120165</v>
      </c>
      <c r="V255" s="227">
        <v>-140594</v>
      </c>
      <c r="W255" s="227">
        <v>-141789</v>
      </c>
      <c r="X255" s="227">
        <v>-146146</v>
      </c>
      <c r="Y255" s="227">
        <v>-143585</v>
      </c>
      <c r="Z255" s="227">
        <v>-103701</v>
      </c>
      <c r="AA255" s="227">
        <v>-125472</v>
      </c>
      <c r="AB255" s="227">
        <v>-143201</v>
      </c>
      <c r="AC255" s="227">
        <v>-18607</v>
      </c>
      <c r="AD255" s="227">
        <v>-94846</v>
      </c>
      <c r="AE255" s="226">
        <v>-164815</v>
      </c>
      <c r="AF255" s="227">
        <v>-196422</v>
      </c>
      <c r="AG255" s="227">
        <v>-225667</v>
      </c>
      <c r="AH255" s="227">
        <v>-245454</v>
      </c>
      <c r="AI255" s="227">
        <v>-248160</v>
      </c>
      <c r="AJ255" s="227">
        <v>-208512</v>
      </c>
      <c r="AK255" s="227">
        <v>-98025</v>
      </c>
      <c r="AL255" s="227">
        <v>-59433</v>
      </c>
      <c r="AM255" s="227">
        <v>12974</v>
      </c>
      <c r="AN255" s="227">
        <v>-12072</v>
      </c>
      <c r="AO255" s="227">
        <v>0</v>
      </c>
      <c r="AP255" s="228">
        <v>0</v>
      </c>
      <c r="AQ255" s="227"/>
    </row>
    <row r="256" spans="1:43" s="13" customFormat="1" ht="12.75" outlineLevel="3" x14ac:dyDescent="0.2">
      <c r="A256" s="360" t="s">
        <v>1393</v>
      </c>
      <c r="B256" s="361" t="s">
        <v>2263</v>
      </c>
      <c r="C256" s="362" t="s">
        <v>3132</v>
      </c>
      <c r="D256" s="363"/>
      <c r="E256" s="364"/>
      <c r="F256" s="227">
        <v>0</v>
      </c>
      <c r="G256" s="227">
        <v>0</v>
      </c>
      <c r="H256" s="227">
        <f t="shared" si="32"/>
        <v>0</v>
      </c>
      <c r="I256" s="437">
        <f t="shared" si="33"/>
        <v>0</v>
      </c>
      <c r="J256" s="437"/>
      <c r="K256" s="365"/>
      <c r="L256" s="18">
        <v>0</v>
      </c>
      <c r="M256" s="234">
        <f t="shared" si="31"/>
        <v>0</v>
      </c>
      <c r="N256" s="365"/>
      <c r="O256" s="18">
        <v>0</v>
      </c>
      <c r="P256" s="234">
        <f t="shared" si="34"/>
        <v>0</v>
      </c>
      <c r="Q256" s="353"/>
      <c r="R256" s="226">
        <v>-30213.040000000001</v>
      </c>
      <c r="S256" s="226">
        <v>-17194.86</v>
      </c>
      <c r="T256" s="227">
        <v>0</v>
      </c>
      <c r="U256" s="227">
        <v>0</v>
      </c>
      <c r="V256" s="227">
        <v>0</v>
      </c>
      <c r="W256" s="227">
        <v>-14149</v>
      </c>
      <c r="X256" s="227">
        <v>-16183</v>
      </c>
      <c r="Y256" s="227">
        <v>-15941</v>
      </c>
      <c r="Z256" s="227">
        <v>-7095</v>
      </c>
      <c r="AA256" s="227">
        <v>-10170</v>
      </c>
      <c r="AB256" s="227">
        <v>-6691</v>
      </c>
      <c r="AC256" s="227">
        <v>0</v>
      </c>
      <c r="AD256" s="227">
        <v>0</v>
      </c>
      <c r="AE256" s="226">
        <v>0</v>
      </c>
      <c r="AF256" s="227">
        <v>0</v>
      </c>
      <c r="AG256" s="227">
        <v>0</v>
      </c>
      <c r="AH256" s="227">
        <v>-2600</v>
      </c>
      <c r="AI256" s="227">
        <v>-4059</v>
      </c>
      <c r="AJ256" s="227">
        <v>-5034</v>
      </c>
      <c r="AK256" s="227">
        <v>-140</v>
      </c>
      <c r="AL256" s="227">
        <v>0</v>
      </c>
      <c r="AM256" s="227">
        <v>18565</v>
      </c>
      <c r="AN256" s="227">
        <v>0</v>
      </c>
      <c r="AO256" s="227">
        <v>0</v>
      </c>
      <c r="AP256" s="228">
        <v>0</v>
      </c>
      <c r="AQ256" s="227"/>
    </row>
    <row r="257" spans="1:43" s="13" customFormat="1" ht="12.75" x14ac:dyDescent="0.2">
      <c r="A257" s="195" t="s">
        <v>1186</v>
      </c>
      <c r="B257" s="235" t="s">
        <v>1024</v>
      </c>
      <c r="C257" s="280" t="s">
        <v>1025</v>
      </c>
      <c r="D257" s="198"/>
      <c r="E257" s="252"/>
      <c r="F257" s="227">
        <v>8463111.4000000004</v>
      </c>
      <c r="G257" s="227">
        <v>5986479.5</v>
      </c>
      <c r="H257" s="18">
        <f t="shared" si="32"/>
        <v>2476631.9000000004</v>
      </c>
      <c r="I257" s="232">
        <f t="shared" si="33"/>
        <v>0.41370423134331291</v>
      </c>
      <c r="J257" s="263"/>
      <c r="K257" s="264"/>
      <c r="L257" s="18">
        <v>5986479.5</v>
      </c>
      <c r="M257" s="234">
        <f t="shared" si="31"/>
        <v>2476631.9000000004</v>
      </c>
      <c r="N257" s="225"/>
      <c r="O257" s="18">
        <v>10939490.65</v>
      </c>
      <c r="P257" s="234">
        <f t="shared" si="34"/>
        <v>-2476379.25</v>
      </c>
      <c r="Q257" s="237"/>
      <c r="R257" s="226">
        <v>3174776.1</v>
      </c>
      <c r="S257" s="226">
        <v>3026218.0100000002</v>
      </c>
      <c r="T257" s="227">
        <v>2778858.22</v>
      </c>
      <c r="U257" s="227">
        <v>1132366.44</v>
      </c>
      <c r="V257" s="227">
        <v>1133250.3600000001</v>
      </c>
      <c r="W257" s="227">
        <v>1132551.47</v>
      </c>
      <c r="X257" s="227">
        <v>6452471.3030000003</v>
      </c>
      <c r="Y257" s="227">
        <v>6865400.8830000004</v>
      </c>
      <c r="Z257" s="227">
        <v>6827173.3430000003</v>
      </c>
      <c r="AA257" s="227">
        <v>5758454.0899999999</v>
      </c>
      <c r="AB257" s="227">
        <v>7206302.0599999996</v>
      </c>
      <c r="AC257" s="227">
        <v>9478548.9399999995</v>
      </c>
      <c r="AD257" s="227">
        <v>5986479.5</v>
      </c>
      <c r="AE257" s="226">
        <v>5147402.99</v>
      </c>
      <c r="AF257" s="227">
        <v>4112729.99</v>
      </c>
      <c r="AG257" s="227">
        <v>1456401.56</v>
      </c>
      <c r="AH257" s="227">
        <v>1415453.08</v>
      </c>
      <c r="AI257" s="227">
        <v>1194933.99</v>
      </c>
      <c r="AJ257" s="227">
        <v>13572214.48</v>
      </c>
      <c r="AK257" s="227">
        <v>15493259.279999999</v>
      </c>
      <c r="AL257" s="227">
        <v>15978835.58</v>
      </c>
      <c r="AM257" s="227">
        <v>14382759.68</v>
      </c>
      <c r="AN257" s="227">
        <v>12734821.149999999</v>
      </c>
      <c r="AO257" s="227">
        <v>10939490.65</v>
      </c>
      <c r="AP257" s="228">
        <v>8463111.4000000004</v>
      </c>
    </row>
    <row r="258" spans="1:43" s="13" customFormat="1" ht="0.95" customHeight="1" outlineLevel="2" x14ac:dyDescent="0.2">
      <c r="A258" s="195"/>
      <c r="B258" s="235"/>
      <c r="C258" s="280"/>
      <c r="D258" s="198"/>
      <c r="E258" s="252"/>
      <c r="F258" s="227"/>
      <c r="G258" s="227"/>
      <c r="H258" s="18">
        <f t="shared" si="32"/>
        <v>0</v>
      </c>
      <c r="I258" s="232">
        <f t="shared" si="33"/>
        <v>0</v>
      </c>
      <c r="J258" s="263"/>
      <c r="K258" s="264"/>
      <c r="L258" s="18"/>
      <c r="M258" s="234">
        <f t="shared" si="31"/>
        <v>0</v>
      </c>
      <c r="N258" s="225"/>
      <c r="O258" s="18"/>
      <c r="P258" s="234">
        <f t="shared" si="34"/>
        <v>0</v>
      </c>
      <c r="Q258" s="237"/>
      <c r="R258" s="226"/>
      <c r="S258" s="226"/>
      <c r="T258" s="227"/>
      <c r="U258" s="227"/>
      <c r="V258" s="227"/>
      <c r="W258" s="227"/>
      <c r="X258" s="227"/>
      <c r="Y258" s="227"/>
      <c r="Z258" s="227"/>
      <c r="AA258" s="227"/>
      <c r="AB258" s="227"/>
      <c r="AC258" s="227"/>
      <c r="AD258" s="227"/>
      <c r="AE258" s="226"/>
      <c r="AF258" s="227"/>
      <c r="AG258" s="227"/>
      <c r="AH258" s="227"/>
      <c r="AI258" s="227"/>
      <c r="AJ258" s="227"/>
      <c r="AK258" s="227"/>
      <c r="AL258" s="227"/>
      <c r="AM258" s="227"/>
      <c r="AN258" s="227"/>
      <c r="AO258" s="227"/>
      <c r="AP258" s="228"/>
    </row>
    <row r="259" spans="1:43" s="13" customFormat="1" ht="12.75" outlineLevel="3" x14ac:dyDescent="0.2">
      <c r="A259" s="360" t="s">
        <v>1392</v>
      </c>
      <c r="B259" s="361" t="s">
        <v>2262</v>
      </c>
      <c r="C259" s="362" t="s">
        <v>3131</v>
      </c>
      <c r="D259" s="363"/>
      <c r="E259" s="364"/>
      <c r="F259" s="227">
        <v>0</v>
      </c>
      <c r="G259" s="227">
        <v>0.02</v>
      </c>
      <c r="H259" s="227">
        <f t="shared" si="32"/>
        <v>-0.02</v>
      </c>
      <c r="I259" s="437" t="str">
        <f t="shared" si="33"/>
        <v>N.M.</v>
      </c>
      <c r="J259" s="437"/>
      <c r="K259" s="365"/>
      <c r="L259" s="18">
        <v>0.02</v>
      </c>
      <c r="M259" s="234">
        <f t="shared" si="31"/>
        <v>-0.02</v>
      </c>
      <c r="N259" s="365"/>
      <c r="O259" s="18">
        <v>0.4</v>
      </c>
      <c r="P259" s="234">
        <f t="shared" si="34"/>
        <v>-0.4</v>
      </c>
      <c r="Q259" s="353"/>
      <c r="R259" s="226">
        <v>53454.12</v>
      </c>
      <c r="S259" s="226">
        <v>29879.27</v>
      </c>
      <c r="T259" s="227">
        <v>12162.98</v>
      </c>
      <c r="U259" s="227">
        <v>4037.4100000000003</v>
      </c>
      <c r="V259" s="227">
        <v>9369.31</v>
      </c>
      <c r="W259" s="227">
        <v>14139.91</v>
      </c>
      <c r="X259" s="227">
        <v>16199</v>
      </c>
      <c r="Y259" s="227">
        <v>15957</v>
      </c>
      <c r="Z259" s="227">
        <v>7105</v>
      </c>
      <c r="AA259" s="227">
        <v>10182</v>
      </c>
      <c r="AB259" s="227">
        <v>6698</v>
      </c>
      <c r="AC259" s="227">
        <v>0</v>
      </c>
      <c r="AD259" s="227">
        <v>0.02</v>
      </c>
      <c r="AE259" s="226">
        <v>0</v>
      </c>
      <c r="AF259" s="227">
        <v>0</v>
      </c>
      <c r="AG259" s="227">
        <v>0</v>
      </c>
      <c r="AH259" s="227">
        <v>3227</v>
      </c>
      <c r="AI259" s="227">
        <v>4880</v>
      </c>
      <c r="AJ259" s="227">
        <v>5601</v>
      </c>
      <c r="AK259" s="227">
        <v>232.49</v>
      </c>
      <c r="AL259" s="227">
        <v>0</v>
      </c>
      <c r="AM259" s="227">
        <v>0</v>
      </c>
      <c r="AN259" s="227">
        <v>0.28000000000000003</v>
      </c>
      <c r="AO259" s="227">
        <v>0.4</v>
      </c>
      <c r="AP259" s="228">
        <v>0</v>
      </c>
      <c r="AQ259" s="227"/>
    </row>
    <row r="260" spans="1:43" s="13" customFormat="1" ht="12.75" outlineLevel="3" x14ac:dyDescent="0.2">
      <c r="A260" s="360" t="s">
        <v>1393</v>
      </c>
      <c r="B260" s="361" t="s">
        <v>2263</v>
      </c>
      <c r="C260" s="362" t="s">
        <v>3132</v>
      </c>
      <c r="D260" s="363"/>
      <c r="E260" s="364"/>
      <c r="F260" s="227">
        <v>0</v>
      </c>
      <c r="G260" s="227">
        <v>0</v>
      </c>
      <c r="H260" s="227">
        <f t="shared" si="32"/>
        <v>0</v>
      </c>
      <c r="I260" s="437">
        <f t="shared" si="33"/>
        <v>0</v>
      </c>
      <c r="J260" s="437"/>
      <c r="K260" s="365"/>
      <c r="L260" s="18">
        <v>0</v>
      </c>
      <c r="M260" s="234">
        <f t="shared" si="31"/>
        <v>0</v>
      </c>
      <c r="N260" s="365"/>
      <c r="O260" s="18">
        <v>0</v>
      </c>
      <c r="P260" s="234">
        <f t="shared" si="34"/>
        <v>0</v>
      </c>
      <c r="Q260" s="353"/>
      <c r="R260" s="226">
        <v>-30213.040000000001</v>
      </c>
      <c r="S260" s="226">
        <v>-17194.86</v>
      </c>
      <c r="T260" s="227">
        <v>0</v>
      </c>
      <c r="U260" s="227">
        <v>0</v>
      </c>
      <c r="V260" s="227">
        <v>0</v>
      </c>
      <c r="W260" s="227">
        <v>-14149</v>
      </c>
      <c r="X260" s="227">
        <v>-16183</v>
      </c>
      <c r="Y260" s="227">
        <v>-15941</v>
      </c>
      <c r="Z260" s="227">
        <v>-7095</v>
      </c>
      <c r="AA260" s="227">
        <v>-10170</v>
      </c>
      <c r="AB260" s="227">
        <v>-6691</v>
      </c>
      <c r="AC260" s="227">
        <v>0</v>
      </c>
      <c r="AD260" s="227">
        <v>0</v>
      </c>
      <c r="AE260" s="226">
        <v>0</v>
      </c>
      <c r="AF260" s="227">
        <v>0</v>
      </c>
      <c r="AG260" s="227">
        <v>0</v>
      </c>
      <c r="AH260" s="227">
        <v>-2600</v>
      </c>
      <c r="AI260" s="227">
        <v>-4059</v>
      </c>
      <c r="AJ260" s="227">
        <v>-5034</v>
      </c>
      <c r="AK260" s="227">
        <v>-140</v>
      </c>
      <c r="AL260" s="227">
        <v>0</v>
      </c>
      <c r="AM260" s="227">
        <v>18565</v>
      </c>
      <c r="AN260" s="227">
        <v>0</v>
      </c>
      <c r="AO260" s="227">
        <v>0</v>
      </c>
      <c r="AP260" s="228">
        <v>0</v>
      </c>
      <c r="AQ260" s="227"/>
    </row>
    <row r="261" spans="1:43" s="13" customFormat="1" ht="12.75" x14ac:dyDescent="0.2">
      <c r="A261" s="195" t="s">
        <v>1160</v>
      </c>
      <c r="B261" s="281" t="s">
        <v>1026</v>
      </c>
      <c r="C261" s="280" t="s">
        <v>1027</v>
      </c>
      <c r="D261" s="198"/>
      <c r="E261" s="252"/>
      <c r="F261" s="227">
        <v>0</v>
      </c>
      <c r="G261" s="227">
        <v>0.02</v>
      </c>
      <c r="H261" s="18">
        <f t="shared" si="32"/>
        <v>-0.02</v>
      </c>
      <c r="I261" s="232" t="str">
        <f t="shared" si="33"/>
        <v>N.M.</v>
      </c>
      <c r="J261" s="263"/>
      <c r="K261" s="264"/>
      <c r="L261" s="18">
        <v>0.02</v>
      </c>
      <c r="M261" s="234">
        <f t="shared" si="31"/>
        <v>-0.02</v>
      </c>
      <c r="N261" s="225"/>
      <c r="O261" s="18">
        <v>0.4</v>
      </c>
      <c r="P261" s="234">
        <f t="shared" si="34"/>
        <v>-0.4</v>
      </c>
      <c r="Q261" s="237"/>
      <c r="R261" s="226">
        <v>23241.08</v>
      </c>
      <c r="S261" s="226">
        <v>12684.41</v>
      </c>
      <c r="T261" s="227">
        <v>12162.98</v>
      </c>
      <c r="U261" s="227">
        <v>4037.4100000000003</v>
      </c>
      <c r="V261" s="227">
        <v>9369.31</v>
      </c>
      <c r="W261" s="227">
        <v>-9.0900000000001455</v>
      </c>
      <c r="X261" s="227">
        <v>16</v>
      </c>
      <c r="Y261" s="227">
        <v>16</v>
      </c>
      <c r="Z261" s="227">
        <v>10</v>
      </c>
      <c r="AA261" s="227">
        <v>12</v>
      </c>
      <c r="AB261" s="227">
        <v>7</v>
      </c>
      <c r="AC261" s="227">
        <v>0</v>
      </c>
      <c r="AD261" s="227">
        <v>0.02</v>
      </c>
      <c r="AE261" s="226">
        <v>0</v>
      </c>
      <c r="AF261" s="227">
        <v>0</v>
      </c>
      <c r="AG261" s="227">
        <v>0</v>
      </c>
      <c r="AH261" s="227">
        <v>627</v>
      </c>
      <c r="AI261" s="227">
        <v>821</v>
      </c>
      <c r="AJ261" s="227">
        <v>567</v>
      </c>
      <c r="AK261" s="227">
        <v>92.490000000000009</v>
      </c>
      <c r="AL261" s="227">
        <v>0</v>
      </c>
      <c r="AM261" s="227">
        <v>18565</v>
      </c>
      <c r="AN261" s="227">
        <v>0.28000000000000003</v>
      </c>
      <c r="AO261" s="227">
        <v>0.4</v>
      </c>
      <c r="AP261" s="228">
        <v>0</v>
      </c>
    </row>
    <row r="262" spans="1:43" s="13" customFormat="1" ht="0.95" customHeight="1" outlineLevel="2" x14ac:dyDescent="0.2">
      <c r="A262" s="195"/>
      <c r="B262" s="235"/>
      <c r="C262" s="280"/>
      <c r="D262" s="198"/>
      <c r="E262" s="252"/>
      <c r="F262" s="227"/>
      <c r="G262" s="227"/>
      <c r="H262" s="18">
        <f t="shared" si="32"/>
        <v>0</v>
      </c>
      <c r="I262" s="232">
        <f t="shared" si="33"/>
        <v>0</v>
      </c>
      <c r="J262" s="263"/>
      <c r="K262" s="264"/>
      <c r="L262" s="18"/>
      <c r="M262" s="234">
        <f t="shared" si="31"/>
        <v>0</v>
      </c>
      <c r="N262" s="225"/>
      <c r="O262" s="18"/>
      <c r="P262" s="234">
        <f t="shared" si="34"/>
        <v>0</v>
      </c>
      <c r="Q262" s="237"/>
      <c r="R262" s="226"/>
      <c r="S262" s="226"/>
      <c r="T262" s="227"/>
      <c r="U262" s="227"/>
      <c r="V262" s="227"/>
      <c r="W262" s="227"/>
      <c r="X262" s="227"/>
      <c r="Y262" s="227"/>
      <c r="Z262" s="227"/>
      <c r="AA262" s="227"/>
      <c r="AB262" s="227"/>
      <c r="AC262" s="227"/>
      <c r="AD262" s="227"/>
      <c r="AE262" s="226"/>
      <c r="AF262" s="227"/>
      <c r="AG262" s="227"/>
      <c r="AH262" s="227"/>
      <c r="AI262" s="227"/>
      <c r="AJ262" s="227"/>
      <c r="AK262" s="227"/>
      <c r="AL262" s="227"/>
      <c r="AM262" s="227"/>
      <c r="AN262" s="227"/>
      <c r="AO262" s="227"/>
      <c r="AP262" s="228"/>
    </row>
    <row r="263" spans="1:43" s="13" customFormat="1" ht="12.75" x14ac:dyDescent="0.2">
      <c r="A263" s="195" t="s">
        <v>1187</v>
      </c>
      <c r="B263" s="235" t="s">
        <v>1028</v>
      </c>
      <c r="C263" s="280" t="s">
        <v>1029</v>
      </c>
      <c r="D263" s="198"/>
      <c r="E263" s="252"/>
      <c r="F263" s="227">
        <v>0</v>
      </c>
      <c r="G263" s="227">
        <v>0</v>
      </c>
      <c r="H263" s="18">
        <f t="shared" si="32"/>
        <v>0</v>
      </c>
      <c r="I263" s="232">
        <f t="shared" si="33"/>
        <v>0</v>
      </c>
      <c r="J263" s="263"/>
      <c r="K263" s="264"/>
      <c r="L263" s="18">
        <v>0</v>
      </c>
      <c r="M263" s="234">
        <f t="shared" si="31"/>
        <v>0</v>
      </c>
      <c r="N263" s="225"/>
      <c r="O263" s="18">
        <v>0</v>
      </c>
      <c r="P263" s="234">
        <f t="shared" si="34"/>
        <v>0</v>
      </c>
      <c r="Q263" s="237"/>
      <c r="R263" s="226">
        <v>0</v>
      </c>
      <c r="S263" s="226">
        <v>0</v>
      </c>
      <c r="T263" s="227">
        <v>0</v>
      </c>
      <c r="U263" s="227">
        <v>0</v>
      </c>
      <c r="V263" s="227">
        <v>0</v>
      </c>
      <c r="W263" s="227">
        <v>0</v>
      </c>
      <c r="X263" s="227">
        <v>0</v>
      </c>
      <c r="Y263" s="227">
        <v>0</v>
      </c>
      <c r="Z263" s="227">
        <v>0</v>
      </c>
      <c r="AA263" s="227">
        <v>0</v>
      </c>
      <c r="AB263" s="227">
        <v>0</v>
      </c>
      <c r="AC263" s="227">
        <v>0</v>
      </c>
      <c r="AD263" s="227">
        <v>0</v>
      </c>
      <c r="AE263" s="226">
        <v>0</v>
      </c>
      <c r="AF263" s="227">
        <v>0</v>
      </c>
      <c r="AG263" s="227">
        <v>0</v>
      </c>
      <c r="AH263" s="227">
        <v>0</v>
      </c>
      <c r="AI263" s="227">
        <v>0</v>
      </c>
      <c r="AJ263" s="227">
        <v>0</v>
      </c>
      <c r="AK263" s="227">
        <v>0</v>
      </c>
      <c r="AL263" s="227">
        <v>0</v>
      </c>
      <c r="AM263" s="227">
        <v>0</v>
      </c>
      <c r="AN263" s="227">
        <v>0</v>
      </c>
      <c r="AO263" s="227">
        <v>0</v>
      </c>
      <c r="AP263" s="228">
        <v>0</v>
      </c>
    </row>
    <row r="264" spans="1:43" s="13" customFormat="1" ht="0.95" customHeight="1" outlineLevel="2" x14ac:dyDescent="0.2">
      <c r="A264" s="195"/>
      <c r="B264" s="235"/>
      <c r="C264" s="280"/>
      <c r="D264" s="198"/>
      <c r="E264" s="252"/>
      <c r="F264" s="227"/>
      <c r="G264" s="227"/>
      <c r="H264" s="18">
        <f t="shared" si="32"/>
        <v>0</v>
      </c>
      <c r="I264" s="232">
        <f t="shared" si="33"/>
        <v>0</v>
      </c>
      <c r="J264" s="263"/>
      <c r="K264" s="264"/>
      <c r="L264" s="18"/>
      <c r="M264" s="234">
        <f t="shared" si="31"/>
        <v>0</v>
      </c>
      <c r="N264" s="225"/>
      <c r="O264" s="18"/>
      <c r="P264" s="234">
        <f t="shared" si="34"/>
        <v>0</v>
      </c>
      <c r="Q264" s="237"/>
      <c r="R264" s="226"/>
      <c r="S264" s="226"/>
      <c r="T264" s="227"/>
      <c r="U264" s="227"/>
      <c r="V264" s="227"/>
      <c r="W264" s="227"/>
      <c r="X264" s="227"/>
      <c r="Y264" s="227"/>
      <c r="Z264" s="227"/>
      <c r="AA264" s="227"/>
      <c r="AB264" s="227"/>
      <c r="AC264" s="227"/>
      <c r="AD264" s="227"/>
      <c r="AE264" s="226"/>
      <c r="AF264" s="227"/>
      <c r="AG264" s="227"/>
      <c r="AH264" s="227"/>
      <c r="AI264" s="227"/>
      <c r="AJ264" s="227"/>
      <c r="AK264" s="227"/>
      <c r="AL264" s="227"/>
      <c r="AM264" s="227"/>
      <c r="AN264" s="227"/>
      <c r="AO264" s="227"/>
      <c r="AP264" s="228"/>
    </row>
    <row r="265" spans="1:43" s="13" customFormat="1" ht="12.75" x14ac:dyDescent="0.2">
      <c r="A265" s="238" t="s">
        <v>1161</v>
      </c>
      <c r="B265" s="253" t="s">
        <v>1030</v>
      </c>
      <c r="C265" s="283" t="s">
        <v>1031</v>
      </c>
      <c r="D265" s="241"/>
      <c r="E265" s="242"/>
      <c r="F265" s="243">
        <v>0</v>
      </c>
      <c r="G265" s="243">
        <v>0</v>
      </c>
      <c r="H265" s="243">
        <f t="shared" si="32"/>
        <v>0</v>
      </c>
      <c r="I265" s="244">
        <f t="shared" si="33"/>
        <v>0</v>
      </c>
      <c r="J265" s="284"/>
      <c r="K265" s="285"/>
      <c r="L265" s="243">
        <v>0</v>
      </c>
      <c r="M265" s="247">
        <f t="shared" si="31"/>
        <v>0</v>
      </c>
      <c r="N265" s="246"/>
      <c r="O265" s="243">
        <v>0</v>
      </c>
      <c r="P265" s="247">
        <f t="shared" si="34"/>
        <v>0</v>
      </c>
      <c r="Q265" s="242"/>
      <c r="R265" s="248">
        <v>0</v>
      </c>
      <c r="S265" s="248">
        <v>0</v>
      </c>
      <c r="T265" s="243">
        <v>0</v>
      </c>
      <c r="U265" s="243">
        <v>0</v>
      </c>
      <c r="V265" s="243">
        <v>0</v>
      </c>
      <c r="W265" s="243">
        <v>0</v>
      </c>
      <c r="X265" s="243">
        <v>0</v>
      </c>
      <c r="Y265" s="243">
        <v>0</v>
      </c>
      <c r="Z265" s="243">
        <v>0</v>
      </c>
      <c r="AA265" s="243">
        <v>0</v>
      </c>
      <c r="AB265" s="243">
        <v>0</v>
      </c>
      <c r="AC265" s="243">
        <v>0</v>
      </c>
      <c r="AD265" s="243">
        <v>0</v>
      </c>
      <c r="AE265" s="248">
        <v>0</v>
      </c>
      <c r="AF265" s="243">
        <v>0</v>
      </c>
      <c r="AG265" s="243">
        <v>0</v>
      </c>
      <c r="AH265" s="243">
        <v>0</v>
      </c>
      <c r="AI265" s="243">
        <v>0</v>
      </c>
      <c r="AJ265" s="243">
        <v>0</v>
      </c>
      <c r="AK265" s="243">
        <v>0</v>
      </c>
      <c r="AL265" s="243">
        <v>0</v>
      </c>
      <c r="AM265" s="243">
        <v>0</v>
      </c>
      <c r="AN265" s="243">
        <v>0</v>
      </c>
      <c r="AO265" s="243">
        <v>0</v>
      </c>
      <c r="AP265" s="249">
        <v>0</v>
      </c>
    </row>
    <row r="266" spans="1:43" s="5" customFormat="1" ht="12.75" x14ac:dyDescent="0.2">
      <c r="A266" s="288"/>
      <c r="B266" s="289" t="s">
        <v>1032</v>
      </c>
      <c r="C266" s="290" t="s">
        <v>1033</v>
      </c>
      <c r="D266" s="291"/>
      <c r="E266" s="14"/>
      <c r="F266" s="292">
        <f>+F116+F119+F126+F129+F131+F133+F155+F163-F167+F169+F177+F183+F186+F188+F199+F201+F203+F205+F210-F213+F215+F216+F217+F239+F240+F242+F245+F249+F251+F257-F261+F263-F265</f>
        <v>171477651.59600002</v>
      </c>
      <c r="G266" s="292">
        <f>+G116+G119+G126+G129+G131+G133+G155+G163-G167+G169+G177+G183+G186+G188+G199+G201+G203+G205+G210-G213+G215+G216+G217+G239+G240+G242+G245+G249+G251+G257-G261+G263-G265</f>
        <v>113113954.859</v>
      </c>
      <c r="H266" s="292">
        <f t="shared" si="32"/>
        <v>58363696.737000018</v>
      </c>
      <c r="I266" s="293">
        <f t="shared" si="33"/>
        <v>0.51597255890974858</v>
      </c>
      <c r="J266" s="294"/>
      <c r="K266" s="295"/>
      <c r="L266" s="292">
        <f>+L116+L119+L126+L129+L131+L133+L155+L163-L167+L169+L177+L183+L186+L188+L199+L201+L203+L205+L210-L213+L215+L216+L217+L239+L240+L242+L245+L249+L251+L257-L261+L263-L265</f>
        <v>113113954.859</v>
      </c>
      <c r="M266" s="296">
        <f t="shared" si="31"/>
        <v>58363696.737000018</v>
      </c>
      <c r="N266" s="297"/>
      <c r="O266" s="292">
        <f>+O116+O119+O126+O129+O131+O133+O155+O163-O167+O169+O177+O183+O186+O188+O199+O201+O203+O205+O210-O213+O215+O216+O217+O239+O240+O242+O245+O249+O251+O257-O261+O263-O265</f>
        <v>192154648.85600001</v>
      </c>
      <c r="P266" s="296">
        <f t="shared" si="34"/>
        <v>-20676997.25999999</v>
      </c>
      <c r="Q266" s="14"/>
      <c r="R266" s="298">
        <f t="shared" ref="R266:AP266" si="35">+R116+R119+R126+R129+R131+R133+R155+R163-R167+R169+R177+R183+R186+R188+R199+R201+R203+R205+R210-R213+R215+R216+R217+R239+R240+R242+R245+R249+R251+R257-R261+R263-R265</f>
        <v>101256878.89799999</v>
      </c>
      <c r="S266" s="298">
        <f t="shared" si="35"/>
        <v>103826865.108</v>
      </c>
      <c r="T266" s="299">
        <f t="shared" si="35"/>
        <v>105875070.219</v>
      </c>
      <c r="U266" s="299">
        <f t="shared" si="35"/>
        <v>96476263.650999993</v>
      </c>
      <c r="V266" s="299">
        <f t="shared" si="35"/>
        <v>93987463.458999991</v>
      </c>
      <c r="W266" s="299">
        <f t="shared" si="35"/>
        <v>94886265.860000014</v>
      </c>
      <c r="X266" s="299">
        <f t="shared" si="35"/>
        <v>99287837.602999985</v>
      </c>
      <c r="Y266" s="299">
        <f t="shared" si="35"/>
        <v>87754847.140000001</v>
      </c>
      <c r="Z266" s="299">
        <f t="shared" si="35"/>
        <v>92817693.809999987</v>
      </c>
      <c r="AA266" s="299">
        <f t="shared" si="35"/>
        <v>83399333.058999985</v>
      </c>
      <c r="AB266" s="299">
        <f t="shared" si="35"/>
        <v>85795747.037000015</v>
      </c>
      <c r="AC266" s="299">
        <f t="shared" si="35"/>
        <v>106782135.53999999</v>
      </c>
      <c r="AD266" s="299">
        <f t="shared" si="35"/>
        <v>113113954.859</v>
      </c>
      <c r="AE266" s="298">
        <f t="shared" si="35"/>
        <v>117144007.16599999</v>
      </c>
      <c r="AF266" s="299">
        <f t="shared" si="35"/>
        <v>165128685.317</v>
      </c>
      <c r="AG266" s="299">
        <f t="shared" si="35"/>
        <v>144686368.66799998</v>
      </c>
      <c r="AH266" s="299">
        <f t="shared" si="35"/>
        <v>146074311.85600004</v>
      </c>
      <c r="AI266" s="299">
        <f t="shared" si="35"/>
        <v>152236058.62599999</v>
      </c>
      <c r="AJ266" s="299">
        <f t="shared" si="35"/>
        <v>189469828.68799996</v>
      </c>
      <c r="AK266" s="299">
        <f t="shared" si="35"/>
        <v>187859109.546</v>
      </c>
      <c r="AL266" s="299">
        <f t="shared" si="35"/>
        <v>171591230.73600003</v>
      </c>
      <c r="AM266" s="299">
        <f t="shared" si="35"/>
        <v>165892362.81900004</v>
      </c>
      <c r="AN266" s="299">
        <f t="shared" si="35"/>
        <v>175680622.62599999</v>
      </c>
      <c r="AO266" s="299">
        <f t="shared" si="35"/>
        <v>192154648.85600001</v>
      </c>
      <c r="AP266" s="300">
        <f t="shared" si="35"/>
        <v>171477651.59600002</v>
      </c>
    </row>
    <row r="267" spans="1:43" s="13" customFormat="1" ht="4.5" customHeight="1" x14ac:dyDescent="0.2">
      <c r="A267" s="195"/>
      <c r="B267" s="235"/>
      <c r="C267" s="255"/>
      <c r="D267" s="231"/>
      <c r="E267" s="237"/>
      <c r="F267" s="18"/>
      <c r="G267" s="18"/>
      <c r="H267" s="18"/>
      <c r="I267" s="232"/>
      <c r="J267" s="263"/>
      <c r="K267" s="264"/>
      <c r="L267" s="18"/>
      <c r="M267" s="234"/>
      <c r="N267" s="225"/>
      <c r="O267" s="18"/>
      <c r="P267" s="234"/>
      <c r="Q267" s="237"/>
      <c r="R267" s="226"/>
      <c r="S267" s="226"/>
      <c r="T267" s="227"/>
      <c r="U267" s="227"/>
      <c r="V267" s="227"/>
      <c r="W267" s="227"/>
      <c r="X267" s="227"/>
      <c r="Y267" s="227"/>
      <c r="Z267" s="227"/>
      <c r="AA267" s="227"/>
      <c r="AB267" s="227"/>
      <c r="AC267" s="227"/>
      <c r="AD267" s="227"/>
      <c r="AE267" s="226"/>
      <c r="AF267" s="227"/>
      <c r="AG267" s="227"/>
      <c r="AH267" s="227"/>
      <c r="AI267" s="227"/>
      <c r="AJ267" s="227"/>
      <c r="AK267" s="227"/>
      <c r="AL267" s="227"/>
      <c r="AM267" s="227"/>
      <c r="AN267" s="227"/>
      <c r="AO267" s="227"/>
      <c r="AP267" s="228"/>
    </row>
    <row r="268" spans="1:43" s="271" customFormat="1" ht="12.75" x14ac:dyDescent="0.2">
      <c r="A268" s="265"/>
      <c r="B268" s="266" t="s">
        <v>1034</v>
      </c>
      <c r="C268" s="267" t="s">
        <v>1035</v>
      </c>
      <c r="D268" s="268"/>
      <c r="E268" s="269"/>
      <c r="F268" s="473"/>
      <c r="G268" s="473"/>
      <c r="H268" s="18"/>
      <c r="I268" s="232"/>
      <c r="J268" s="474"/>
      <c r="K268" s="475"/>
      <c r="L268" s="476"/>
      <c r="M268" s="234"/>
      <c r="N268" s="270"/>
      <c r="O268" s="476"/>
      <c r="P268" s="234"/>
      <c r="Q268" s="477"/>
      <c r="R268" s="478"/>
      <c r="S268" s="478"/>
      <c r="T268" s="479"/>
      <c r="U268" s="479"/>
      <c r="V268" s="479"/>
      <c r="W268" s="479"/>
      <c r="X268" s="479"/>
      <c r="Y268" s="479"/>
      <c r="Z268" s="479"/>
      <c r="AA268" s="479"/>
      <c r="AB268" s="479"/>
      <c r="AC268" s="479"/>
      <c r="AD268" s="479"/>
      <c r="AE268" s="478"/>
      <c r="AF268" s="479"/>
      <c r="AG268" s="479"/>
      <c r="AH268" s="479"/>
      <c r="AI268" s="479"/>
      <c r="AJ268" s="479"/>
      <c r="AK268" s="479"/>
      <c r="AL268" s="479"/>
      <c r="AM268" s="479"/>
      <c r="AN268" s="479"/>
      <c r="AO268" s="479"/>
      <c r="AP268" s="480"/>
    </row>
    <row r="269" spans="1:43" s="13" customFormat="1" ht="12.75" outlineLevel="2" x14ac:dyDescent="0.2">
      <c r="A269" s="195"/>
      <c r="B269" s="301"/>
      <c r="C269" s="302"/>
      <c r="D269" s="303"/>
      <c r="E269" s="272"/>
      <c r="F269" s="273"/>
      <c r="G269" s="273"/>
      <c r="H269" s="18">
        <f t="shared" ref="H269:H300" si="36">+F269-G269</f>
        <v>0</v>
      </c>
      <c r="I269" s="232">
        <f t="shared" ref="I269:I300" si="37">IF(G269&lt;0,IF(H269=0,0,IF(OR(G269=0,F269=0),"N.M.",IF(ABS(H269/G269)&gt;=10,"N.M.",H269/(-G269)))),IF(H269=0,0,IF(OR(G269=0,F269=0),"N.M.",IF(ABS(H269/G269)&gt;=10,"N.M.",H269/G269))))</f>
        <v>0</v>
      </c>
      <c r="J269" s="274"/>
      <c r="K269" s="275"/>
      <c r="L269" s="276"/>
      <c r="M269" s="234">
        <f t="shared" ref="M269:M300" si="38">F269-L269</f>
        <v>0</v>
      </c>
      <c r="N269" s="277"/>
      <c r="O269" s="276"/>
      <c r="P269" s="234">
        <f t="shared" ref="P269:P300" si="39">+F269-O269</f>
        <v>0</v>
      </c>
      <c r="Q269" s="278"/>
      <c r="R269" s="226"/>
      <c r="S269" s="226"/>
      <c r="T269" s="227"/>
      <c r="U269" s="227"/>
      <c r="V269" s="227"/>
      <c r="W269" s="227"/>
      <c r="X269" s="227"/>
      <c r="Y269" s="227"/>
      <c r="Z269" s="227"/>
      <c r="AA269" s="227"/>
      <c r="AB269" s="227"/>
      <c r="AC269" s="227"/>
      <c r="AD269" s="227"/>
      <c r="AE269" s="226"/>
      <c r="AF269" s="227"/>
      <c r="AG269" s="227"/>
      <c r="AH269" s="227"/>
      <c r="AI269" s="227"/>
      <c r="AJ269" s="227"/>
      <c r="AK269" s="227"/>
      <c r="AL269" s="227"/>
      <c r="AM269" s="227"/>
      <c r="AN269" s="227"/>
      <c r="AO269" s="227"/>
      <c r="AP269" s="228"/>
    </row>
    <row r="270" spans="1:43" s="13" customFormat="1" ht="12.75" outlineLevel="3" x14ac:dyDescent="0.2">
      <c r="A270" s="360" t="s">
        <v>1476</v>
      </c>
      <c r="B270" s="361" t="s">
        <v>2346</v>
      </c>
      <c r="C270" s="362" t="s">
        <v>3209</v>
      </c>
      <c r="D270" s="363"/>
      <c r="E270" s="364"/>
      <c r="F270" s="227">
        <v>104005.05</v>
      </c>
      <c r="G270" s="227">
        <v>177420.45</v>
      </c>
      <c r="H270" s="227">
        <f t="shared" si="36"/>
        <v>-73415.400000000009</v>
      </c>
      <c r="I270" s="437">
        <f t="shared" si="37"/>
        <v>-0.41379333667567636</v>
      </c>
      <c r="J270" s="437"/>
      <c r="K270" s="365"/>
      <c r="L270" s="18">
        <v>177420.45</v>
      </c>
      <c r="M270" s="234">
        <f t="shared" si="38"/>
        <v>-73415.400000000009</v>
      </c>
      <c r="N270" s="365"/>
      <c r="O270" s="18">
        <v>110123</v>
      </c>
      <c r="P270" s="234">
        <f t="shared" si="39"/>
        <v>-6117.9499999999971</v>
      </c>
      <c r="Q270" s="353"/>
      <c r="R270" s="226">
        <v>266130.7</v>
      </c>
      <c r="S270" s="226">
        <v>256953.78</v>
      </c>
      <c r="T270" s="227">
        <v>247776.86000000002</v>
      </c>
      <c r="U270" s="227">
        <v>238599.94</v>
      </c>
      <c r="V270" s="227">
        <v>229423.02000000002</v>
      </c>
      <c r="W270" s="227">
        <v>220246.1</v>
      </c>
      <c r="X270" s="227">
        <v>214128.15</v>
      </c>
      <c r="Y270" s="227">
        <v>208010.2</v>
      </c>
      <c r="Z270" s="227">
        <v>201892.25</v>
      </c>
      <c r="AA270" s="227">
        <v>195774.30000000002</v>
      </c>
      <c r="AB270" s="227">
        <v>189656.35</v>
      </c>
      <c r="AC270" s="227">
        <v>183538.4</v>
      </c>
      <c r="AD270" s="227">
        <v>177420.45</v>
      </c>
      <c r="AE270" s="226">
        <v>171302.5</v>
      </c>
      <c r="AF270" s="227">
        <v>165184.55000000002</v>
      </c>
      <c r="AG270" s="227">
        <v>159066.6</v>
      </c>
      <c r="AH270" s="227">
        <v>152948.65</v>
      </c>
      <c r="AI270" s="227">
        <v>146830.69</v>
      </c>
      <c r="AJ270" s="227">
        <v>140712.74</v>
      </c>
      <c r="AK270" s="227">
        <v>134594.79</v>
      </c>
      <c r="AL270" s="227">
        <v>128476.84</v>
      </c>
      <c r="AM270" s="227">
        <v>122358.89</v>
      </c>
      <c r="AN270" s="227">
        <v>116240.94</v>
      </c>
      <c r="AO270" s="227">
        <v>110123</v>
      </c>
      <c r="AP270" s="228">
        <v>104005.05</v>
      </c>
      <c r="AQ270" s="227"/>
    </row>
    <row r="271" spans="1:43" s="13" customFormat="1" ht="12.75" outlineLevel="3" x14ac:dyDescent="0.2">
      <c r="A271" s="360" t="s">
        <v>1477</v>
      </c>
      <c r="B271" s="361" t="s">
        <v>2347</v>
      </c>
      <c r="C271" s="362" t="s">
        <v>3210</v>
      </c>
      <c r="D271" s="363"/>
      <c r="E271" s="364"/>
      <c r="F271" s="227">
        <v>74912.290000000008</v>
      </c>
      <c r="G271" s="227">
        <v>117941.75</v>
      </c>
      <c r="H271" s="227">
        <f t="shared" si="36"/>
        <v>-43029.459999999992</v>
      </c>
      <c r="I271" s="437">
        <f t="shared" si="37"/>
        <v>-0.36483654007168786</v>
      </c>
      <c r="J271" s="437"/>
      <c r="K271" s="365"/>
      <c r="L271" s="18">
        <v>117941.75</v>
      </c>
      <c r="M271" s="234">
        <f t="shared" si="38"/>
        <v>-43029.459999999992</v>
      </c>
      <c r="N271" s="365"/>
      <c r="O271" s="18">
        <v>82288.740000000005</v>
      </c>
      <c r="P271" s="234">
        <f t="shared" si="39"/>
        <v>-7376.4499999999971</v>
      </c>
      <c r="Q271" s="353"/>
      <c r="R271" s="226">
        <v>249897.14</v>
      </c>
      <c r="S271" s="226">
        <v>237283.68</v>
      </c>
      <c r="T271" s="227">
        <v>224670.21</v>
      </c>
      <c r="U271" s="227">
        <v>212056.75</v>
      </c>
      <c r="V271" s="227">
        <v>199732.59</v>
      </c>
      <c r="W271" s="227">
        <v>187090.2</v>
      </c>
      <c r="X271" s="227">
        <v>204447.80000000002</v>
      </c>
      <c r="Y271" s="227">
        <v>186528.2</v>
      </c>
      <c r="Z271" s="227">
        <v>172810.91</v>
      </c>
      <c r="AA271" s="227">
        <v>159093.62</v>
      </c>
      <c r="AB271" s="227">
        <v>145376.33000000002</v>
      </c>
      <c r="AC271" s="227">
        <v>131659.04</v>
      </c>
      <c r="AD271" s="227">
        <v>117941.75</v>
      </c>
      <c r="AE271" s="226">
        <v>104224.45</v>
      </c>
      <c r="AF271" s="227">
        <v>90507.16</v>
      </c>
      <c r="AG271" s="227">
        <v>106957.3</v>
      </c>
      <c r="AH271" s="227">
        <v>91110.06</v>
      </c>
      <c r="AI271" s="227">
        <v>73637.960000000006</v>
      </c>
      <c r="AJ271" s="227">
        <v>56165.87</v>
      </c>
      <c r="AK271" s="227">
        <v>38693.770000000004</v>
      </c>
      <c r="AL271" s="227">
        <v>39689.410000000003</v>
      </c>
      <c r="AM271" s="227">
        <v>92270.83</v>
      </c>
      <c r="AN271" s="227">
        <v>85665.19</v>
      </c>
      <c r="AO271" s="227">
        <v>82288.740000000005</v>
      </c>
      <c r="AP271" s="228">
        <v>74912.290000000008</v>
      </c>
      <c r="AQ271" s="227"/>
    </row>
    <row r="272" spans="1:43" s="13" customFormat="1" ht="12.75" outlineLevel="3" x14ac:dyDescent="0.2">
      <c r="A272" s="360" t="s">
        <v>1478</v>
      </c>
      <c r="B272" s="361" t="s">
        <v>2348</v>
      </c>
      <c r="C272" s="362" t="s">
        <v>3211</v>
      </c>
      <c r="D272" s="363"/>
      <c r="E272" s="364"/>
      <c r="F272" s="227">
        <v>1373554.5</v>
      </c>
      <c r="G272" s="227">
        <v>1599760.01</v>
      </c>
      <c r="H272" s="227">
        <f t="shared" si="36"/>
        <v>-226205.51</v>
      </c>
      <c r="I272" s="437">
        <f t="shared" si="37"/>
        <v>-0.1413996528141743</v>
      </c>
      <c r="J272" s="437"/>
      <c r="K272" s="365"/>
      <c r="L272" s="18">
        <v>1599760.01</v>
      </c>
      <c r="M272" s="234">
        <f t="shared" si="38"/>
        <v>-226205.51</v>
      </c>
      <c r="N272" s="365"/>
      <c r="O272" s="18">
        <v>1392445.07</v>
      </c>
      <c r="P272" s="234">
        <f t="shared" si="39"/>
        <v>-18890.570000000065</v>
      </c>
      <c r="Q272" s="353"/>
      <c r="R272" s="226">
        <v>1833585.42</v>
      </c>
      <c r="S272" s="226">
        <v>1813197.62</v>
      </c>
      <c r="T272" s="227">
        <v>1792809.81</v>
      </c>
      <c r="U272" s="227">
        <v>1772422.01</v>
      </c>
      <c r="V272" s="227">
        <v>1752034.2000000002</v>
      </c>
      <c r="W272" s="227">
        <v>1731646.4</v>
      </c>
      <c r="X272" s="227">
        <v>1712774.54</v>
      </c>
      <c r="Y272" s="227">
        <v>1694137.6800000002</v>
      </c>
      <c r="Z272" s="227">
        <v>1675262.15</v>
      </c>
      <c r="AA272" s="227">
        <v>1656386.6099999999</v>
      </c>
      <c r="AB272" s="227">
        <v>1637511.08</v>
      </c>
      <c r="AC272" s="227">
        <v>1618635.54</v>
      </c>
      <c r="AD272" s="227">
        <v>1599760.01</v>
      </c>
      <c r="AE272" s="226">
        <v>1580884.47</v>
      </c>
      <c r="AF272" s="227">
        <v>1562008.94</v>
      </c>
      <c r="AG272" s="227">
        <v>1543569.71</v>
      </c>
      <c r="AH272" s="227">
        <v>1524679.13</v>
      </c>
      <c r="AI272" s="227">
        <v>1505788.55</v>
      </c>
      <c r="AJ272" s="227">
        <v>1486897.97</v>
      </c>
      <c r="AK272" s="227">
        <v>1468007.3900000001</v>
      </c>
      <c r="AL272" s="227">
        <v>1449116.81</v>
      </c>
      <c r="AM272" s="227">
        <v>1430226.23</v>
      </c>
      <c r="AN272" s="227">
        <v>1411335.65</v>
      </c>
      <c r="AO272" s="227">
        <v>1392445.07</v>
      </c>
      <c r="AP272" s="228">
        <v>1373554.5</v>
      </c>
      <c r="AQ272" s="227"/>
    </row>
    <row r="273" spans="1:43" s="13" customFormat="1" ht="12.75" x14ac:dyDescent="0.2">
      <c r="A273" s="195" t="s">
        <v>1188</v>
      </c>
      <c r="B273" s="279" t="s">
        <v>1036</v>
      </c>
      <c r="C273" s="304" t="s">
        <v>1037</v>
      </c>
      <c r="D273" s="220"/>
      <c r="E273" s="252"/>
      <c r="F273" s="227">
        <v>1552471.84</v>
      </c>
      <c r="G273" s="227">
        <v>1895122.21</v>
      </c>
      <c r="H273" s="18">
        <f t="shared" si="36"/>
        <v>-342650.36999999988</v>
      </c>
      <c r="I273" s="232">
        <f t="shared" si="37"/>
        <v>-0.18080647685512583</v>
      </c>
      <c r="J273" s="263"/>
      <c r="K273" s="264"/>
      <c r="L273" s="18">
        <v>1895122.21</v>
      </c>
      <c r="M273" s="234">
        <f t="shared" si="38"/>
        <v>-342650.36999999988</v>
      </c>
      <c r="N273" s="225"/>
      <c r="O273" s="18">
        <v>1584856.81</v>
      </c>
      <c r="P273" s="234">
        <f t="shared" si="39"/>
        <v>-32384.969999999972</v>
      </c>
      <c r="Q273" s="237"/>
      <c r="R273" s="226">
        <v>2349613.2599999998</v>
      </c>
      <c r="S273" s="226">
        <v>2307435.08</v>
      </c>
      <c r="T273" s="227">
        <v>2265256.88</v>
      </c>
      <c r="U273" s="227">
        <v>2223078.7000000002</v>
      </c>
      <c r="V273" s="227">
        <v>2181189.81</v>
      </c>
      <c r="W273" s="227">
        <v>2138982.7000000002</v>
      </c>
      <c r="X273" s="227">
        <v>2131350.4900000002</v>
      </c>
      <c r="Y273" s="227">
        <v>2088676.08</v>
      </c>
      <c r="Z273" s="227">
        <v>2049965.31</v>
      </c>
      <c r="AA273" s="227">
        <v>2011254.5299999998</v>
      </c>
      <c r="AB273" s="227">
        <v>1972543.7600000002</v>
      </c>
      <c r="AC273" s="227">
        <v>1933832.98</v>
      </c>
      <c r="AD273" s="227">
        <v>1895122.21</v>
      </c>
      <c r="AE273" s="226">
        <v>1856411.42</v>
      </c>
      <c r="AF273" s="227">
        <v>1817700.65</v>
      </c>
      <c r="AG273" s="227">
        <v>1809593.6099999999</v>
      </c>
      <c r="AH273" s="227">
        <v>1768737.8399999999</v>
      </c>
      <c r="AI273" s="227">
        <v>1726257.2000000002</v>
      </c>
      <c r="AJ273" s="227">
        <v>1683776.58</v>
      </c>
      <c r="AK273" s="227">
        <v>1641295.9500000002</v>
      </c>
      <c r="AL273" s="227">
        <v>1617283.06</v>
      </c>
      <c r="AM273" s="227">
        <v>1644855.95</v>
      </c>
      <c r="AN273" s="227">
        <v>1613241.7799999998</v>
      </c>
      <c r="AO273" s="227">
        <v>1584856.81</v>
      </c>
      <c r="AP273" s="228">
        <v>1552471.84</v>
      </c>
    </row>
    <row r="274" spans="1:43" s="13" customFormat="1" ht="0.95" customHeight="1" outlineLevel="2" x14ac:dyDescent="0.2">
      <c r="A274" s="195"/>
      <c r="B274" s="279"/>
      <c r="C274" s="304"/>
      <c r="D274" s="220"/>
      <c r="E274" s="252"/>
      <c r="F274" s="227"/>
      <c r="G274" s="227"/>
      <c r="H274" s="18">
        <f t="shared" si="36"/>
        <v>0</v>
      </c>
      <c r="I274" s="232">
        <f t="shared" si="37"/>
        <v>0</v>
      </c>
      <c r="J274" s="263"/>
      <c r="K274" s="264"/>
      <c r="L274" s="18"/>
      <c r="M274" s="234">
        <f t="shared" si="38"/>
        <v>0</v>
      </c>
      <c r="N274" s="225"/>
      <c r="O274" s="18"/>
      <c r="P274" s="234">
        <f t="shared" si="39"/>
        <v>0</v>
      </c>
      <c r="Q274" s="237"/>
      <c r="R274" s="226"/>
      <c r="S274" s="226"/>
      <c r="T274" s="227"/>
      <c r="U274" s="227"/>
      <c r="V274" s="227"/>
      <c r="W274" s="227"/>
      <c r="X274" s="227"/>
      <c r="Y274" s="227"/>
      <c r="Z274" s="227"/>
      <c r="AA274" s="227"/>
      <c r="AB274" s="227"/>
      <c r="AC274" s="227"/>
      <c r="AD274" s="227"/>
      <c r="AE274" s="226"/>
      <c r="AF274" s="227"/>
      <c r="AG274" s="227"/>
      <c r="AH274" s="227"/>
      <c r="AI274" s="227"/>
      <c r="AJ274" s="227"/>
      <c r="AK274" s="227"/>
      <c r="AL274" s="227"/>
      <c r="AM274" s="227"/>
      <c r="AN274" s="227"/>
      <c r="AO274" s="227"/>
      <c r="AP274" s="228"/>
    </row>
    <row r="275" spans="1:43" s="13" customFormat="1" ht="12.75" x14ac:dyDescent="0.2">
      <c r="A275" s="195" t="s">
        <v>1189</v>
      </c>
      <c r="B275" s="235" t="s">
        <v>1038</v>
      </c>
      <c r="C275" s="280" t="s">
        <v>1039</v>
      </c>
      <c r="D275" s="198"/>
      <c r="E275" s="252"/>
      <c r="F275" s="227">
        <v>0</v>
      </c>
      <c r="G275" s="227">
        <v>0</v>
      </c>
      <c r="H275" s="18">
        <f t="shared" si="36"/>
        <v>0</v>
      </c>
      <c r="I275" s="232">
        <f t="shared" si="37"/>
        <v>0</v>
      </c>
      <c r="J275" s="263"/>
      <c r="K275" s="264"/>
      <c r="L275" s="18">
        <v>0</v>
      </c>
      <c r="M275" s="234">
        <f t="shared" si="38"/>
        <v>0</v>
      </c>
      <c r="N275" s="225"/>
      <c r="O275" s="18">
        <v>0</v>
      </c>
      <c r="P275" s="234">
        <f t="shared" si="39"/>
        <v>0</v>
      </c>
      <c r="Q275" s="237"/>
      <c r="R275" s="226">
        <v>0</v>
      </c>
      <c r="S275" s="226">
        <v>0</v>
      </c>
      <c r="T275" s="227">
        <v>0</v>
      </c>
      <c r="U275" s="227">
        <v>0</v>
      </c>
      <c r="V275" s="227">
        <v>0</v>
      </c>
      <c r="W275" s="227">
        <v>0</v>
      </c>
      <c r="X275" s="227">
        <v>0</v>
      </c>
      <c r="Y275" s="227">
        <v>0</v>
      </c>
      <c r="Z275" s="227">
        <v>0</v>
      </c>
      <c r="AA275" s="227">
        <v>0</v>
      </c>
      <c r="AB275" s="227">
        <v>0</v>
      </c>
      <c r="AC275" s="227">
        <v>0</v>
      </c>
      <c r="AD275" s="227">
        <v>0</v>
      </c>
      <c r="AE275" s="226">
        <v>0</v>
      </c>
      <c r="AF275" s="227">
        <v>0</v>
      </c>
      <c r="AG275" s="227">
        <v>0</v>
      </c>
      <c r="AH275" s="227">
        <v>0</v>
      </c>
      <c r="AI275" s="227">
        <v>0</v>
      </c>
      <c r="AJ275" s="227">
        <v>0</v>
      </c>
      <c r="AK275" s="227">
        <v>0</v>
      </c>
      <c r="AL275" s="227">
        <v>0</v>
      </c>
      <c r="AM275" s="227">
        <v>0</v>
      </c>
      <c r="AN275" s="227">
        <v>0</v>
      </c>
      <c r="AO275" s="227">
        <v>0</v>
      </c>
      <c r="AP275" s="228">
        <v>0</v>
      </c>
    </row>
    <row r="276" spans="1:43" s="13" customFormat="1" ht="0.95" customHeight="1" outlineLevel="2" x14ac:dyDescent="0.2">
      <c r="A276" s="195"/>
      <c r="B276" s="235"/>
      <c r="C276" s="280"/>
      <c r="D276" s="198"/>
      <c r="E276" s="252"/>
      <c r="F276" s="227"/>
      <c r="G276" s="227"/>
      <c r="H276" s="18">
        <f t="shared" si="36"/>
        <v>0</v>
      </c>
      <c r="I276" s="232">
        <f t="shared" si="37"/>
        <v>0</v>
      </c>
      <c r="J276" s="263"/>
      <c r="K276" s="264"/>
      <c r="L276" s="18"/>
      <c r="M276" s="234">
        <f t="shared" si="38"/>
        <v>0</v>
      </c>
      <c r="N276" s="225"/>
      <c r="O276" s="18"/>
      <c r="P276" s="234">
        <f t="shared" si="39"/>
        <v>0</v>
      </c>
      <c r="Q276" s="237"/>
      <c r="R276" s="226"/>
      <c r="S276" s="226"/>
      <c r="T276" s="227"/>
      <c r="U276" s="227"/>
      <c r="V276" s="227"/>
      <c r="W276" s="227"/>
      <c r="X276" s="227"/>
      <c r="Y276" s="227"/>
      <c r="Z276" s="227"/>
      <c r="AA276" s="227"/>
      <c r="AB276" s="227"/>
      <c r="AC276" s="227"/>
      <c r="AD276" s="227"/>
      <c r="AE276" s="226"/>
      <c r="AF276" s="227"/>
      <c r="AG276" s="227"/>
      <c r="AH276" s="227"/>
      <c r="AI276" s="227"/>
      <c r="AJ276" s="227"/>
      <c r="AK276" s="227"/>
      <c r="AL276" s="227"/>
      <c r="AM276" s="227"/>
      <c r="AN276" s="227"/>
      <c r="AO276" s="227"/>
      <c r="AP276" s="228"/>
    </row>
    <row r="277" spans="1:43" s="229" customFormat="1" ht="12.75" x14ac:dyDescent="0.2">
      <c r="A277" s="195" t="s">
        <v>1190</v>
      </c>
      <c r="B277" s="235" t="s">
        <v>1040</v>
      </c>
      <c r="C277" s="280" t="s">
        <v>1041</v>
      </c>
      <c r="D277" s="198"/>
      <c r="E277" s="252"/>
      <c r="F277" s="227">
        <v>0</v>
      </c>
      <c r="G277" s="227">
        <v>0</v>
      </c>
      <c r="H277" s="18">
        <f t="shared" si="36"/>
        <v>0</v>
      </c>
      <c r="I277" s="232">
        <f t="shared" si="37"/>
        <v>0</v>
      </c>
      <c r="J277" s="263"/>
      <c r="K277" s="264"/>
      <c r="L277" s="18">
        <v>0</v>
      </c>
      <c r="M277" s="234">
        <f t="shared" si="38"/>
        <v>0</v>
      </c>
      <c r="N277" s="225"/>
      <c r="O277" s="18">
        <v>0</v>
      </c>
      <c r="P277" s="234">
        <f t="shared" si="39"/>
        <v>0</v>
      </c>
      <c r="Q277" s="237"/>
      <c r="R277" s="226">
        <v>0</v>
      </c>
      <c r="S277" s="226">
        <v>0</v>
      </c>
      <c r="T277" s="227">
        <v>0</v>
      </c>
      <c r="U277" s="227">
        <v>0</v>
      </c>
      <c r="V277" s="227">
        <v>0</v>
      </c>
      <c r="W277" s="227">
        <v>0</v>
      </c>
      <c r="X277" s="227">
        <v>0</v>
      </c>
      <c r="Y277" s="227">
        <v>0</v>
      </c>
      <c r="Z277" s="227">
        <v>0</v>
      </c>
      <c r="AA277" s="227">
        <v>0</v>
      </c>
      <c r="AB277" s="227">
        <v>0</v>
      </c>
      <c r="AC277" s="227">
        <v>0</v>
      </c>
      <c r="AD277" s="227">
        <v>0</v>
      </c>
      <c r="AE277" s="226">
        <v>0</v>
      </c>
      <c r="AF277" s="227">
        <v>0</v>
      </c>
      <c r="AG277" s="227">
        <v>0</v>
      </c>
      <c r="AH277" s="227">
        <v>0</v>
      </c>
      <c r="AI277" s="227">
        <v>0</v>
      </c>
      <c r="AJ277" s="227">
        <v>0</v>
      </c>
      <c r="AK277" s="227">
        <v>0</v>
      </c>
      <c r="AL277" s="227">
        <v>0</v>
      </c>
      <c r="AM277" s="227">
        <v>0</v>
      </c>
      <c r="AN277" s="227">
        <v>0</v>
      </c>
      <c r="AO277" s="227">
        <v>0</v>
      </c>
      <c r="AP277" s="228">
        <v>0</v>
      </c>
    </row>
    <row r="278" spans="1:43" s="229" customFormat="1" ht="0.95" customHeight="1" outlineLevel="2" x14ac:dyDescent="0.2">
      <c r="A278" s="195"/>
      <c r="B278" s="235"/>
      <c r="C278" s="280"/>
      <c r="D278" s="198"/>
      <c r="E278" s="252"/>
      <c r="F278" s="227"/>
      <c r="G278" s="227"/>
      <c r="H278" s="18">
        <f t="shared" si="36"/>
        <v>0</v>
      </c>
      <c r="I278" s="232">
        <f t="shared" si="37"/>
        <v>0</v>
      </c>
      <c r="J278" s="263"/>
      <c r="K278" s="264"/>
      <c r="L278" s="18"/>
      <c r="M278" s="234">
        <f t="shared" si="38"/>
        <v>0</v>
      </c>
      <c r="N278" s="225"/>
      <c r="O278" s="18"/>
      <c r="P278" s="234">
        <f t="shared" si="39"/>
        <v>0</v>
      </c>
      <c r="Q278" s="237"/>
      <c r="R278" s="226"/>
      <c r="S278" s="226"/>
      <c r="T278" s="227"/>
      <c r="U278" s="227"/>
      <c r="V278" s="227"/>
      <c r="W278" s="227"/>
      <c r="X278" s="227"/>
      <c r="Y278" s="227"/>
      <c r="Z278" s="227"/>
      <c r="AA278" s="227"/>
      <c r="AB278" s="227"/>
      <c r="AC278" s="227"/>
      <c r="AD278" s="227"/>
      <c r="AE278" s="226"/>
      <c r="AF278" s="227"/>
      <c r="AG278" s="227"/>
      <c r="AH278" s="227"/>
      <c r="AI278" s="227"/>
      <c r="AJ278" s="227"/>
      <c r="AK278" s="227"/>
      <c r="AL278" s="227"/>
      <c r="AM278" s="227"/>
      <c r="AN278" s="227"/>
      <c r="AO278" s="227"/>
      <c r="AP278" s="228"/>
    </row>
    <row r="279" spans="1:43" s="13" customFormat="1" ht="12.75" outlineLevel="3" x14ac:dyDescent="0.2">
      <c r="A279" s="360" t="s">
        <v>1479</v>
      </c>
      <c r="B279" s="361" t="s">
        <v>2349</v>
      </c>
      <c r="C279" s="362" t="s">
        <v>3212</v>
      </c>
      <c r="D279" s="363"/>
      <c r="E279" s="364"/>
      <c r="F279" s="227">
        <v>-0.24</v>
      </c>
      <c r="G279" s="227">
        <v>-0.24</v>
      </c>
      <c r="H279" s="227">
        <f t="shared" si="36"/>
        <v>0</v>
      </c>
      <c r="I279" s="437">
        <f t="shared" si="37"/>
        <v>0</v>
      </c>
      <c r="J279" s="437"/>
      <c r="K279" s="365"/>
      <c r="L279" s="18">
        <v>-0.24</v>
      </c>
      <c r="M279" s="234">
        <f t="shared" si="38"/>
        <v>0</v>
      </c>
      <c r="N279" s="365"/>
      <c r="O279" s="18">
        <v>-0.24</v>
      </c>
      <c r="P279" s="234">
        <f t="shared" si="39"/>
        <v>0</v>
      </c>
      <c r="Q279" s="353"/>
      <c r="R279" s="226">
        <v>-156912</v>
      </c>
      <c r="S279" s="226">
        <v>-165460.23000000001</v>
      </c>
      <c r="T279" s="227">
        <v>-165336.5</v>
      </c>
      <c r="U279" s="227">
        <v>71060.97</v>
      </c>
      <c r="V279" s="227">
        <v>63165.279999999999</v>
      </c>
      <c r="W279" s="227">
        <v>55269.590000000004</v>
      </c>
      <c r="X279" s="227">
        <v>377608.9</v>
      </c>
      <c r="Y279" s="227">
        <v>369713.21</v>
      </c>
      <c r="Z279" s="227">
        <v>361817.52</v>
      </c>
      <c r="AA279" s="227">
        <v>353921.83</v>
      </c>
      <c r="AB279" s="227">
        <v>15791.140000000001</v>
      </c>
      <c r="AC279" s="227">
        <v>7895.45</v>
      </c>
      <c r="AD279" s="227">
        <v>-0.24</v>
      </c>
      <c r="AE279" s="226">
        <v>-0.24</v>
      </c>
      <c r="AF279" s="227">
        <v>-0.24</v>
      </c>
      <c r="AG279" s="227">
        <v>-0.24</v>
      </c>
      <c r="AH279" s="227">
        <v>-0.24</v>
      </c>
      <c r="AI279" s="227">
        <v>-0.24</v>
      </c>
      <c r="AJ279" s="227">
        <v>-0.24</v>
      </c>
      <c r="AK279" s="227">
        <v>-0.24</v>
      </c>
      <c r="AL279" s="227">
        <v>-0.24</v>
      </c>
      <c r="AM279" s="227">
        <v>-0.24</v>
      </c>
      <c r="AN279" s="227">
        <v>-0.24</v>
      </c>
      <c r="AO279" s="227">
        <v>-0.24</v>
      </c>
      <c r="AP279" s="228">
        <v>-0.24</v>
      </c>
      <c r="AQ279" s="227"/>
    </row>
    <row r="280" spans="1:43" s="13" customFormat="1" ht="12.75" outlineLevel="3" x14ac:dyDescent="0.2">
      <c r="A280" s="360" t="s">
        <v>1480</v>
      </c>
      <c r="B280" s="361" t="s">
        <v>2350</v>
      </c>
      <c r="C280" s="362" t="s">
        <v>3213</v>
      </c>
      <c r="D280" s="363"/>
      <c r="E280" s="364"/>
      <c r="F280" s="227">
        <v>4415826</v>
      </c>
      <c r="G280" s="227">
        <v>3409554.33</v>
      </c>
      <c r="H280" s="227">
        <f t="shared" si="36"/>
        <v>1006271.6699999999</v>
      </c>
      <c r="I280" s="437">
        <f t="shared" si="37"/>
        <v>0.29513290377748574</v>
      </c>
      <c r="J280" s="437"/>
      <c r="K280" s="365"/>
      <c r="L280" s="18">
        <v>3409554.33</v>
      </c>
      <c r="M280" s="234">
        <f t="shared" si="38"/>
        <v>1006271.6699999999</v>
      </c>
      <c r="N280" s="365"/>
      <c r="O280" s="18">
        <v>4415826</v>
      </c>
      <c r="P280" s="234">
        <f t="shared" si="39"/>
        <v>0</v>
      </c>
      <c r="Q280" s="353"/>
      <c r="R280" s="226">
        <v>3437459.33</v>
      </c>
      <c r="S280" s="226">
        <v>3437459.33</v>
      </c>
      <c r="T280" s="227">
        <v>3437459.33</v>
      </c>
      <c r="U280" s="227">
        <v>3409554.33</v>
      </c>
      <c r="V280" s="227">
        <v>3409554.33</v>
      </c>
      <c r="W280" s="227">
        <v>3409554.33</v>
      </c>
      <c r="X280" s="227">
        <v>3409554.33</v>
      </c>
      <c r="Y280" s="227">
        <v>3409554.33</v>
      </c>
      <c r="Z280" s="227">
        <v>3409554.33</v>
      </c>
      <c r="AA280" s="227">
        <v>3409554.33</v>
      </c>
      <c r="AB280" s="227">
        <v>3409554.33</v>
      </c>
      <c r="AC280" s="227">
        <v>3409554.33</v>
      </c>
      <c r="AD280" s="227">
        <v>3409554.33</v>
      </c>
      <c r="AE280" s="226">
        <v>3409554.33</v>
      </c>
      <c r="AF280" s="227">
        <v>3409554.33</v>
      </c>
      <c r="AG280" s="227">
        <v>3702538.33</v>
      </c>
      <c r="AH280" s="227">
        <v>3702538.33</v>
      </c>
      <c r="AI280" s="227">
        <v>3702538.33</v>
      </c>
      <c r="AJ280" s="227">
        <v>3702538.33</v>
      </c>
      <c r="AK280" s="227">
        <v>3702538.33</v>
      </c>
      <c r="AL280" s="227">
        <v>3702538.33</v>
      </c>
      <c r="AM280" s="227">
        <v>4415826</v>
      </c>
      <c r="AN280" s="227">
        <v>4415826</v>
      </c>
      <c r="AO280" s="227">
        <v>4415826</v>
      </c>
      <c r="AP280" s="228">
        <v>4415826</v>
      </c>
      <c r="AQ280" s="227"/>
    </row>
    <row r="281" spans="1:43" s="13" customFormat="1" ht="12.75" outlineLevel="3" x14ac:dyDescent="0.2">
      <c r="A281" s="360" t="s">
        <v>1481</v>
      </c>
      <c r="B281" s="361" t="s">
        <v>2351</v>
      </c>
      <c r="C281" s="362" t="s">
        <v>3214</v>
      </c>
      <c r="D281" s="363"/>
      <c r="E281" s="364"/>
      <c r="F281" s="227">
        <v>4518615.99</v>
      </c>
      <c r="G281" s="227">
        <v>4516353.92</v>
      </c>
      <c r="H281" s="227">
        <f t="shared" si="36"/>
        <v>2262.070000000298</v>
      </c>
      <c r="I281" s="437">
        <f t="shared" si="37"/>
        <v>5.0086198736176506E-4</v>
      </c>
      <c r="J281" s="437"/>
      <c r="K281" s="365"/>
      <c r="L281" s="18">
        <v>4516353.92</v>
      </c>
      <c r="M281" s="234">
        <f t="shared" si="38"/>
        <v>2262.070000000298</v>
      </c>
      <c r="N281" s="365"/>
      <c r="O281" s="18">
        <v>4518394.66</v>
      </c>
      <c r="P281" s="234">
        <f t="shared" si="39"/>
        <v>221.33000000007451</v>
      </c>
      <c r="Q281" s="353"/>
      <c r="R281" s="226">
        <v>4516791.96</v>
      </c>
      <c r="S281" s="226">
        <v>4514785.79</v>
      </c>
      <c r="T281" s="227">
        <v>4515020.62</v>
      </c>
      <c r="U281" s="227">
        <v>4515255.45</v>
      </c>
      <c r="V281" s="227">
        <v>4515490.28</v>
      </c>
      <c r="W281" s="227">
        <v>4515725.1100000003</v>
      </c>
      <c r="X281" s="227">
        <v>4515959.9400000004</v>
      </c>
      <c r="Y281" s="227">
        <v>4516194.7699999996</v>
      </c>
      <c r="Z281" s="227">
        <v>4516429.5999999996</v>
      </c>
      <c r="AA281" s="227">
        <v>4516664.43</v>
      </c>
      <c r="AB281" s="227">
        <v>4516899.26</v>
      </c>
      <c r="AC281" s="227">
        <v>4517134.09</v>
      </c>
      <c r="AD281" s="227">
        <v>4516353.92</v>
      </c>
      <c r="AE281" s="226">
        <v>4516575.25</v>
      </c>
      <c r="AF281" s="227">
        <v>4516796.58</v>
      </c>
      <c r="AG281" s="227">
        <v>4517017.91</v>
      </c>
      <c r="AH281" s="227">
        <v>4517239.24</v>
      </c>
      <c r="AI281" s="227">
        <v>4517460.57</v>
      </c>
      <c r="AJ281" s="227">
        <v>4517681.9000000004</v>
      </c>
      <c r="AK281" s="227">
        <v>4517903.2300000004</v>
      </c>
      <c r="AL281" s="227">
        <v>4518124.5599999996</v>
      </c>
      <c r="AM281" s="227">
        <v>4518345.8899999997</v>
      </c>
      <c r="AN281" s="227">
        <v>4518567.22</v>
      </c>
      <c r="AO281" s="227">
        <v>4518394.66</v>
      </c>
      <c r="AP281" s="228">
        <v>4518615.99</v>
      </c>
      <c r="AQ281" s="227"/>
    </row>
    <row r="282" spans="1:43" s="13" customFormat="1" ht="12.75" outlineLevel="3" x14ac:dyDescent="0.2">
      <c r="A282" s="360" t="s">
        <v>1482</v>
      </c>
      <c r="B282" s="361" t="s">
        <v>2352</v>
      </c>
      <c r="C282" s="362" t="s">
        <v>3215</v>
      </c>
      <c r="D282" s="363"/>
      <c r="E282" s="364"/>
      <c r="F282" s="227">
        <v>-64362826.100000001</v>
      </c>
      <c r="G282" s="227">
        <v>-64070973.350000001</v>
      </c>
      <c r="H282" s="227">
        <f t="shared" si="36"/>
        <v>-291852.75</v>
      </c>
      <c r="I282" s="437">
        <f t="shared" si="37"/>
        <v>-4.5551477485084903E-3</v>
      </c>
      <c r="J282" s="437"/>
      <c r="K282" s="365"/>
      <c r="L282" s="18">
        <v>-64070973.350000001</v>
      </c>
      <c r="M282" s="234">
        <f t="shared" si="38"/>
        <v>-291852.75</v>
      </c>
      <c r="N282" s="365"/>
      <c r="O282" s="18">
        <v>-64317484.530000001</v>
      </c>
      <c r="P282" s="234">
        <f t="shared" si="39"/>
        <v>-45341.570000000298</v>
      </c>
      <c r="Q282" s="353"/>
      <c r="R282" s="226">
        <v>-63801566</v>
      </c>
      <c r="S282" s="226">
        <v>-63810129.859999999</v>
      </c>
      <c r="T282" s="227">
        <v>-63871055.100000001</v>
      </c>
      <c r="U282" s="227">
        <v>-63887879.590000004</v>
      </c>
      <c r="V282" s="227">
        <v>-63878329.640000001</v>
      </c>
      <c r="W282" s="227">
        <v>-63893778.950000003</v>
      </c>
      <c r="X282" s="227">
        <v>-63912197.479999997</v>
      </c>
      <c r="Y282" s="227">
        <v>-63937263.369999997</v>
      </c>
      <c r="Z282" s="227">
        <v>-63954696.600000001</v>
      </c>
      <c r="AA282" s="227">
        <v>-63992201.079999998</v>
      </c>
      <c r="AB282" s="227">
        <v>-64015066.409999996</v>
      </c>
      <c r="AC282" s="227">
        <v>-64025929.030000001</v>
      </c>
      <c r="AD282" s="227">
        <v>-64070973.350000001</v>
      </c>
      <c r="AE282" s="226">
        <v>-64077369.18</v>
      </c>
      <c r="AF282" s="227">
        <v>-64107574.07</v>
      </c>
      <c r="AG282" s="227">
        <v>-64117018.299999997</v>
      </c>
      <c r="AH282" s="227">
        <v>-64162575.020000003</v>
      </c>
      <c r="AI282" s="227">
        <v>-64187210.039999999</v>
      </c>
      <c r="AJ282" s="227">
        <v>-64213869.969999999</v>
      </c>
      <c r="AK282" s="227">
        <v>-64223434.82</v>
      </c>
      <c r="AL282" s="227">
        <v>-64236234.149999999</v>
      </c>
      <c r="AM282" s="227">
        <v>-64257871.009999998</v>
      </c>
      <c r="AN282" s="227">
        <v>-64276439.609999999</v>
      </c>
      <c r="AO282" s="227">
        <v>-64317484.530000001</v>
      </c>
      <c r="AP282" s="228">
        <v>-64362826.100000001</v>
      </c>
      <c r="AQ282" s="227"/>
    </row>
    <row r="283" spans="1:43" s="13" customFormat="1" ht="12.75" outlineLevel="3" x14ac:dyDescent="0.2">
      <c r="A283" s="360" t="s">
        <v>1483</v>
      </c>
      <c r="B283" s="361" t="s">
        <v>2353</v>
      </c>
      <c r="C283" s="362" t="s">
        <v>3216</v>
      </c>
      <c r="D283" s="363"/>
      <c r="E283" s="364"/>
      <c r="F283" s="227">
        <v>16272716.01</v>
      </c>
      <c r="G283" s="227">
        <v>16249992</v>
      </c>
      <c r="H283" s="227">
        <f t="shared" si="36"/>
        <v>22724.009999999776</v>
      </c>
      <c r="I283" s="437">
        <f t="shared" si="37"/>
        <v>1.3984013038283204E-3</v>
      </c>
      <c r="J283" s="437"/>
      <c r="K283" s="365"/>
      <c r="L283" s="18">
        <v>16249992</v>
      </c>
      <c r="M283" s="234">
        <f t="shared" si="38"/>
        <v>22724.009999999776</v>
      </c>
      <c r="N283" s="365"/>
      <c r="O283" s="18">
        <v>16271714.34</v>
      </c>
      <c r="P283" s="234">
        <f t="shared" si="39"/>
        <v>1001.6699999999255</v>
      </c>
      <c r="Q283" s="353"/>
      <c r="R283" s="226">
        <v>16233336</v>
      </c>
      <c r="S283" s="226">
        <v>16240333</v>
      </c>
      <c r="T283" s="227">
        <v>16240333</v>
      </c>
      <c r="U283" s="227">
        <v>16240333</v>
      </c>
      <c r="V283" s="227">
        <v>16240333</v>
      </c>
      <c r="W283" s="227">
        <v>16240333</v>
      </c>
      <c r="X283" s="227">
        <v>16240333</v>
      </c>
      <c r="Y283" s="227">
        <v>16240333</v>
      </c>
      <c r="Z283" s="227">
        <v>16240333</v>
      </c>
      <c r="AA283" s="227">
        <v>16240333</v>
      </c>
      <c r="AB283" s="227">
        <v>16240333</v>
      </c>
      <c r="AC283" s="227">
        <v>16240333</v>
      </c>
      <c r="AD283" s="227">
        <v>16249992</v>
      </c>
      <c r="AE283" s="226">
        <v>16250993.67</v>
      </c>
      <c r="AF283" s="227">
        <v>16251995.34</v>
      </c>
      <c r="AG283" s="227">
        <v>16252997.01</v>
      </c>
      <c r="AH283" s="227">
        <v>16253998.68</v>
      </c>
      <c r="AI283" s="227">
        <v>16255000.35</v>
      </c>
      <c r="AJ283" s="227">
        <v>16256002.02</v>
      </c>
      <c r="AK283" s="227">
        <v>16257003.689999999</v>
      </c>
      <c r="AL283" s="227">
        <v>16258005.359999999</v>
      </c>
      <c r="AM283" s="227">
        <v>16259007.029999999</v>
      </c>
      <c r="AN283" s="227">
        <v>16260008.699999999</v>
      </c>
      <c r="AO283" s="227">
        <v>16271714.34</v>
      </c>
      <c r="AP283" s="228">
        <v>16272716.01</v>
      </c>
      <c r="AQ283" s="227"/>
    </row>
    <row r="284" spans="1:43" s="13" customFormat="1" ht="12.75" outlineLevel="3" x14ac:dyDescent="0.2">
      <c r="A284" s="360" t="s">
        <v>1484</v>
      </c>
      <c r="B284" s="361" t="s">
        <v>2354</v>
      </c>
      <c r="C284" s="362" t="s">
        <v>3217</v>
      </c>
      <c r="D284" s="363"/>
      <c r="E284" s="364"/>
      <c r="F284" s="227">
        <v>43571494.100000001</v>
      </c>
      <c r="G284" s="227">
        <v>43304627.43</v>
      </c>
      <c r="H284" s="227">
        <f t="shared" si="36"/>
        <v>266866.67000000179</v>
      </c>
      <c r="I284" s="437">
        <f t="shared" si="37"/>
        <v>6.1625439551784593E-3</v>
      </c>
      <c r="J284" s="437"/>
      <c r="K284" s="365"/>
      <c r="L284" s="18">
        <v>43304627.43</v>
      </c>
      <c r="M284" s="234">
        <f t="shared" si="38"/>
        <v>266866.67000000179</v>
      </c>
      <c r="N284" s="365"/>
      <c r="O284" s="18">
        <v>43527375.530000001</v>
      </c>
      <c r="P284" s="234">
        <f t="shared" si="39"/>
        <v>44118.570000000298</v>
      </c>
      <c r="Q284" s="353"/>
      <c r="R284" s="226">
        <v>43051438.039999999</v>
      </c>
      <c r="S284" s="226">
        <v>43055011.07</v>
      </c>
      <c r="T284" s="227">
        <v>43072219.340000004</v>
      </c>
      <c r="U284" s="227">
        <v>43088809</v>
      </c>
      <c r="V284" s="227">
        <v>43122506.359999999</v>
      </c>
      <c r="W284" s="227">
        <v>43137720.840000004</v>
      </c>
      <c r="X284" s="227">
        <v>43155904.539999999</v>
      </c>
      <c r="Y284" s="227">
        <v>43180735.600000001</v>
      </c>
      <c r="Z284" s="227">
        <v>43197934</v>
      </c>
      <c r="AA284" s="227">
        <v>43235203.649999999</v>
      </c>
      <c r="AB284" s="227">
        <v>43257834.149999999</v>
      </c>
      <c r="AC284" s="227">
        <v>43268461.939999998</v>
      </c>
      <c r="AD284" s="227">
        <v>43304627.43</v>
      </c>
      <c r="AE284" s="226">
        <v>43309800.259999998</v>
      </c>
      <c r="AF284" s="227">
        <v>43338782.149999999</v>
      </c>
      <c r="AG284" s="227">
        <v>43347003.380000003</v>
      </c>
      <c r="AH284" s="227">
        <v>43391337.100000001</v>
      </c>
      <c r="AI284" s="227">
        <v>43414749.119999997</v>
      </c>
      <c r="AJ284" s="227">
        <v>43440186.049999997</v>
      </c>
      <c r="AK284" s="227">
        <v>43448527.899999999</v>
      </c>
      <c r="AL284" s="227">
        <v>43460104.229999997</v>
      </c>
      <c r="AM284" s="227">
        <v>43480518.090000004</v>
      </c>
      <c r="AN284" s="227">
        <v>43497863.689999998</v>
      </c>
      <c r="AO284" s="227">
        <v>43527375.530000001</v>
      </c>
      <c r="AP284" s="228">
        <v>43571494.100000001</v>
      </c>
      <c r="AQ284" s="227"/>
    </row>
    <row r="285" spans="1:43" s="13" customFormat="1" ht="12.75" outlineLevel="3" x14ac:dyDescent="0.2">
      <c r="A285" s="360" t="s">
        <v>1485</v>
      </c>
      <c r="B285" s="361" t="s">
        <v>2355</v>
      </c>
      <c r="C285" s="362" t="s">
        <v>3218</v>
      </c>
      <c r="D285" s="363"/>
      <c r="E285" s="364"/>
      <c r="F285" s="227">
        <v>331560</v>
      </c>
      <c r="G285" s="227">
        <v>364968</v>
      </c>
      <c r="H285" s="227">
        <f t="shared" si="36"/>
        <v>-33408</v>
      </c>
      <c r="I285" s="437">
        <f t="shared" si="37"/>
        <v>-9.1536792266719277E-2</v>
      </c>
      <c r="J285" s="437"/>
      <c r="K285" s="365"/>
      <c r="L285" s="18">
        <v>364968</v>
      </c>
      <c r="M285" s="234">
        <f t="shared" si="38"/>
        <v>-33408</v>
      </c>
      <c r="N285" s="365"/>
      <c r="O285" s="18">
        <v>334344</v>
      </c>
      <c r="P285" s="234">
        <f t="shared" si="39"/>
        <v>-2784</v>
      </c>
      <c r="Q285" s="353"/>
      <c r="R285" s="226">
        <v>398376</v>
      </c>
      <c r="S285" s="226">
        <v>395592</v>
      </c>
      <c r="T285" s="227">
        <v>392808</v>
      </c>
      <c r="U285" s="227">
        <v>390024</v>
      </c>
      <c r="V285" s="227">
        <v>387240</v>
      </c>
      <c r="W285" s="227">
        <v>384456</v>
      </c>
      <c r="X285" s="227">
        <v>381672</v>
      </c>
      <c r="Y285" s="227">
        <v>378888</v>
      </c>
      <c r="Z285" s="227">
        <v>376104</v>
      </c>
      <c r="AA285" s="227">
        <v>373320</v>
      </c>
      <c r="AB285" s="227">
        <v>370536</v>
      </c>
      <c r="AC285" s="227">
        <v>367752</v>
      </c>
      <c r="AD285" s="227">
        <v>364968</v>
      </c>
      <c r="AE285" s="226">
        <v>362184</v>
      </c>
      <c r="AF285" s="227">
        <v>359400</v>
      </c>
      <c r="AG285" s="227">
        <v>356616</v>
      </c>
      <c r="AH285" s="227">
        <v>353832</v>
      </c>
      <c r="AI285" s="227">
        <v>351048</v>
      </c>
      <c r="AJ285" s="227">
        <v>348264</v>
      </c>
      <c r="AK285" s="227">
        <v>345480</v>
      </c>
      <c r="AL285" s="227">
        <v>342696</v>
      </c>
      <c r="AM285" s="227">
        <v>339912</v>
      </c>
      <c r="AN285" s="227">
        <v>337128</v>
      </c>
      <c r="AO285" s="227">
        <v>334344</v>
      </c>
      <c r="AP285" s="228">
        <v>331560</v>
      </c>
      <c r="AQ285" s="227"/>
    </row>
    <row r="286" spans="1:43" s="13" customFormat="1" ht="12.75" outlineLevel="3" x14ac:dyDescent="0.2">
      <c r="A286" s="360" t="s">
        <v>1486</v>
      </c>
      <c r="B286" s="361" t="s">
        <v>2356</v>
      </c>
      <c r="C286" s="362" t="s">
        <v>3219</v>
      </c>
      <c r="D286" s="363"/>
      <c r="E286" s="364"/>
      <c r="F286" s="227">
        <v>240174.62</v>
      </c>
      <c r="G286" s="227">
        <v>472239.26</v>
      </c>
      <c r="H286" s="227">
        <f t="shared" si="36"/>
        <v>-232064.64000000001</v>
      </c>
      <c r="I286" s="437">
        <f t="shared" si="37"/>
        <v>-0.49141327216208158</v>
      </c>
      <c r="J286" s="437"/>
      <c r="K286" s="365"/>
      <c r="L286" s="18">
        <v>472239.26</v>
      </c>
      <c r="M286" s="234">
        <f t="shared" si="38"/>
        <v>-232064.64000000001</v>
      </c>
      <c r="N286" s="365"/>
      <c r="O286" s="18">
        <v>259513.34</v>
      </c>
      <c r="P286" s="234">
        <f t="shared" si="39"/>
        <v>-19338.72</v>
      </c>
      <c r="Q286" s="353"/>
      <c r="R286" s="226">
        <v>0</v>
      </c>
      <c r="S286" s="226">
        <v>0</v>
      </c>
      <c r="T286" s="227">
        <v>0</v>
      </c>
      <c r="U286" s="227">
        <v>646287.74</v>
      </c>
      <c r="V286" s="227">
        <v>626949.02</v>
      </c>
      <c r="W286" s="227">
        <v>607610.30000000005</v>
      </c>
      <c r="X286" s="227">
        <v>588271.57999999996</v>
      </c>
      <c r="Y286" s="227">
        <v>568932.86</v>
      </c>
      <c r="Z286" s="227">
        <v>549594.14</v>
      </c>
      <c r="AA286" s="227">
        <v>530255.42000000004</v>
      </c>
      <c r="AB286" s="227">
        <v>510916.7</v>
      </c>
      <c r="AC286" s="227">
        <v>491577.98</v>
      </c>
      <c r="AD286" s="227">
        <v>472239.26</v>
      </c>
      <c r="AE286" s="226">
        <v>452900.54000000004</v>
      </c>
      <c r="AF286" s="227">
        <v>433561.82</v>
      </c>
      <c r="AG286" s="227">
        <v>414223.10000000003</v>
      </c>
      <c r="AH286" s="227">
        <v>394884.38</v>
      </c>
      <c r="AI286" s="227">
        <v>375545.66000000003</v>
      </c>
      <c r="AJ286" s="227">
        <v>356206.94</v>
      </c>
      <c r="AK286" s="227">
        <v>336868.22000000003</v>
      </c>
      <c r="AL286" s="227">
        <v>317529.5</v>
      </c>
      <c r="AM286" s="227">
        <v>298190.78000000003</v>
      </c>
      <c r="AN286" s="227">
        <v>278852.06</v>
      </c>
      <c r="AO286" s="227">
        <v>259513.34</v>
      </c>
      <c r="AP286" s="228">
        <v>240174.62</v>
      </c>
      <c r="AQ286" s="227"/>
    </row>
    <row r="287" spans="1:43" s="13" customFormat="1" ht="12.75" outlineLevel="3" x14ac:dyDescent="0.2">
      <c r="A287" s="360" t="s">
        <v>1487</v>
      </c>
      <c r="B287" s="361" t="s">
        <v>2357</v>
      </c>
      <c r="C287" s="362" t="s">
        <v>3220</v>
      </c>
      <c r="D287" s="363"/>
      <c r="E287" s="364"/>
      <c r="F287" s="227">
        <v>51649</v>
      </c>
      <c r="G287" s="227">
        <v>56857</v>
      </c>
      <c r="H287" s="227">
        <f t="shared" si="36"/>
        <v>-5208</v>
      </c>
      <c r="I287" s="437">
        <f t="shared" si="37"/>
        <v>-9.1598220096030386E-2</v>
      </c>
      <c r="J287" s="437"/>
      <c r="K287" s="365"/>
      <c r="L287" s="18">
        <v>56857</v>
      </c>
      <c r="M287" s="234">
        <f t="shared" si="38"/>
        <v>-5208</v>
      </c>
      <c r="N287" s="365"/>
      <c r="O287" s="18">
        <v>52083</v>
      </c>
      <c r="P287" s="234">
        <f t="shared" si="39"/>
        <v>-434</v>
      </c>
      <c r="Q287" s="353"/>
      <c r="R287" s="226">
        <v>62065</v>
      </c>
      <c r="S287" s="226">
        <v>61631</v>
      </c>
      <c r="T287" s="227">
        <v>61197</v>
      </c>
      <c r="U287" s="227">
        <v>60763</v>
      </c>
      <c r="V287" s="227">
        <v>60329</v>
      </c>
      <c r="W287" s="227">
        <v>59895</v>
      </c>
      <c r="X287" s="227">
        <v>59461</v>
      </c>
      <c r="Y287" s="227">
        <v>59027</v>
      </c>
      <c r="Z287" s="227">
        <v>58593</v>
      </c>
      <c r="AA287" s="227">
        <v>58159</v>
      </c>
      <c r="AB287" s="227">
        <v>57725</v>
      </c>
      <c r="AC287" s="227">
        <v>57291</v>
      </c>
      <c r="AD287" s="227">
        <v>56857</v>
      </c>
      <c r="AE287" s="226">
        <v>56423</v>
      </c>
      <c r="AF287" s="227">
        <v>55989</v>
      </c>
      <c r="AG287" s="227">
        <v>55555</v>
      </c>
      <c r="AH287" s="227">
        <v>55121</v>
      </c>
      <c r="AI287" s="227">
        <v>54687</v>
      </c>
      <c r="AJ287" s="227">
        <v>54253</v>
      </c>
      <c r="AK287" s="227">
        <v>53819</v>
      </c>
      <c r="AL287" s="227">
        <v>53385</v>
      </c>
      <c r="AM287" s="227">
        <v>52951</v>
      </c>
      <c r="AN287" s="227">
        <v>52517</v>
      </c>
      <c r="AO287" s="227">
        <v>52083</v>
      </c>
      <c r="AP287" s="228">
        <v>51649</v>
      </c>
      <c r="AQ287" s="227"/>
    </row>
    <row r="288" spans="1:43" s="13" customFormat="1" ht="12.75" outlineLevel="3" x14ac:dyDescent="0.2">
      <c r="A288" s="360" t="s">
        <v>1488</v>
      </c>
      <c r="B288" s="361" t="s">
        <v>2358</v>
      </c>
      <c r="C288" s="362" t="s">
        <v>3221</v>
      </c>
      <c r="D288" s="363"/>
      <c r="E288" s="364"/>
      <c r="F288" s="227">
        <v>23241461.879999999</v>
      </c>
      <c r="G288" s="227">
        <v>8216170.1399999997</v>
      </c>
      <c r="H288" s="227">
        <f t="shared" si="36"/>
        <v>15025291.739999998</v>
      </c>
      <c r="I288" s="437">
        <f t="shared" si="37"/>
        <v>1.8287464212614271</v>
      </c>
      <c r="J288" s="437"/>
      <c r="K288" s="365"/>
      <c r="L288" s="18">
        <v>8216170.1399999997</v>
      </c>
      <c r="M288" s="234">
        <f t="shared" si="38"/>
        <v>15025291.739999998</v>
      </c>
      <c r="N288" s="365"/>
      <c r="O288" s="18">
        <v>24931166.120000001</v>
      </c>
      <c r="P288" s="234">
        <f t="shared" si="39"/>
        <v>-1689704.2400000021</v>
      </c>
      <c r="Q288" s="353"/>
      <c r="R288" s="226">
        <v>0</v>
      </c>
      <c r="S288" s="226">
        <v>365658.12</v>
      </c>
      <c r="T288" s="227">
        <v>3028699.12</v>
      </c>
      <c r="U288" s="227">
        <v>2466151.09</v>
      </c>
      <c r="V288" s="227">
        <v>1228930.1200000001</v>
      </c>
      <c r="W288" s="227">
        <v>-258114.88</v>
      </c>
      <c r="X288" s="227">
        <v>653344.12</v>
      </c>
      <c r="Y288" s="227">
        <v>2172849.12</v>
      </c>
      <c r="Z288" s="227">
        <v>4968963.12</v>
      </c>
      <c r="AA288" s="227">
        <v>5739728.2699999996</v>
      </c>
      <c r="AB288" s="227">
        <v>9668001.1199999992</v>
      </c>
      <c r="AC288" s="227">
        <v>17636506.120000001</v>
      </c>
      <c r="AD288" s="227">
        <v>8216170.1399999997</v>
      </c>
      <c r="AE288" s="226">
        <v>1344568.12</v>
      </c>
      <c r="AF288" s="227">
        <v>8484513.1199999992</v>
      </c>
      <c r="AG288" s="227">
        <v>15552144.119999999</v>
      </c>
      <c r="AH288" s="227">
        <v>16655401.119999999</v>
      </c>
      <c r="AI288" s="227">
        <v>16351444.119999999</v>
      </c>
      <c r="AJ288" s="227">
        <v>18760520.18</v>
      </c>
      <c r="AK288" s="227">
        <v>14757160.119999999</v>
      </c>
      <c r="AL288" s="227">
        <v>17071564.120000001</v>
      </c>
      <c r="AM288" s="227">
        <v>24425381.260000002</v>
      </c>
      <c r="AN288" s="227">
        <v>26824892.120000001</v>
      </c>
      <c r="AO288" s="227">
        <v>24931166.120000001</v>
      </c>
      <c r="AP288" s="228">
        <v>23241461.879999999</v>
      </c>
      <c r="AQ288" s="227"/>
    </row>
    <row r="289" spans="1:43" s="13" customFormat="1" ht="12.75" outlineLevel="3" x14ac:dyDescent="0.2">
      <c r="A289" s="360" t="s">
        <v>1489</v>
      </c>
      <c r="B289" s="361" t="s">
        <v>2359</v>
      </c>
      <c r="C289" s="362" t="s">
        <v>3222</v>
      </c>
      <c r="D289" s="363"/>
      <c r="E289" s="364"/>
      <c r="F289" s="227">
        <v>0</v>
      </c>
      <c r="G289" s="227">
        <v>0</v>
      </c>
      <c r="H289" s="227">
        <f t="shared" si="36"/>
        <v>0</v>
      </c>
      <c r="I289" s="437">
        <f t="shared" si="37"/>
        <v>0</v>
      </c>
      <c r="J289" s="437"/>
      <c r="K289" s="365"/>
      <c r="L289" s="18">
        <v>0</v>
      </c>
      <c r="M289" s="234">
        <f t="shared" si="38"/>
        <v>0</v>
      </c>
      <c r="N289" s="365"/>
      <c r="O289" s="18">
        <v>-0.01</v>
      </c>
      <c r="P289" s="234">
        <f t="shared" si="39"/>
        <v>0.01</v>
      </c>
      <c r="Q289" s="353"/>
      <c r="R289" s="226">
        <v>0</v>
      </c>
      <c r="S289" s="226">
        <v>0</v>
      </c>
      <c r="T289" s="227">
        <v>122877.95</v>
      </c>
      <c r="U289" s="227">
        <v>17286.11</v>
      </c>
      <c r="V289" s="227">
        <v>105516.07</v>
      </c>
      <c r="W289" s="227">
        <v>537698.16</v>
      </c>
      <c r="X289" s="227">
        <v>1198447.9099999999</v>
      </c>
      <c r="Y289" s="227">
        <v>758380.29</v>
      </c>
      <c r="Z289" s="227">
        <v>403223.67</v>
      </c>
      <c r="AA289" s="227">
        <v>2189392.7000000002</v>
      </c>
      <c r="AB289" s="227">
        <v>0</v>
      </c>
      <c r="AC289" s="227">
        <v>0</v>
      </c>
      <c r="AD289" s="227">
        <v>0</v>
      </c>
      <c r="AE289" s="226">
        <v>0</v>
      </c>
      <c r="AF289" s="227">
        <v>0</v>
      </c>
      <c r="AG289" s="227">
        <v>0</v>
      </c>
      <c r="AH289" s="227">
        <v>0</v>
      </c>
      <c r="AI289" s="227">
        <v>291580.3</v>
      </c>
      <c r="AJ289" s="227">
        <v>0</v>
      </c>
      <c r="AK289" s="227">
        <v>0</v>
      </c>
      <c r="AL289" s="227">
        <v>0</v>
      </c>
      <c r="AM289" s="227">
        <v>0</v>
      </c>
      <c r="AN289" s="227">
        <v>0</v>
      </c>
      <c r="AO289" s="227">
        <v>-0.01</v>
      </c>
      <c r="AP289" s="228">
        <v>0</v>
      </c>
      <c r="AQ289" s="227"/>
    </row>
    <row r="290" spans="1:43" s="13" customFormat="1" ht="12.75" outlineLevel="3" x14ac:dyDescent="0.2">
      <c r="A290" s="360" t="s">
        <v>1490</v>
      </c>
      <c r="B290" s="361" t="s">
        <v>2360</v>
      </c>
      <c r="C290" s="362" t="s">
        <v>3223</v>
      </c>
      <c r="D290" s="363"/>
      <c r="E290" s="364"/>
      <c r="F290" s="227">
        <v>99994.559999999998</v>
      </c>
      <c r="G290" s="227">
        <v>2166553.44</v>
      </c>
      <c r="H290" s="227">
        <f t="shared" si="36"/>
        <v>-2066558.88</v>
      </c>
      <c r="I290" s="437">
        <f t="shared" si="37"/>
        <v>-0.95384625269155598</v>
      </c>
      <c r="J290" s="437"/>
      <c r="K290" s="365"/>
      <c r="L290" s="18">
        <v>2166553.44</v>
      </c>
      <c r="M290" s="234">
        <f t="shared" si="38"/>
        <v>-2066558.88</v>
      </c>
      <c r="N290" s="365"/>
      <c r="O290" s="18">
        <v>272207.8</v>
      </c>
      <c r="P290" s="234">
        <f t="shared" si="39"/>
        <v>-172213.24</v>
      </c>
      <c r="Q290" s="353"/>
      <c r="R290" s="226">
        <v>4233112.32</v>
      </c>
      <c r="S290" s="226">
        <v>4060899.08</v>
      </c>
      <c r="T290" s="227">
        <v>3888685.84</v>
      </c>
      <c r="U290" s="227">
        <v>3716472.6</v>
      </c>
      <c r="V290" s="227">
        <v>3544259.36</v>
      </c>
      <c r="W290" s="227">
        <v>3372046.12</v>
      </c>
      <c r="X290" s="227">
        <v>3199832.88</v>
      </c>
      <c r="Y290" s="227">
        <v>3027619.64</v>
      </c>
      <c r="Z290" s="227">
        <v>2855406.4</v>
      </c>
      <c r="AA290" s="227">
        <v>2683193.16</v>
      </c>
      <c r="AB290" s="227">
        <v>2510979.92</v>
      </c>
      <c r="AC290" s="227">
        <v>2338766.6800000002</v>
      </c>
      <c r="AD290" s="227">
        <v>2166553.44</v>
      </c>
      <c r="AE290" s="226">
        <v>1994340.2000000002</v>
      </c>
      <c r="AF290" s="227">
        <v>1822126.96</v>
      </c>
      <c r="AG290" s="227">
        <v>1649913.72</v>
      </c>
      <c r="AH290" s="227">
        <v>1477700.48</v>
      </c>
      <c r="AI290" s="227">
        <v>1305487.24</v>
      </c>
      <c r="AJ290" s="227">
        <v>1133274</v>
      </c>
      <c r="AK290" s="227">
        <v>961060.76</v>
      </c>
      <c r="AL290" s="227">
        <v>788847.52</v>
      </c>
      <c r="AM290" s="227">
        <v>616634.28</v>
      </c>
      <c r="AN290" s="227">
        <v>444421.04000000004</v>
      </c>
      <c r="AO290" s="227">
        <v>272207.8</v>
      </c>
      <c r="AP290" s="228">
        <v>99994.559999999998</v>
      </c>
      <c r="AQ290" s="227"/>
    </row>
    <row r="291" spans="1:43" s="13" customFormat="1" ht="12.75" outlineLevel="3" x14ac:dyDescent="0.2">
      <c r="A291" s="360" t="s">
        <v>1491</v>
      </c>
      <c r="B291" s="361" t="s">
        <v>2361</v>
      </c>
      <c r="C291" s="362" t="s">
        <v>3224</v>
      </c>
      <c r="D291" s="363"/>
      <c r="E291" s="364"/>
      <c r="F291" s="227">
        <v>118508.7</v>
      </c>
      <c r="G291" s="227">
        <v>228431.51</v>
      </c>
      <c r="H291" s="227">
        <f t="shared" si="36"/>
        <v>-109922.81000000001</v>
      </c>
      <c r="I291" s="437">
        <f t="shared" si="37"/>
        <v>-0.48120686152273828</v>
      </c>
      <c r="J291" s="437"/>
      <c r="K291" s="365"/>
      <c r="L291" s="18">
        <v>228431.51</v>
      </c>
      <c r="M291" s="234">
        <f t="shared" si="38"/>
        <v>-109922.81000000001</v>
      </c>
      <c r="N291" s="365"/>
      <c r="O291" s="18">
        <v>126551.68000000001</v>
      </c>
      <c r="P291" s="234">
        <f t="shared" si="39"/>
        <v>-8042.9800000000105</v>
      </c>
      <c r="Q291" s="353"/>
      <c r="R291" s="226">
        <v>391585.47000000003</v>
      </c>
      <c r="S291" s="226">
        <v>425098.9</v>
      </c>
      <c r="T291" s="227">
        <v>440764.9</v>
      </c>
      <c r="U291" s="227">
        <v>312622.28000000003</v>
      </c>
      <c r="V291" s="227">
        <v>303267.75</v>
      </c>
      <c r="W291" s="227">
        <v>293913.22000000003</v>
      </c>
      <c r="X291" s="227">
        <v>284558.69</v>
      </c>
      <c r="Y291" s="227">
        <v>275204.16000000003</v>
      </c>
      <c r="Z291" s="227">
        <v>265849.63</v>
      </c>
      <c r="AA291" s="227">
        <v>256495.1</v>
      </c>
      <c r="AB291" s="227">
        <v>247140.57</v>
      </c>
      <c r="AC291" s="227">
        <v>237786.04</v>
      </c>
      <c r="AD291" s="227">
        <v>228431.51</v>
      </c>
      <c r="AE291" s="226">
        <v>219076.98</v>
      </c>
      <c r="AF291" s="227">
        <v>209722.45</v>
      </c>
      <c r="AG291" s="227">
        <v>200367.92</v>
      </c>
      <c r="AH291" s="227">
        <v>191013.39</v>
      </c>
      <c r="AI291" s="227">
        <v>181658.86000000002</v>
      </c>
      <c r="AJ291" s="227">
        <v>172304.33000000002</v>
      </c>
      <c r="AK291" s="227">
        <v>162949.80000000002</v>
      </c>
      <c r="AL291" s="227">
        <v>153595.26999999999</v>
      </c>
      <c r="AM291" s="227">
        <v>144240.74</v>
      </c>
      <c r="AN291" s="227">
        <v>135906.21</v>
      </c>
      <c r="AO291" s="227">
        <v>126551.68000000001</v>
      </c>
      <c r="AP291" s="228">
        <v>118508.7</v>
      </c>
      <c r="AQ291" s="227"/>
    </row>
    <row r="292" spans="1:43" s="13" customFormat="1" ht="12.75" outlineLevel="3" x14ac:dyDescent="0.2">
      <c r="A292" s="360" t="s">
        <v>1492</v>
      </c>
      <c r="B292" s="361" t="s">
        <v>2362</v>
      </c>
      <c r="C292" s="362" t="s">
        <v>3225</v>
      </c>
      <c r="D292" s="363"/>
      <c r="E292" s="364"/>
      <c r="F292" s="227">
        <v>17090489</v>
      </c>
      <c r="G292" s="227">
        <v>22005518</v>
      </c>
      <c r="H292" s="227">
        <f t="shared" si="36"/>
        <v>-4915029</v>
      </c>
      <c r="I292" s="437">
        <f t="shared" si="37"/>
        <v>-0.22335438774947267</v>
      </c>
      <c r="J292" s="437"/>
      <c r="K292" s="365"/>
      <c r="L292" s="18">
        <v>22005518</v>
      </c>
      <c r="M292" s="234">
        <f t="shared" si="38"/>
        <v>-4915029</v>
      </c>
      <c r="N292" s="365"/>
      <c r="O292" s="18">
        <v>16814388.25</v>
      </c>
      <c r="P292" s="234">
        <f t="shared" si="39"/>
        <v>276100.75</v>
      </c>
      <c r="Q292" s="353"/>
      <c r="R292" s="226">
        <v>34687574</v>
      </c>
      <c r="S292" s="226">
        <v>34687574</v>
      </c>
      <c r="T292" s="227">
        <v>34687574</v>
      </c>
      <c r="U292" s="227">
        <v>33823437.5</v>
      </c>
      <c r="V292" s="227">
        <v>33823437.5</v>
      </c>
      <c r="W292" s="227">
        <v>33823437.5</v>
      </c>
      <c r="X292" s="227">
        <v>32959301</v>
      </c>
      <c r="Y292" s="227">
        <v>32959301</v>
      </c>
      <c r="Z292" s="227">
        <v>32959301</v>
      </c>
      <c r="AA292" s="227">
        <v>32095164.5</v>
      </c>
      <c r="AB292" s="227">
        <v>32095164.5</v>
      </c>
      <c r="AC292" s="227">
        <v>32095164.5</v>
      </c>
      <c r="AD292" s="227">
        <v>22005518</v>
      </c>
      <c r="AE292" s="226">
        <v>22005518</v>
      </c>
      <c r="AF292" s="227">
        <v>22005518</v>
      </c>
      <c r="AG292" s="227">
        <v>21479860</v>
      </c>
      <c r="AH292" s="227">
        <v>21479860</v>
      </c>
      <c r="AI292" s="227">
        <v>21479860</v>
      </c>
      <c r="AJ292" s="227">
        <v>20954202</v>
      </c>
      <c r="AK292" s="227">
        <v>20954202</v>
      </c>
      <c r="AL292" s="227">
        <v>20954202</v>
      </c>
      <c r="AM292" s="227">
        <v>16814388.25</v>
      </c>
      <c r="AN292" s="227">
        <v>16814388.25</v>
      </c>
      <c r="AO292" s="227">
        <v>16814388.25</v>
      </c>
      <c r="AP292" s="228">
        <v>17090489</v>
      </c>
      <c r="AQ292" s="227"/>
    </row>
    <row r="293" spans="1:43" s="13" customFormat="1" ht="12.75" outlineLevel="3" x14ac:dyDescent="0.2">
      <c r="A293" s="360" t="s">
        <v>1493</v>
      </c>
      <c r="B293" s="361" t="s">
        <v>2363</v>
      </c>
      <c r="C293" s="362" t="s">
        <v>3226</v>
      </c>
      <c r="D293" s="363"/>
      <c r="E293" s="364"/>
      <c r="F293" s="227">
        <v>6717135</v>
      </c>
      <c r="G293" s="227">
        <v>-9686449</v>
      </c>
      <c r="H293" s="227">
        <f t="shared" si="36"/>
        <v>16403584</v>
      </c>
      <c r="I293" s="437">
        <f t="shared" si="37"/>
        <v>1.6934569107833015</v>
      </c>
      <c r="J293" s="437"/>
      <c r="K293" s="365"/>
      <c r="L293" s="18">
        <v>-9686449</v>
      </c>
      <c r="M293" s="234">
        <f t="shared" si="38"/>
        <v>16403584</v>
      </c>
      <c r="N293" s="365"/>
      <c r="O293" s="18">
        <v>-4890353.75</v>
      </c>
      <c r="P293" s="234">
        <f t="shared" si="39"/>
        <v>11607488.75</v>
      </c>
      <c r="Q293" s="353"/>
      <c r="R293" s="226">
        <v>-5543140</v>
      </c>
      <c r="S293" s="226">
        <v>-5543140</v>
      </c>
      <c r="T293" s="227">
        <v>-5543140</v>
      </c>
      <c r="U293" s="227">
        <v>-4977302.24</v>
      </c>
      <c r="V293" s="227">
        <v>-4977302.24</v>
      </c>
      <c r="W293" s="227">
        <v>-4977302.24</v>
      </c>
      <c r="X293" s="227">
        <v>-4411464.4800000004</v>
      </c>
      <c r="Y293" s="227">
        <v>-4411464.4800000004</v>
      </c>
      <c r="Z293" s="227">
        <v>-4411464.4800000004</v>
      </c>
      <c r="AA293" s="227">
        <v>-3845626.7199999997</v>
      </c>
      <c r="AB293" s="227">
        <v>-3845626.7199999997</v>
      </c>
      <c r="AC293" s="227">
        <v>-3845626.7199999997</v>
      </c>
      <c r="AD293" s="227">
        <v>-9686449</v>
      </c>
      <c r="AE293" s="226">
        <v>-9686449</v>
      </c>
      <c r="AF293" s="227">
        <v>-9686449</v>
      </c>
      <c r="AG293" s="227">
        <v>-9116099.6199999992</v>
      </c>
      <c r="AH293" s="227">
        <v>-9116099.6199999992</v>
      </c>
      <c r="AI293" s="227">
        <v>-9116099.6199999992</v>
      </c>
      <c r="AJ293" s="227">
        <v>-8545750.2400000002</v>
      </c>
      <c r="AK293" s="227">
        <v>-8545750.2400000002</v>
      </c>
      <c r="AL293" s="227">
        <v>-8545750.2400000002</v>
      </c>
      <c r="AM293" s="227">
        <v>-4890353.75</v>
      </c>
      <c r="AN293" s="227">
        <v>-4890353.75</v>
      </c>
      <c r="AO293" s="227">
        <v>-4890353.75</v>
      </c>
      <c r="AP293" s="228">
        <v>6717135</v>
      </c>
      <c r="AQ293" s="227"/>
    </row>
    <row r="294" spans="1:43" s="13" customFormat="1" ht="12.75" outlineLevel="3" x14ac:dyDescent="0.2">
      <c r="A294" s="360" t="s">
        <v>1494</v>
      </c>
      <c r="B294" s="361" t="s">
        <v>2364</v>
      </c>
      <c r="C294" s="362" t="s">
        <v>3227</v>
      </c>
      <c r="D294" s="363"/>
      <c r="E294" s="364"/>
      <c r="F294" s="227">
        <v>-104001</v>
      </c>
      <c r="G294" s="227">
        <v>-82671</v>
      </c>
      <c r="H294" s="227">
        <f t="shared" si="36"/>
        <v>-21330</v>
      </c>
      <c r="I294" s="437">
        <f t="shared" si="37"/>
        <v>-0.25801066879558732</v>
      </c>
      <c r="J294" s="437"/>
      <c r="K294" s="365"/>
      <c r="L294" s="18">
        <v>-82671</v>
      </c>
      <c r="M294" s="234">
        <f t="shared" si="38"/>
        <v>-21330</v>
      </c>
      <c r="N294" s="365"/>
      <c r="O294" s="18">
        <v>-94454.25</v>
      </c>
      <c r="P294" s="234">
        <f t="shared" si="39"/>
        <v>-9546.75</v>
      </c>
      <c r="Q294" s="353"/>
      <c r="R294" s="226">
        <v>-94715</v>
      </c>
      <c r="S294" s="226">
        <v>-94715</v>
      </c>
      <c r="T294" s="227">
        <v>-94715</v>
      </c>
      <c r="U294" s="227">
        <v>-95543.25</v>
      </c>
      <c r="V294" s="227">
        <v>-95543.25</v>
      </c>
      <c r="W294" s="227">
        <v>-95543.25</v>
      </c>
      <c r="X294" s="227">
        <v>-96371.5</v>
      </c>
      <c r="Y294" s="227">
        <v>-96371.5</v>
      </c>
      <c r="Z294" s="227">
        <v>-96371.5</v>
      </c>
      <c r="AA294" s="227">
        <v>-97199.75</v>
      </c>
      <c r="AB294" s="227">
        <v>-97199.75</v>
      </c>
      <c r="AC294" s="227">
        <v>-97199.75</v>
      </c>
      <c r="AD294" s="227">
        <v>-82671</v>
      </c>
      <c r="AE294" s="226">
        <v>-82671</v>
      </c>
      <c r="AF294" s="227">
        <v>-82671</v>
      </c>
      <c r="AG294" s="227">
        <v>-83435.5</v>
      </c>
      <c r="AH294" s="227">
        <v>-83435.5</v>
      </c>
      <c r="AI294" s="227">
        <v>-83435.5</v>
      </c>
      <c r="AJ294" s="227">
        <v>-84200</v>
      </c>
      <c r="AK294" s="227">
        <v>-84200</v>
      </c>
      <c r="AL294" s="227">
        <v>-84200</v>
      </c>
      <c r="AM294" s="227">
        <v>-94454.25</v>
      </c>
      <c r="AN294" s="227">
        <v>-94454.25</v>
      </c>
      <c r="AO294" s="227">
        <v>-94454.25</v>
      </c>
      <c r="AP294" s="228">
        <v>-104001</v>
      </c>
      <c r="AQ294" s="227"/>
    </row>
    <row r="295" spans="1:43" s="13" customFormat="1" ht="12.75" outlineLevel="3" x14ac:dyDescent="0.2">
      <c r="A295" s="360" t="s">
        <v>1495</v>
      </c>
      <c r="B295" s="361" t="s">
        <v>2365</v>
      </c>
      <c r="C295" s="362" t="s">
        <v>3228</v>
      </c>
      <c r="D295" s="363"/>
      <c r="E295" s="364"/>
      <c r="F295" s="227">
        <v>0</v>
      </c>
      <c r="G295" s="227">
        <v>372015.06</v>
      </c>
      <c r="H295" s="227">
        <f t="shared" si="36"/>
        <v>-372015.06</v>
      </c>
      <c r="I295" s="437" t="str">
        <f t="shared" si="37"/>
        <v>N.M.</v>
      </c>
      <c r="J295" s="437"/>
      <c r="K295" s="365"/>
      <c r="L295" s="18">
        <v>372015.06</v>
      </c>
      <c r="M295" s="234">
        <f t="shared" si="38"/>
        <v>-372015.06</v>
      </c>
      <c r="N295" s="365"/>
      <c r="O295" s="18">
        <v>0</v>
      </c>
      <c r="P295" s="234">
        <f t="shared" si="39"/>
        <v>0</v>
      </c>
      <c r="Q295" s="353"/>
      <c r="R295" s="226">
        <v>1554871.33</v>
      </c>
      <c r="S295" s="226">
        <v>1842619.25</v>
      </c>
      <c r="T295" s="227">
        <v>290310.86</v>
      </c>
      <c r="U295" s="227">
        <v>221192.27000000002</v>
      </c>
      <c r="V295" s="227">
        <v>828273.39</v>
      </c>
      <c r="W295" s="227">
        <v>1158294.77</v>
      </c>
      <c r="X295" s="227">
        <v>330437.03000000003</v>
      </c>
      <c r="Y295" s="227">
        <v>0</v>
      </c>
      <c r="Z295" s="227">
        <v>97178.74</v>
      </c>
      <c r="AA295" s="227">
        <v>184226.41</v>
      </c>
      <c r="AB295" s="227">
        <v>165134.6</v>
      </c>
      <c r="AC295" s="227">
        <v>328448.15000000002</v>
      </c>
      <c r="AD295" s="227">
        <v>372015.06</v>
      </c>
      <c r="AE295" s="226">
        <v>591052.87</v>
      </c>
      <c r="AF295" s="227">
        <v>885946.68</v>
      </c>
      <c r="AG295" s="227">
        <v>1067636.74</v>
      </c>
      <c r="AH295" s="227">
        <v>0</v>
      </c>
      <c r="AI295" s="227">
        <v>0</v>
      </c>
      <c r="AJ295" s="227">
        <v>0</v>
      </c>
      <c r="AK295" s="227">
        <v>0</v>
      </c>
      <c r="AL295" s="227">
        <v>0</v>
      </c>
      <c r="AM295" s="227">
        <v>0</v>
      </c>
      <c r="AN295" s="227">
        <v>0</v>
      </c>
      <c r="AO295" s="227">
        <v>0</v>
      </c>
      <c r="AP295" s="228">
        <v>0</v>
      </c>
      <c r="AQ295" s="227"/>
    </row>
    <row r="296" spans="1:43" s="13" customFormat="1" ht="12.75" outlineLevel="3" x14ac:dyDescent="0.2">
      <c r="A296" s="360" t="s">
        <v>1496</v>
      </c>
      <c r="B296" s="361" t="s">
        <v>2366</v>
      </c>
      <c r="C296" s="362" t="s">
        <v>3229</v>
      </c>
      <c r="D296" s="363"/>
      <c r="E296" s="364"/>
      <c r="F296" s="227">
        <v>433238.91000000003</v>
      </c>
      <c r="G296" s="227">
        <v>649859.07000000007</v>
      </c>
      <c r="H296" s="227">
        <f t="shared" si="36"/>
        <v>-216620.16000000003</v>
      </c>
      <c r="I296" s="437">
        <f t="shared" si="37"/>
        <v>-0.33333405656706461</v>
      </c>
      <c r="J296" s="437"/>
      <c r="K296" s="365"/>
      <c r="L296" s="18">
        <v>649859.07000000007</v>
      </c>
      <c r="M296" s="234">
        <f t="shared" si="38"/>
        <v>-216620.16000000003</v>
      </c>
      <c r="N296" s="365"/>
      <c r="O296" s="18">
        <v>451290.59</v>
      </c>
      <c r="P296" s="234">
        <f t="shared" si="39"/>
        <v>-18051.679999999993</v>
      </c>
      <c r="Q296" s="353"/>
      <c r="R296" s="226">
        <v>866479.23</v>
      </c>
      <c r="S296" s="226">
        <v>848427.55</v>
      </c>
      <c r="T296" s="227">
        <v>830375.87</v>
      </c>
      <c r="U296" s="227">
        <v>812324.19000000006</v>
      </c>
      <c r="V296" s="227">
        <v>794272.51</v>
      </c>
      <c r="W296" s="227">
        <v>776220.83</v>
      </c>
      <c r="X296" s="227">
        <v>758169.15</v>
      </c>
      <c r="Y296" s="227">
        <v>740117.47</v>
      </c>
      <c r="Z296" s="227">
        <v>722065.79</v>
      </c>
      <c r="AA296" s="227">
        <v>704014.11</v>
      </c>
      <c r="AB296" s="227">
        <v>685962.43</v>
      </c>
      <c r="AC296" s="227">
        <v>667910.75</v>
      </c>
      <c r="AD296" s="227">
        <v>649859.07000000007</v>
      </c>
      <c r="AE296" s="226">
        <v>631807.39</v>
      </c>
      <c r="AF296" s="227">
        <v>613755.71</v>
      </c>
      <c r="AG296" s="227">
        <v>595704.03</v>
      </c>
      <c r="AH296" s="227">
        <v>577652.35</v>
      </c>
      <c r="AI296" s="227">
        <v>559600.67000000004</v>
      </c>
      <c r="AJ296" s="227">
        <v>541548.99</v>
      </c>
      <c r="AK296" s="227">
        <v>523497.31</v>
      </c>
      <c r="AL296" s="227">
        <v>505445.63</v>
      </c>
      <c r="AM296" s="227">
        <v>487393.95</v>
      </c>
      <c r="AN296" s="227">
        <v>469342.27</v>
      </c>
      <c r="AO296" s="227">
        <v>451290.59</v>
      </c>
      <c r="AP296" s="228">
        <v>433238.91000000003</v>
      </c>
      <c r="AQ296" s="227"/>
    </row>
    <row r="297" spans="1:43" s="13" customFormat="1" ht="12.75" outlineLevel="3" x14ac:dyDescent="0.2">
      <c r="A297" s="360" t="s">
        <v>1497</v>
      </c>
      <c r="B297" s="361" t="s">
        <v>2367</v>
      </c>
      <c r="C297" s="362" t="s">
        <v>3230</v>
      </c>
      <c r="D297" s="363"/>
      <c r="E297" s="364"/>
      <c r="F297" s="227">
        <v>42139774.5</v>
      </c>
      <c r="G297" s="227">
        <v>38753916.780000001</v>
      </c>
      <c r="H297" s="227">
        <f t="shared" si="36"/>
        <v>3385857.7199999988</v>
      </c>
      <c r="I297" s="437">
        <f t="shared" si="37"/>
        <v>8.7368142405346794E-2</v>
      </c>
      <c r="J297" s="437"/>
      <c r="K297" s="365"/>
      <c r="L297" s="18">
        <v>38753916.780000001</v>
      </c>
      <c r="M297" s="234">
        <f t="shared" si="38"/>
        <v>3385857.7199999988</v>
      </c>
      <c r="N297" s="365"/>
      <c r="O297" s="18">
        <v>41252281.149999999</v>
      </c>
      <c r="P297" s="234">
        <f t="shared" si="39"/>
        <v>887493.35000000149</v>
      </c>
      <c r="Q297" s="353"/>
      <c r="R297" s="226">
        <v>38132253.299999997</v>
      </c>
      <c r="S297" s="226">
        <v>38132253.299999997</v>
      </c>
      <c r="T297" s="227">
        <v>38142827.240000002</v>
      </c>
      <c r="U297" s="227">
        <v>39359168.450000003</v>
      </c>
      <c r="V297" s="227">
        <v>39085509.079999998</v>
      </c>
      <c r="W297" s="227">
        <v>38963821.520000003</v>
      </c>
      <c r="X297" s="227">
        <v>39069711.469999999</v>
      </c>
      <c r="Y297" s="227">
        <v>39191886.82</v>
      </c>
      <c r="Z297" s="227">
        <v>39179572.850000001</v>
      </c>
      <c r="AA297" s="227">
        <v>39314155.189999998</v>
      </c>
      <c r="AB297" s="227">
        <v>39770486.799999997</v>
      </c>
      <c r="AC297" s="227">
        <v>39887059.93</v>
      </c>
      <c r="AD297" s="227">
        <v>38753916.780000001</v>
      </c>
      <c r="AE297" s="226">
        <v>38753916.780000001</v>
      </c>
      <c r="AF297" s="227">
        <v>38787750.850000001</v>
      </c>
      <c r="AG297" s="227">
        <v>38772641.100000001</v>
      </c>
      <c r="AH297" s="227">
        <v>38798735.5</v>
      </c>
      <c r="AI297" s="227">
        <v>38888503.090000004</v>
      </c>
      <c r="AJ297" s="227">
        <v>38896078.729999997</v>
      </c>
      <c r="AK297" s="227">
        <v>40276068.850000001</v>
      </c>
      <c r="AL297" s="227">
        <v>39074527.549999997</v>
      </c>
      <c r="AM297" s="227">
        <v>38994617.640000001</v>
      </c>
      <c r="AN297" s="227">
        <v>39570842.590000004</v>
      </c>
      <c r="AO297" s="227">
        <v>41252281.149999999</v>
      </c>
      <c r="AP297" s="228">
        <v>42139774.5</v>
      </c>
      <c r="AQ297" s="227"/>
    </row>
    <row r="298" spans="1:43" s="13" customFormat="1" ht="12.75" outlineLevel="3" x14ac:dyDescent="0.2">
      <c r="A298" s="360" t="s">
        <v>1498</v>
      </c>
      <c r="B298" s="361" t="s">
        <v>2368</v>
      </c>
      <c r="C298" s="362" t="s">
        <v>3231</v>
      </c>
      <c r="D298" s="363"/>
      <c r="E298" s="364"/>
      <c r="F298" s="227">
        <v>94702456.700000003</v>
      </c>
      <c r="G298" s="227">
        <v>90029736.700000003</v>
      </c>
      <c r="H298" s="227">
        <f t="shared" si="36"/>
        <v>4672720</v>
      </c>
      <c r="I298" s="437">
        <f t="shared" si="37"/>
        <v>5.1901962299085565E-2</v>
      </c>
      <c r="J298" s="437"/>
      <c r="K298" s="365"/>
      <c r="L298" s="18">
        <v>90029736.700000003</v>
      </c>
      <c r="M298" s="234">
        <f t="shared" si="38"/>
        <v>4672720</v>
      </c>
      <c r="N298" s="365"/>
      <c r="O298" s="18">
        <v>90336053.700000003</v>
      </c>
      <c r="P298" s="234">
        <f t="shared" si="39"/>
        <v>4366403</v>
      </c>
      <c r="Q298" s="353"/>
      <c r="R298" s="226">
        <v>117320923.38</v>
      </c>
      <c r="S298" s="226">
        <v>117320923.38</v>
      </c>
      <c r="T298" s="227">
        <v>117562170.38</v>
      </c>
      <c r="U298" s="227">
        <v>118032712.38</v>
      </c>
      <c r="V298" s="227">
        <v>118244684.38</v>
      </c>
      <c r="W298" s="227">
        <v>118304846.38</v>
      </c>
      <c r="X298" s="227">
        <v>94395653.629999995</v>
      </c>
      <c r="Y298" s="227">
        <v>118929282.38</v>
      </c>
      <c r="Z298" s="227">
        <v>121847470.38</v>
      </c>
      <c r="AA298" s="227">
        <v>96706060.790000007</v>
      </c>
      <c r="AB298" s="227">
        <v>97338233.790000007</v>
      </c>
      <c r="AC298" s="227">
        <v>98400712.790000007</v>
      </c>
      <c r="AD298" s="227">
        <v>90029736.700000003</v>
      </c>
      <c r="AE298" s="226">
        <v>90029736.700000003</v>
      </c>
      <c r="AF298" s="227">
        <v>89815111.700000003</v>
      </c>
      <c r="AG298" s="227">
        <v>90122115.700000003</v>
      </c>
      <c r="AH298" s="227">
        <v>91240858.700000003</v>
      </c>
      <c r="AI298" s="227">
        <v>91075805.700000003</v>
      </c>
      <c r="AJ298" s="227">
        <v>91174014.700000003</v>
      </c>
      <c r="AK298" s="227">
        <v>91583707.700000003</v>
      </c>
      <c r="AL298" s="227">
        <v>92058317.700000003</v>
      </c>
      <c r="AM298" s="227">
        <v>92365881.700000003</v>
      </c>
      <c r="AN298" s="227">
        <v>92318608.700000003</v>
      </c>
      <c r="AO298" s="227">
        <v>90336053.700000003</v>
      </c>
      <c r="AP298" s="228">
        <v>94702456.700000003</v>
      </c>
      <c r="AQ298" s="227"/>
    </row>
    <row r="299" spans="1:43" s="13" customFormat="1" ht="12.75" outlineLevel="3" x14ac:dyDescent="0.2">
      <c r="A299" s="360" t="s">
        <v>1499</v>
      </c>
      <c r="B299" s="361" t="s">
        <v>2369</v>
      </c>
      <c r="C299" s="362" t="s">
        <v>3232</v>
      </c>
      <c r="D299" s="363"/>
      <c r="E299" s="364"/>
      <c r="F299" s="227">
        <v>611000.61</v>
      </c>
      <c r="G299" s="227">
        <v>645914.97</v>
      </c>
      <c r="H299" s="227">
        <f t="shared" si="36"/>
        <v>-34914.359999999986</v>
      </c>
      <c r="I299" s="437">
        <f t="shared" si="37"/>
        <v>-5.4054111797408856E-2</v>
      </c>
      <c r="J299" s="437"/>
      <c r="K299" s="365"/>
      <c r="L299" s="18">
        <v>645914.97</v>
      </c>
      <c r="M299" s="234">
        <f t="shared" si="38"/>
        <v>-34914.359999999986</v>
      </c>
      <c r="N299" s="365"/>
      <c r="O299" s="18">
        <v>613910.14</v>
      </c>
      <c r="P299" s="234">
        <f t="shared" si="39"/>
        <v>-2909.5300000000279</v>
      </c>
      <c r="Q299" s="353"/>
      <c r="R299" s="226">
        <v>680829.33</v>
      </c>
      <c r="S299" s="226">
        <v>677919.8</v>
      </c>
      <c r="T299" s="227">
        <v>675010.27</v>
      </c>
      <c r="U299" s="227">
        <v>672100.74</v>
      </c>
      <c r="V299" s="227">
        <v>669191.21</v>
      </c>
      <c r="W299" s="227">
        <v>666281.68000000005</v>
      </c>
      <c r="X299" s="227">
        <v>663372.15</v>
      </c>
      <c r="Y299" s="227">
        <v>660462.62</v>
      </c>
      <c r="Z299" s="227">
        <v>657553.09</v>
      </c>
      <c r="AA299" s="227">
        <v>654643.56000000006</v>
      </c>
      <c r="AB299" s="227">
        <v>651734.03</v>
      </c>
      <c r="AC299" s="227">
        <v>648824.5</v>
      </c>
      <c r="AD299" s="227">
        <v>645914.97</v>
      </c>
      <c r="AE299" s="226">
        <v>643005.44000000006</v>
      </c>
      <c r="AF299" s="227">
        <v>640095.91</v>
      </c>
      <c r="AG299" s="227">
        <v>637186.38</v>
      </c>
      <c r="AH299" s="227">
        <v>634276.85</v>
      </c>
      <c r="AI299" s="227">
        <v>631367.32000000007</v>
      </c>
      <c r="AJ299" s="227">
        <v>628457.79</v>
      </c>
      <c r="AK299" s="227">
        <v>625548.26</v>
      </c>
      <c r="AL299" s="227">
        <v>622638.73</v>
      </c>
      <c r="AM299" s="227">
        <v>619729.20000000007</v>
      </c>
      <c r="AN299" s="227">
        <v>616819.67000000004</v>
      </c>
      <c r="AO299" s="227">
        <v>613910.14</v>
      </c>
      <c r="AP299" s="228">
        <v>611000.61</v>
      </c>
      <c r="AQ299" s="227"/>
    </row>
    <row r="300" spans="1:43" s="13" customFormat="1" ht="12.75" outlineLevel="3" x14ac:dyDescent="0.2">
      <c r="A300" s="360" t="s">
        <v>1500</v>
      </c>
      <c r="B300" s="361" t="s">
        <v>2370</v>
      </c>
      <c r="C300" s="362" t="s">
        <v>3233</v>
      </c>
      <c r="D300" s="363"/>
      <c r="E300" s="364"/>
      <c r="F300" s="227">
        <v>0</v>
      </c>
      <c r="G300" s="227">
        <v>330235</v>
      </c>
      <c r="H300" s="227">
        <f t="shared" si="36"/>
        <v>-330235</v>
      </c>
      <c r="I300" s="437" t="str">
        <f t="shared" si="37"/>
        <v>N.M.</v>
      </c>
      <c r="J300" s="437"/>
      <c r="K300" s="365"/>
      <c r="L300" s="18">
        <v>330235</v>
      </c>
      <c r="M300" s="234">
        <f t="shared" si="38"/>
        <v>-330235</v>
      </c>
      <c r="N300" s="365"/>
      <c r="O300" s="18">
        <v>27515</v>
      </c>
      <c r="P300" s="234">
        <f t="shared" si="39"/>
        <v>-27515</v>
      </c>
      <c r="Q300" s="353"/>
      <c r="R300" s="226">
        <v>0</v>
      </c>
      <c r="S300" s="226">
        <v>0</v>
      </c>
      <c r="T300" s="227">
        <v>0</v>
      </c>
      <c r="U300" s="227">
        <v>0</v>
      </c>
      <c r="V300" s="227">
        <v>0</v>
      </c>
      <c r="W300" s="227">
        <v>0</v>
      </c>
      <c r="X300" s="227">
        <v>0</v>
      </c>
      <c r="Y300" s="227">
        <v>0</v>
      </c>
      <c r="Z300" s="227">
        <v>0</v>
      </c>
      <c r="AA300" s="227">
        <v>0</v>
      </c>
      <c r="AB300" s="227">
        <v>330235</v>
      </c>
      <c r="AC300" s="227">
        <v>330235</v>
      </c>
      <c r="AD300" s="227">
        <v>330235</v>
      </c>
      <c r="AE300" s="226">
        <v>302715</v>
      </c>
      <c r="AF300" s="227">
        <v>275195</v>
      </c>
      <c r="AG300" s="227">
        <v>247675</v>
      </c>
      <c r="AH300" s="227">
        <v>220155</v>
      </c>
      <c r="AI300" s="227">
        <v>192635</v>
      </c>
      <c r="AJ300" s="227">
        <v>165115</v>
      </c>
      <c r="AK300" s="227">
        <v>137595</v>
      </c>
      <c r="AL300" s="227">
        <v>110075</v>
      </c>
      <c r="AM300" s="227">
        <v>82555</v>
      </c>
      <c r="AN300" s="227">
        <v>55035</v>
      </c>
      <c r="AO300" s="227">
        <v>27515</v>
      </c>
      <c r="AP300" s="228">
        <v>0</v>
      </c>
      <c r="AQ300" s="227"/>
    </row>
    <row r="301" spans="1:43" s="13" customFormat="1" ht="12.75" outlineLevel="3" x14ac:dyDescent="0.2">
      <c r="A301" s="360" t="s">
        <v>1501</v>
      </c>
      <c r="B301" s="361" t="s">
        <v>2371</v>
      </c>
      <c r="C301" s="362" t="s">
        <v>3233</v>
      </c>
      <c r="D301" s="363"/>
      <c r="E301" s="364"/>
      <c r="F301" s="227">
        <v>1073198</v>
      </c>
      <c r="G301" s="227">
        <v>0</v>
      </c>
      <c r="H301" s="227">
        <f t="shared" ref="H301:H332" si="40">+F301-G301</f>
        <v>1073198</v>
      </c>
      <c r="I301" s="437" t="str">
        <f t="shared" ref="I301:I332" si="41">IF(G301&lt;0,IF(H301=0,0,IF(OR(G301=0,F301=0),"N.M.",IF(ABS(H301/G301)&gt;=10,"N.M.",H301/(-G301)))),IF(H301=0,0,IF(OR(G301=0,F301=0),"N.M.",IF(ABS(H301/G301)&gt;=10,"N.M.",H301/G301))))</f>
        <v>N.M.</v>
      </c>
      <c r="J301" s="437"/>
      <c r="K301" s="365"/>
      <c r="L301" s="18">
        <v>0</v>
      </c>
      <c r="M301" s="234">
        <f t="shared" ref="M301:M332" si="42">F301-L301</f>
        <v>1073198</v>
      </c>
      <c r="N301" s="365"/>
      <c r="O301" s="18">
        <v>851689</v>
      </c>
      <c r="P301" s="234">
        <f t="shared" ref="P301:P332" si="43">+F301-O301</f>
        <v>221509</v>
      </c>
      <c r="Q301" s="353"/>
      <c r="R301" s="226">
        <v>0</v>
      </c>
      <c r="S301" s="226">
        <v>0</v>
      </c>
      <c r="T301" s="227">
        <v>0</v>
      </c>
      <c r="U301" s="227">
        <v>0</v>
      </c>
      <c r="V301" s="227">
        <v>0</v>
      </c>
      <c r="W301" s="227">
        <v>0</v>
      </c>
      <c r="X301" s="227">
        <v>0</v>
      </c>
      <c r="Y301" s="227">
        <v>0</v>
      </c>
      <c r="Z301" s="227">
        <v>0</v>
      </c>
      <c r="AA301" s="227">
        <v>0</v>
      </c>
      <c r="AB301" s="227">
        <v>0</v>
      </c>
      <c r="AC301" s="227">
        <v>0</v>
      </c>
      <c r="AD301" s="227">
        <v>0</v>
      </c>
      <c r="AE301" s="226">
        <v>0</v>
      </c>
      <c r="AF301" s="227">
        <v>0</v>
      </c>
      <c r="AG301" s="227">
        <v>0</v>
      </c>
      <c r="AH301" s="227">
        <v>0</v>
      </c>
      <c r="AI301" s="227">
        <v>0</v>
      </c>
      <c r="AJ301" s="227">
        <v>851689</v>
      </c>
      <c r="AK301" s="227">
        <v>851689</v>
      </c>
      <c r="AL301" s="227">
        <v>851689</v>
      </c>
      <c r="AM301" s="227">
        <v>851689</v>
      </c>
      <c r="AN301" s="227">
        <v>851689</v>
      </c>
      <c r="AO301" s="227">
        <v>851689</v>
      </c>
      <c r="AP301" s="228">
        <v>1073198</v>
      </c>
      <c r="AQ301" s="227"/>
    </row>
    <row r="302" spans="1:43" s="13" customFormat="1" ht="12.75" outlineLevel="3" x14ac:dyDescent="0.2">
      <c r="A302" s="360" t="s">
        <v>1502</v>
      </c>
      <c r="B302" s="361" t="s">
        <v>2372</v>
      </c>
      <c r="C302" s="362" t="s">
        <v>3233</v>
      </c>
      <c r="D302" s="363"/>
      <c r="E302" s="364"/>
      <c r="F302" s="227">
        <v>13564</v>
      </c>
      <c r="G302" s="227">
        <v>0</v>
      </c>
      <c r="H302" s="227">
        <f t="shared" si="40"/>
        <v>13564</v>
      </c>
      <c r="I302" s="437" t="str">
        <f t="shared" si="41"/>
        <v>N.M.</v>
      </c>
      <c r="J302" s="437"/>
      <c r="K302" s="365"/>
      <c r="L302" s="18">
        <v>0</v>
      </c>
      <c r="M302" s="234">
        <f t="shared" si="42"/>
        <v>13564</v>
      </c>
      <c r="N302" s="365"/>
      <c r="O302" s="18">
        <v>0</v>
      </c>
      <c r="P302" s="234">
        <f t="shared" si="43"/>
        <v>13564</v>
      </c>
      <c r="Q302" s="353"/>
      <c r="R302" s="226">
        <v>0</v>
      </c>
      <c r="S302" s="226">
        <v>0</v>
      </c>
      <c r="T302" s="227">
        <v>0</v>
      </c>
      <c r="U302" s="227">
        <v>0</v>
      </c>
      <c r="V302" s="227">
        <v>0</v>
      </c>
      <c r="W302" s="227">
        <v>0</v>
      </c>
      <c r="X302" s="227">
        <v>0</v>
      </c>
      <c r="Y302" s="227">
        <v>0</v>
      </c>
      <c r="Z302" s="227">
        <v>0</v>
      </c>
      <c r="AA302" s="227">
        <v>0</v>
      </c>
      <c r="AB302" s="227">
        <v>0</v>
      </c>
      <c r="AC302" s="227">
        <v>0</v>
      </c>
      <c r="AD302" s="227">
        <v>0</v>
      </c>
      <c r="AE302" s="226">
        <v>0</v>
      </c>
      <c r="AF302" s="227">
        <v>0</v>
      </c>
      <c r="AG302" s="227">
        <v>0</v>
      </c>
      <c r="AH302" s="227">
        <v>0</v>
      </c>
      <c r="AI302" s="227">
        <v>0</v>
      </c>
      <c r="AJ302" s="227">
        <v>0</v>
      </c>
      <c r="AK302" s="227">
        <v>0</v>
      </c>
      <c r="AL302" s="227">
        <v>0</v>
      </c>
      <c r="AM302" s="227">
        <v>0</v>
      </c>
      <c r="AN302" s="227">
        <v>0</v>
      </c>
      <c r="AO302" s="227">
        <v>0</v>
      </c>
      <c r="AP302" s="228">
        <v>13564</v>
      </c>
      <c r="AQ302" s="227"/>
    </row>
    <row r="303" spans="1:43" s="13" customFormat="1" ht="12.75" outlineLevel="3" x14ac:dyDescent="0.2">
      <c r="A303" s="360" t="s">
        <v>1503</v>
      </c>
      <c r="B303" s="361" t="s">
        <v>2373</v>
      </c>
      <c r="C303" s="362" t="s">
        <v>3234</v>
      </c>
      <c r="D303" s="363"/>
      <c r="E303" s="364"/>
      <c r="F303" s="227">
        <v>-25052851.75</v>
      </c>
      <c r="G303" s="227">
        <v>-24901950.59</v>
      </c>
      <c r="H303" s="227">
        <f t="shared" si="40"/>
        <v>-150901.16000000015</v>
      </c>
      <c r="I303" s="437">
        <f t="shared" si="41"/>
        <v>-6.0598128429585063E-3</v>
      </c>
      <c r="J303" s="437"/>
      <c r="K303" s="365"/>
      <c r="L303" s="18">
        <v>-24901950.59</v>
      </c>
      <c r="M303" s="234">
        <f t="shared" si="42"/>
        <v>-150901.16000000015</v>
      </c>
      <c r="N303" s="365"/>
      <c r="O303" s="18">
        <v>-25053875.890000001</v>
      </c>
      <c r="P303" s="234">
        <f t="shared" si="43"/>
        <v>1024.140000000596</v>
      </c>
      <c r="Q303" s="353"/>
      <c r="R303" s="226">
        <v>-26510255.800000001</v>
      </c>
      <c r="S303" s="226">
        <v>-26434120.600000001</v>
      </c>
      <c r="T303" s="227">
        <v>-26355449.370000001</v>
      </c>
      <c r="U303" s="227">
        <v>-26228886.59</v>
      </c>
      <c r="V303" s="227">
        <v>-26105927.600000001</v>
      </c>
      <c r="W303" s="227">
        <v>-25712206.190000001</v>
      </c>
      <c r="X303" s="227">
        <v>-25608762.760000002</v>
      </c>
      <c r="Y303" s="227">
        <v>-25517940.399999999</v>
      </c>
      <c r="Z303" s="227">
        <v>-25124597.149999999</v>
      </c>
      <c r="AA303" s="227">
        <v>-24904835.170000002</v>
      </c>
      <c r="AB303" s="227">
        <v>-24936384.34</v>
      </c>
      <c r="AC303" s="227">
        <v>-24919601.710000001</v>
      </c>
      <c r="AD303" s="227">
        <v>-24901950.59</v>
      </c>
      <c r="AE303" s="226">
        <v>-24883566.550000001</v>
      </c>
      <c r="AF303" s="227">
        <v>-24889263.050000001</v>
      </c>
      <c r="AG303" s="227">
        <v>-24876726.52</v>
      </c>
      <c r="AH303" s="227">
        <v>-24859092.629999999</v>
      </c>
      <c r="AI303" s="227">
        <v>-24855411.18</v>
      </c>
      <c r="AJ303" s="227">
        <v>-24845237.18</v>
      </c>
      <c r="AK303" s="227">
        <v>-24844410.039999999</v>
      </c>
      <c r="AL303" s="227">
        <v>-24843852.140000001</v>
      </c>
      <c r="AM303" s="227">
        <v>-25055240.370000001</v>
      </c>
      <c r="AN303" s="227">
        <v>-25054508.440000001</v>
      </c>
      <c r="AO303" s="227">
        <v>-25053875.890000001</v>
      </c>
      <c r="AP303" s="228">
        <v>-25052851.75</v>
      </c>
      <c r="AQ303" s="227"/>
    </row>
    <row r="304" spans="1:43" s="13" customFormat="1" ht="12.75" outlineLevel="3" x14ac:dyDescent="0.2">
      <c r="A304" s="360" t="s">
        <v>1504</v>
      </c>
      <c r="B304" s="361" t="s">
        <v>2374</v>
      </c>
      <c r="C304" s="362" t="s">
        <v>3235</v>
      </c>
      <c r="D304" s="363"/>
      <c r="E304" s="364"/>
      <c r="F304" s="227">
        <v>5295574.4400000004</v>
      </c>
      <c r="G304" s="227">
        <v>4720791.29</v>
      </c>
      <c r="H304" s="227">
        <f t="shared" si="40"/>
        <v>574783.15000000037</v>
      </c>
      <c r="I304" s="437">
        <f t="shared" si="41"/>
        <v>0.1217556792263952</v>
      </c>
      <c r="J304" s="437"/>
      <c r="K304" s="365"/>
      <c r="L304" s="18">
        <v>4720791.29</v>
      </c>
      <c r="M304" s="234">
        <f t="shared" si="42"/>
        <v>574783.15000000037</v>
      </c>
      <c r="N304" s="365"/>
      <c r="O304" s="18">
        <v>5299541.34</v>
      </c>
      <c r="P304" s="234">
        <f t="shared" si="43"/>
        <v>-3966.8999999994412</v>
      </c>
      <c r="Q304" s="353"/>
      <c r="R304" s="226">
        <v>9916947.3800000008</v>
      </c>
      <c r="S304" s="226">
        <v>9326893.4900000002</v>
      </c>
      <c r="T304" s="227">
        <v>9117694.3699999992</v>
      </c>
      <c r="U304" s="227">
        <v>8924859.6500000004</v>
      </c>
      <c r="V304" s="227">
        <v>8467721.6899999995</v>
      </c>
      <c r="W304" s="227">
        <v>8227131.1600000001</v>
      </c>
      <c r="X304" s="227">
        <v>8003540.5300000003</v>
      </c>
      <c r="Y304" s="227">
        <v>7951821.3899999997</v>
      </c>
      <c r="Z304" s="227">
        <v>7800589.8300000001</v>
      </c>
      <c r="AA304" s="227">
        <v>9869082.7100000009</v>
      </c>
      <c r="AB304" s="227">
        <v>4839309.47</v>
      </c>
      <c r="AC304" s="227">
        <v>4810068.03</v>
      </c>
      <c r="AD304" s="227">
        <v>4720791.29</v>
      </c>
      <c r="AE304" s="226">
        <v>4712558.5</v>
      </c>
      <c r="AF304" s="227">
        <v>4709351.33</v>
      </c>
      <c r="AG304" s="227">
        <v>5531233.3399999999</v>
      </c>
      <c r="AH304" s="227">
        <v>5435244.6600000001</v>
      </c>
      <c r="AI304" s="227">
        <v>5366458.8899999997</v>
      </c>
      <c r="AJ304" s="227">
        <v>5364865.1900000004</v>
      </c>
      <c r="AK304" s="227">
        <v>5363601.66</v>
      </c>
      <c r="AL304" s="227">
        <v>5322444.09</v>
      </c>
      <c r="AM304" s="227">
        <v>5332773.01</v>
      </c>
      <c r="AN304" s="227">
        <v>5292616.67</v>
      </c>
      <c r="AO304" s="227">
        <v>5299541.34</v>
      </c>
      <c r="AP304" s="228">
        <v>5295574.4400000004</v>
      </c>
      <c r="AQ304" s="227"/>
    </row>
    <row r="305" spans="1:43" s="13" customFormat="1" ht="12.75" outlineLevel="3" x14ac:dyDescent="0.2">
      <c r="A305" s="360" t="s">
        <v>1505</v>
      </c>
      <c r="B305" s="361" t="s">
        <v>2375</v>
      </c>
      <c r="C305" s="362" t="s">
        <v>3236</v>
      </c>
      <c r="D305" s="363"/>
      <c r="E305" s="364"/>
      <c r="F305" s="227">
        <v>3015785.42</v>
      </c>
      <c r="G305" s="227">
        <v>3015785.42</v>
      </c>
      <c r="H305" s="227">
        <f t="shared" si="40"/>
        <v>0</v>
      </c>
      <c r="I305" s="437">
        <f t="shared" si="41"/>
        <v>0</v>
      </c>
      <c r="J305" s="437"/>
      <c r="K305" s="365"/>
      <c r="L305" s="18">
        <v>3015785.42</v>
      </c>
      <c r="M305" s="234">
        <f t="shared" si="42"/>
        <v>0</v>
      </c>
      <c r="N305" s="365"/>
      <c r="O305" s="18">
        <v>3015785.42</v>
      </c>
      <c r="P305" s="234">
        <f t="shared" si="43"/>
        <v>0</v>
      </c>
      <c r="Q305" s="353"/>
      <c r="R305" s="226">
        <v>3015785.42</v>
      </c>
      <c r="S305" s="226">
        <v>3015785.42</v>
      </c>
      <c r="T305" s="227">
        <v>3015785.42</v>
      </c>
      <c r="U305" s="227">
        <v>3015785.42</v>
      </c>
      <c r="V305" s="227">
        <v>3015785.42</v>
      </c>
      <c r="W305" s="227">
        <v>3015785.42</v>
      </c>
      <c r="X305" s="227">
        <v>3015785.42</v>
      </c>
      <c r="Y305" s="227">
        <v>3015785.42</v>
      </c>
      <c r="Z305" s="227">
        <v>3015785.42</v>
      </c>
      <c r="AA305" s="227">
        <v>3015785.42</v>
      </c>
      <c r="AB305" s="227">
        <v>3015785.42</v>
      </c>
      <c r="AC305" s="227">
        <v>3015785.42</v>
      </c>
      <c r="AD305" s="227">
        <v>3015785.42</v>
      </c>
      <c r="AE305" s="226">
        <v>3015785.42</v>
      </c>
      <c r="AF305" s="227">
        <v>3015785.42</v>
      </c>
      <c r="AG305" s="227">
        <v>3015785.42</v>
      </c>
      <c r="AH305" s="227">
        <v>3015785.42</v>
      </c>
      <c r="AI305" s="227">
        <v>3015785.42</v>
      </c>
      <c r="AJ305" s="227">
        <v>3015785.42</v>
      </c>
      <c r="AK305" s="227">
        <v>3015785.42</v>
      </c>
      <c r="AL305" s="227">
        <v>3015785.42</v>
      </c>
      <c r="AM305" s="227">
        <v>3015785.42</v>
      </c>
      <c r="AN305" s="227">
        <v>3015785.42</v>
      </c>
      <c r="AO305" s="227">
        <v>3015785.42</v>
      </c>
      <c r="AP305" s="228">
        <v>3015785.42</v>
      </c>
      <c r="AQ305" s="227"/>
    </row>
    <row r="306" spans="1:43" s="13" customFormat="1" ht="12.75" outlineLevel="3" x14ac:dyDescent="0.2">
      <c r="A306" s="360" t="s">
        <v>1506</v>
      </c>
      <c r="B306" s="361" t="s">
        <v>2376</v>
      </c>
      <c r="C306" s="362" t="s">
        <v>3237</v>
      </c>
      <c r="D306" s="363"/>
      <c r="E306" s="364"/>
      <c r="F306" s="227">
        <v>256509061.91</v>
      </c>
      <c r="G306" s="227">
        <v>256509061.91</v>
      </c>
      <c r="H306" s="227">
        <f t="shared" si="40"/>
        <v>0</v>
      </c>
      <c r="I306" s="437">
        <f t="shared" si="41"/>
        <v>0</v>
      </c>
      <c r="J306" s="437"/>
      <c r="K306" s="365"/>
      <c r="L306" s="18">
        <v>256509061.91</v>
      </c>
      <c r="M306" s="234">
        <f t="shared" si="42"/>
        <v>0</v>
      </c>
      <c r="N306" s="365"/>
      <c r="O306" s="18">
        <v>256509061.91</v>
      </c>
      <c r="P306" s="234">
        <f t="shared" si="43"/>
        <v>0</v>
      </c>
      <c r="Q306" s="353"/>
      <c r="R306" s="226">
        <v>256509061.91</v>
      </c>
      <c r="S306" s="226">
        <v>256509061.91</v>
      </c>
      <c r="T306" s="227">
        <v>256509061.91</v>
      </c>
      <c r="U306" s="227">
        <v>256509061.91</v>
      </c>
      <c r="V306" s="227">
        <v>256509061.91</v>
      </c>
      <c r="W306" s="227">
        <v>256509061.91</v>
      </c>
      <c r="X306" s="227">
        <v>256509061.91</v>
      </c>
      <c r="Y306" s="227">
        <v>256509061.91</v>
      </c>
      <c r="Z306" s="227">
        <v>256509061.91</v>
      </c>
      <c r="AA306" s="227">
        <v>256509061.91</v>
      </c>
      <c r="AB306" s="227">
        <v>256509061.91</v>
      </c>
      <c r="AC306" s="227">
        <v>256509061.91</v>
      </c>
      <c r="AD306" s="227">
        <v>256509061.91</v>
      </c>
      <c r="AE306" s="226">
        <v>256509061.91</v>
      </c>
      <c r="AF306" s="227">
        <v>256509061.91</v>
      </c>
      <c r="AG306" s="227">
        <v>256509061.91</v>
      </c>
      <c r="AH306" s="227">
        <v>256509061.91</v>
      </c>
      <c r="AI306" s="227">
        <v>256509061.91</v>
      </c>
      <c r="AJ306" s="227">
        <v>256509061.91</v>
      </c>
      <c r="AK306" s="227">
        <v>256509061.91</v>
      </c>
      <c r="AL306" s="227">
        <v>256509061.91</v>
      </c>
      <c r="AM306" s="227">
        <v>256509061.91</v>
      </c>
      <c r="AN306" s="227">
        <v>256509061.91</v>
      </c>
      <c r="AO306" s="227">
        <v>256509061.91</v>
      </c>
      <c r="AP306" s="228">
        <v>256509061.91</v>
      </c>
      <c r="AQ306" s="227"/>
    </row>
    <row r="307" spans="1:43" s="13" customFormat="1" ht="12.75" outlineLevel="3" x14ac:dyDescent="0.2">
      <c r="A307" s="360" t="s">
        <v>1507</v>
      </c>
      <c r="B307" s="361" t="s">
        <v>2377</v>
      </c>
      <c r="C307" s="362" t="s">
        <v>3238</v>
      </c>
      <c r="D307" s="363"/>
      <c r="E307" s="364"/>
      <c r="F307" s="227">
        <v>110009844.64</v>
      </c>
      <c r="G307" s="227">
        <v>109576757.22</v>
      </c>
      <c r="H307" s="227">
        <f t="shared" si="40"/>
        <v>433087.42000000179</v>
      </c>
      <c r="I307" s="437">
        <f t="shared" si="41"/>
        <v>3.9523657296271445E-3</v>
      </c>
      <c r="J307" s="437"/>
      <c r="K307" s="365"/>
      <c r="L307" s="18">
        <v>109576757.22</v>
      </c>
      <c r="M307" s="234">
        <f t="shared" si="42"/>
        <v>433087.42000000179</v>
      </c>
      <c r="N307" s="365"/>
      <c r="O307" s="18">
        <v>109991272.53</v>
      </c>
      <c r="P307" s="234">
        <f t="shared" si="43"/>
        <v>18572.109999999404</v>
      </c>
      <c r="Q307" s="353"/>
      <c r="R307" s="226">
        <v>107135685.7</v>
      </c>
      <c r="S307" s="226">
        <v>107760194.87</v>
      </c>
      <c r="T307" s="227">
        <v>108001509.81</v>
      </c>
      <c r="U307" s="227">
        <v>108225632</v>
      </c>
      <c r="V307" s="227">
        <v>108713293.58</v>
      </c>
      <c r="W307" s="227">
        <v>108982591.86</v>
      </c>
      <c r="X307" s="227">
        <v>109233937.42</v>
      </c>
      <c r="Y307" s="227">
        <v>109312526.13</v>
      </c>
      <c r="Z307" s="227">
        <v>109490411.62</v>
      </c>
      <c r="AA307" s="227">
        <v>107447970.28</v>
      </c>
      <c r="AB307" s="227">
        <v>109431738.45999999</v>
      </c>
      <c r="AC307" s="227">
        <v>109474289.02</v>
      </c>
      <c r="AD307" s="227">
        <v>109576757.22</v>
      </c>
      <c r="AE307" s="226">
        <v>109597896.31</v>
      </c>
      <c r="AF307" s="227">
        <v>109613975.65000001</v>
      </c>
      <c r="AG307" s="227">
        <v>109640748.08</v>
      </c>
      <c r="AH307" s="227">
        <v>109752115.56</v>
      </c>
      <c r="AI307" s="227">
        <v>109835951</v>
      </c>
      <c r="AJ307" s="227">
        <v>109852359.58</v>
      </c>
      <c r="AK307" s="227">
        <v>109868436.15000001</v>
      </c>
      <c r="AL307" s="227">
        <v>109924406.06</v>
      </c>
      <c r="AM307" s="227">
        <v>109928750.51000001</v>
      </c>
      <c r="AN307" s="227">
        <v>109983619.76000001</v>
      </c>
      <c r="AO307" s="227">
        <v>109991272.53</v>
      </c>
      <c r="AP307" s="228">
        <v>110009844.64</v>
      </c>
      <c r="AQ307" s="227"/>
    </row>
    <row r="308" spans="1:43" s="13" customFormat="1" ht="12.75" outlineLevel="3" x14ac:dyDescent="0.2">
      <c r="A308" s="360" t="s">
        <v>1508</v>
      </c>
      <c r="B308" s="361" t="s">
        <v>2378</v>
      </c>
      <c r="C308" s="362" t="s">
        <v>3239</v>
      </c>
      <c r="D308" s="363"/>
      <c r="E308" s="364"/>
      <c r="F308" s="227">
        <v>-1749279.5899999999</v>
      </c>
      <c r="G308" s="227">
        <v>-1749279.5899999999</v>
      </c>
      <c r="H308" s="227">
        <f t="shared" si="40"/>
        <v>0</v>
      </c>
      <c r="I308" s="437">
        <f t="shared" si="41"/>
        <v>0</v>
      </c>
      <c r="J308" s="437"/>
      <c r="K308" s="365"/>
      <c r="L308" s="18">
        <v>-1749279.5899999999</v>
      </c>
      <c r="M308" s="234">
        <f t="shared" si="42"/>
        <v>0</v>
      </c>
      <c r="N308" s="365"/>
      <c r="O308" s="18">
        <v>-1749279.5899999999</v>
      </c>
      <c r="P308" s="234">
        <f t="shared" si="43"/>
        <v>0</v>
      </c>
      <c r="Q308" s="353"/>
      <c r="R308" s="226">
        <v>-1749279.5899999999</v>
      </c>
      <c r="S308" s="226">
        <v>-1749279.5899999999</v>
      </c>
      <c r="T308" s="227">
        <v>-1749279.5899999999</v>
      </c>
      <c r="U308" s="227">
        <v>-1749279.5899999999</v>
      </c>
      <c r="V308" s="227">
        <v>-1749279.5899999999</v>
      </c>
      <c r="W308" s="227">
        <v>-1749279.5899999999</v>
      </c>
      <c r="X308" s="227">
        <v>-1749279.5899999999</v>
      </c>
      <c r="Y308" s="227">
        <v>-1749279.5899999999</v>
      </c>
      <c r="Z308" s="227">
        <v>-1749279.5899999999</v>
      </c>
      <c r="AA308" s="227">
        <v>-1749279.5899999999</v>
      </c>
      <c r="AB308" s="227">
        <v>-1749279.5899999999</v>
      </c>
      <c r="AC308" s="227">
        <v>-1749279.5899999999</v>
      </c>
      <c r="AD308" s="227">
        <v>-1749279.5899999999</v>
      </c>
      <c r="AE308" s="226">
        <v>-1749279.5899999999</v>
      </c>
      <c r="AF308" s="227">
        <v>-1749279.5899999999</v>
      </c>
      <c r="AG308" s="227">
        <v>-1749279.5899999999</v>
      </c>
      <c r="AH308" s="227">
        <v>-1749279.5899999999</v>
      </c>
      <c r="AI308" s="227">
        <v>-1749279.5899999999</v>
      </c>
      <c r="AJ308" s="227">
        <v>-1749279.5899999999</v>
      </c>
      <c r="AK308" s="227">
        <v>-1749279.5899999999</v>
      </c>
      <c r="AL308" s="227">
        <v>-1749279.5899999999</v>
      </c>
      <c r="AM308" s="227">
        <v>-1749279.5899999999</v>
      </c>
      <c r="AN308" s="227">
        <v>-1749279.5899999999</v>
      </c>
      <c r="AO308" s="227">
        <v>-1749279.5899999999</v>
      </c>
      <c r="AP308" s="228">
        <v>-1749279.5899999999</v>
      </c>
      <c r="AQ308" s="227"/>
    </row>
    <row r="309" spans="1:43" s="13" customFormat="1" ht="12.75" outlineLevel="3" x14ac:dyDescent="0.2">
      <c r="A309" s="360" t="s">
        <v>1509</v>
      </c>
      <c r="B309" s="361" t="s">
        <v>2379</v>
      </c>
      <c r="C309" s="362" t="s">
        <v>3240</v>
      </c>
      <c r="D309" s="363"/>
      <c r="E309" s="364"/>
      <c r="F309" s="227">
        <v>2346763.13</v>
      </c>
      <c r="G309" s="227">
        <v>2944246.85</v>
      </c>
      <c r="H309" s="227">
        <f t="shared" si="40"/>
        <v>-597483.7200000002</v>
      </c>
      <c r="I309" s="437">
        <f t="shared" si="41"/>
        <v>-0.20293261755548797</v>
      </c>
      <c r="J309" s="437"/>
      <c r="K309" s="365"/>
      <c r="L309" s="18">
        <v>2944246.85</v>
      </c>
      <c r="M309" s="234">
        <f t="shared" si="42"/>
        <v>-597483.7200000002</v>
      </c>
      <c r="N309" s="365"/>
      <c r="O309" s="18">
        <v>2396553.44</v>
      </c>
      <c r="P309" s="234">
        <f t="shared" si="43"/>
        <v>-49790.310000000056</v>
      </c>
      <c r="Q309" s="353"/>
      <c r="R309" s="226">
        <v>3541730.5700000003</v>
      </c>
      <c r="S309" s="226">
        <v>3541730.5700000003</v>
      </c>
      <c r="T309" s="227">
        <v>3541730.5700000003</v>
      </c>
      <c r="U309" s="227">
        <v>3392359.64</v>
      </c>
      <c r="V309" s="227">
        <v>3342569.33</v>
      </c>
      <c r="W309" s="227">
        <v>3292779.02</v>
      </c>
      <c r="X309" s="227">
        <v>3242988.71</v>
      </c>
      <c r="Y309" s="227">
        <v>3193198.4</v>
      </c>
      <c r="Z309" s="227">
        <v>3143408.09</v>
      </c>
      <c r="AA309" s="227">
        <v>3093617.78</v>
      </c>
      <c r="AB309" s="227">
        <v>3043827.47</v>
      </c>
      <c r="AC309" s="227">
        <v>2994037.16</v>
      </c>
      <c r="AD309" s="227">
        <v>2944246.85</v>
      </c>
      <c r="AE309" s="226">
        <v>2894456.54</v>
      </c>
      <c r="AF309" s="227">
        <v>2844666.23</v>
      </c>
      <c r="AG309" s="227">
        <v>2794875.92</v>
      </c>
      <c r="AH309" s="227">
        <v>2745085.61</v>
      </c>
      <c r="AI309" s="227">
        <v>2695295.3</v>
      </c>
      <c r="AJ309" s="227">
        <v>2645504.9900000002</v>
      </c>
      <c r="AK309" s="227">
        <v>2595714.6800000002</v>
      </c>
      <c r="AL309" s="227">
        <v>2545924.37</v>
      </c>
      <c r="AM309" s="227">
        <v>2496134.06</v>
      </c>
      <c r="AN309" s="227">
        <v>2446343.75</v>
      </c>
      <c r="AO309" s="227">
        <v>2396553.44</v>
      </c>
      <c r="AP309" s="228">
        <v>2346763.13</v>
      </c>
      <c r="AQ309" s="227"/>
    </row>
    <row r="310" spans="1:43" s="13" customFormat="1" ht="12.75" outlineLevel="3" x14ac:dyDescent="0.2">
      <c r="A310" s="360" t="s">
        <v>1510</v>
      </c>
      <c r="B310" s="361" t="s">
        <v>2380</v>
      </c>
      <c r="C310" s="362" t="s">
        <v>3241</v>
      </c>
      <c r="D310" s="363"/>
      <c r="E310" s="364"/>
      <c r="F310" s="227">
        <v>0</v>
      </c>
      <c r="G310" s="227">
        <v>406425.67</v>
      </c>
      <c r="H310" s="227">
        <f t="shared" si="40"/>
        <v>-406425.67</v>
      </c>
      <c r="I310" s="437" t="str">
        <f t="shared" si="41"/>
        <v>N.M.</v>
      </c>
      <c r="J310" s="437"/>
      <c r="K310" s="365"/>
      <c r="L310" s="18">
        <v>406425.67</v>
      </c>
      <c r="M310" s="234">
        <f t="shared" si="42"/>
        <v>-406425.67</v>
      </c>
      <c r="N310" s="365"/>
      <c r="O310" s="18">
        <v>5174.84</v>
      </c>
      <c r="P310" s="234">
        <f t="shared" si="43"/>
        <v>-5174.84</v>
      </c>
      <c r="Q310" s="353"/>
      <c r="R310" s="226">
        <v>562896.67000000004</v>
      </c>
      <c r="S310" s="226">
        <v>372236.47000000003</v>
      </c>
      <c r="T310" s="227">
        <v>239675.21</v>
      </c>
      <c r="U310" s="227">
        <v>142206.9</v>
      </c>
      <c r="V310" s="227">
        <v>186339.53</v>
      </c>
      <c r="W310" s="227">
        <v>266256.03999999998</v>
      </c>
      <c r="X310" s="227">
        <v>315102.39</v>
      </c>
      <c r="Y310" s="227">
        <v>302002.53999999998</v>
      </c>
      <c r="Z310" s="227">
        <v>357855.83</v>
      </c>
      <c r="AA310" s="227">
        <v>262220.62</v>
      </c>
      <c r="AB310" s="227">
        <v>341040.8</v>
      </c>
      <c r="AC310" s="227">
        <v>419597.23</v>
      </c>
      <c r="AD310" s="227">
        <v>406425.67</v>
      </c>
      <c r="AE310" s="226">
        <v>275761.03000000003</v>
      </c>
      <c r="AF310" s="227">
        <v>30984.28</v>
      </c>
      <c r="AG310" s="227">
        <v>-20079.68</v>
      </c>
      <c r="AH310" s="227">
        <v>2863.78</v>
      </c>
      <c r="AI310" s="227">
        <v>146497.68</v>
      </c>
      <c r="AJ310" s="227">
        <v>165537.05000000002</v>
      </c>
      <c r="AK310" s="227">
        <v>130032.76000000001</v>
      </c>
      <c r="AL310" s="227">
        <v>49563.5</v>
      </c>
      <c r="AM310" s="227">
        <v>-11616.15</v>
      </c>
      <c r="AN310" s="227">
        <v>0</v>
      </c>
      <c r="AO310" s="227">
        <v>5174.84</v>
      </c>
      <c r="AP310" s="228">
        <v>0</v>
      </c>
      <c r="AQ310" s="227"/>
    </row>
    <row r="311" spans="1:43" s="13" customFormat="1" ht="12.75" outlineLevel="3" x14ac:dyDescent="0.2">
      <c r="A311" s="360" t="s">
        <v>1511</v>
      </c>
      <c r="B311" s="361" t="s">
        <v>2381</v>
      </c>
      <c r="C311" s="362" t="s">
        <v>3242</v>
      </c>
      <c r="D311" s="363"/>
      <c r="E311" s="364"/>
      <c r="F311" s="227">
        <v>-4320487.41</v>
      </c>
      <c r="G311" s="227">
        <v>-3062914.9</v>
      </c>
      <c r="H311" s="227">
        <f t="shared" si="40"/>
        <v>-1257572.5100000002</v>
      </c>
      <c r="I311" s="437">
        <f t="shared" si="41"/>
        <v>-0.41058029721948863</v>
      </c>
      <c r="J311" s="437"/>
      <c r="K311" s="365"/>
      <c r="L311" s="18">
        <v>-3062914.9</v>
      </c>
      <c r="M311" s="234">
        <f t="shared" si="42"/>
        <v>-1257572.5100000002</v>
      </c>
      <c r="N311" s="365"/>
      <c r="O311" s="18">
        <v>-4335239.71</v>
      </c>
      <c r="P311" s="234">
        <f t="shared" si="43"/>
        <v>14752.299999999814</v>
      </c>
      <c r="Q311" s="353"/>
      <c r="R311" s="226">
        <v>-1818716.78</v>
      </c>
      <c r="S311" s="226">
        <v>-1941155.13</v>
      </c>
      <c r="T311" s="227">
        <v>-2083301.33</v>
      </c>
      <c r="U311" s="227">
        <v>-2115487.5</v>
      </c>
      <c r="V311" s="227">
        <v>-2216598.7400000002</v>
      </c>
      <c r="W311" s="227">
        <v>-2318749.6</v>
      </c>
      <c r="X311" s="227">
        <v>-2421940.0699999998</v>
      </c>
      <c r="Y311" s="227">
        <v>-2526170.16</v>
      </c>
      <c r="Z311" s="227">
        <v>-2631439.87</v>
      </c>
      <c r="AA311" s="227">
        <v>-2737749.2</v>
      </c>
      <c r="AB311" s="227">
        <v>-2845098.15</v>
      </c>
      <c r="AC311" s="227">
        <v>-2953486.7199999997</v>
      </c>
      <c r="AD311" s="227">
        <v>-3062914.9</v>
      </c>
      <c r="AE311" s="226">
        <v>-3173382.7</v>
      </c>
      <c r="AF311" s="227">
        <v>-3284890.12</v>
      </c>
      <c r="AG311" s="227">
        <v>-3397437.16</v>
      </c>
      <c r="AH311" s="227">
        <v>-3511023.82</v>
      </c>
      <c r="AI311" s="227">
        <v>-3625650.09</v>
      </c>
      <c r="AJ311" s="227">
        <v>-3741315.98</v>
      </c>
      <c r="AK311" s="227">
        <v>-3858021.49</v>
      </c>
      <c r="AL311" s="227">
        <v>-3975766.62</v>
      </c>
      <c r="AM311" s="227">
        <v>-4094551.37</v>
      </c>
      <c r="AN311" s="227">
        <v>-4214375.7300000004</v>
      </c>
      <c r="AO311" s="227">
        <v>-4335239.71</v>
      </c>
      <c r="AP311" s="228">
        <v>-4320487.41</v>
      </c>
      <c r="AQ311" s="227"/>
    </row>
    <row r="312" spans="1:43" s="13" customFormat="1" ht="12.75" outlineLevel="3" x14ac:dyDescent="0.2">
      <c r="A312" s="360" t="s">
        <v>1512</v>
      </c>
      <c r="B312" s="361" t="s">
        <v>2382</v>
      </c>
      <c r="C312" s="362" t="s">
        <v>3243</v>
      </c>
      <c r="D312" s="363"/>
      <c r="E312" s="364"/>
      <c r="F312" s="227">
        <v>8843307.9199999999</v>
      </c>
      <c r="G312" s="227">
        <v>6316566.7599999998</v>
      </c>
      <c r="H312" s="227">
        <f t="shared" si="40"/>
        <v>2526741.16</v>
      </c>
      <c r="I312" s="437">
        <f t="shared" si="41"/>
        <v>0.40001811996996928</v>
      </c>
      <c r="J312" s="437"/>
      <c r="K312" s="365"/>
      <c r="L312" s="18">
        <v>6316566.7599999998</v>
      </c>
      <c r="M312" s="234">
        <f t="shared" si="42"/>
        <v>2526741.16</v>
      </c>
      <c r="N312" s="365"/>
      <c r="O312" s="18">
        <v>8874644.6099999994</v>
      </c>
      <c r="P312" s="234">
        <f t="shared" si="43"/>
        <v>-31336.689999999478</v>
      </c>
      <c r="Q312" s="353"/>
      <c r="R312" s="226">
        <v>3811566.02</v>
      </c>
      <c r="S312" s="226">
        <v>4011404.1</v>
      </c>
      <c r="T312" s="227">
        <v>4210513.3</v>
      </c>
      <c r="U312" s="227">
        <v>4411712.71</v>
      </c>
      <c r="V312" s="227">
        <v>4615002.33</v>
      </c>
      <c r="W312" s="227">
        <v>4820382.16</v>
      </c>
      <c r="X312" s="227">
        <v>5027852.1900000004</v>
      </c>
      <c r="Y312" s="227">
        <v>5237412.43</v>
      </c>
      <c r="Z312" s="227">
        <v>5449062.8799999999</v>
      </c>
      <c r="AA312" s="227">
        <v>5662803.54</v>
      </c>
      <c r="AB312" s="227">
        <v>5878634.4100000001</v>
      </c>
      <c r="AC312" s="227">
        <v>6096555.4800000004</v>
      </c>
      <c r="AD312" s="227">
        <v>6316566.7599999998</v>
      </c>
      <c r="AE312" s="226">
        <v>6538668.25</v>
      </c>
      <c r="AF312" s="227">
        <v>6762859.9500000002</v>
      </c>
      <c r="AG312" s="227">
        <v>6989141.8600000003</v>
      </c>
      <c r="AH312" s="227">
        <v>7217513.9800000004</v>
      </c>
      <c r="AI312" s="227">
        <v>7447976.2999999998</v>
      </c>
      <c r="AJ312" s="227">
        <v>7680528.8300000001</v>
      </c>
      <c r="AK312" s="227">
        <v>7915171.5700000003</v>
      </c>
      <c r="AL312" s="227">
        <v>8151904.5199999996</v>
      </c>
      <c r="AM312" s="227">
        <v>8390727.6799999997</v>
      </c>
      <c r="AN312" s="227">
        <v>8631641.0399999991</v>
      </c>
      <c r="AO312" s="227">
        <v>8874644.6099999994</v>
      </c>
      <c r="AP312" s="228">
        <v>8843307.9199999999</v>
      </c>
      <c r="AQ312" s="227"/>
    </row>
    <row r="313" spans="1:43" s="13" customFormat="1" ht="12.75" outlineLevel="3" x14ac:dyDescent="0.2">
      <c r="A313" s="360" t="s">
        <v>1513</v>
      </c>
      <c r="B313" s="361" t="s">
        <v>2383</v>
      </c>
      <c r="C313" s="362" t="s">
        <v>3244</v>
      </c>
      <c r="D313" s="363"/>
      <c r="E313" s="364"/>
      <c r="F313" s="227">
        <v>48446873.049999997</v>
      </c>
      <c r="G313" s="227">
        <v>44274193.43</v>
      </c>
      <c r="H313" s="227">
        <f t="shared" si="40"/>
        <v>4172679.6199999973</v>
      </c>
      <c r="I313" s="437">
        <f t="shared" si="41"/>
        <v>9.4246315894997379E-2</v>
      </c>
      <c r="J313" s="437"/>
      <c r="K313" s="365"/>
      <c r="L313" s="18">
        <v>44274193.43</v>
      </c>
      <c r="M313" s="234">
        <f t="shared" si="42"/>
        <v>4172679.6199999973</v>
      </c>
      <c r="N313" s="365"/>
      <c r="O313" s="18">
        <v>48857526.689999998</v>
      </c>
      <c r="P313" s="234">
        <f t="shared" si="43"/>
        <v>-410653.6400000006</v>
      </c>
      <c r="Q313" s="353"/>
      <c r="R313" s="226">
        <v>39274193.509999998</v>
      </c>
      <c r="S313" s="226">
        <v>39690860.170000002</v>
      </c>
      <c r="T313" s="227">
        <v>40107526.829999998</v>
      </c>
      <c r="U313" s="227">
        <v>40524193.490000002</v>
      </c>
      <c r="V313" s="227">
        <v>40940860.149999999</v>
      </c>
      <c r="W313" s="227">
        <v>41357526.810000002</v>
      </c>
      <c r="X313" s="227">
        <v>41774193.469999999</v>
      </c>
      <c r="Y313" s="227">
        <v>42190860.130000003</v>
      </c>
      <c r="Z313" s="227">
        <v>42607526.789999999</v>
      </c>
      <c r="AA313" s="227">
        <v>43024193.450000003</v>
      </c>
      <c r="AB313" s="227">
        <v>43440860.109999999</v>
      </c>
      <c r="AC313" s="227">
        <v>43857526.770000003</v>
      </c>
      <c r="AD313" s="227">
        <v>44274193.43</v>
      </c>
      <c r="AE313" s="226">
        <v>44690860.090000004</v>
      </c>
      <c r="AF313" s="227">
        <v>45107526.75</v>
      </c>
      <c r="AG313" s="227">
        <v>45524193.409999996</v>
      </c>
      <c r="AH313" s="227">
        <v>45940860.07</v>
      </c>
      <c r="AI313" s="227">
        <v>46357526.729999997</v>
      </c>
      <c r="AJ313" s="227">
        <v>46774193.390000001</v>
      </c>
      <c r="AK313" s="227">
        <v>47190860.049999997</v>
      </c>
      <c r="AL313" s="227">
        <v>47607526.710000001</v>
      </c>
      <c r="AM313" s="227">
        <v>48024193.369999997</v>
      </c>
      <c r="AN313" s="227">
        <v>48440860.030000001</v>
      </c>
      <c r="AO313" s="227">
        <v>48857526.689999998</v>
      </c>
      <c r="AP313" s="228">
        <v>48446873.049999997</v>
      </c>
      <c r="AQ313" s="227"/>
    </row>
    <row r="314" spans="1:43" s="13" customFormat="1" ht="12.75" outlineLevel="3" x14ac:dyDescent="0.2">
      <c r="A314" s="360" t="s">
        <v>1514</v>
      </c>
      <c r="B314" s="361" t="s">
        <v>2384</v>
      </c>
      <c r="C314" s="362" t="s">
        <v>3245</v>
      </c>
      <c r="D314" s="363"/>
      <c r="E314" s="364"/>
      <c r="F314" s="227">
        <v>931877.91</v>
      </c>
      <c r="G314" s="227">
        <v>985128.03</v>
      </c>
      <c r="H314" s="227">
        <f t="shared" si="40"/>
        <v>-53250.119999999995</v>
      </c>
      <c r="I314" s="437">
        <f t="shared" si="41"/>
        <v>-5.405400960928905E-2</v>
      </c>
      <c r="J314" s="437"/>
      <c r="K314" s="365"/>
      <c r="L314" s="18">
        <v>985128.03</v>
      </c>
      <c r="M314" s="234">
        <f t="shared" si="42"/>
        <v>-53250.119999999995</v>
      </c>
      <c r="N314" s="365"/>
      <c r="O314" s="18">
        <v>936315.42</v>
      </c>
      <c r="P314" s="234">
        <f t="shared" si="43"/>
        <v>-4437.5100000000093</v>
      </c>
      <c r="Q314" s="353"/>
      <c r="R314" s="226">
        <v>1038378.15</v>
      </c>
      <c r="S314" s="226">
        <v>1033940.64</v>
      </c>
      <c r="T314" s="227">
        <v>1029503.13</v>
      </c>
      <c r="U314" s="227">
        <v>1025065.62</v>
      </c>
      <c r="V314" s="227">
        <v>1020628.11</v>
      </c>
      <c r="W314" s="227">
        <v>1016190.6</v>
      </c>
      <c r="X314" s="227">
        <v>1011753.09</v>
      </c>
      <c r="Y314" s="227">
        <v>1007315.58</v>
      </c>
      <c r="Z314" s="227">
        <v>1002878.07</v>
      </c>
      <c r="AA314" s="227">
        <v>998440.56</v>
      </c>
      <c r="AB314" s="227">
        <v>994003.05</v>
      </c>
      <c r="AC314" s="227">
        <v>989565.54</v>
      </c>
      <c r="AD314" s="227">
        <v>985128.03</v>
      </c>
      <c r="AE314" s="226">
        <v>980690.52</v>
      </c>
      <c r="AF314" s="227">
        <v>976253.01</v>
      </c>
      <c r="AG314" s="227">
        <v>971815.5</v>
      </c>
      <c r="AH314" s="227">
        <v>967377.99</v>
      </c>
      <c r="AI314" s="227">
        <v>962940.48</v>
      </c>
      <c r="AJ314" s="227">
        <v>958502.97</v>
      </c>
      <c r="AK314" s="227">
        <v>954065.46</v>
      </c>
      <c r="AL314" s="227">
        <v>949627.95000000007</v>
      </c>
      <c r="AM314" s="227">
        <v>945190.44000000006</v>
      </c>
      <c r="AN314" s="227">
        <v>940752.93</v>
      </c>
      <c r="AO314" s="227">
        <v>936315.42</v>
      </c>
      <c r="AP314" s="228">
        <v>931877.91</v>
      </c>
      <c r="AQ314" s="227"/>
    </row>
    <row r="315" spans="1:43" s="13" customFormat="1" ht="12.75" outlineLevel="3" x14ac:dyDescent="0.2">
      <c r="A315" s="360" t="s">
        <v>1515</v>
      </c>
      <c r="B315" s="361" t="s">
        <v>2385</v>
      </c>
      <c r="C315" s="362" t="s">
        <v>3246</v>
      </c>
      <c r="D315" s="363"/>
      <c r="E315" s="364"/>
      <c r="F315" s="227">
        <v>-702348.94000000006</v>
      </c>
      <c r="G315" s="227">
        <v>-1404698.02</v>
      </c>
      <c r="H315" s="227">
        <f t="shared" si="40"/>
        <v>702349.08</v>
      </c>
      <c r="I315" s="437">
        <f t="shared" si="41"/>
        <v>0.50000004983277468</v>
      </c>
      <c r="J315" s="437"/>
      <c r="K315" s="365"/>
      <c r="L315" s="18">
        <v>-1404698.02</v>
      </c>
      <c r="M315" s="234">
        <f t="shared" si="42"/>
        <v>702349.08</v>
      </c>
      <c r="N315" s="365"/>
      <c r="O315" s="18">
        <v>-760878.03</v>
      </c>
      <c r="P315" s="234">
        <f t="shared" si="43"/>
        <v>58529.089999999967</v>
      </c>
      <c r="Q315" s="353"/>
      <c r="R315" s="226">
        <v>-2107047.09</v>
      </c>
      <c r="S315" s="226">
        <v>-2107047.09</v>
      </c>
      <c r="T315" s="227">
        <v>-2107047.09</v>
      </c>
      <c r="U315" s="227">
        <v>-1931459.83</v>
      </c>
      <c r="V315" s="227">
        <v>-1872930.74</v>
      </c>
      <c r="W315" s="227">
        <v>-1814401.65</v>
      </c>
      <c r="X315" s="227">
        <v>-1755872.56</v>
      </c>
      <c r="Y315" s="227">
        <v>-1697343.47</v>
      </c>
      <c r="Z315" s="227">
        <v>-1638814.38</v>
      </c>
      <c r="AA315" s="227">
        <v>-1580285.29</v>
      </c>
      <c r="AB315" s="227">
        <v>-1521756.2</v>
      </c>
      <c r="AC315" s="227">
        <v>-1463227.1099999999</v>
      </c>
      <c r="AD315" s="227">
        <v>-1404698.02</v>
      </c>
      <c r="AE315" s="226">
        <v>-1346168.93</v>
      </c>
      <c r="AF315" s="227">
        <v>-1287639.8400000001</v>
      </c>
      <c r="AG315" s="227">
        <v>-1229110.75</v>
      </c>
      <c r="AH315" s="227">
        <v>-1170581.6599999999</v>
      </c>
      <c r="AI315" s="227">
        <v>-1112052.57</v>
      </c>
      <c r="AJ315" s="227">
        <v>-1053523.48</v>
      </c>
      <c r="AK315" s="227">
        <v>-994994.39</v>
      </c>
      <c r="AL315" s="227">
        <v>-936465.3</v>
      </c>
      <c r="AM315" s="227">
        <v>-877936.21</v>
      </c>
      <c r="AN315" s="227">
        <v>-819407.12</v>
      </c>
      <c r="AO315" s="227">
        <v>-760878.03</v>
      </c>
      <c r="AP315" s="228">
        <v>-702348.94000000006</v>
      </c>
      <c r="AQ315" s="227"/>
    </row>
    <row r="316" spans="1:43" s="13" customFormat="1" ht="12.75" outlineLevel="3" x14ac:dyDescent="0.2">
      <c r="A316" s="360" t="s">
        <v>1516</v>
      </c>
      <c r="B316" s="361" t="s">
        <v>2386</v>
      </c>
      <c r="C316" s="362" t="s">
        <v>3247</v>
      </c>
      <c r="D316" s="363"/>
      <c r="E316" s="364"/>
      <c r="F316" s="227">
        <v>-52953784.960000001</v>
      </c>
      <c r="G316" s="227">
        <v>-38377806</v>
      </c>
      <c r="H316" s="227">
        <f t="shared" si="40"/>
        <v>-14575978.960000001</v>
      </c>
      <c r="I316" s="437">
        <f t="shared" si="41"/>
        <v>-0.37980229927682685</v>
      </c>
      <c r="J316" s="437"/>
      <c r="K316" s="365"/>
      <c r="L316" s="18">
        <v>-38377806</v>
      </c>
      <c r="M316" s="234">
        <f t="shared" si="42"/>
        <v>-14575978.960000001</v>
      </c>
      <c r="N316" s="365"/>
      <c r="O316" s="18">
        <v>-51486859.960000001</v>
      </c>
      <c r="P316" s="234">
        <f t="shared" si="43"/>
        <v>-1466925</v>
      </c>
      <c r="Q316" s="353"/>
      <c r="R316" s="226">
        <v>-26031906.850000001</v>
      </c>
      <c r="S316" s="226">
        <v>-27165990.969999999</v>
      </c>
      <c r="T316" s="227">
        <v>-28415624.91</v>
      </c>
      <c r="U316" s="227">
        <v>-29093184.039999999</v>
      </c>
      <c r="V316" s="227">
        <v>-30029985.77</v>
      </c>
      <c r="W316" s="227">
        <v>-30590599.920000002</v>
      </c>
      <c r="X316" s="227">
        <v>-31494054.18</v>
      </c>
      <c r="Y316" s="227">
        <v>-32501193.949999999</v>
      </c>
      <c r="Z316" s="227">
        <v>-34444836.850000001</v>
      </c>
      <c r="AA316" s="227">
        <v>-34345990.130000003</v>
      </c>
      <c r="AB316" s="227">
        <v>-35415565.439999998</v>
      </c>
      <c r="AC316" s="227">
        <v>-36549255.350000001</v>
      </c>
      <c r="AD316" s="227">
        <v>-38377806</v>
      </c>
      <c r="AE316" s="226">
        <v>-40295901.640000001</v>
      </c>
      <c r="AF316" s="227">
        <v>-40862253.520000003</v>
      </c>
      <c r="AG316" s="227">
        <v>-41826584.520000003</v>
      </c>
      <c r="AH316" s="227">
        <v>-42861460.700000003</v>
      </c>
      <c r="AI316" s="227">
        <v>-45107120.07</v>
      </c>
      <c r="AJ316" s="227">
        <v>-45572198.619999997</v>
      </c>
      <c r="AK316" s="227">
        <v>-47198313.030000001</v>
      </c>
      <c r="AL316" s="227">
        <v>-48759511.710000001</v>
      </c>
      <c r="AM316" s="227">
        <v>-49432708.310000002</v>
      </c>
      <c r="AN316" s="227">
        <v>-50451131.939999998</v>
      </c>
      <c r="AO316" s="227">
        <v>-51486859.960000001</v>
      </c>
      <c r="AP316" s="228">
        <v>-52953784.960000001</v>
      </c>
      <c r="AQ316" s="227"/>
    </row>
    <row r="317" spans="1:43" s="13" customFormat="1" ht="12.75" outlineLevel="3" x14ac:dyDescent="0.2">
      <c r="A317" s="360" t="s">
        <v>1517</v>
      </c>
      <c r="B317" s="361" t="s">
        <v>2387</v>
      </c>
      <c r="C317" s="362" t="s">
        <v>3248</v>
      </c>
      <c r="D317" s="363"/>
      <c r="E317" s="364"/>
      <c r="F317" s="227">
        <v>931427.9</v>
      </c>
      <c r="G317" s="227">
        <v>928224.42</v>
      </c>
      <c r="H317" s="227">
        <f t="shared" si="40"/>
        <v>3203.4799999999814</v>
      </c>
      <c r="I317" s="437">
        <f t="shared" si="41"/>
        <v>3.4511912539426418E-3</v>
      </c>
      <c r="J317" s="437"/>
      <c r="K317" s="365"/>
      <c r="L317" s="18">
        <v>928224.42</v>
      </c>
      <c r="M317" s="234">
        <f t="shared" si="42"/>
        <v>3203.4799999999814</v>
      </c>
      <c r="N317" s="365"/>
      <c r="O317" s="18">
        <v>930904.34</v>
      </c>
      <c r="P317" s="234">
        <f t="shared" si="43"/>
        <v>523.56000000005588</v>
      </c>
      <c r="Q317" s="353"/>
      <c r="R317" s="226">
        <v>925722.63</v>
      </c>
      <c r="S317" s="226">
        <v>925722.63</v>
      </c>
      <c r="T317" s="227">
        <v>925722.63</v>
      </c>
      <c r="U317" s="227">
        <v>925722.63</v>
      </c>
      <c r="V317" s="227">
        <v>926811.97</v>
      </c>
      <c r="W317" s="227">
        <v>926887.64</v>
      </c>
      <c r="X317" s="227">
        <v>926887.64</v>
      </c>
      <c r="Y317" s="227">
        <v>927032.98</v>
      </c>
      <c r="Z317" s="227">
        <v>927351.76</v>
      </c>
      <c r="AA317" s="227">
        <v>927514.11</v>
      </c>
      <c r="AB317" s="227">
        <v>927514.11</v>
      </c>
      <c r="AC317" s="227">
        <v>927817.02</v>
      </c>
      <c r="AD317" s="227">
        <v>928224.42</v>
      </c>
      <c r="AE317" s="226">
        <v>928260.51</v>
      </c>
      <c r="AF317" s="227">
        <v>928260.51</v>
      </c>
      <c r="AG317" s="227">
        <v>928260.51</v>
      </c>
      <c r="AH317" s="227">
        <v>928625.3</v>
      </c>
      <c r="AI317" s="227">
        <v>928625.3</v>
      </c>
      <c r="AJ317" s="227">
        <v>928625.3</v>
      </c>
      <c r="AK317" s="227">
        <v>929208.36</v>
      </c>
      <c r="AL317" s="227">
        <v>930678.42</v>
      </c>
      <c r="AM317" s="227">
        <v>930678.42</v>
      </c>
      <c r="AN317" s="227">
        <v>930755</v>
      </c>
      <c r="AO317" s="227">
        <v>930904.34</v>
      </c>
      <c r="AP317" s="228">
        <v>931427.9</v>
      </c>
      <c r="AQ317" s="227"/>
    </row>
    <row r="318" spans="1:43" s="13" customFormat="1" ht="12.75" outlineLevel="3" x14ac:dyDescent="0.2">
      <c r="A318" s="360" t="s">
        <v>1518</v>
      </c>
      <c r="B318" s="361" t="s">
        <v>2388</v>
      </c>
      <c r="C318" s="362" t="s">
        <v>3249</v>
      </c>
      <c r="D318" s="363"/>
      <c r="E318" s="364"/>
      <c r="F318" s="227">
        <v>5139198.7300000004</v>
      </c>
      <c r="G318" s="227">
        <v>5919770.7300000004</v>
      </c>
      <c r="H318" s="227">
        <f t="shared" si="40"/>
        <v>-780572</v>
      </c>
      <c r="I318" s="437">
        <f t="shared" si="41"/>
        <v>-0.13185848499913103</v>
      </c>
      <c r="J318" s="437"/>
      <c r="K318" s="365"/>
      <c r="L318" s="18">
        <v>5919770.7300000004</v>
      </c>
      <c r="M318" s="234">
        <f t="shared" si="42"/>
        <v>-780572</v>
      </c>
      <c r="N318" s="365"/>
      <c r="O318" s="18">
        <v>5479495.7300000004</v>
      </c>
      <c r="P318" s="234">
        <f t="shared" si="43"/>
        <v>-340297</v>
      </c>
      <c r="Q318" s="353"/>
      <c r="R318" s="226">
        <v>6146235.7300000004</v>
      </c>
      <c r="S318" s="226">
        <v>4441922.7300000004</v>
      </c>
      <c r="T318" s="227">
        <v>4898038.7300000004</v>
      </c>
      <c r="U318" s="227">
        <v>4969461.7300000004</v>
      </c>
      <c r="V318" s="227">
        <v>5101918.7300000004</v>
      </c>
      <c r="W318" s="227">
        <v>4317855.7300000004</v>
      </c>
      <c r="X318" s="227">
        <v>5791916.7300000004</v>
      </c>
      <c r="Y318" s="227">
        <v>5527272.7300000004</v>
      </c>
      <c r="Z318" s="227">
        <v>5686992.7300000004</v>
      </c>
      <c r="AA318" s="227">
        <v>5609126.7300000004</v>
      </c>
      <c r="AB318" s="227">
        <v>5492514.9800000004</v>
      </c>
      <c r="AC318" s="227">
        <v>5619378.2300000004</v>
      </c>
      <c r="AD318" s="227">
        <v>5919770.7300000004</v>
      </c>
      <c r="AE318" s="226">
        <v>5777307.7300000004</v>
      </c>
      <c r="AF318" s="227">
        <v>4534449.7300000004</v>
      </c>
      <c r="AG318" s="227">
        <v>5283968.7300000004</v>
      </c>
      <c r="AH318" s="227">
        <v>4965017.7300000004</v>
      </c>
      <c r="AI318" s="227">
        <v>5407070.7300000004</v>
      </c>
      <c r="AJ318" s="227">
        <v>5616630.7300000004</v>
      </c>
      <c r="AK318" s="227">
        <v>5335771.7300000004</v>
      </c>
      <c r="AL318" s="227">
        <v>5079752.7300000004</v>
      </c>
      <c r="AM318" s="227">
        <v>5015881.7300000004</v>
      </c>
      <c r="AN318" s="227">
        <v>5331023.9800000004</v>
      </c>
      <c r="AO318" s="227">
        <v>5479495.7300000004</v>
      </c>
      <c r="AP318" s="228">
        <v>5139198.7300000004</v>
      </c>
      <c r="AQ318" s="227"/>
    </row>
    <row r="319" spans="1:43" s="13" customFormat="1" ht="12.75" outlineLevel="3" x14ac:dyDescent="0.2">
      <c r="A319" s="360" t="s">
        <v>1519</v>
      </c>
      <c r="B319" s="361" t="s">
        <v>2389</v>
      </c>
      <c r="C319" s="362" t="s">
        <v>3250</v>
      </c>
      <c r="D319" s="363"/>
      <c r="E319" s="364"/>
      <c r="F319" s="227">
        <v>-247840.1</v>
      </c>
      <c r="G319" s="227">
        <v>-157491.86000000002</v>
      </c>
      <c r="H319" s="227">
        <f t="shared" si="40"/>
        <v>-90348.239999999991</v>
      </c>
      <c r="I319" s="437">
        <f t="shared" si="41"/>
        <v>-0.57366926773231319</v>
      </c>
      <c r="J319" s="437"/>
      <c r="K319" s="365"/>
      <c r="L319" s="18">
        <v>-157491.86000000002</v>
      </c>
      <c r="M319" s="234">
        <f t="shared" si="42"/>
        <v>-90348.239999999991</v>
      </c>
      <c r="N319" s="365"/>
      <c r="O319" s="18">
        <v>-239968.45</v>
      </c>
      <c r="P319" s="234">
        <f t="shared" si="43"/>
        <v>-7871.6499999999942</v>
      </c>
      <c r="Q319" s="353"/>
      <c r="R319" s="226">
        <v>-82593.69</v>
      </c>
      <c r="S319" s="226">
        <v>-86329.22</v>
      </c>
      <c r="T319" s="227">
        <v>-90146.85</v>
      </c>
      <c r="U319" s="227">
        <v>-105338.49</v>
      </c>
      <c r="V319" s="227">
        <v>-110587.04000000001</v>
      </c>
      <c r="W319" s="227">
        <v>-115898.52</v>
      </c>
      <c r="X319" s="227">
        <v>-121280.21</v>
      </c>
      <c r="Y319" s="227">
        <v>-127089.83</v>
      </c>
      <c r="Z319" s="227">
        <v>-132956.79999999999</v>
      </c>
      <c r="AA319" s="227">
        <v>-138878.06</v>
      </c>
      <c r="AB319" s="227">
        <v>-144969.08000000002</v>
      </c>
      <c r="AC319" s="227">
        <v>-151156.21</v>
      </c>
      <c r="AD319" s="227">
        <v>-157491.86000000002</v>
      </c>
      <c r="AE319" s="226">
        <v>-164237.6</v>
      </c>
      <c r="AF319" s="227">
        <v>-171619.91</v>
      </c>
      <c r="AG319" s="227">
        <v>-179005.07</v>
      </c>
      <c r="AH319" s="227">
        <v>-186453.15</v>
      </c>
      <c r="AI319" s="227">
        <v>-193936.44</v>
      </c>
      <c r="AJ319" s="227">
        <v>-201436.30000000002</v>
      </c>
      <c r="AK319" s="227">
        <v>-209036.49</v>
      </c>
      <c r="AL319" s="227">
        <v>-216675.45</v>
      </c>
      <c r="AM319" s="227">
        <v>-224366.97</v>
      </c>
      <c r="AN319" s="227">
        <v>-232125.35</v>
      </c>
      <c r="AO319" s="227">
        <v>-239968.45</v>
      </c>
      <c r="AP319" s="228">
        <v>-247840.1</v>
      </c>
      <c r="AQ319" s="227"/>
    </row>
    <row r="320" spans="1:43" s="13" customFormat="1" ht="12.75" outlineLevel="3" x14ac:dyDescent="0.2">
      <c r="A320" s="360" t="s">
        <v>1520</v>
      </c>
      <c r="B320" s="361" t="s">
        <v>2390</v>
      </c>
      <c r="C320" s="362" t="s">
        <v>3251</v>
      </c>
      <c r="D320" s="363"/>
      <c r="E320" s="364"/>
      <c r="F320" s="227">
        <v>503883.01</v>
      </c>
      <c r="G320" s="227">
        <v>322973.73</v>
      </c>
      <c r="H320" s="227">
        <f t="shared" si="40"/>
        <v>180909.28000000003</v>
      </c>
      <c r="I320" s="437">
        <f t="shared" si="41"/>
        <v>0.56013620674350217</v>
      </c>
      <c r="J320" s="437"/>
      <c r="K320" s="365"/>
      <c r="L320" s="18">
        <v>322973.73</v>
      </c>
      <c r="M320" s="234">
        <f t="shared" si="42"/>
        <v>180909.28000000003</v>
      </c>
      <c r="N320" s="365"/>
      <c r="O320" s="18">
        <v>488118.37</v>
      </c>
      <c r="P320" s="234">
        <f t="shared" si="43"/>
        <v>15764.640000000014</v>
      </c>
      <c r="Q320" s="353"/>
      <c r="R320" s="226">
        <v>172164.62</v>
      </c>
      <c r="S320" s="226">
        <v>180006.14</v>
      </c>
      <c r="T320" s="227">
        <v>188019.72</v>
      </c>
      <c r="U320" s="227">
        <v>216335.18</v>
      </c>
      <c r="V320" s="227">
        <v>228169.2</v>
      </c>
      <c r="W320" s="227">
        <v>239780.16</v>
      </c>
      <c r="X320" s="227">
        <v>250538.62</v>
      </c>
      <c r="Y320" s="227">
        <v>262157.45</v>
      </c>
      <c r="Z320" s="227">
        <v>273891.59000000003</v>
      </c>
      <c r="AA320" s="227">
        <v>285734.86</v>
      </c>
      <c r="AB320" s="227">
        <v>297919.46000000002</v>
      </c>
      <c r="AC320" s="227">
        <v>310297.3</v>
      </c>
      <c r="AD320" s="227">
        <v>322973.73</v>
      </c>
      <c r="AE320" s="226">
        <v>336474.68</v>
      </c>
      <c r="AF320" s="227">
        <v>351255.49</v>
      </c>
      <c r="AG320" s="227">
        <v>366042.03</v>
      </c>
      <c r="AH320" s="227">
        <v>380955.05</v>
      </c>
      <c r="AI320" s="227">
        <v>395938.88</v>
      </c>
      <c r="AJ320" s="227">
        <v>410956.04000000004</v>
      </c>
      <c r="AK320" s="227">
        <v>426174.91000000003</v>
      </c>
      <c r="AL320" s="227">
        <v>441471.71</v>
      </c>
      <c r="AM320" s="227">
        <v>456874.2</v>
      </c>
      <c r="AN320" s="227">
        <v>472411.11</v>
      </c>
      <c r="AO320" s="227">
        <v>488118.37</v>
      </c>
      <c r="AP320" s="228">
        <v>503883.01</v>
      </c>
      <c r="AQ320" s="227"/>
    </row>
    <row r="321" spans="1:43" s="13" customFormat="1" ht="12.75" outlineLevel="3" x14ac:dyDescent="0.2">
      <c r="A321" s="360" t="s">
        <v>1521</v>
      </c>
      <c r="B321" s="361" t="s">
        <v>2391</v>
      </c>
      <c r="C321" s="362" t="s">
        <v>3252</v>
      </c>
      <c r="D321" s="363"/>
      <c r="E321" s="364"/>
      <c r="F321" s="227">
        <v>1683301.15</v>
      </c>
      <c r="G321" s="227">
        <v>1058608.6499999999</v>
      </c>
      <c r="H321" s="227">
        <f t="shared" si="40"/>
        <v>624692.5</v>
      </c>
      <c r="I321" s="437">
        <f t="shared" si="41"/>
        <v>0.59010711843323782</v>
      </c>
      <c r="J321" s="437"/>
      <c r="K321" s="365"/>
      <c r="L321" s="18">
        <v>1058608.6499999999</v>
      </c>
      <c r="M321" s="234">
        <f t="shared" si="42"/>
        <v>624692.5</v>
      </c>
      <c r="N321" s="365"/>
      <c r="O321" s="18">
        <v>1628479.69</v>
      </c>
      <c r="P321" s="234">
        <f t="shared" si="43"/>
        <v>54821.459999999963</v>
      </c>
      <c r="Q321" s="353"/>
      <c r="R321" s="226">
        <v>548815.82999999996</v>
      </c>
      <c r="S321" s="226">
        <v>574055.49</v>
      </c>
      <c r="T321" s="227">
        <v>599848.01</v>
      </c>
      <c r="U321" s="227">
        <v>702955.42</v>
      </c>
      <c r="V321" s="227">
        <v>738452.75</v>
      </c>
      <c r="W321" s="227">
        <v>774468.57000000007</v>
      </c>
      <c r="X321" s="227">
        <v>811040.37</v>
      </c>
      <c r="Y321" s="227">
        <v>850563.17</v>
      </c>
      <c r="Z321" s="227">
        <v>890561.54</v>
      </c>
      <c r="AA321" s="227">
        <v>931014.96</v>
      </c>
      <c r="AB321" s="227">
        <v>972695.05</v>
      </c>
      <c r="AC321" s="227">
        <v>1015109.58</v>
      </c>
      <c r="AD321" s="227">
        <v>1058608.6499999999</v>
      </c>
      <c r="AE321" s="226">
        <v>1104939.6000000001</v>
      </c>
      <c r="AF321" s="227">
        <v>1155615.18</v>
      </c>
      <c r="AG321" s="227">
        <v>1206402.32</v>
      </c>
      <c r="AH321" s="227">
        <v>1257702.19</v>
      </c>
      <c r="AI321" s="227">
        <v>1309273.08</v>
      </c>
      <c r="AJ321" s="227">
        <v>1361103.97</v>
      </c>
      <c r="AK321" s="227">
        <v>1413694.97</v>
      </c>
      <c r="AL321" s="227">
        <v>1466633.27</v>
      </c>
      <c r="AM321" s="227">
        <v>1520011.8599999999</v>
      </c>
      <c r="AN321" s="227">
        <v>1573925.81</v>
      </c>
      <c r="AO321" s="227">
        <v>1628479.69</v>
      </c>
      <c r="AP321" s="228">
        <v>1683301.15</v>
      </c>
      <c r="AQ321" s="227"/>
    </row>
    <row r="322" spans="1:43" s="13" customFormat="1" ht="12.75" outlineLevel="3" x14ac:dyDescent="0.2">
      <c r="A322" s="360" t="s">
        <v>1522</v>
      </c>
      <c r="B322" s="361" t="s">
        <v>2392</v>
      </c>
      <c r="C322" s="362" t="s">
        <v>3253</v>
      </c>
      <c r="D322" s="363"/>
      <c r="E322" s="364"/>
      <c r="F322" s="227">
        <v>346198.52</v>
      </c>
      <c r="G322" s="227">
        <v>692397.20000000007</v>
      </c>
      <c r="H322" s="227">
        <f t="shared" si="40"/>
        <v>-346198.68000000005</v>
      </c>
      <c r="I322" s="437">
        <f t="shared" si="41"/>
        <v>-0.50000011554061741</v>
      </c>
      <c r="J322" s="437"/>
      <c r="K322" s="365"/>
      <c r="L322" s="18">
        <v>692397.20000000007</v>
      </c>
      <c r="M322" s="234">
        <f t="shared" si="42"/>
        <v>-346198.68000000005</v>
      </c>
      <c r="N322" s="365"/>
      <c r="O322" s="18">
        <v>375048.41000000003</v>
      </c>
      <c r="P322" s="234">
        <f t="shared" si="43"/>
        <v>-28849.890000000014</v>
      </c>
      <c r="Q322" s="353"/>
      <c r="R322" s="226">
        <v>1038595.87</v>
      </c>
      <c r="S322" s="226">
        <v>1038595.87</v>
      </c>
      <c r="T322" s="227">
        <v>1038595.87</v>
      </c>
      <c r="U322" s="227">
        <v>952046.21</v>
      </c>
      <c r="V322" s="227">
        <v>923196.32000000007</v>
      </c>
      <c r="W322" s="227">
        <v>894346.43</v>
      </c>
      <c r="X322" s="227">
        <v>865496.54</v>
      </c>
      <c r="Y322" s="227">
        <v>836646.65</v>
      </c>
      <c r="Z322" s="227">
        <v>807796.76</v>
      </c>
      <c r="AA322" s="227">
        <v>778946.87</v>
      </c>
      <c r="AB322" s="227">
        <v>750096.98</v>
      </c>
      <c r="AC322" s="227">
        <v>721247.09</v>
      </c>
      <c r="AD322" s="227">
        <v>692397.20000000007</v>
      </c>
      <c r="AE322" s="226">
        <v>663547.31000000006</v>
      </c>
      <c r="AF322" s="227">
        <v>634697.42000000004</v>
      </c>
      <c r="AG322" s="227">
        <v>605847.53</v>
      </c>
      <c r="AH322" s="227">
        <v>576997.64</v>
      </c>
      <c r="AI322" s="227">
        <v>548147.75</v>
      </c>
      <c r="AJ322" s="227">
        <v>519297.86</v>
      </c>
      <c r="AK322" s="227">
        <v>490447.97000000003</v>
      </c>
      <c r="AL322" s="227">
        <v>461598.08</v>
      </c>
      <c r="AM322" s="227">
        <v>432748.19</v>
      </c>
      <c r="AN322" s="227">
        <v>403898.3</v>
      </c>
      <c r="AO322" s="227">
        <v>375048.41000000003</v>
      </c>
      <c r="AP322" s="228">
        <v>346198.52</v>
      </c>
      <c r="AQ322" s="227"/>
    </row>
    <row r="323" spans="1:43" s="13" customFormat="1" ht="12.75" outlineLevel="3" x14ac:dyDescent="0.2">
      <c r="A323" s="360" t="s">
        <v>1523</v>
      </c>
      <c r="B323" s="361" t="s">
        <v>2393</v>
      </c>
      <c r="C323" s="362" t="s">
        <v>3254</v>
      </c>
      <c r="D323" s="363"/>
      <c r="E323" s="364"/>
      <c r="F323" s="227">
        <v>119812.42</v>
      </c>
      <c r="G323" s="227">
        <v>239624.98</v>
      </c>
      <c r="H323" s="227">
        <f t="shared" si="40"/>
        <v>-119812.56000000001</v>
      </c>
      <c r="I323" s="437">
        <f t="shared" si="41"/>
        <v>-0.50000029212313346</v>
      </c>
      <c r="J323" s="437"/>
      <c r="K323" s="365"/>
      <c r="L323" s="18">
        <v>239624.98</v>
      </c>
      <c r="M323" s="234">
        <f t="shared" si="42"/>
        <v>-119812.56000000001</v>
      </c>
      <c r="N323" s="365"/>
      <c r="O323" s="18">
        <v>129796.8</v>
      </c>
      <c r="P323" s="234">
        <f t="shared" si="43"/>
        <v>-9984.3800000000047</v>
      </c>
      <c r="Q323" s="353"/>
      <c r="R323" s="226">
        <v>359437.53</v>
      </c>
      <c r="S323" s="226">
        <v>359437.53</v>
      </c>
      <c r="T323" s="227">
        <v>359437.53</v>
      </c>
      <c r="U323" s="227">
        <v>329484.40000000002</v>
      </c>
      <c r="V323" s="227">
        <v>319500.02</v>
      </c>
      <c r="W323" s="227">
        <v>309515.64</v>
      </c>
      <c r="X323" s="227">
        <v>299531.26</v>
      </c>
      <c r="Y323" s="227">
        <v>289546.88</v>
      </c>
      <c r="Z323" s="227">
        <v>279562.5</v>
      </c>
      <c r="AA323" s="227">
        <v>269578.12</v>
      </c>
      <c r="AB323" s="227">
        <v>259593.74000000002</v>
      </c>
      <c r="AC323" s="227">
        <v>249609.36000000002</v>
      </c>
      <c r="AD323" s="227">
        <v>239624.98</v>
      </c>
      <c r="AE323" s="226">
        <v>229640.6</v>
      </c>
      <c r="AF323" s="227">
        <v>219656.22</v>
      </c>
      <c r="AG323" s="227">
        <v>209671.84</v>
      </c>
      <c r="AH323" s="227">
        <v>199687.46</v>
      </c>
      <c r="AI323" s="227">
        <v>189703.08000000002</v>
      </c>
      <c r="AJ323" s="227">
        <v>179718.7</v>
      </c>
      <c r="AK323" s="227">
        <v>169734.32</v>
      </c>
      <c r="AL323" s="227">
        <v>159749.94</v>
      </c>
      <c r="AM323" s="227">
        <v>149765.56</v>
      </c>
      <c r="AN323" s="227">
        <v>139781.18</v>
      </c>
      <c r="AO323" s="227">
        <v>129796.8</v>
      </c>
      <c r="AP323" s="228">
        <v>119812.42</v>
      </c>
      <c r="AQ323" s="227"/>
    </row>
    <row r="324" spans="1:43" s="13" customFormat="1" ht="12.75" outlineLevel="3" x14ac:dyDescent="0.2">
      <c r="A324" s="360" t="s">
        <v>1524</v>
      </c>
      <c r="B324" s="361" t="s">
        <v>2394</v>
      </c>
      <c r="C324" s="362" t="s">
        <v>3255</v>
      </c>
      <c r="D324" s="363"/>
      <c r="E324" s="364"/>
      <c r="F324" s="227">
        <v>38163569.902000003</v>
      </c>
      <c r="G324" s="227">
        <v>28727095.291999999</v>
      </c>
      <c r="H324" s="227">
        <f t="shared" si="40"/>
        <v>9436474.6100000031</v>
      </c>
      <c r="I324" s="437">
        <f t="shared" si="41"/>
        <v>0.3284869045784764</v>
      </c>
      <c r="J324" s="437"/>
      <c r="K324" s="365"/>
      <c r="L324" s="18">
        <v>28727095.291999999</v>
      </c>
      <c r="M324" s="234">
        <f t="shared" si="42"/>
        <v>9436474.6100000031</v>
      </c>
      <c r="N324" s="365"/>
      <c r="O324" s="18">
        <v>39022704.921999998</v>
      </c>
      <c r="P324" s="234">
        <f t="shared" si="43"/>
        <v>-859135.01999999583</v>
      </c>
      <c r="Q324" s="353"/>
      <c r="R324" s="226">
        <v>22469853.331999999</v>
      </c>
      <c r="S324" s="226">
        <v>24125529.622000001</v>
      </c>
      <c r="T324" s="227">
        <v>23484775.782000002</v>
      </c>
      <c r="U324" s="227">
        <v>23733398.502</v>
      </c>
      <c r="V324" s="227">
        <v>24225992.842</v>
      </c>
      <c r="W324" s="227">
        <v>25354653.192000002</v>
      </c>
      <c r="X324" s="227">
        <v>25791336.561999999</v>
      </c>
      <c r="Y324" s="227">
        <v>26341930.732000001</v>
      </c>
      <c r="Z324" s="227">
        <v>26414511.642000001</v>
      </c>
      <c r="AA324" s="227">
        <v>27900809.352000002</v>
      </c>
      <c r="AB324" s="227">
        <v>29033969.122000001</v>
      </c>
      <c r="AC324" s="227">
        <v>28801437.592</v>
      </c>
      <c r="AD324" s="227">
        <v>28727095.291999999</v>
      </c>
      <c r="AE324" s="226">
        <v>31732720.921999998</v>
      </c>
      <c r="AF324" s="227">
        <v>31394978.721999999</v>
      </c>
      <c r="AG324" s="227">
        <v>31566461.662</v>
      </c>
      <c r="AH324" s="227">
        <v>32289824.522</v>
      </c>
      <c r="AI324" s="227">
        <v>32936820.802000001</v>
      </c>
      <c r="AJ324" s="227">
        <v>34008303.942000002</v>
      </c>
      <c r="AK324" s="227">
        <v>35458542.461999997</v>
      </c>
      <c r="AL324" s="227">
        <v>37699606.641999997</v>
      </c>
      <c r="AM324" s="227">
        <v>38576104.412</v>
      </c>
      <c r="AN324" s="227">
        <v>39088824.931999996</v>
      </c>
      <c r="AO324" s="227">
        <v>39022704.921999998</v>
      </c>
      <c r="AP324" s="228">
        <v>38163569.902000003</v>
      </c>
      <c r="AQ324" s="227"/>
    </row>
    <row r="325" spans="1:43" s="13" customFormat="1" ht="12.75" outlineLevel="3" x14ac:dyDescent="0.2">
      <c r="A325" s="360" t="s">
        <v>1525</v>
      </c>
      <c r="B325" s="361" t="s">
        <v>2395</v>
      </c>
      <c r="C325" s="362" t="s">
        <v>3256</v>
      </c>
      <c r="D325" s="363"/>
      <c r="E325" s="364"/>
      <c r="F325" s="227">
        <v>104687.53</v>
      </c>
      <c r="G325" s="227">
        <v>205840.09</v>
      </c>
      <c r="H325" s="227">
        <f t="shared" si="40"/>
        <v>-101152.56</v>
      </c>
      <c r="I325" s="437">
        <f t="shared" si="41"/>
        <v>-0.49141331020599532</v>
      </c>
      <c r="J325" s="437"/>
      <c r="K325" s="365"/>
      <c r="L325" s="18">
        <v>205840.09</v>
      </c>
      <c r="M325" s="234">
        <f t="shared" si="42"/>
        <v>-101152.56</v>
      </c>
      <c r="N325" s="365"/>
      <c r="O325" s="18">
        <v>113116.91</v>
      </c>
      <c r="P325" s="234">
        <f t="shared" si="43"/>
        <v>-8429.3800000000047</v>
      </c>
      <c r="Q325" s="353"/>
      <c r="R325" s="226">
        <v>351640.09</v>
      </c>
      <c r="S325" s="226">
        <v>352292.65</v>
      </c>
      <c r="T325" s="227">
        <v>352810.75</v>
      </c>
      <c r="U325" s="227">
        <v>303457.75</v>
      </c>
      <c r="V325" s="227">
        <v>273275.13</v>
      </c>
      <c r="W325" s="227">
        <v>264845.75</v>
      </c>
      <c r="X325" s="227">
        <v>256416.37</v>
      </c>
      <c r="Y325" s="227">
        <v>247986.99</v>
      </c>
      <c r="Z325" s="227">
        <v>239557.61000000002</v>
      </c>
      <c r="AA325" s="227">
        <v>231128.23</v>
      </c>
      <c r="AB325" s="227">
        <v>222698.85</v>
      </c>
      <c r="AC325" s="227">
        <v>214269.47</v>
      </c>
      <c r="AD325" s="227">
        <v>205840.09</v>
      </c>
      <c r="AE325" s="226">
        <v>197410.71</v>
      </c>
      <c r="AF325" s="227">
        <v>188981.33000000002</v>
      </c>
      <c r="AG325" s="227">
        <v>180551.95</v>
      </c>
      <c r="AH325" s="227">
        <v>172122.57</v>
      </c>
      <c r="AI325" s="227">
        <v>163693.19</v>
      </c>
      <c r="AJ325" s="227">
        <v>155263.81</v>
      </c>
      <c r="AK325" s="227">
        <v>146834.43</v>
      </c>
      <c r="AL325" s="227">
        <v>138405.04999999999</v>
      </c>
      <c r="AM325" s="227">
        <v>129975.67</v>
      </c>
      <c r="AN325" s="227">
        <v>121546.29000000001</v>
      </c>
      <c r="AO325" s="227">
        <v>113116.91</v>
      </c>
      <c r="AP325" s="228">
        <v>104687.53</v>
      </c>
      <c r="AQ325" s="227"/>
    </row>
    <row r="326" spans="1:43" s="13" customFormat="1" ht="12.75" outlineLevel="3" x14ac:dyDescent="0.2">
      <c r="A326" s="360" t="s">
        <v>1526</v>
      </c>
      <c r="B326" s="361" t="s">
        <v>2396</v>
      </c>
      <c r="C326" s="362" t="s">
        <v>3257</v>
      </c>
      <c r="D326" s="363"/>
      <c r="E326" s="364"/>
      <c r="F326" s="227">
        <v>0</v>
      </c>
      <c r="G326" s="227">
        <v>0</v>
      </c>
      <c r="H326" s="227">
        <f t="shared" si="40"/>
        <v>0</v>
      </c>
      <c r="I326" s="437">
        <f t="shared" si="41"/>
        <v>0</v>
      </c>
      <c r="J326" s="437"/>
      <c r="K326" s="365"/>
      <c r="L326" s="18">
        <v>0</v>
      </c>
      <c r="M326" s="234">
        <f t="shared" si="42"/>
        <v>0</v>
      </c>
      <c r="N326" s="365"/>
      <c r="O326" s="18">
        <v>0</v>
      </c>
      <c r="P326" s="234">
        <f t="shared" si="43"/>
        <v>0</v>
      </c>
      <c r="Q326" s="353"/>
      <c r="R326" s="226">
        <v>0</v>
      </c>
      <c r="S326" s="226">
        <v>0</v>
      </c>
      <c r="T326" s="227">
        <v>0</v>
      </c>
      <c r="U326" s="227">
        <v>0</v>
      </c>
      <c r="V326" s="227">
        <v>0</v>
      </c>
      <c r="W326" s="227">
        <v>0</v>
      </c>
      <c r="X326" s="227">
        <v>0</v>
      </c>
      <c r="Y326" s="227">
        <v>0</v>
      </c>
      <c r="Z326" s="227">
        <v>0</v>
      </c>
      <c r="AA326" s="227">
        <v>1339.42</v>
      </c>
      <c r="AB326" s="227">
        <v>1339.42</v>
      </c>
      <c r="AC326" s="227">
        <v>0</v>
      </c>
      <c r="AD326" s="227">
        <v>0</v>
      </c>
      <c r="AE326" s="226">
        <v>0</v>
      </c>
      <c r="AF326" s="227">
        <v>0</v>
      </c>
      <c r="AG326" s="227">
        <v>0</v>
      </c>
      <c r="AH326" s="227">
        <v>0</v>
      </c>
      <c r="AI326" s="227">
        <v>0</v>
      </c>
      <c r="AJ326" s="227">
        <v>0</v>
      </c>
      <c r="AK326" s="227">
        <v>0</v>
      </c>
      <c r="AL326" s="227">
        <v>0</v>
      </c>
      <c r="AM326" s="227">
        <v>0</v>
      </c>
      <c r="AN326" s="227">
        <v>0</v>
      </c>
      <c r="AO326" s="227">
        <v>0</v>
      </c>
      <c r="AP326" s="228">
        <v>0</v>
      </c>
      <c r="AQ326" s="227"/>
    </row>
    <row r="327" spans="1:43" s="13" customFormat="1" ht="12.75" outlineLevel="3" x14ac:dyDescent="0.2">
      <c r="A327" s="360" t="s">
        <v>1527</v>
      </c>
      <c r="B327" s="361" t="s">
        <v>2397</v>
      </c>
      <c r="C327" s="362" t="s">
        <v>3258</v>
      </c>
      <c r="D327" s="363"/>
      <c r="E327" s="364"/>
      <c r="F327" s="227">
        <v>0</v>
      </c>
      <c r="G327" s="227">
        <v>0</v>
      </c>
      <c r="H327" s="227">
        <f t="shared" si="40"/>
        <v>0</v>
      </c>
      <c r="I327" s="437">
        <f t="shared" si="41"/>
        <v>0</v>
      </c>
      <c r="J327" s="437"/>
      <c r="K327" s="365"/>
      <c r="L327" s="18">
        <v>0</v>
      </c>
      <c r="M327" s="234">
        <f t="shared" si="42"/>
        <v>0</v>
      </c>
      <c r="N327" s="365"/>
      <c r="O327" s="18">
        <v>0</v>
      </c>
      <c r="P327" s="234">
        <f t="shared" si="43"/>
        <v>0</v>
      </c>
      <c r="Q327" s="353"/>
      <c r="R327" s="226">
        <v>0</v>
      </c>
      <c r="S327" s="226">
        <v>0</v>
      </c>
      <c r="T327" s="227">
        <v>0</v>
      </c>
      <c r="U327" s="227">
        <v>0</v>
      </c>
      <c r="V327" s="227">
        <v>0</v>
      </c>
      <c r="W327" s="227">
        <v>0</v>
      </c>
      <c r="X327" s="227">
        <v>0</v>
      </c>
      <c r="Y327" s="227">
        <v>0</v>
      </c>
      <c r="Z327" s="227">
        <v>0</v>
      </c>
      <c r="AA327" s="227">
        <v>-1339.42</v>
      </c>
      <c r="AB327" s="227">
        <v>-1339.42</v>
      </c>
      <c r="AC327" s="227">
        <v>0</v>
      </c>
      <c r="AD327" s="227">
        <v>0</v>
      </c>
      <c r="AE327" s="226">
        <v>0</v>
      </c>
      <c r="AF327" s="227">
        <v>0</v>
      </c>
      <c r="AG327" s="227">
        <v>0</v>
      </c>
      <c r="AH327" s="227">
        <v>0</v>
      </c>
      <c r="AI327" s="227">
        <v>0</v>
      </c>
      <c r="AJ327" s="227">
        <v>0</v>
      </c>
      <c r="AK327" s="227">
        <v>0</v>
      </c>
      <c r="AL327" s="227">
        <v>0</v>
      </c>
      <c r="AM327" s="227">
        <v>0</v>
      </c>
      <c r="AN327" s="227">
        <v>0</v>
      </c>
      <c r="AO327" s="227">
        <v>0</v>
      </c>
      <c r="AP327" s="228">
        <v>0</v>
      </c>
      <c r="AQ327" s="227"/>
    </row>
    <row r="328" spans="1:43" s="13" customFormat="1" ht="12.75" outlineLevel="3" x14ac:dyDescent="0.2">
      <c r="A328" s="360" t="s">
        <v>1528</v>
      </c>
      <c r="B328" s="361" t="s">
        <v>2398</v>
      </c>
      <c r="C328" s="362" t="s">
        <v>3259</v>
      </c>
      <c r="D328" s="363"/>
      <c r="E328" s="364"/>
      <c r="F328" s="227">
        <v>10509844</v>
      </c>
      <c r="G328" s="227">
        <v>10509844</v>
      </c>
      <c r="H328" s="227">
        <f t="shared" si="40"/>
        <v>0</v>
      </c>
      <c r="I328" s="437">
        <f t="shared" si="41"/>
        <v>0</v>
      </c>
      <c r="J328" s="437"/>
      <c r="K328" s="365"/>
      <c r="L328" s="18">
        <v>10509844</v>
      </c>
      <c r="M328" s="234">
        <f t="shared" si="42"/>
        <v>0</v>
      </c>
      <c r="N328" s="365"/>
      <c r="O328" s="18">
        <v>10509844</v>
      </c>
      <c r="P328" s="234">
        <f t="shared" si="43"/>
        <v>0</v>
      </c>
      <c r="Q328" s="353"/>
      <c r="R328" s="226">
        <v>10707896</v>
      </c>
      <c r="S328" s="226">
        <v>10707896</v>
      </c>
      <c r="T328" s="227">
        <v>10707896</v>
      </c>
      <c r="U328" s="227">
        <v>10509844</v>
      </c>
      <c r="V328" s="227">
        <v>10509844</v>
      </c>
      <c r="W328" s="227">
        <v>10509844</v>
      </c>
      <c r="X328" s="227">
        <v>10509844</v>
      </c>
      <c r="Y328" s="227">
        <v>10509844</v>
      </c>
      <c r="Z328" s="227">
        <v>10509844</v>
      </c>
      <c r="AA328" s="227">
        <v>10509844</v>
      </c>
      <c r="AB328" s="227">
        <v>10509844</v>
      </c>
      <c r="AC328" s="227">
        <v>10509844</v>
      </c>
      <c r="AD328" s="227">
        <v>10509844</v>
      </c>
      <c r="AE328" s="226">
        <v>10509844</v>
      </c>
      <c r="AF328" s="227">
        <v>10509844</v>
      </c>
      <c r="AG328" s="227">
        <v>10509844</v>
      </c>
      <c r="AH328" s="227">
        <v>10509844</v>
      </c>
      <c r="AI328" s="227">
        <v>10509844</v>
      </c>
      <c r="AJ328" s="227">
        <v>10509844</v>
      </c>
      <c r="AK328" s="227">
        <v>10509844</v>
      </c>
      <c r="AL328" s="227">
        <v>10509844</v>
      </c>
      <c r="AM328" s="227">
        <v>10509844</v>
      </c>
      <c r="AN328" s="227">
        <v>10509844</v>
      </c>
      <c r="AO328" s="227">
        <v>10509844</v>
      </c>
      <c r="AP328" s="228">
        <v>10509844</v>
      </c>
      <c r="AQ328" s="227"/>
    </row>
    <row r="329" spans="1:43" s="13" customFormat="1" ht="12.75" outlineLevel="3" x14ac:dyDescent="0.2">
      <c r="A329" s="360" t="s">
        <v>1529</v>
      </c>
      <c r="B329" s="361" t="s">
        <v>2399</v>
      </c>
      <c r="C329" s="362" t="s">
        <v>3260</v>
      </c>
      <c r="D329" s="363"/>
      <c r="E329" s="364"/>
      <c r="F329" s="227">
        <v>45996002.920000002</v>
      </c>
      <c r="G329" s="227">
        <v>45996002.920000002</v>
      </c>
      <c r="H329" s="227">
        <f t="shared" si="40"/>
        <v>0</v>
      </c>
      <c r="I329" s="437">
        <f t="shared" si="41"/>
        <v>0</v>
      </c>
      <c r="J329" s="437"/>
      <c r="K329" s="365"/>
      <c r="L329" s="18">
        <v>45996002.920000002</v>
      </c>
      <c r="M329" s="234">
        <f t="shared" si="42"/>
        <v>0</v>
      </c>
      <c r="N329" s="365"/>
      <c r="O329" s="18">
        <v>45996002.920000002</v>
      </c>
      <c r="P329" s="234">
        <f t="shared" si="43"/>
        <v>0</v>
      </c>
      <c r="Q329" s="353"/>
      <c r="R329" s="226">
        <v>0</v>
      </c>
      <c r="S329" s="226">
        <v>0</v>
      </c>
      <c r="T329" s="227">
        <v>30458387</v>
      </c>
      <c r="U329" s="227">
        <v>44108883</v>
      </c>
      <c r="V329" s="227">
        <v>44190482</v>
      </c>
      <c r="W329" s="227">
        <v>48142885.340000004</v>
      </c>
      <c r="X329" s="227">
        <v>42582003.030000001</v>
      </c>
      <c r="Y329" s="227">
        <v>42582003.030000001</v>
      </c>
      <c r="Z329" s="227">
        <v>42582003.030000001</v>
      </c>
      <c r="AA329" s="227">
        <v>42582003.030000001</v>
      </c>
      <c r="AB329" s="227">
        <v>42582003.030000001</v>
      </c>
      <c r="AC329" s="227">
        <v>42582003.030000001</v>
      </c>
      <c r="AD329" s="227">
        <v>45996002.920000002</v>
      </c>
      <c r="AE329" s="226">
        <v>45996002.920000002</v>
      </c>
      <c r="AF329" s="227">
        <v>45996002.920000002</v>
      </c>
      <c r="AG329" s="227">
        <v>45996002.920000002</v>
      </c>
      <c r="AH329" s="227">
        <v>45996002.920000002</v>
      </c>
      <c r="AI329" s="227">
        <v>45996002.920000002</v>
      </c>
      <c r="AJ329" s="227">
        <v>45996002.920000002</v>
      </c>
      <c r="AK329" s="227">
        <v>45996002.920000002</v>
      </c>
      <c r="AL329" s="227">
        <v>45996002.920000002</v>
      </c>
      <c r="AM329" s="227">
        <v>45996002.920000002</v>
      </c>
      <c r="AN329" s="227">
        <v>45996002.920000002</v>
      </c>
      <c r="AO329" s="227">
        <v>45996002.920000002</v>
      </c>
      <c r="AP329" s="228">
        <v>45996002.920000002</v>
      </c>
      <c r="AQ329" s="227"/>
    </row>
    <row r="330" spans="1:43" s="13" customFormat="1" ht="12.75" outlineLevel="3" x14ac:dyDescent="0.2">
      <c r="A330" s="360" t="s">
        <v>1530</v>
      </c>
      <c r="B330" s="361" t="s">
        <v>2400</v>
      </c>
      <c r="C330" s="362" t="s">
        <v>3261</v>
      </c>
      <c r="D330" s="363"/>
      <c r="E330" s="364"/>
      <c r="F330" s="227">
        <v>0</v>
      </c>
      <c r="G330" s="227">
        <v>487582.4</v>
      </c>
      <c r="H330" s="227">
        <f t="shared" si="40"/>
        <v>-487582.4</v>
      </c>
      <c r="I330" s="437" t="str">
        <f t="shared" si="41"/>
        <v>N.M.</v>
      </c>
      <c r="J330" s="437"/>
      <c r="K330" s="365"/>
      <c r="L330" s="18">
        <v>487582.4</v>
      </c>
      <c r="M330" s="234">
        <f t="shared" si="42"/>
        <v>-487582.4</v>
      </c>
      <c r="N330" s="365"/>
      <c r="O330" s="18">
        <v>0</v>
      </c>
      <c r="P330" s="234">
        <f t="shared" si="43"/>
        <v>0</v>
      </c>
      <c r="Q330" s="353"/>
      <c r="R330" s="226">
        <v>0</v>
      </c>
      <c r="S330" s="226">
        <v>0</v>
      </c>
      <c r="T330" s="227">
        <v>0</v>
      </c>
      <c r="U330" s="227">
        <v>322109.46000000002</v>
      </c>
      <c r="V330" s="227">
        <v>447632.8</v>
      </c>
      <c r="W330" s="227">
        <v>573563.05000000005</v>
      </c>
      <c r="X330" s="227">
        <v>650109.86</v>
      </c>
      <c r="Y330" s="227">
        <v>650109.86</v>
      </c>
      <c r="Z330" s="227">
        <v>595934.04</v>
      </c>
      <c r="AA330" s="227">
        <v>595934.04</v>
      </c>
      <c r="AB330" s="227">
        <v>595934.04</v>
      </c>
      <c r="AC330" s="227">
        <v>541758.22</v>
      </c>
      <c r="AD330" s="227">
        <v>487582.4</v>
      </c>
      <c r="AE330" s="226">
        <v>433406.58</v>
      </c>
      <c r="AF330" s="227">
        <v>379230.76</v>
      </c>
      <c r="AG330" s="227">
        <v>325054.94</v>
      </c>
      <c r="AH330" s="227">
        <v>270879.12</v>
      </c>
      <c r="AI330" s="227">
        <v>216703.30000000002</v>
      </c>
      <c r="AJ330" s="227">
        <v>162527.48000000001</v>
      </c>
      <c r="AK330" s="227">
        <v>108351.66</v>
      </c>
      <c r="AL330" s="227">
        <v>54175.840000000004</v>
      </c>
      <c r="AM330" s="227">
        <v>0</v>
      </c>
      <c r="AN330" s="227">
        <v>0</v>
      </c>
      <c r="AO330" s="227">
        <v>0</v>
      </c>
      <c r="AP330" s="228">
        <v>0</v>
      </c>
      <c r="AQ330" s="227"/>
    </row>
    <row r="331" spans="1:43" s="13" customFormat="1" ht="12.75" outlineLevel="3" x14ac:dyDescent="0.2">
      <c r="A331" s="360" t="s">
        <v>1531</v>
      </c>
      <c r="B331" s="361" t="s">
        <v>2401</v>
      </c>
      <c r="C331" s="362" t="s">
        <v>3262</v>
      </c>
      <c r="D331" s="363"/>
      <c r="E331" s="364"/>
      <c r="F331" s="227">
        <v>0</v>
      </c>
      <c r="G331" s="227">
        <v>973425</v>
      </c>
      <c r="H331" s="227">
        <f t="shared" si="40"/>
        <v>-973425</v>
      </c>
      <c r="I331" s="437" t="str">
        <f t="shared" si="41"/>
        <v>N.M.</v>
      </c>
      <c r="J331" s="437"/>
      <c r="K331" s="365"/>
      <c r="L331" s="18">
        <v>973425</v>
      </c>
      <c r="M331" s="234">
        <f t="shared" si="42"/>
        <v>-973425</v>
      </c>
      <c r="N331" s="365"/>
      <c r="O331" s="18">
        <v>81116</v>
      </c>
      <c r="P331" s="234">
        <f t="shared" si="43"/>
        <v>-81116</v>
      </c>
      <c r="Q331" s="353"/>
      <c r="R331" s="226">
        <v>0</v>
      </c>
      <c r="S331" s="226">
        <v>0</v>
      </c>
      <c r="T331" s="227">
        <v>0</v>
      </c>
      <c r="U331" s="227">
        <v>0</v>
      </c>
      <c r="V331" s="227">
        <v>0</v>
      </c>
      <c r="W331" s="227">
        <v>0</v>
      </c>
      <c r="X331" s="227">
        <v>973425</v>
      </c>
      <c r="Y331" s="227">
        <v>973425</v>
      </c>
      <c r="Z331" s="227">
        <v>973425</v>
      </c>
      <c r="AA331" s="227">
        <v>973425</v>
      </c>
      <c r="AB331" s="227">
        <v>973425</v>
      </c>
      <c r="AC331" s="227">
        <v>973425</v>
      </c>
      <c r="AD331" s="227">
        <v>973425</v>
      </c>
      <c r="AE331" s="226">
        <v>892306</v>
      </c>
      <c r="AF331" s="227">
        <v>811187</v>
      </c>
      <c r="AG331" s="227">
        <v>730068</v>
      </c>
      <c r="AH331" s="227">
        <v>648949</v>
      </c>
      <c r="AI331" s="227">
        <v>567830</v>
      </c>
      <c r="AJ331" s="227">
        <v>486711</v>
      </c>
      <c r="AK331" s="227">
        <v>405592</v>
      </c>
      <c r="AL331" s="227">
        <v>324473</v>
      </c>
      <c r="AM331" s="227">
        <v>243354</v>
      </c>
      <c r="AN331" s="227">
        <v>162235</v>
      </c>
      <c r="AO331" s="227">
        <v>81116</v>
      </c>
      <c r="AP331" s="228">
        <v>0</v>
      </c>
      <c r="AQ331" s="227"/>
    </row>
    <row r="332" spans="1:43" s="13" customFormat="1" ht="12.75" outlineLevel="3" x14ac:dyDescent="0.2">
      <c r="A332" s="360" t="s">
        <v>1532</v>
      </c>
      <c r="B332" s="361" t="s">
        <v>2402</v>
      </c>
      <c r="C332" s="362" t="s">
        <v>3263</v>
      </c>
      <c r="D332" s="363"/>
      <c r="E332" s="364"/>
      <c r="F332" s="227">
        <v>964665.55</v>
      </c>
      <c r="G332" s="227">
        <v>0</v>
      </c>
      <c r="H332" s="227">
        <f t="shared" si="40"/>
        <v>964665.55</v>
      </c>
      <c r="I332" s="437" t="str">
        <f t="shared" si="41"/>
        <v>N.M.</v>
      </c>
      <c r="J332" s="437"/>
      <c r="K332" s="365"/>
      <c r="L332" s="18">
        <v>0</v>
      </c>
      <c r="M332" s="234">
        <f t="shared" si="42"/>
        <v>964665.55</v>
      </c>
      <c r="N332" s="365"/>
      <c r="O332" s="18">
        <v>1024957.15</v>
      </c>
      <c r="P332" s="234">
        <f t="shared" si="43"/>
        <v>-60291.599999999977</v>
      </c>
      <c r="Q332" s="353"/>
      <c r="R332" s="226">
        <v>0</v>
      </c>
      <c r="S332" s="226">
        <v>0</v>
      </c>
      <c r="T332" s="227">
        <v>0</v>
      </c>
      <c r="U332" s="227">
        <v>0</v>
      </c>
      <c r="V332" s="227">
        <v>0</v>
      </c>
      <c r="W332" s="227">
        <v>0</v>
      </c>
      <c r="X332" s="227">
        <v>0</v>
      </c>
      <c r="Y332" s="227">
        <v>0</v>
      </c>
      <c r="Z332" s="227">
        <v>0</v>
      </c>
      <c r="AA332" s="227">
        <v>0</v>
      </c>
      <c r="AB332" s="227">
        <v>0</v>
      </c>
      <c r="AC332" s="227">
        <v>0</v>
      </c>
      <c r="AD332" s="227">
        <v>0</v>
      </c>
      <c r="AE332" s="226">
        <v>0</v>
      </c>
      <c r="AF332" s="227">
        <v>0</v>
      </c>
      <c r="AG332" s="227">
        <v>0</v>
      </c>
      <c r="AH332" s="227">
        <v>0</v>
      </c>
      <c r="AI332" s="227">
        <v>1386706.75</v>
      </c>
      <c r="AJ332" s="227">
        <v>1326415.1499999999</v>
      </c>
      <c r="AK332" s="227">
        <v>1266123.55</v>
      </c>
      <c r="AL332" s="227">
        <v>1205831.95</v>
      </c>
      <c r="AM332" s="227">
        <v>1145540.3500000001</v>
      </c>
      <c r="AN332" s="227">
        <v>1085248.75</v>
      </c>
      <c r="AO332" s="227">
        <v>1024957.15</v>
      </c>
      <c r="AP332" s="228">
        <v>964665.55</v>
      </c>
      <c r="AQ332" s="227"/>
    </row>
    <row r="333" spans="1:43" s="13" customFormat="1" ht="12.75" outlineLevel="3" x14ac:dyDescent="0.2">
      <c r="A333" s="360" t="s">
        <v>1533</v>
      </c>
      <c r="B333" s="361" t="s">
        <v>2403</v>
      </c>
      <c r="C333" s="362" t="s">
        <v>3264</v>
      </c>
      <c r="D333" s="363"/>
      <c r="E333" s="364"/>
      <c r="F333" s="227">
        <v>17923830.390000001</v>
      </c>
      <c r="G333" s="227">
        <v>0</v>
      </c>
      <c r="H333" s="227">
        <f t="shared" ref="H333:H364" si="44">+F333-G333</f>
        <v>17923830.390000001</v>
      </c>
      <c r="I333" s="437" t="str">
        <f t="shared" ref="I333:I364" si="45">IF(G333&lt;0,IF(H333=0,0,IF(OR(G333=0,F333=0),"N.M.",IF(ABS(H333/G333)&gt;=10,"N.M.",H333/(-G333)))),IF(H333=0,0,IF(OR(G333=0,F333=0),"N.M.",IF(ABS(H333/G333)&gt;=10,"N.M.",H333/G333))))</f>
        <v>N.M.</v>
      </c>
      <c r="J333" s="437"/>
      <c r="K333" s="365"/>
      <c r="L333" s="18">
        <v>0</v>
      </c>
      <c r="M333" s="234">
        <f t="shared" ref="M333:M364" si="46">F333-L333</f>
        <v>17923830.390000001</v>
      </c>
      <c r="N333" s="365"/>
      <c r="O333" s="18">
        <v>17701468.800000001</v>
      </c>
      <c r="P333" s="234">
        <f t="shared" ref="P333:P364" si="47">+F333-O333</f>
        <v>222361.58999999985</v>
      </c>
      <c r="Q333" s="353"/>
      <c r="R333" s="226">
        <v>0</v>
      </c>
      <c r="S333" s="226">
        <v>0</v>
      </c>
      <c r="T333" s="227">
        <v>0</v>
      </c>
      <c r="U333" s="227">
        <v>0</v>
      </c>
      <c r="V333" s="227">
        <v>0</v>
      </c>
      <c r="W333" s="227">
        <v>0</v>
      </c>
      <c r="X333" s="227">
        <v>0</v>
      </c>
      <c r="Y333" s="227">
        <v>0</v>
      </c>
      <c r="Z333" s="227">
        <v>0</v>
      </c>
      <c r="AA333" s="227">
        <v>0</v>
      </c>
      <c r="AB333" s="227">
        <v>0</v>
      </c>
      <c r="AC333" s="227">
        <v>0</v>
      </c>
      <c r="AD333" s="227">
        <v>0</v>
      </c>
      <c r="AE333" s="226">
        <v>0</v>
      </c>
      <c r="AF333" s="227">
        <v>0</v>
      </c>
      <c r="AG333" s="227">
        <v>0</v>
      </c>
      <c r="AH333" s="227">
        <v>0</v>
      </c>
      <c r="AI333" s="227">
        <v>0</v>
      </c>
      <c r="AJ333" s="227">
        <v>0</v>
      </c>
      <c r="AK333" s="227">
        <v>0</v>
      </c>
      <c r="AL333" s="227">
        <v>0</v>
      </c>
      <c r="AM333" s="227">
        <v>17554818.289999999</v>
      </c>
      <c r="AN333" s="227">
        <v>17554818.289999999</v>
      </c>
      <c r="AO333" s="227">
        <v>17701468.800000001</v>
      </c>
      <c r="AP333" s="228">
        <v>17923830.390000001</v>
      </c>
      <c r="AQ333" s="227"/>
    </row>
    <row r="334" spans="1:43" s="13" customFormat="1" ht="12.75" x14ac:dyDescent="0.2">
      <c r="A334" s="195" t="s">
        <v>1191</v>
      </c>
      <c r="B334" s="235" t="s">
        <v>1042</v>
      </c>
      <c r="C334" s="280" t="s">
        <v>1043</v>
      </c>
      <c r="D334" s="198"/>
      <c r="E334" s="252"/>
      <c r="F334" s="227">
        <v>663934947.93199944</v>
      </c>
      <c r="G334" s="227">
        <v>613089054.05200005</v>
      </c>
      <c r="H334" s="18">
        <f t="shared" si="44"/>
        <v>50845893.879999399</v>
      </c>
      <c r="I334" s="232">
        <f t="shared" si="45"/>
        <v>8.2933944985562946E-2</v>
      </c>
      <c r="J334" s="263"/>
      <c r="K334" s="227"/>
      <c r="L334" s="227">
        <v>613089054.05200005</v>
      </c>
      <c r="M334" s="18">
        <f t="shared" si="46"/>
        <v>50845893.879999399</v>
      </c>
      <c r="N334" s="225"/>
      <c r="O334" s="227">
        <v>651494840.13199973</v>
      </c>
      <c r="P334" s="227">
        <f t="shared" si="47"/>
        <v>12440107.799999714</v>
      </c>
      <c r="Q334" s="237"/>
      <c r="R334" s="226">
        <v>605197568.85199988</v>
      </c>
      <c r="S334" s="226">
        <v>604936384.18199992</v>
      </c>
      <c r="T334" s="227">
        <v>635699770.55199993</v>
      </c>
      <c r="U334" s="227">
        <v>650915769.60199988</v>
      </c>
      <c r="V334" s="227">
        <v>650712961.84200013</v>
      </c>
      <c r="W334" s="227">
        <v>654577600.04199982</v>
      </c>
      <c r="X334" s="227">
        <v>628513131.60200012</v>
      </c>
      <c r="Y334" s="227">
        <v>653592868.92199981</v>
      </c>
      <c r="Z334" s="227">
        <v>658040499.68199992</v>
      </c>
      <c r="AA334" s="227">
        <v>637330676.03200006</v>
      </c>
      <c r="AB334" s="227">
        <v>637384186.12199986</v>
      </c>
      <c r="AC334" s="227">
        <v>645809334.51199985</v>
      </c>
      <c r="AD334" s="227">
        <v>613089054.05200005</v>
      </c>
      <c r="AE334" s="226">
        <v>607432742.23200023</v>
      </c>
      <c r="AF334" s="227">
        <v>612458799.07199991</v>
      </c>
      <c r="AG334" s="227">
        <v>621261450.36199999</v>
      </c>
      <c r="AH334" s="227">
        <v>622027118.67200017</v>
      </c>
      <c r="AI334" s="227">
        <v>622492629.48199999</v>
      </c>
      <c r="AJ334" s="227">
        <v>626573265.59200001</v>
      </c>
      <c r="AK334" s="227">
        <v>623987231.78200006</v>
      </c>
      <c r="AL334" s="227">
        <v>626040018.14200008</v>
      </c>
      <c r="AM334" s="227">
        <v>651383099.59199989</v>
      </c>
      <c r="AN334" s="227">
        <v>654311628.57199967</v>
      </c>
      <c r="AO334" s="227">
        <v>651494840.13199973</v>
      </c>
      <c r="AP334" s="228">
        <v>663934947.93199944</v>
      </c>
    </row>
    <row r="335" spans="1:43" s="13" customFormat="1" ht="0.95" customHeight="1" outlineLevel="2" x14ac:dyDescent="0.2">
      <c r="A335" s="195"/>
      <c r="B335" s="235"/>
      <c r="C335" s="280"/>
      <c r="D335" s="198"/>
      <c r="E335" s="252"/>
      <c r="F335" s="227"/>
      <c r="G335" s="227"/>
      <c r="H335" s="18">
        <f t="shared" si="44"/>
        <v>0</v>
      </c>
      <c r="I335" s="232">
        <f t="shared" si="45"/>
        <v>0</v>
      </c>
      <c r="J335" s="263"/>
      <c r="K335" s="227"/>
      <c r="L335" s="227"/>
      <c r="M335" s="18">
        <f t="shared" si="46"/>
        <v>0</v>
      </c>
      <c r="N335" s="225"/>
      <c r="O335" s="227"/>
      <c r="P335" s="227">
        <f t="shared" si="47"/>
        <v>0</v>
      </c>
      <c r="Q335" s="237"/>
      <c r="R335" s="226"/>
      <c r="S335" s="226"/>
      <c r="T335" s="227"/>
      <c r="U335" s="227"/>
      <c r="V335" s="227"/>
      <c r="W335" s="227"/>
      <c r="X335" s="227"/>
      <c r="Y335" s="227"/>
      <c r="Z335" s="227"/>
      <c r="AA335" s="227"/>
      <c r="AB335" s="227"/>
      <c r="AC335" s="227"/>
      <c r="AD335" s="227"/>
      <c r="AE335" s="226"/>
      <c r="AF335" s="227"/>
      <c r="AG335" s="227"/>
      <c r="AH335" s="227"/>
      <c r="AI335" s="227"/>
      <c r="AJ335" s="227"/>
      <c r="AK335" s="227"/>
      <c r="AL335" s="227"/>
      <c r="AM335" s="227"/>
      <c r="AN335" s="227"/>
      <c r="AO335" s="227"/>
      <c r="AP335" s="228"/>
    </row>
    <row r="336" spans="1:43" s="13" customFormat="1" ht="12.75" outlineLevel="3" x14ac:dyDescent="0.2">
      <c r="A336" s="360" t="s">
        <v>1534</v>
      </c>
      <c r="B336" s="361" t="s">
        <v>2404</v>
      </c>
      <c r="C336" s="362" t="s">
        <v>3265</v>
      </c>
      <c r="D336" s="363"/>
      <c r="E336" s="364"/>
      <c r="F336" s="227">
        <v>1072515.0830000001</v>
      </c>
      <c r="G336" s="227">
        <v>1335712.1229999999</v>
      </c>
      <c r="H336" s="227">
        <f t="shared" si="44"/>
        <v>-263197.0399999998</v>
      </c>
      <c r="I336" s="437">
        <f t="shared" si="45"/>
        <v>-0.19704623134576418</v>
      </c>
      <c r="J336" s="437"/>
      <c r="K336" s="227"/>
      <c r="L336" s="227">
        <v>1335712.1229999999</v>
      </c>
      <c r="M336" s="227">
        <f t="shared" si="46"/>
        <v>-263197.0399999998</v>
      </c>
      <c r="N336" s="365"/>
      <c r="O336" s="227">
        <v>1085848.713</v>
      </c>
      <c r="P336" s="227">
        <f t="shared" si="47"/>
        <v>-13333.629999999888</v>
      </c>
      <c r="Q336" s="353"/>
      <c r="R336" s="226">
        <v>1211533.6629999999</v>
      </c>
      <c r="S336" s="226">
        <v>1230645.6029999999</v>
      </c>
      <c r="T336" s="227">
        <v>1252906.753</v>
      </c>
      <c r="U336" s="227">
        <v>1281220.3430000001</v>
      </c>
      <c r="V336" s="227">
        <v>1307370.693</v>
      </c>
      <c r="W336" s="227">
        <v>1332865.223</v>
      </c>
      <c r="X336" s="227">
        <v>1353789.023</v>
      </c>
      <c r="Y336" s="227">
        <v>1385465.4129999999</v>
      </c>
      <c r="Z336" s="227">
        <v>1423499.473</v>
      </c>
      <c r="AA336" s="227">
        <v>1544198.1629999999</v>
      </c>
      <c r="AB336" s="227">
        <v>1566096.5530000001</v>
      </c>
      <c r="AC336" s="227">
        <v>1333926.0530000001</v>
      </c>
      <c r="AD336" s="227">
        <v>1335712.1229999999</v>
      </c>
      <c r="AE336" s="226">
        <v>1346863.6529999999</v>
      </c>
      <c r="AF336" s="227">
        <v>1465302.8430000001</v>
      </c>
      <c r="AG336" s="227">
        <v>1488276.223</v>
      </c>
      <c r="AH336" s="227">
        <v>1559621.723</v>
      </c>
      <c r="AI336" s="227">
        <v>1555198.753</v>
      </c>
      <c r="AJ336" s="227">
        <v>1616454.3929999999</v>
      </c>
      <c r="AK336" s="227">
        <v>1613746.1129999999</v>
      </c>
      <c r="AL336" s="227">
        <v>1620873.963</v>
      </c>
      <c r="AM336" s="227">
        <v>1086186.1329999999</v>
      </c>
      <c r="AN336" s="227">
        <v>1086855.8230000001</v>
      </c>
      <c r="AO336" s="227">
        <v>1085848.713</v>
      </c>
      <c r="AP336" s="228">
        <v>1072515.0830000001</v>
      </c>
      <c r="AQ336" s="227"/>
    </row>
    <row r="337" spans="1:43" s="13" customFormat="1" ht="12.75" x14ac:dyDescent="0.2">
      <c r="A337" s="195" t="s">
        <v>1192</v>
      </c>
      <c r="B337" s="235" t="s">
        <v>1044</v>
      </c>
      <c r="C337" s="280" t="s">
        <v>1045</v>
      </c>
      <c r="D337" s="198"/>
      <c r="E337" s="252"/>
      <c r="F337" s="227">
        <v>1072515.0830000001</v>
      </c>
      <c r="G337" s="227">
        <v>1335712.1229999999</v>
      </c>
      <c r="H337" s="18">
        <f t="shared" si="44"/>
        <v>-263197.0399999998</v>
      </c>
      <c r="I337" s="232">
        <f t="shared" si="45"/>
        <v>-0.19704623134576418</v>
      </c>
      <c r="J337" s="263"/>
      <c r="K337" s="227"/>
      <c r="L337" s="227">
        <v>1335712.1229999999</v>
      </c>
      <c r="M337" s="18">
        <f t="shared" si="46"/>
        <v>-263197.0399999998</v>
      </c>
      <c r="N337" s="225"/>
      <c r="O337" s="227">
        <v>1085848.713</v>
      </c>
      <c r="P337" s="227">
        <f t="shared" si="47"/>
        <v>-13333.629999999888</v>
      </c>
      <c r="Q337" s="237"/>
      <c r="R337" s="226">
        <v>1211533.6629999999</v>
      </c>
      <c r="S337" s="226">
        <v>1230645.6029999999</v>
      </c>
      <c r="T337" s="227">
        <v>1252906.753</v>
      </c>
      <c r="U337" s="227">
        <v>1281220.3430000001</v>
      </c>
      <c r="V337" s="227">
        <v>1307370.693</v>
      </c>
      <c r="W337" s="227">
        <v>1332865.223</v>
      </c>
      <c r="X337" s="227">
        <v>1353789.023</v>
      </c>
      <c r="Y337" s="227">
        <v>1385465.4129999999</v>
      </c>
      <c r="Z337" s="227">
        <v>1423499.473</v>
      </c>
      <c r="AA337" s="227">
        <v>1544198.1629999999</v>
      </c>
      <c r="AB337" s="227">
        <v>1566096.5530000001</v>
      </c>
      <c r="AC337" s="227">
        <v>1333926.0530000001</v>
      </c>
      <c r="AD337" s="227">
        <v>1335712.1229999999</v>
      </c>
      <c r="AE337" s="226">
        <v>1346863.6529999999</v>
      </c>
      <c r="AF337" s="227">
        <v>1465302.8430000001</v>
      </c>
      <c r="AG337" s="227">
        <v>1488276.223</v>
      </c>
      <c r="AH337" s="227">
        <v>1559621.723</v>
      </c>
      <c r="AI337" s="227">
        <v>1555198.753</v>
      </c>
      <c r="AJ337" s="227">
        <v>1616454.3929999999</v>
      </c>
      <c r="AK337" s="227">
        <v>1613746.1129999999</v>
      </c>
      <c r="AL337" s="227">
        <v>1620873.963</v>
      </c>
      <c r="AM337" s="227">
        <v>1086186.1329999999</v>
      </c>
      <c r="AN337" s="227">
        <v>1086855.8230000001</v>
      </c>
      <c r="AO337" s="227">
        <v>1085848.713</v>
      </c>
      <c r="AP337" s="228">
        <v>1072515.0830000001</v>
      </c>
    </row>
    <row r="338" spans="1:43" s="13" customFormat="1" ht="0.95" customHeight="1" outlineLevel="2" x14ac:dyDescent="0.2">
      <c r="A338" s="195"/>
      <c r="B338" s="235"/>
      <c r="C338" s="280"/>
      <c r="D338" s="198"/>
      <c r="E338" s="252"/>
      <c r="F338" s="227"/>
      <c r="G338" s="227"/>
      <c r="H338" s="18">
        <f t="shared" si="44"/>
        <v>0</v>
      </c>
      <c r="I338" s="232">
        <f t="shared" si="45"/>
        <v>0</v>
      </c>
      <c r="J338" s="263"/>
      <c r="K338" s="227"/>
      <c r="L338" s="227"/>
      <c r="M338" s="18">
        <f t="shared" si="46"/>
        <v>0</v>
      </c>
      <c r="N338" s="225"/>
      <c r="O338" s="227"/>
      <c r="P338" s="227">
        <f t="shared" si="47"/>
        <v>0</v>
      </c>
      <c r="Q338" s="237"/>
      <c r="R338" s="226"/>
      <c r="S338" s="226"/>
      <c r="T338" s="227"/>
      <c r="U338" s="227"/>
      <c r="V338" s="227"/>
      <c r="W338" s="227"/>
      <c r="X338" s="227"/>
      <c r="Y338" s="227"/>
      <c r="Z338" s="227"/>
      <c r="AA338" s="227"/>
      <c r="AB338" s="227"/>
      <c r="AC338" s="227"/>
      <c r="AD338" s="227"/>
      <c r="AE338" s="226"/>
      <c r="AF338" s="227"/>
      <c r="AG338" s="227"/>
      <c r="AH338" s="227"/>
      <c r="AI338" s="227"/>
      <c r="AJ338" s="227"/>
      <c r="AK338" s="227"/>
      <c r="AL338" s="227"/>
      <c r="AM338" s="227"/>
      <c r="AN338" s="227"/>
      <c r="AO338" s="227"/>
      <c r="AP338" s="228"/>
    </row>
    <row r="339" spans="1:43" s="13" customFormat="1" ht="12.75" x14ac:dyDescent="0.2">
      <c r="A339" s="195" t="s">
        <v>1193</v>
      </c>
      <c r="B339" s="235" t="s">
        <v>1046</v>
      </c>
      <c r="C339" s="280" t="s">
        <v>1047</v>
      </c>
      <c r="D339" s="198"/>
      <c r="E339" s="252"/>
      <c r="F339" s="227">
        <v>0</v>
      </c>
      <c r="G339" s="227">
        <v>0</v>
      </c>
      <c r="H339" s="18">
        <f t="shared" si="44"/>
        <v>0</v>
      </c>
      <c r="I339" s="232">
        <f t="shared" si="45"/>
        <v>0</v>
      </c>
      <c r="J339" s="263"/>
      <c r="K339" s="227"/>
      <c r="L339" s="227">
        <v>0</v>
      </c>
      <c r="M339" s="18">
        <f t="shared" si="46"/>
        <v>0</v>
      </c>
      <c r="N339" s="225"/>
      <c r="O339" s="227">
        <v>0</v>
      </c>
      <c r="P339" s="227">
        <f t="shared" si="47"/>
        <v>0</v>
      </c>
      <c r="Q339" s="237"/>
      <c r="R339" s="226">
        <v>0</v>
      </c>
      <c r="S339" s="226">
        <v>0</v>
      </c>
      <c r="T339" s="227">
        <v>0</v>
      </c>
      <c r="U339" s="227">
        <v>0</v>
      </c>
      <c r="V339" s="227">
        <v>0</v>
      </c>
      <c r="W339" s="227">
        <v>0</v>
      </c>
      <c r="X339" s="227">
        <v>0</v>
      </c>
      <c r="Y339" s="227">
        <v>0</v>
      </c>
      <c r="Z339" s="227">
        <v>0</v>
      </c>
      <c r="AA339" s="227">
        <v>0</v>
      </c>
      <c r="AB339" s="227">
        <v>0</v>
      </c>
      <c r="AC339" s="227">
        <v>0</v>
      </c>
      <c r="AD339" s="227">
        <v>0</v>
      </c>
      <c r="AE339" s="226">
        <v>0</v>
      </c>
      <c r="AF339" s="227">
        <v>0</v>
      </c>
      <c r="AG339" s="227">
        <v>0</v>
      </c>
      <c r="AH339" s="227">
        <v>0</v>
      </c>
      <c r="AI339" s="227">
        <v>0</v>
      </c>
      <c r="AJ339" s="227">
        <v>0</v>
      </c>
      <c r="AK339" s="227">
        <v>0</v>
      </c>
      <c r="AL339" s="227">
        <v>0</v>
      </c>
      <c r="AM339" s="227">
        <v>0</v>
      </c>
      <c r="AN339" s="227">
        <v>0</v>
      </c>
      <c r="AO339" s="227">
        <v>0</v>
      </c>
      <c r="AP339" s="228">
        <v>0</v>
      </c>
    </row>
    <row r="340" spans="1:43" s="13" customFormat="1" ht="0.95" customHeight="1" outlineLevel="2" x14ac:dyDescent="0.2">
      <c r="A340" s="195"/>
      <c r="B340" s="235"/>
      <c r="C340" s="280"/>
      <c r="D340" s="198"/>
      <c r="E340" s="252"/>
      <c r="F340" s="227"/>
      <c r="G340" s="227"/>
      <c r="H340" s="18">
        <f t="shared" si="44"/>
        <v>0</v>
      </c>
      <c r="I340" s="232">
        <f t="shared" si="45"/>
        <v>0</v>
      </c>
      <c r="J340" s="263"/>
      <c r="K340" s="227"/>
      <c r="L340" s="227"/>
      <c r="M340" s="18">
        <f t="shared" si="46"/>
        <v>0</v>
      </c>
      <c r="N340" s="225"/>
      <c r="O340" s="227"/>
      <c r="P340" s="227">
        <f t="shared" si="47"/>
        <v>0</v>
      </c>
      <c r="Q340" s="237"/>
      <c r="R340" s="226"/>
      <c r="S340" s="226"/>
      <c r="T340" s="227"/>
      <c r="U340" s="227"/>
      <c r="V340" s="227"/>
      <c r="W340" s="227"/>
      <c r="X340" s="227"/>
      <c r="Y340" s="227"/>
      <c r="Z340" s="227"/>
      <c r="AA340" s="227"/>
      <c r="AB340" s="227"/>
      <c r="AC340" s="227"/>
      <c r="AD340" s="227"/>
      <c r="AE340" s="226"/>
      <c r="AF340" s="227"/>
      <c r="AG340" s="227"/>
      <c r="AH340" s="227"/>
      <c r="AI340" s="227"/>
      <c r="AJ340" s="227"/>
      <c r="AK340" s="227"/>
      <c r="AL340" s="227"/>
      <c r="AM340" s="227"/>
      <c r="AN340" s="227"/>
      <c r="AO340" s="227"/>
      <c r="AP340" s="228"/>
    </row>
    <row r="341" spans="1:43" s="13" customFormat="1" ht="12.75" x14ac:dyDescent="0.2">
      <c r="A341" s="195" t="s">
        <v>1194</v>
      </c>
      <c r="B341" s="235" t="s">
        <v>1048</v>
      </c>
      <c r="C341" s="280" t="s">
        <v>1049</v>
      </c>
      <c r="D341" s="198"/>
      <c r="E341" s="252"/>
      <c r="F341" s="227">
        <v>0</v>
      </c>
      <c r="G341" s="227">
        <v>0</v>
      </c>
      <c r="H341" s="18">
        <f t="shared" si="44"/>
        <v>0</v>
      </c>
      <c r="I341" s="232">
        <f t="shared" si="45"/>
        <v>0</v>
      </c>
      <c r="J341" s="263"/>
      <c r="K341" s="227"/>
      <c r="L341" s="227">
        <v>0</v>
      </c>
      <c r="M341" s="18">
        <f t="shared" si="46"/>
        <v>0</v>
      </c>
      <c r="N341" s="225"/>
      <c r="O341" s="227">
        <v>0</v>
      </c>
      <c r="P341" s="227">
        <f t="shared" si="47"/>
        <v>0</v>
      </c>
      <c r="Q341" s="237"/>
      <c r="R341" s="226">
        <v>0</v>
      </c>
      <c r="S341" s="226">
        <v>0</v>
      </c>
      <c r="T341" s="227">
        <v>0</v>
      </c>
      <c r="U341" s="227">
        <v>0</v>
      </c>
      <c r="V341" s="227">
        <v>0</v>
      </c>
      <c r="W341" s="227">
        <v>0</v>
      </c>
      <c r="X341" s="227">
        <v>0</v>
      </c>
      <c r="Y341" s="227">
        <v>0</v>
      </c>
      <c r="Z341" s="227">
        <v>0</v>
      </c>
      <c r="AA341" s="227">
        <v>0</v>
      </c>
      <c r="AB341" s="227">
        <v>0</v>
      </c>
      <c r="AC341" s="227">
        <v>0</v>
      </c>
      <c r="AD341" s="227">
        <v>0</v>
      </c>
      <c r="AE341" s="226">
        <v>0</v>
      </c>
      <c r="AF341" s="227">
        <v>0</v>
      </c>
      <c r="AG341" s="227">
        <v>0</v>
      </c>
      <c r="AH341" s="227">
        <v>0</v>
      </c>
      <c r="AI341" s="227">
        <v>0</v>
      </c>
      <c r="AJ341" s="227">
        <v>0</v>
      </c>
      <c r="AK341" s="227">
        <v>0</v>
      </c>
      <c r="AL341" s="227">
        <v>0</v>
      </c>
      <c r="AM341" s="227">
        <v>0</v>
      </c>
      <c r="AN341" s="227">
        <v>0</v>
      </c>
      <c r="AO341" s="227">
        <v>0</v>
      </c>
      <c r="AP341" s="228">
        <v>0</v>
      </c>
    </row>
    <row r="342" spans="1:43" s="13" customFormat="1" ht="0.95" customHeight="1" outlineLevel="2" x14ac:dyDescent="0.2">
      <c r="A342" s="195"/>
      <c r="B342" s="235"/>
      <c r="C342" s="280"/>
      <c r="D342" s="198"/>
      <c r="E342" s="252"/>
      <c r="F342" s="227"/>
      <c r="G342" s="227"/>
      <c r="H342" s="18">
        <f t="shared" si="44"/>
        <v>0</v>
      </c>
      <c r="I342" s="232">
        <f t="shared" si="45"/>
        <v>0</v>
      </c>
      <c r="J342" s="263"/>
      <c r="K342" s="227"/>
      <c r="L342" s="227"/>
      <c r="M342" s="18">
        <f t="shared" si="46"/>
        <v>0</v>
      </c>
      <c r="N342" s="225"/>
      <c r="O342" s="227"/>
      <c r="P342" s="227">
        <f t="shared" si="47"/>
        <v>0</v>
      </c>
      <c r="Q342" s="237"/>
      <c r="R342" s="226"/>
      <c r="S342" s="226"/>
      <c r="T342" s="227"/>
      <c r="U342" s="227"/>
      <c r="V342" s="227"/>
      <c r="W342" s="227"/>
      <c r="X342" s="227"/>
      <c r="Y342" s="227"/>
      <c r="Z342" s="227"/>
      <c r="AA342" s="227"/>
      <c r="AB342" s="227"/>
      <c r="AC342" s="227"/>
      <c r="AD342" s="227"/>
      <c r="AE342" s="226"/>
      <c r="AF342" s="227"/>
      <c r="AG342" s="227"/>
      <c r="AH342" s="227"/>
      <c r="AI342" s="227"/>
      <c r="AJ342" s="227"/>
      <c r="AK342" s="227"/>
      <c r="AL342" s="227"/>
      <c r="AM342" s="227"/>
      <c r="AN342" s="227"/>
      <c r="AO342" s="227"/>
      <c r="AP342" s="228"/>
    </row>
    <row r="343" spans="1:43" s="13" customFormat="1" ht="12.75" outlineLevel="3" x14ac:dyDescent="0.2">
      <c r="A343" s="360" t="s">
        <v>1535</v>
      </c>
      <c r="B343" s="361" t="s">
        <v>2405</v>
      </c>
      <c r="C343" s="362" t="s">
        <v>3266</v>
      </c>
      <c r="D343" s="363"/>
      <c r="E343" s="364"/>
      <c r="F343" s="227">
        <v>0</v>
      </c>
      <c r="G343" s="227">
        <v>0</v>
      </c>
      <c r="H343" s="227">
        <f t="shared" si="44"/>
        <v>0</v>
      </c>
      <c r="I343" s="437">
        <f t="shared" si="45"/>
        <v>0</v>
      </c>
      <c r="J343" s="437"/>
      <c r="K343" s="227"/>
      <c r="L343" s="227">
        <v>0</v>
      </c>
      <c r="M343" s="227">
        <f t="shared" si="46"/>
        <v>0</v>
      </c>
      <c r="N343" s="365"/>
      <c r="O343" s="227">
        <v>-16759.79</v>
      </c>
      <c r="P343" s="227">
        <f t="shared" si="47"/>
        <v>16759.79</v>
      </c>
      <c r="Q343" s="353"/>
      <c r="R343" s="226">
        <v>0</v>
      </c>
      <c r="S343" s="226">
        <v>-3011.25</v>
      </c>
      <c r="T343" s="227">
        <v>-3011.25</v>
      </c>
      <c r="U343" s="227">
        <v>0</v>
      </c>
      <c r="V343" s="227">
        <v>-3011.25</v>
      </c>
      <c r="W343" s="227">
        <v>-3011.25</v>
      </c>
      <c r="X343" s="227">
        <v>0</v>
      </c>
      <c r="Y343" s="227">
        <v>-3011.25</v>
      </c>
      <c r="Z343" s="227">
        <v>-3011.25</v>
      </c>
      <c r="AA343" s="227">
        <v>0</v>
      </c>
      <c r="AB343" s="227">
        <v>-3011.25</v>
      </c>
      <c r="AC343" s="227">
        <v>-3011.25</v>
      </c>
      <c r="AD343" s="227">
        <v>0</v>
      </c>
      <c r="AE343" s="226">
        <v>-3011.25</v>
      </c>
      <c r="AF343" s="227">
        <v>-3011.25</v>
      </c>
      <c r="AG343" s="227">
        <v>0</v>
      </c>
      <c r="AH343" s="227">
        <v>-3652.78</v>
      </c>
      <c r="AI343" s="227">
        <v>-3652.78</v>
      </c>
      <c r="AJ343" s="227">
        <v>0</v>
      </c>
      <c r="AK343" s="227">
        <v>-3011.25</v>
      </c>
      <c r="AL343" s="227">
        <v>-3011.25</v>
      </c>
      <c r="AM343" s="227">
        <v>0</v>
      </c>
      <c r="AN343" s="227">
        <v>-2962.7000000000003</v>
      </c>
      <c r="AO343" s="227">
        <v>-16759.79</v>
      </c>
      <c r="AP343" s="228">
        <v>0</v>
      </c>
      <c r="AQ343" s="227"/>
    </row>
    <row r="344" spans="1:43" s="13" customFormat="1" ht="12.75" outlineLevel="3" x14ac:dyDescent="0.2">
      <c r="A344" s="360" t="s">
        <v>1536</v>
      </c>
      <c r="B344" s="361" t="s">
        <v>2406</v>
      </c>
      <c r="C344" s="362" t="s">
        <v>3267</v>
      </c>
      <c r="D344" s="363"/>
      <c r="E344" s="364"/>
      <c r="F344" s="227">
        <v>0</v>
      </c>
      <c r="G344" s="227">
        <v>0</v>
      </c>
      <c r="H344" s="227">
        <f t="shared" si="44"/>
        <v>0</v>
      </c>
      <c r="I344" s="437">
        <f t="shared" si="45"/>
        <v>0</v>
      </c>
      <c r="J344" s="437"/>
      <c r="K344" s="227"/>
      <c r="L344" s="227">
        <v>0</v>
      </c>
      <c r="M344" s="227">
        <f t="shared" si="46"/>
        <v>0</v>
      </c>
      <c r="N344" s="365"/>
      <c r="O344" s="227">
        <v>0</v>
      </c>
      <c r="P344" s="227">
        <f t="shared" si="47"/>
        <v>0</v>
      </c>
      <c r="Q344" s="353"/>
      <c r="R344" s="226">
        <v>0</v>
      </c>
      <c r="S344" s="226">
        <v>0</v>
      </c>
      <c r="T344" s="227">
        <v>0</v>
      </c>
      <c r="U344" s="227">
        <v>0</v>
      </c>
      <c r="V344" s="227">
        <v>0</v>
      </c>
      <c r="W344" s="227">
        <v>0</v>
      </c>
      <c r="X344" s="227">
        <v>0</v>
      </c>
      <c r="Y344" s="227">
        <v>0</v>
      </c>
      <c r="Z344" s="227">
        <v>0</v>
      </c>
      <c r="AA344" s="227">
        <v>0</v>
      </c>
      <c r="AB344" s="227">
        <v>0</v>
      </c>
      <c r="AC344" s="227">
        <v>0</v>
      </c>
      <c r="AD344" s="227">
        <v>0</v>
      </c>
      <c r="AE344" s="226">
        <v>0</v>
      </c>
      <c r="AF344" s="227">
        <v>0</v>
      </c>
      <c r="AG344" s="227">
        <v>0</v>
      </c>
      <c r="AH344" s="227">
        <v>0</v>
      </c>
      <c r="AI344" s="227">
        <v>0</v>
      </c>
      <c r="AJ344" s="227">
        <v>0</v>
      </c>
      <c r="AK344" s="227">
        <v>0</v>
      </c>
      <c r="AL344" s="227">
        <v>0</v>
      </c>
      <c r="AM344" s="227">
        <v>0.01</v>
      </c>
      <c r="AN344" s="227">
        <v>0</v>
      </c>
      <c r="AO344" s="227">
        <v>0</v>
      </c>
      <c r="AP344" s="228">
        <v>0</v>
      </c>
      <c r="AQ344" s="227"/>
    </row>
    <row r="345" spans="1:43" s="13" customFormat="1" ht="12.75" outlineLevel="3" x14ac:dyDescent="0.2">
      <c r="A345" s="360" t="s">
        <v>1537</v>
      </c>
      <c r="B345" s="361" t="s">
        <v>2407</v>
      </c>
      <c r="C345" s="362" t="s">
        <v>3268</v>
      </c>
      <c r="D345" s="363"/>
      <c r="E345" s="364"/>
      <c r="F345" s="227">
        <v>0</v>
      </c>
      <c r="G345" s="227">
        <v>1634.32</v>
      </c>
      <c r="H345" s="227">
        <f t="shared" si="44"/>
        <v>-1634.32</v>
      </c>
      <c r="I345" s="437" t="str">
        <f t="shared" si="45"/>
        <v>N.M.</v>
      </c>
      <c r="J345" s="437"/>
      <c r="K345" s="227"/>
      <c r="L345" s="227">
        <v>1634.32</v>
      </c>
      <c r="M345" s="227">
        <f t="shared" si="46"/>
        <v>-1634.32</v>
      </c>
      <c r="N345" s="365"/>
      <c r="O345" s="227">
        <v>0</v>
      </c>
      <c r="P345" s="227">
        <f t="shared" si="47"/>
        <v>0</v>
      </c>
      <c r="Q345" s="353"/>
      <c r="R345" s="226">
        <v>0</v>
      </c>
      <c r="S345" s="226">
        <v>0</v>
      </c>
      <c r="T345" s="227">
        <v>0</v>
      </c>
      <c r="U345" s="227">
        <v>0</v>
      </c>
      <c r="V345" s="227">
        <v>0</v>
      </c>
      <c r="W345" s="227">
        <v>0</v>
      </c>
      <c r="X345" s="227">
        <v>0</v>
      </c>
      <c r="Y345" s="227">
        <v>0</v>
      </c>
      <c r="Z345" s="227">
        <v>0</v>
      </c>
      <c r="AA345" s="227">
        <v>0</v>
      </c>
      <c r="AB345" s="227">
        <v>0</v>
      </c>
      <c r="AC345" s="227">
        <v>0</v>
      </c>
      <c r="AD345" s="227">
        <v>1634.32</v>
      </c>
      <c r="AE345" s="226">
        <v>13.22</v>
      </c>
      <c r="AF345" s="227">
        <v>0</v>
      </c>
      <c r="AG345" s="227">
        <v>0</v>
      </c>
      <c r="AH345" s="227">
        <v>0</v>
      </c>
      <c r="AI345" s="227">
        <v>0</v>
      </c>
      <c r="AJ345" s="227">
        <v>0</v>
      </c>
      <c r="AK345" s="227">
        <v>0</v>
      </c>
      <c r="AL345" s="227">
        <v>0</v>
      </c>
      <c r="AM345" s="227">
        <v>0</v>
      </c>
      <c r="AN345" s="227">
        <v>0</v>
      </c>
      <c r="AO345" s="227">
        <v>0</v>
      </c>
      <c r="AP345" s="228">
        <v>0</v>
      </c>
      <c r="AQ345" s="227"/>
    </row>
    <row r="346" spans="1:43" s="13" customFormat="1" ht="12.75" x14ac:dyDescent="0.2">
      <c r="A346" s="195" t="s">
        <v>1195</v>
      </c>
      <c r="B346" s="235" t="s">
        <v>1050</v>
      </c>
      <c r="C346" s="280" t="s">
        <v>1051</v>
      </c>
      <c r="D346" s="198"/>
      <c r="E346" s="252"/>
      <c r="F346" s="227">
        <v>0</v>
      </c>
      <c r="G346" s="227">
        <v>1634.32</v>
      </c>
      <c r="H346" s="18">
        <f t="shared" si="44"/>
        <v>-1634.32</v>
      </c>
      <c r="I346" s="232" t="str">
        <f t="shared" si="45"/>
        <v>N.M.</v>
      </c>
      <c r="J346" s="263"/>
      <c r="K346" s="264"/>
      <c r="L346" s="18">
        <v>1634.32</v>
      </c>
      <c r="M346" s="234">
        <f t="shared" si="46"/>
        <v>-1634.32</v>
      </c>
      <c r="N346" s="225"/>
      <c r="O346" s="18">
        <v>-16759.79</v>
      </c>
      <c r="P346" s="234">
        <f t="shared" si="47"/>
        <v>16759.79</v>
      </c>
      <c r="Q346" s="237"/>
      <c r="R346" s="226">
        <v>0</v>
      </c>
      <c r="S346" s="226">
        <v>-3011.25</v>
      </c>
      <c r="T346" s="227">
        <v>-3011.25</v>
      </c>
      <c r="U346" s="227">
        <v>0</v>
      </c>
      <c r="V346" s="227">
        <v>-3011.25</v>
      </c>
      <c r="W346" s="227">
        <v>-3011.25</v>
      </c>
      <c r="X346" s="227">
        <v>0</v>
      </c>
      <c r="Y346" s="227">
        <v>-3011.25</v>
      </c>
      <c r="Z346" s="227">
        <v>-3011.25</v>
      </c>
      <c r="AA346" s="227">
        <v>0</v>
      </c>
      <c r="AB346" s="227">
        <v>-3011.25</v>
      </c>
      <c r="AC346" s="227">
        <v>-3011.25</v>
      </c>
      <c r="AD346" s="227">
        <v>1634.32</v>
      </c>
      <c r="AE346" s="226">
        <v>-2998.03</v>
      </c>
      <c r="AF346" s="227">
        <v>-3011.25</v>
      </c>
      <c r="AG346" s="227">
        <v>0</v>
      </c>
      <c r="AH346" s="227">
        <v>-3652.78</v>
      </c>
      <c r="AI346" s="227">
        <v>-3652.78</v>
      </c>
      <c r="AJ346" s="227">
        <v>0</v>
      </c>
      <c r="AK346" s="227">
        <v>-3011.25</v>
      </c>
      <c r="AL346" s="227">
        <v>-3011.25</v>
      </c>
      <c r="AM346" s="227">
        <v>0.01</v>
      </c>
      <c r="AN346" s="227">
        <v>-2962.7000000000003</v>
      </c>
      <c r="AO346" s="227">
        <v>-16759.79</v>
      </c>
      <c r="AP346" s="228">
        <v>0</v>
      </c>
    </row>
    <row r="347" spans="1:43" s="13" customFormat="1" ht="0.95" customHeight="1" outlineLevel="2" x14ac:dyDescent="0.2">
      <c r="A347" s="195"/>
      <c r="B347" s="235"/>
      <c r="C347" s="280"/>
      <c r="D347" s="198"/>
      <c r="E347" s="252"/>
      <c r="F347" s="227"/>
      <c r="G347" s="227"/>
      <c r="H347" s="18">
        <f t="shared" si="44"/>
        <v>0</v>
      </c>
      <c r="I347" s="232">
        <f t="shared" si="45"/>
        <v>0</v>
      </c>
      <c r="J347" s="263"/>
      <c r="K347" s="264"/>
      <c r="L347" s="18"/>
      <c r="M347" s="234">
        <f t="shared" si="46"/>
        <v>0</v>
      </c>
      <c r="N347" s="225"/>
      <c r="O347" s="18"/>
      <c r="P347" s="234">
        <f t="shared" si="47"/>
        <v>0</v>
      </c>
      <c r="Q347" s="237"/>
      <c r="R347" s="226"/>
      <c r="S347" s="226"/>
      <c r="T347" s="227"/>
      <c r="U347" s="227"/>
      <c r="V347" s="227"/>
      <c r="W347" s="227"/>
      <c r="X347" s="227"/>
      <c r="Y347" s="227"/>
      <c r="Z347" s="227"/>
      <c r="AA347" s="227"/>
      <c r="AB347" s="227"/>
      <c r="AC347" s="227"/>
      <c r="AD347" s="227"/>
      <c r="AE347" s="226"/>
      <c r="AF347" s="227"/>
      <c r="AG347" s="227"/>
      <c r="AH347" s="227"/>
      <c r="AI347" s="227"/>
      <c r="AJ347" s="227"/>
      <c r="AK347" s="227"/>
      <c r="AL347" s="227"/>
      <c r="AM347" s="227"/>
      <c r="AN347" s="227"/>
      <c r="AO347" s="227"/>
      <c r="AP347" s="228"/>
    </row>
    <row r="348" spans="1:43" s="13" customFormat="1" ht="12.75" x14ac:dyDescent="0.2">
      <c r="A348" s="195" t="s">
        <v>1196</v>
      </c>
      <c r="B348" s="235" t="s">
        <v>1052</v>
      </c>
      <c r="C348" s="280" t="s">
        <v>1053</v>
      </c>
      <c r="D348" s="198"/>
      <c r="E348" s="252"/>
      <c r="F348" s="227">
        <v>0</v>
      </c>
      <c r="G348" s="227">
        <v>0</v>
      </c>
      <c r="H348" s="18">
        <f t="shared" si="44"/>
        <v>0</v>
      </c>
      <c r="I348" s="232">
        <f t="shared" si="45"/>
        <v>0</v>
      </c>
      <c r="J348" s="263"/>
      <c r="K348" s="264"/>
      <c r="L348" s="18">
        <v>0</v>
      </c>
      <c r="M348" s="234">
        <f t="shared" si="46"/>
        <v>0</v>
      </c>
      <c r="N348" s="225"/>
      <c r="O348" s="18">
        <v>0</v>
      </c>
      <c r="P348" s="234">
        <f t="shared" si="47"/>
        <v>0</v>
      </c>
      <c r="Q348" s="237"/>
      <c r="R348" s="226">
        <v>0</v>
      </c>
      <c r="S348" s="226">
        <v>0</v>
      </c>
      <c r="T348" s="227">
        <v>0</v>
      </c>
      <c r="U348" s="227">
        <v>0</v>
      </c>
      <c r="V348" s="227">
        <v>0</v>
      </c>
      <c r="W348" s="227">
        <v>0</v>
      </c>
      <c r="X348" s="227">
        <v>0</v>
      </c>
      <c r="Y348" s="227">
        <v>0</v>
      </c>
      <c r="Z348" s="227">
        <v>0</v>
      </c>
      <c r="AA348" s="227">
        <v>0</v>
      </c>
      <c r="AB348" s="227">
        <v>0</v>
      </c>
      <c r="AC348" s="227">
        <v>0</v>
      </c>
      <c r="AD348" s="227">
        <v>0</v>
      </c>
      <c r="AE348" s="226">
        <v>0</v>
      </c>
      <c r="AF348" s="227">
        <v>0</v>
      </c>
      <c r="AG348" s="227">
        <v>0</v>
      </c>
      <c r="AH348" s="227">
        <v>0</v>
      </c>
      <c r="AI348" s="227">
        <v>0</v>
      </c>
      <c r="AJ348" s="227">
        <v>0</v>
      </c>
      <c r="AK348" s="227">
        <v>0</v>
      </c>
      <c r="AL348" s="227">
        <v>0</v>
      </c>
      <c r="AM348" s="227">
        <v>0</v>
      </c>
      <c r="AN348" s="227">
        <v>0</v>
      </c>
      <c r="AO348" s="227">
        <v>0</v>
      </c>
      <c r="AP348" s="228">
        <v>0</v>
      </c>
    </row>
    <row r="349" spans="1:43" s="13" customFormat="1" ht="0.95" customHeight="1" outlineLevel="2" x14ac:dyDescent="0.2">
      <c r="A349" s="195"/>
      <c r="B349" s="235"/>
      <c r="C349" s="280"/>
      <c r="D349" s="198"/>
      <c r="E349" s="252"/>
      <c r="F349" s="227"/>
      <c r="G349" s="227"/>
      <c r="H349" s="18">
        <f t="shared" si="44"/>
        <v>0</v>
      </c>
      <c r="I349" s="232">
        <f t="shared" si="45"/>
        <v>0</v>
      </c>
      <c r="J349" s="263"/>
      <c r="K349" s="264"/>
      <c r="L349" s="18"/>
      <c r="M349" s="234">
        <f t="shared" si="46"/>
        <v>0</v>
      </c>
      <c r="N349" s="225"/>
      <c r="O349" s="18"/>
      <c r="P349" s="234">
        <f t="shared" si="47"/>
        <v>0</v>
      </c>
      <c r="Q349" s="237"/>
      <c r="R349" s="226"/>
      <c r="S349" s="226"/>
      <c r="T349" s="227"/>
      <c r="U349" s="227"/>
      <c r="V349" s="227"/>
      <c r="W349" s="227"/>
      <c r="X349" s="227"/>
      <c r="Y349" s="227"/>
      <c r="Z349" s="227"/>
      <c r="AA349" s="227"/>
      <c r="AB349" s="227"/>
      <c r="AC349" s="227"/>
      <c r="AD349" s="227"/>
      <c r="AE349" s="226"/>
      <c r="AF349" s="227"/>
      <c r="AG349" s="227"/>
      <c r="AH349" s="227"/>
      <c r="AI349" s="227"/>
      <c r="AJ349" s="227"/>
      <c r="AK349" s="227"/>
      <c r="AL349" s="227"/>
      <c r="AM349" s="227"/>
      <c r="AN349" s="227"/>
      <c r="AO349" s="227"/>
      <c r="AP349" s="228"/>
    </row>
    <row r="350" spans="1:43" s="13" customFormat="1" ht="12.75" outlineLevel="3" x14ac:dyDescent="0.2">
      <c r="A350" s="360" t="s">
        <v>1538</v>
      </c>
      <c r="B350" s="361" t="s">
        <v>2408</v>
      </c>
      <c r="C350" s="362" t="s">
        <v>3269</v>
      </c>
      <c r="D350" s="363"/>
      <c r="E350" s="364"/>
      <c r="F350" s="227">
        <v>0</v>
      </c>
      <c r="G350" s="227">
        <v>7145.6500000000005</v>
      </c>
      <c r="H350" s="227">
        <f t="shared" si="44"/>
        <v>-7145.6500000000005</v>
      </c>
      <c r="I350" s="437" t="str">
        <f t="shared" si="45"/>
        <v>N.M.</v>
      </c>
      <c r="J350" s="437"/>
      <c r="K350" s="227"/>
      <c r="L350" s="227">
        <v>7145.6500000000005</v>
      </c>
      <c r="M350" s="227">
        <f t="shared" si="46"/>
        <v>-7145.6500000000005</v>
      </c>
      <c r="N350" s="365"/>
      <c r="O350" s="18">
        <v>0</v>
      </c>
      <c r="P350" s="234">
        <f t="shared" si="47"/>
        <v>0</v>
      </c>
      <c r="Q350" s="353"/>
      <c r="R350" s="226">
        <v>0</v>
      </c>
      <c r="S350" s="226">
        <v>-2850</v>
      </c>
      <c r="T350" s="227">
        <v>-2850</v>
      </c>
      <c r="U350" s="227">
        <v>0</v>
      </c>
      <c r="V350" s="227">
        <v>-2850</v>
      </c>
      <c r="W350" s="227">
        <v>-2850</v>
      </c>
      <c r="X350" s="227">
        <v>0</v>
      </c>
      <c r="Y350" s="227">
        <v>-2850</v>
      </c>
      <c r="Z350" s="227">
        <v>-2850</v>
      </c>
      <c r="AA350" s="227">
        <v>0</v>
      </c>
      <c r="AB350" s="227">
        <v>-2850</v>
      </c>
      <c r="AC350" s="227">
        <v>-2850</v>
      </c>
      <c r="AD350" s="227">
        <v>7145.6500000000005</v>
      </c>
      <c r="AE350" s="226">
        <v>-2850</v>
      </c>
      <c r="AF350" s="227">
        <v>-2850</v>
      </c>
      <c r="AG350" s="227">
        <v>1361.65</v>
      </c>
      <c r="AH350" s="227">
        <v>-8634</v>
      </c>
      <c r="AI350" s="227">
        <v>-10050</v>
      </c>
      <c r="AJ350" s="227">
        <v>0</v>
      </c>
      <c r="AK350" s="227">
        <v>-10050</v>
      </c>
      <c r="AL350" s="227">
        <v>-10050</v>
      </c>
      <c r="AM350" s="227">
        <v>0</v>
      </c>
      <c r="AN350" s="227">
        <v>0</v>
      </c>
      <c r="AO350" s="227">
        <v>0</v>
      </c>
      <c r="AP350" s="228">
        <v>0</v>
      </c>
      <c r="AQ350" s="227"/>
    </row>
    <row r="351" spans="1:43" s="13" customFormat="1" ht="12.75" outlineLevel="3" x14ac:dyDescent="0.2">
      <c r="A351" s="360" t="s">
        <v>1539</v>
      </c>
      <c r="B351" s="361" t="s">
        <v>2409</v>
      </c>
      <c r="C351" s="362" t="s">
        <v>3270</v>
      </c>
      <c r="D351" s="363"/>
      <c r="E351" s="364"/>
      <c r="F351" s="227">
        <v>0</v>
      </c>
      <c r="G351" s="227">
        <v>0</v>
      </c>
      <c r="H351" s="227">
        <f t="shared" si="44"/>
        <v>0</v>
      </c>
      <c r="I351" s="437">
        <f t="shared" si="45"/>
        <v>0</v>
      </c>
      <c r="J351" s="437"/>
      <c r="K351" s="227"/>
      <c r="L351" s="227">
        <v>0</v>
      </c>
      <c r="M351" s="227">
        <f t="shared" si="46"/>
        <v>0</v>
      </c>
      <c r="N351" s="365"/>
      <c r="O351" s="18">
        <v>0</v>
      </c>
      <c r="P351" s="234">
        <f t="shared" si="47"/>
        <v>0</v>
      </c>
      <c r="Q351" s="353"/>
      <c r="R351" s="226">
        <v>12903.03</v>
      </c>
      <c r="S351" s="226">
        <v>18729.21</v>
      </c>
      <c r="T351" s="227">
        <v>0</v>
      </c>
      <c r="U351" s="227">
        <v>0</v>
      </c>
      <c r="V351" s="227">
        <v>0</v>
      </c>
      <c r="W351" s="227">
        <v>0</v>
      </c>
      <c r="X351" s="227">
        <v>0</v>
      </c>
      <c r="Y351" s="227">
        <v>0</v>
      </c>
      <c r="Z351" s="227">
        <v>0</v>
      </c>
      <c r="AA351" s="227">
        <v>0</v>
      </c>
      <c r="AB351" s="227">
        <v>0</v>
      </c>
      <c r="AC351" s="227">
        <v>0</v>
      </c>
      <c r="AD351" s="227">
        <v>0</v>
      </c>
      <c r="AE351" s="226">
        <v>0</v>
      </c>
      <c r="AF351" s="227">
        <v>0</v>
      </c>
      <c r="AG351" s="227">
        <v>0</v>
      </c>
      <c r="AH351" s="227">
        <v>0</v>
      </c>
      <c r="AI351" s="227">
        <v>0</v>
      </c>
      <c r="AJ351" s="227">
        <v>0</v>
      </c>
      <c r="AK351" s="227">
        <v>0</v>
      </c>
      <c r="AL351" s="227">
        <v>0</v>
      </c>
      <c r="AM351" s="227">
        <v>0</v>
      </c>
      <c r="AN351" s="227">
        <v>0</v>
      </c>
      <c r="AO351" s="227">
        <v>0</v>
      </c>
      <c r="AP351" s="228">
        <v>0</v>
      </c>
      <c r="AQ351" s="227"/>
    </row>
    <row r="352" spans="1:43" s="13" customFormat="1" ht="12.75" outlineLevel="3" x14ac:dyDescent="0.2">
      <c r="A352" s="360" t="s">
        <v>1540</v>
      </c>
      <c r="B352" s="361" t="s">
        <v>2410</v>
      </c>
      <c r="C352" s="362" t="s">
        <v>3271</v>
      </c>
      <c r="D352" s="363"/>
      <c r="E352" s="364"/>
      <c r="F352" s="227">
        <v>0</v>
      </c>
      <c r="G352" s="227">
        <v>0</v>
      </c>
      <c r="H352" s="227">
        <f t="shared" si="44"/>
        <v>0</v>
      </c>
      <c r="I352" s="437">
        <f t="shared" si="45"/>
        <v>0</v>
      </c>
      <c r="J352" s="437"/>
      <c r="K352" s="227"/>
      <c r="L352" s="227">
        <v>0</v>
      </c>
      <c r="M352" s="227">
        <f t="shared" si="46"/>
        <v>0</v>
      </c>
      <c r="N352" s="365"/>
      <c r="O352" s="18">
        <v>0</v>
      </c>
      <c r="P352" s="234">
        <f t="shared" si="47"/>
        <v>0</v>
      </c>
      <c r="Q352" s="353"/>
      <c r="R352" s="226">
        <v>1423373.6600000001</v>
      </c>
      <c r="S352" s="226">
        <v>1186144.6599999999</v>
      </c>
      <c r="T352" s="227">
        <v>948915.66</v>
      </c>
      <c r="U352" s="227">
        <v>711686.66</v>
      </c>
      <c r="V352" s="227">
        <v>474457.66000000003</v>
      </c>
      <c r="W352" s="227">
        <v>237228.66</v>
      </c>
      <c r="X352" s="227">
        <v>0</v>
      </c>
      <c r="Y352" s="227">
        <v>0</v>
      </c>
      <c r="Z352" s="227">
        <v>0</v>
      </c>
      <c r="AA352" s="227">
        <v>0</v>
      </c>
      <c r="AB352" s="227">
        <v>0</v>
      </c>
      <c r="AC352" s="227">
        <v>0</v>
      </c>
      <c r="AD352" s="227">
        <v>0</v>
      </c>
      <c r="AE352" s="226">
        <v>0</v>
      </c>
      <c r="AF352" s="227">
        <v>0</v>
      </c>
      <c r="AG352" s="227">
        <v>0</v>
      </c>
      <c r="AH352" s="227">
        <v>0</v>
      </c>
      <c r="AI352" s="227">
        <v>0</v>
      </c>
      <c r="AJ352" s="227">
        <v>0</v>
      </c>
      <c r="AK352" s="227">
        <v>0</v>
      </c>
      <c r="AL352" s="227">
        <v>0</v>
      </c>
      <c r="AM352" s="227">
        <v>0</v>
      </c>
      <c r="AN352" s="227">
        <v>0</v>
      </c>
      <c r="AO352" s="227">
        <v>0</v>
      </c>
      <c r="AP352" s="228">
        <v>0</v>
      </c>
      <c r="AQ352" s="227"/>
    </row>
    <row r="353" spans="1:43" s="13" customFormat="1" ht="12.75" outlineLevel="3" x14ac:dyDescent="0.2">
      <c r="A353" s="360" t="s">
        <v>1541</v>
      </c>
      <c r="B353" s="361" t="s">
        <v>2411</v>
      </c>
      <c r="C353" s="362" t="s">
        <v>3271</v>
      </c>
      <c r="D353" s="363"/>
      <c r="E353" s="364"/>
      <c r="F353" s="227">
        <v>0</v>
      </c>
      <c r="G353" s="227">
        <v>1405333.33</v>
      </c>
      <c r="H353" s="227">
        <f t="shared" si="44"/>
        <v>-1405333.33</v>
      </c>
      <c r="I353" s="437" t="str">
        <f t="shared" si="45"/>
        <v>N.M.</v>
      </c>
      <c r="J353" s="437"/>
      <c r="K353" s="227"/>
      <c r="L353" s="227">
        <v>1405333.33</v>
      </c>
      <c r="M353" s="227">
        <f t="shared" si="46"/>
        <v>-1405333.33</v>
      </c>
      <c r="N353" s="365"/>
      <c r="O353" s="18">
        <v>0</v>
      </c>
      <c r="P353" s="234">
        <f t="shared" si="47"/>
        <v>0</v>
      </c>
      <c r="Q353" s="353"/>
      <c r="R353" s="226">
        <v>19119251.18</v>
      </c>
      <c r="S353" s="226">
        <v>16711349.18</v>
      </c>
      <c r="T353" s="227">
        <v>15448947.18</v>
      </c>
      <c r="U353" s="227">
        <v>14186545.18</v>
      </c>
      <c r="V353" s="227">
        <v>12924143.18</v>
      </c>
      <c r="W353" s="227">
        <v>11661741.18</v>
      </c>
      <c r="X353" s="227">
        <v>10399335.85</v>
      </c>
      <c r="Y353" s="227">
        <v>8902265.8499999996</v>
      </c>
      <c r="Z353" s="227">
        <v>7405195.8499999996</v>
      </c>
      <c r="AA353" s="227">
        <v>5890760.3300000001</v>
      </c>
      <c r="AB353" s="227">
        <v>4395620.33</v>
      </c>
      <c r="AC353" s="227">
        <v>2900480.33</v>
      </c>
      <c r="AD353" s="227">
        <v>1405333.33</v>
      </c>
      <c r="AE353" s="226">
        <v>1171112.33</v>
      </c>
      <c r="AF353" s="227">
        <v>936891.33000000007</v>
      </c>
      <c r="AG353" s="227">
        <v>702670.33</v>
      </c>
      <c r="AH353" s="227">
        <v>468449.33</v>
      </c>
      <c r="AI353" s="227">
        <v>234228.33000000002</v>
      </c>
      <c r="AJ353" s="227">
        <v>0</v>
      </c>
      <c r="AK353" s="227">
        <v>0</v>
      </c>
      <c r="AL353" s="227">
        <v>0</v>
      </c>
      <c r="AM353" s="227">
        <v>0</v>
      </c>
      <c r="AN353" s="227">
        <v>0</v>
      </c>
      <c r="AO353" s="227">
        <v>0</v>
      </c>
      <c r="AP353" s="228">
        <v>0</v>
      </c>
      <c r="AQ353" s="227"/>
    </row>
    <row r="354" spans="1:43" s="13" customFormat="1" ht="12.75" outlineLevel="3" x14ac:dyDescent="0.2">
      <c r="A354" s="360" t="s">
        <v>1542</v>
      </c>
      <c r="B354" s="361" t="s">
        <v>2412</v>
      </c>
      <c r="C354" s="362" t="s">
        <v>3271</v>
      </c>
      <c r="D354" s="363"/>
      <c r="E354" s="364"/>
      <c r="F354" s="227">
        <v>1409176.78</v>
      </c>
      <c r="G354" s="227">
        <v>19372655</v>
      </c>
      <c r="H354" s="227">
        <f t="shared" si="44"/>
        <v>-17963478.219999999</v>
      </c>
      <c r="I354" s="437">
        <f t="shared" si="45"/>
        <v>-0.92725949127778295</v>
      </c>
      <c r="J354" s="437"/>
      <c r="K354" s="227"/>
      <c r="L354" s="227">
        <v>19372655</v>
      </c>
      <c r="M354" s="227">
        <f t="shared" si="46"/>
        <v>-17963478.219999999</v>
      </c>
      <c r="N354" s="365"/>
      <c r="O354" s="18">
        <v>2922076.7800000003</v>
      </c>
      <c r="P354" s="234">
        <f t="shared" si="47"/>
        <v>-1512900.0000000002</v>
      </c>
      <c r="Q354" s="353"/>
      <c r="R354" s="226">
        <v>0</v>
      </c>
      <c r="S354" s="226">
        <v>0</v>
      </c>
      <c r="T354" s="227">
        <v>0</v>
      </c>
      <c r="U354" s="227">
        <v>0</v>
      </c>
      <c r="V354" s="227">
        <v>0</v>
      </c>
      <c r="W354" s="227">
        <v>0</v>
      </c>
      <c r="X354" s="227">
        <v>0</v>
      </c>
      <c r="Y354" s="227">
        <v>54083</v>
      </c>
      <c r="Z354" s="227">
        <v>49166</v>
      </c>
      <c r="AA354" s="227">
        <v>44249</v>
      </c>
      <c r="AB354" s="227">
        <v>39332</v>
      </c>
      <c r="AC354" s="227">
        <v>34415</v>
      </c>
      <c r="AD354" s="227">
        <v>19372655</v>
      </c>
      <c r="AE354" s="226">
        <v>16855596</v>
      </c>
      <c r="AF354" s="227">
        <v>15572637</v>
      </c>
      <c r="AG354" s="227">
        <v>14289678</v>
      </c>
      <c r="AH354" s="227">
        <v>13006719</v>
      </c>
      <c r="AI354" s="227">
        <v>11723760</v>
      </c>
      <c r="AJ354" s="227">
        <v>10440805</v>
      </c>
      <c r="AK354" s="227">
        <v>8930843.4499999993</v>
      </c>
      <c r="AL354" s="227">
        <v>7421834.4500000002</v>
      </c>
      <c r="AM354" s="227">
        <v>5947884.7800000003</v>
      </c>
      <c r="AN354" s="227">
        <v>4434980.78</v>
      </c>
      <c r="AO354" s="227">
        <v>2922076.7800000003</v>
      </c>
      <c r="AP354" s="228">
        <v>1409176.78</v>
      </c>
      <c r="AQ354" s="227"/>
    </row>
    <row r="355" spans="1:43" s="13" customFormat="1" ht="12.75" outlineLevel="3" x14ac:dyDescent="0.2">
      <c r="A355" s="360" t="s">
        <v>1543</v>
      </c>
      <c r="B355" s="361" t="s">
        <v>2413</v>
      </c>
      <c r="C355" s="362" t="s">
        <v>3271</v>
      </c>
      <c r="D355" s="363"/>
      <c r="E355" s="364"/>
      <c r="F355" s="227">
        <v>22263332</v>
      </c>
      <c r="G355" s="227">
        <v>0</v>
      </c>
      <c r="H355" s="227">
        <f t="shared" si="44"/>
        <v>22263332</v>
      </c>
      <c r="I355" s="437" t="str">
        <f t="shared" si="45"/>
        <v>N.M.</v>
      </c>
      <c r="J355" s="437"/>
      <c r="K355" s="227"/>
      <c r="L355" s="227">
        <v>0</v>
      </c>
      <c r="M355" s="227">
        <f t="shared" si="46"/>
        <v>22263332</v>
      </c>
      <c r="N355" s="365"/>
      <c r="O355" s="18">
        <v>34415</v>
      </c>
      <c r="P355" s="234">
        <f t="shared" si="47"/>
        <v>22228917</v>
      </c>
      <c r="Q355" s="353"/>
      <c r="R355" s="226">
        <v>0</v>
      </c>
      <c r="S355" s="226">
        <v>0</v>
      </c>
      <c r="T355" s="227">
        <v>0</v>
      </c>
      <c r="U355" s="227">
        <v>0</v>
      </c>
      <c r="V355" s="227">
        <v>0</v>
      </c>
      <c r="W355" s="227">
        <v>0</v>
      </c>
      <c r="X355" s="227">
        <v>0</v>
      </c>
      <c r="Y355" s="227">
        <v>0</v>
      </c>
      <c r="Z355" s="227">
        <v>0</v>
      </c>
      <c r="AA355" s="227">
        <v>0</v>
      </c>
      <c r="AB355" s="227">
        <v>0</v>
      </c>
      <c r="AC355" s="227">
        <v>0</v>
      </c>
      <c r="AD355" s="227">
        <v>0</v>
      </c>
      <c r="AE355" s="226">
        <v>0</v>
      </c>
      <c r="AF355" s="227">
        <v>0</v>
      </c>
      <c r="AG355" s="227">
        <v>0</v>
      </c>
      <c r="AH355" s="227">
        <v>0</v>
      </c>
      <c r="AI355" s="227">
        <v>0</v>
      </c>
      <c r="AJ355" s="227">
        <v>0</v>
      </c>
      <c r="AK355" s="227">
        <v>54083</v>
      </c>
      <c r="AL355" s="227">
        <v>49166</v>
      </c>
      <c r="AM355" s="227">
        <v>44249</v>
      </c>
      <c r="AN355" s="227">
        <v>39332</v>
      </c>
      <c r="AO355" s="227">
        <v>34415</v>
      </c>
      <c r="AP355" s="228">
        <v>22263332</v>
      </c>
      <c r="AQ355" s="227"/>
    </row>
    <row r="356" spans="1:43" s="13" customFormat="1" ht="12.75" outlineLevel="3" x14ac:dyDescent="0.2">
      <c r="A356" s="360" t="s">
        <v>1544</v>
      </c>
      <c r="B356" s="361" t="s">
        <v>2414</v>
      </c>
      <c r="C356" s="362" t="s">
        <v>3272</v>
      </c>
      <c r="D356" s="363"/>
      <c r="E356" s="364"/>
      <c r="F356" s="227">
        <v>0</v>
      </c>
      <c r="G356" s="227">
        <v>0</v>
      </c>
      <c r="H356" s="227">
        <f t="shared" si="44"/>
        <v>0</v>
      </c>
      <c r="I356" s="437">
        <f t="shared" si="45"/>
        <v>0</v>
      </c>
      <c r="J356" s="437"/>
      <c r="K356" s="227"/>
      <c r="L356" s="227">
        <v>0</v>
      </c>
      <c r="M356" s="227">
        <f t="shared" si="46"/>
        <v>0</v>
      </c>
      <c r="N356" s="365"/>
      <c r="O356" s="18">
        <v>-1046.17</v>
      </c>
      <c r="P356" s="234">
        <f t="shared" si="47"/>
        <v>1046.17</v>
      </c>
      <c r="Q356" s="353"/>
      <c r="R356" s="226">
        <v>0</v>
      </c>
      <c r="S356" s="226">
        <v>130.47999999999999</v>
      </c>
      <c r="T356" s="227">
        <v>0</v>
      </c>
      <c r="U356" s="227">
        <v>50</v>
      </c>
      <c r="V356" s="227">
        <v>11.52</v>
      </c>
      <c r="W356" s="227">
        <v>-218</v>
      </c>
      <c r="X356" s="227">
        <v>0</v>
      </c>
      <c r="Y356" s="227">
        <v>-644.1</v>
      </c>
      <c r="Z356" s="227">
        <v>-644.1</v>
      </c>
      <c r="AA356" s="227">
        <v>0</v>
      </c>
      <c r="AB356" s="227">
        <v>-42.38</v>
      </c>
      <c r="AC356" s="227">
        <v>-753.21</v>
      </c>
      <c r="AD356" s="227">
        <v>0</v>
      </c>
      <c r="AE356" s="226">
        <v>-859.58</v>
      </c>
      <c r="AF356" s="227">
        <v>-1034.3600000000001</v>
      </c>
      <c r="AG356" s="227">
        <v>0</v>
      </c>
      <c r="AH356" s="227">
        <v>-939.17000000000007</v>
      </c>
      <c r="AI356" s="227">
        <v>-665.1</v>
      </c>
      <c r="AJ356" s="227">
        <v>0</v>
      </c>
      <c r="AK356" s="227">
        <v>-932.17000000000007</v>
      </c>
      <c r="AL356" s="227">
        <v>-867.48</v>
      </c>
      <c r="AM356" s="227">
        <v>0</v>
      </c>
      <c r="AN356" s="227">
        <v>-1032.46</v>
      </c>
      <c r="AO356" s="227">
        <v>-1046.17</v>
      </c>
      <c r="AP356" s="228">
        <v>0</v>
      </c>
      <c r="AQ356" s="227"/>
    </row>
    <row r="357" spans="1:43" s="13" customFormat="1" ht="12.75" outlineLevel="3" x14ac:dyDescent="0.2">
      <c r="A357" s="360" t="s">
        <v>1545</v>
      </c>
      <c r="B357" s="361" t="s">
        <v>2415</v>
      </c>
      <c r="C357" s="362" t="s">
        <v>3273</v>
      </c>
      <c r="D357" s="363"/>
      <c r="E357" s="364"/>
      <c r="F357" s="227">
        <v>230737.50399999999</v>
      </c>
      <c r="G357" s="227">
        <v>478103.304</v>
      </c>
      <c r="H357" s="227">
        <f t="shared" si="44"/>
        <v>-247365.80000000002</v>
      </c>
      <c r="I357" s="437">
        <f t="shared" si="45"/>
        <v>-0.51738985681638383</v>
      </c>
      <c r="J357" s="437"/>
      <c r="K357" s="227"/>
      <c r="L357" s="227">
        <v>478103.304</v>
      </c>
      <c r="M357" s="227">
        <f t="shared" si="46"/>
        <v>-247365.80000000002</v>
      </c>
      <c r="N357" s="365"/>
      <c r="O357" s="18">
        <v>236150.59400000001</v>
      </c>
      <c r="P357" s="234">
        <f t="shared" si="47"/>
        <v>-5413.0900000000256</v>
      </c>
      <c r="Q357" s="353"/>
      <c r="R357" s="226">
        <v>724522.37399999995</v>
      </c>
      <c r="S357" s="226">
        <v>524655.14399999997</v>
      </c>
      <c r="T357" s="227">
        <v>548631.78399999999</v>
      </c>
      <c r="U357" s="227">
        <v>518510.14399999997</v>
      </c>
      <c r="V357" s="227">
        <v>495349.78399999999</v>
      </c>
      <c r="W357" s="227">
        <v>385950.82400000002</v>
      </c>
      <c r="X357" s="227">
        <v>202876.41399999999</v>
      </c>
      <c r="Y357" s="227">
        <v>284715.91399999999</v>
      </c>
      <c r="Z357" s="227">
        <v>283451.53399999999</v>
      </c>
      <c r="AA357" s="227">
        <v>2544776.2239999999</v>
      </c>
      <c r="AB357" s="227">
        <v>540161.46400000004</v>
      </c>
      <c r="AC357" s="227">
        <v>601524.86399999994</v>
      </c>
      <c r="AD357" s="227">
        <v>478103.304</v>
      </c>
      <c r="AE357" s="226">
        <v>617498.57400000002</v>
      </c>
      <c r="AF357" s="227">
        <v>387513.03399999999</v>
      </c>
      <c r="AG357" s="227">
        <v>458608.46399999998</v>
      </c>
      <c r="AH357" s="227">
        <v>481063.21399999998</v>
      </c>
      <c r="AI357" s="227">
        <v>524359.29399999999</v>
      </c>
      <c r="AJ357" s="227">
        <v>579636.98400000005</v>
      </c>
      <c r="AK357" s="227">
        <v>605861.13399999996</v>
      </c>
      <c r="AL357" s="227">
        <v>448193.60399999999</v>
      </c>
      <c r="AM357" s="227">
        <v>457752.114</v>
      </c>
      <c r="AN357" s="227">
        <v>438421.59399999998</v>
      </c>
      <c r="AO357" s="227">
        <v>236150.59400000001</v>
      </c>
      <c r="AP357" s="228">
        <v>230737.50399999999</v>
      </c>
      <c r="AQ357" s="227"/>
    </row>
    <row r="358" spans="1:43" s="13" customFormat="1" ht="12.75" outlineLevel="3" x14ac:dyDescent="0.2">
      <c r="A358" s="360" t="s">
        <v>1546</v>
      </c>
      <c r="B358" s="361" t="s">
        <v>2416</v>
      </c>
      <c r="C358" s="362" t="s">
        <v>3274</v>
      </c>
      <c r="D358" s="363"/>
      <c r="E358" s="364"/>
      <c r="F358" s="227">
        <v>0</v>
      </c>
      <c r="G358" s="227">
        <v>0</v>
      </c>
      <c r="H358" s="227">
        <f t="shared" si="44"/>
        <v>0</v>
      </c>
      <c r="I358" s="437">
        <f t="shared" si="45"/>
        <v>0</v>
      </c>
      <c r="J358" s="437"/>
      <c r="K358" s="227"/>
      <c r="L358" s="227">
        <v>0</v>
      </c>
      <c r="M358" s="227">
        <f t="shared" si="46"/>
        <v>0</v>
      </c>
      <c r="N358" s="365"/>
      <c r="O358" s="18">
        <v>-91.3</v>
      </c>
      <c r="P358" s="234">
        <f t="shared" si="47"/>
        <v>91.3</v>
      </c>
      <c r="Q358" s="353"/>
      <c r="R358" s="226">
        <v>0</v>
      </c>
      <c r="S358" s="226">
        <v>0</v>
      </c>
      <c r="T358" s="227">
        <v>0</v>
      </c>
      <c r="U358" s="227">
        <v>0</v>
      </c>
      <c r="V358" s="227">
        <v>0</v>
      </c>
      <c r="W358" s="227">
        <v>0</v>
      </c>
      <c r="X358" s="227">
        <v>0</v>
      </c>
      <c r="Y358" s="227">
        <v>0</v>
      </c>
      <c r="Z358" s="227">
        <v>0</v>
      </c>
      <c r="AA358" s="227">
        <v>0</v>
      </c>
      <c r="AB358" s="227">
        <v>-400.1</v>
      </c>
      <c r="AC358" s="227">
        <v>0</v>
      </c>
      <c r="AD358" s="227">
        <v>0</v>
      </c>
      <c r="AE358" s="226">
        <v>0</v>
      </c>
      <c r="AF358" s="227">
        <v>1250.1600000000001</v>
      </c>
      <c r="AG358" s="227">
        <v>0</v>
      </c>
      <c r="AH358" s="227">
        <v>0</v>
      </c>
      <c r="AI358" s="227">
        <v>0</v>
      </c>
      <c r="AJ358" s="227">
        <v>0</v>
      </c>
      <c r="AK358" s="227">
        <v>0</v>
      </c>
      <c r="AL358" s="227">
        <v>0</v>
      </c>
      <c r="AM358" s="227">
        <v>0</v>
      </c>
      <c r="AN358" s="227">
        <v>-91.3</v>
      </c>
      <c r="AO358" s="227">
        <v>-91.3</v>
      </c>
      <c r="AP358" s="228">
        <v>0</v>
      </c>
      <c r="AQ358" s="227"/>
    </row>
    <row r="359" spans="1:43" s="13" customFormat="1" ht="12.75" outlineLevel="3" x14ac:dyDescent="0.2">
      <c r="A359" s="360" t="s">
        <v>1547</v>
      </c>
      <c r="B359" s="361" t="s">
        <v>2417</v>
      </c>
      <c r="C359" s="362" t="s">
        <v>3275</v>
      </c>
      <c r="D359" s="363"/>
      <c r="E359" s="364"/>
      <c r="F359" s="227">
        <v>0</v>
      </c>
      <c r="G359" s="227">
        <v>1042778.31</v>
      </c>
      <c r="H359" s="227">
        <f t="shared" si="44"/>
        <v>-1042778.31</v>
      </c>
      <c r="I359" s="437" t="str">
        <f t="shared" si="45"/>
        <v>N.M.</v>
      </c>
      <c r="J359" s="437"/>
      <c r="K359" s="227"/>
      <c r="L359" s="227">
        <v>1042778.31</v>
      </c>
      <c r="M359" s="227">
        <f t="shared" si="46"/>
        <v>-1042778.31</v>
      </c>
      <c r="N359" s="365"/>
      <c r="O359" s="18">
        <v>0</v>
      </c>
      <c r="P359" s="234">
        <f t="shared" si="47"/>
        <v>0</v>
      </c>
      <c r="Q359" s="353"/>
      <c r="R359" s="226">
        <v>1095197.54</v>
      </c>
      <c r="S359" s="226">
        <v>1146092.1400000001</v>
      </c>
      <c r="T359" s="227">
        <v>1073665.1599999999</v>
      </c>
      <c r="U359" s="227">
        <v>996141.46</v>
      </c>
      <c r="V359" s="227">
        <v>984403.44000000006</v>
      </c>
      <c r="W359" s="227">
        <v>890238.23</v>
      </c>
      <c r="X359" s="227">
        <v>917262.03</v>
      </c>
      <c r="Y359" s="227">
        <v>914987.64</v>
      </c>
      <c r="Z359" s="227">
        <v>856704.31</v>
      </c>
      <c r="AA359" s="227">
        <v>872440.1</v>
      </c>
      <c r="AB359" s="227">
        <v>867747.85</v>
      </c>
      <c r="AC359" s="227">
        <v>858620.14</v>
      </c>
      <c r="AD359" s="227">
        <v>1042778.31</v>
      </c>
      <c r="AE359" s="226">
        <v>1215520.45</v>
      </c>
      <c r="AF359" s="227">
        <v>13073.09</v>
      </c>
      <c r="AG359" s="227">
        <v>13073.09</v>
      </c>
      <c r="AH359" s="227">
        <v>11692.95</v>
      </c>
      <c r="AI359" s="227">
        <v>9594.2100000000009</v>
      </c>
      <c r="AJ359" s="227">
        <v>0</v>
      </c>
      <c r="AK359" s="227">
        <v>0</v>
      </c>
      <c r="AL359" s="227">
        <v>0</v>
      </c>
      <c r="AM359" s="227">
        <v>0</v>
      </c>
      <c r="AN359" s="227">
        <v>0</v>
      </c>
      <c r="AO359" s="227">
        <v>0</v>
      </c>
      <c r="AP359" s="228">
        <v>0</v>
      </c>
      <c r="AQ359" s="227"/>
    </row>
    <row r="360" spans="1:43" s="13" customFormat="1" ht="12.75" outlineLevel="3" x14ac:dyDescent="0.2">
      <c r="A360" s="360" t="s">
        <v>1548</v>
      </c>
      <c r="B360" s="361" t="s">
        <v>2418</v>
      </c>
      <c r="C360" s="362" t="s">
        <v>3276</v>
      </c>
      <c r="D360" s="363"/>
      <c r="E360" s="364"/>
      <c r="F360" s="227">
        <v>0</v>
      </c>
      <c r="G360" s="227">
        <v>0</v>
      </c>
      <c r="H360" s="227">
        <f t="shared" si="44"/>
        <v>0</v>
      </c>
      <c r="I360" s="437">
        <f t="shared" si="45"/>
        <v>0</v>
      </c>
      <c r="J360" s="437"/>
      <c r="K360" s="227"/>
      <c r="L360" s="227">
        <v>0</v>
      </c>
      <c r="M360" s="227">
        <f t="shared" si="46"/>
        <v>0</v>
      </c>
      <c r="N360" s="365"/>
      <c r="O360" s="18">
        <v>0</v>
      </c>
      <c r="P360" s="234">
        <f t="shared" si="47"/>
        <v>0</v>
      </c>
      <c r="Q360" s="353"/>
      <c r="R360" s="226">
        <v>0</v>
      </c>
      <c r="S360" s="226">
        <v>446233</v>
      </c>
      <c r="T360" s="227">
        <v>405666</v>
      </c>
      <c r="U360" s="227">
        <v>365099</v>
      </c>
      <c r="V360" s="227">
        <v>324532</v>
      </c>
      <c r="W360" s="227">
        <v>283965</v>
      </c>
      <c r="X360" s="227">
        <v>243398</v>
      </c>
      <c r="Y360" s="227">
        <v>202831</v>
      </c>
      <c r="Z360" s="227">
        <v>162264</v>
      </c>
      <c r="AA360" s="227">
        <v>121697</v>
      </c>
      <c r="AB360" s="227">
        <v>81130</v>
      </c>
      <c r="AC360" s="227">
        <v>40563</v>
      </c>
      <c r="AD360" s="227">
        <v>0</v>
      </c>
      <c r="AE360" s="226">
        <v>0</v>
      </c>
      <c r="AF360" s="227">
        <v>0</v>
      </c>
      <c r="AG360" s="227">
        <v>0</v>
      </c>
      <c r="AH360" s="227">
        <v>0</v>
      </c>
      <c r="AI360" s="227">
        <v>0</v>
      </c>
      <c r="AJ360" s="227">
        <v>0</v>
      </c>
      <c r="AK360" s="227">
        <v>0</v>
      </c>
      <c r="AL360" s="227">
        <v>0</v>
      </c>
      <c r="AM360" s="227">
        <v>0</v>
      </c>
      <c r="AN360" s="227">
        <v>0</v>
      </c>
      <c r="AO360" s="227">
        <v>0</v>
      </c>
      <c r="AP360" s="228">
        <v>0</v>
      </c>
      <c r="AQ360" s="227"/>
    </row>
    <row r="361" spans="1:43" s="13" customFormat="1" ht="12.75" outlineLevel="3" x14ac:dyDescent="0.2">
      <c r="A361" s="360" t="s">
        <v>1549</v>
      </c>
      <c r="B361" s="361" t="s">
        <v>2419</v>
      </c>
      <c r="C361" s="362" t="s">
        <v>3276</v>
      </c>
      <c r="D361" s="363"/>
      <c r="E361" s="364"/>
      <c r="F361" s="227">
        <v>0</v>
      </c>
      <c r="G361" s="227">
        <v>0</v>
      </c>
      <c r="H361" s="227">
        <f t="shared" si="44"/>
        <v>0</v>
      </c>
      <c r="I361" s="437">
        <f t="shared" si="45"/>
        <v>0</v>
      </c>
      <c r="J361" s="437"/>
      <c r="K361" s="227"/>
      <c r="L361" s="227">
        <v>0</v>
      </c>
      <c r="M361" s="227">
        <f t="shared" si="46"/>
        <v>0</v>
      </c>
      <c r="N361" s="365"/>
      <c r="O361" s="18">
        <v>43812</v>
      </c>
      <c r="P361" s="234">
        <f t="shared" si="47"/>
        <v>-43812</v>
      </c>
      <c r="Q361" s="353"/>
      <c r="R361" s="226">
        <v>0</v>
      </c>
      <c r="S361" s="226">
        <v>0</v>
      </c>
      <c r="T361" s="227">
        <v>0</v>
      </c>
      <c r="U361" s="227">
        <v>0</v>
      </c>
      <c r="V361" s="227">
        <v>0</v>
      </c>
      <c r="W361" s="227">
        <v>0</v>
      </c>
      <c r="X361" s="227">
        <v>0</v>
      </c>
      <c r="Y361" s="227">
        <v>0</v>
      </c>
      <c r="Z361" s="227">
        <v>0</v>
      </c>
      <c r="AA361" s="227">
        <v>0</v>
      </c>
      <c r="AB361" s="227">
        <v>0</v>
      </c>
      <c r="AC361" s="227">
        <v>0</v>
      </c>
      <c r="AD361" s="227">
        <v>0</v>
      </c>
      <c r="AE361" s="226">
        <v>481892</v>
      </c>
      <c r="AF361" s="227">
        <v>438084</v>
      </c>
      <c r="AG361" s="227">
        <v>394276</v>
      </c>
      <c r="AH361" s="227">
        <v>350468</v>
      </c>
      <c r="AI361" s="227">
        <v>306660</v>
      </c>
      <c r="AJ361" s="227">
        <v>262852</v>
      </c>
      <c r="AK361" s="227">
        <v>219044</v>
      </c>
      <c r="AL361" s="227">
        <v>175236</v>
      </c>
      <c r="AM361" s="227">
        <v>131428</v>
      </c>
      <c r="AN361" s="227">
        <v>87620</v>
      </c>
      <c r="AO361" s="227">
        <v>43812</v>
      </c>
      <c r="AP361" s="228">
        <v>0</v>
      </c>
      <c r="AQ361" s="227"/>
    </row>
    <row r="362" spans="1:43" s="13" customFormat="1" ht="12.75" outlineLevel="3" x14ac:dyDescent="0.2">
      <c r="A362" s="360" t="s">
        <v>1550</v>
      </c>
      <c r="B362" s="361" t="s">
        <v>2420</v>
      </c>
      <c r="C362" s="362" t="s">
        <v>3277</v>
      </c>
      <c r="D362" s="363"/>
      <c r="E362" s="364"/>
      <c r="F362" s="227">
        <v>0</v>
      </c>
      <c r="G362" s="227">
        <v>0</v>
      </c>
      <c r="H362" s="227">
        <f t="shared" si="44"/>
        <v>0</v>
      </c>
      <c r="I362" s="437">
        <f t="shared" si="45"/>
        <v>0</v>
      </c>
      <c r="J362" s="437"/>
      <c r="K362" s="227"/>
      <c r="L362" s="227">
        <v>0</v>
      </c>
      <c r="M362" s="227">
        <f t="shared" si="46"/>
        <v>0</v>
      </c>
      <c r="N362" s="365"/>
      <c r="O362" s="18">
        <v>0</v>
      </c>
      <c r="P362" s="234">
        <f t="shared" si="47"/>
        <v>0</v>
      </c>
      <c r="Q362" s="353"/>
      <c r="R362" s="226">
        <v>0</v>
      </c>
      <c r="S362" s="226">
        <v>-228142.49</v>
      </c>
      <c r="T362" s="227">
        <v>-547595.93000000005</v>
      </c>
      <c r="U362" s="227">
        <v>0</v>
      </c>
      <c r="V362" s="227">
        <v>-73634.990000000005</v>
      </c>
      <c r="W362" s="227">
        <v>-414119.08</v>
      </c>
      <c r="X362" s="227">
        <v>0</v>
      </c>
      <c r="Y362" s="227">
        <v>-77334.990000000005</v>
      </c>
      <c r="Z362" s="227">
        <v>7133.72</v>
      </c>
      <c r="AA362" s="227">
        <v>0</v>
      </c>
      <c r="AB362" s="227">
        <v>473670.07</v>
      </c>
      <c r="AC362" s="227">
        <v>-443489.19</v>
      </c>
      <c r="AD362" s="227">
        <v>0</v>
      </c>
      <c r="AE362" s="226">
        <v>-84802.47</v>
      </c>
      <c r="AF362" s="227">
        <v>-1056487.75</v>
      </c>
      <c r="AG362" s="227">
        <v>0</v>
      </c>
      <c r="AH362" s="227">
        <v>2113.1999999999998</v>
      </c>
      <c r="AI362" s="227">
        <v>287263.42</v>
      </c>
      <c r="AJ362" s="227">
        <v>181418.33000000002</v>
      </c>
      <c r="AK362" s="227">
        <v>76472.09</v>
      </c>
      <c r="AL362" s="227">
        <v>-62668.22</v>
      </c>
      <c r="AM362" s="227">
        <v>0</v>
      </c>
      <c r="AN362" s="227">
        <v>0</v>
      </c>
      <c r="AO362" s="227">
        <v>0</v>
      </c>
      <c r="AP362" s="228">
        <v>0</v>
      </c>
      <c r="AQ362" s="227"/>
    </row>
    <row r="363" spans="1:43" s="13" customFormat="1" ht="12.75" outlineLevel="3" x14ac:dyDescent="0.2">
      <c r="A363" s="360" t="s">
        <v>1551</v>
      </c>
      <c r="B363" s="361" t="s">
        <v>2421</v>
      </c>
      <c r="C363" s="362" t="s">
        <v>3278</v>
      </c>
      <c r="D363" s="363"/>
      <c r="E363" s="364"/>
      <c r="F363" s="227">
        <v>297688.49</v>
      </c>
      <c r="G363" s="227">
        <v>353209.01</v>
      </c>
      <c r="H363" s="227">
        <f t="shared" si="44"/>
        <v>-55520.520000000019</v>
      </c>
      <c r="I363" s="437">
        <f t="shared" si="45"/>
        <v>-0.15718885540320734</v>
      </c>
      <c r="J363" s="437"/>
      <c r="K363" s="227"/>
      <c r="L363" s="227">
        <v>353209.01</v>
      </c>
      <c r="M363" s="227">
        <f t="shared" si="46"/>
        <v>-55520.520000000019</v>
      </c>
      <c r="N363" s="365"/>
      <c r="O363" s="18">
        <v>312873.73</v>
      </c>
      <c r="P363" s="234">
        <f t="shared" si="47"/>
        <v>-15185.239999999991</v>
      </c>
      <c r="Q363" s="353"/>
      <c r="R363" s="226">
        <v>116117.05</v>
      </c>
      <c r="S363" s="226">
        <v>103701.03</v>
      </c>
      <c r="T363" s="227">
        <v>97600.97</v>
      </c>
      <c r="U363" s="227">
        <v>88069.61</v>
      </c>
      <c r="V363" s="227">
        <v>437623.93</v>
      </c>
      <c r="W363" s="227">
        <v>429203.82</v>
      </c>
      <c r="X363" s="227">
        <v>420783.71</v>
      </c>
      <c r="Y363" s="227">
        <v>412363.60000000003</v>
      </c>
      <c r="Z363" s="227">
        <v>403943.49</v>
      </c>
      <c r="AA363" s="227">
        <v>395523.38</v>
      </c>
      <c r="AB363" s="227">
        <v>369027.97000000003</v>
      </c>
      <c r="AC363" s="227">
        <v>361118.49</v>
      </c>
      <c r="AD363" s="227">
        <v>353209.01</v>
      </c>
      <c r="AE363" s="226">
        <v>343343.73</v>
      </c>
      <c r="AF363" s="227">
        <v>335354.09000000003</v>
      </c>
      <c r="AG363" s="227">
        <v>327364.45</v>
      </c>
      <c r="AH363" s="227">
        <v>319374.81</v>
      </c>
      <c r="AI363" s="227">
        <v>311385.17</v>
      </c>
      <c r="AJ363" s="227">
        <v>303395.53000000003</v>
      </c>
      <c r="AK363" s="227">
        <v>295405.89</v>
      </c>
      <c r="AL363" s="227">
        <v>358429.45</v>
      </c>
      <c r="AM363" s="227">
        <v>343244.21</v>
      </c>
      <c r="AN363" s="227">
        <v>335254.57</v>
      </c>
      <c r="AO363" s="227">
        <v>312873.73</v>
      </c>
      <c r="AP363" s="228">
        <v>297688.49</v>
      </c>
      <c r="AQ363" s="227"/>
    </row>
    <row r="364" spans="1:43" s="13" customFormat="1" ht="12.75" outlineLevel="3" x14ac:dyDescent="0.2">
      <c r="A364" s="360" t="s">
        <v>1552</v>
      </c>
      <c r="B364" s="361" t="s">
        <v>2422</v>
      </c>
      <c r="C364" s="362" t="s">
        <v>3279</v>
      </c>
      <c r="D364" s="363"/>
      <c r="E364" s="364"/>
      <c r="F364" s="227">
        <v>0</v>
      </c>
      <c r="G364" s="227">
        <v>86775.540000000008</v>
      </c>
      <c r="H364" s="227">
        <f t="shared" si="44"/>
        <v>-86775.540000000008</v>
      </c>
      <c r="I364" s="437" t="str">
        <f t="shared" si="45"/>
        <v>N.M.</v>
      </c>
      <c r="J364" s="437"/>
      <c r="K364" s="227"/>
      <c r="L364" s="227">
        <v>86775.540000000008</v>
      </c>
      <c r="M364" s="227">
        <f t="shared" si="46"/>
        <v>-86775.540000000008</v>
      </c>
      <c r="N364" s="365"/>
      <c r="O364" s="18">
        <v>0</v>
      </c>
      <c r="P364" s="234">
        <f t="shared" si="47"/>
        <v>0</v>
      </c>
      <c r="Q364" s="353"/>
      <c r="R364" s="226">
        <v>48571.6</v>
      </c>
      <c r="S364" s="226">
        <v>116529.03</v>
      </c>
      <c r="T364" s="227">
        <v>0</v>
      </c>
      <c r="U364" s="227">
        <v>6068.27</v>
      </c>
      <c r="V364" s="227">
        <v>41806.270000000004</v>
      </c>
      <c r="W364" s="227">
        <v>0</v>
      </c>
      <c r="X364" s="227">
        <v>0</v>
      </c>
      <c r="Y364" s="227">
        <v>0</v>
      </c>
      <c r="Z364" s="227">
        <v>0</v>
      </c>
      <c r="AA364" s="227">
        <v>18639.75</v>
      </c>
      <c r="AB364" s="227">
        <v>18639.75</v>
      </c>
      <c r="AC364" s="227">
        <v>86775.540000000008</v>
      </c>
      <c r="AD364" s="227">
        <v>86775.540000000008</v>
      </c>
      <c r="AE364" s="226">
        <v>58795.71</v>
      </c>
      <c r="AF364" s="227">
        <v>58795.71</v>
      </c>
      <c r="AG364" s="227">
        <v>91794.92</v>
      </c>
      <c r="AH364" s="227">
        <v>142689.56</v>
      </c>
      <c r="AI364" s="227">
        <v>165653.61000000002</v>
      </c>
      <c r="AJ364" s="227">
        <v>10559.19</v>
      </c>
      <c r="AK364" s="227">
        <v>10559.19</v>
      </c>
      <c r="AL364" s="227">
        <v>10559.19</v>
      </c>
      <c r="AM364" s="227">
        <v>0</v>
      </c>
      <c r="AN364" s="227">
        <v>0</v>
      </c>
      <c r="AO364" s="227">
        <v>0</v>
      </c>
      <c r="AP364" s="228">
        <v>0</v>
      </c>
      <c r="AQ364" s="227"/>
    </row>
    <row r="365" spans="1:43" s="13" customFormat="1" ht="12.75" outlineLevel="3" x14ac:dyDescent="0.2">
      <c r="A365" s="360" t="s">
        <v>1553</v>
      </c>
      <c r="B365" s="361" t="s">
        <v>2423</v>
      </c>
      <c r="C365" s="362" t="s">
        <v>3280</v>
      </c>
      <c r="D365" s="363"/>
      <c r="E365" s="364"/>
      <c r="F365" s="227">
        <v>1343177</v>
      </c>
      <c r="G365" s="227">
        <v>0</v>
      </c>
      <c r="H365" s="227">
        <f t="shared" ref="H365:H388" si="48">+F365-G365</f>
        <v>1343177</v>
      </c>
      <c r="I365" s="437" t="str">
        <f t="shared" ref="I365:I388" si="49">IF(G365&lt;0,IF(H365=0,0,IF(OR(G365=0,F365=0),"N.M.",IF(ABS(H365/G365)&gt;=10,"N.M.",H365/(-G365)))),IF(H365=0,0,IF(OR(G365=0,F365=0),"N.M.",IF(ABS(H365/G365)&gt;=10,"N.M.",H365/G365))))</f>
        <v>N.M.</v>
      </c>
      <c r="J365" s="437"/>
      <c r="K365" s="227"/>
      <c r="L365" s="227">
        <v>0</v>
      </c>
      <c r="M365" s="227">
        <f t="shared" ref="M365:M388" si="50">F365-L365</f>
        <v>1343177</v>
      </c>
      <c r="N365" s="365"/>
      <c r="O365" s="18">
        <v>1525112</v>
      </c>
      <c r="P365" s="234">
        <f t="shared" ref="P365:P388" si="51">+F365-O365</f>
        <v>-181935</v>
      </c>
      <c r="Q365" s="353"/>
      <c r="R365" s="226">
        <v>0</v>
      </c>
      <c r="S365" s="226">
        <v>0</v>
      </c>
      <c r="T365" s="227">
        <v>0</v>
      </c>
      <c r="U365" s="227">
        <v>0</v>
      </c>
      <c r="V365" s="227">
        <v>0</v>
      </c>
      <c r="W365" s="227">
        <v>0</v>
      </c>
      <c r="X365" s="227">
        <v>1095191</v>
      </c>
      <c r="Y365" s="227">
        <v>1095191</v>
      </c>
      <c r="Z365" s="227">
        <v>1095191</v>
      </c>
      <c r="AA365" s="227">
        <v>547595.5</v>
      </c>
      <c r="AB365" s="227">
        <v>547595.5</v>
      </c>
      <c r="AC365" s="227">
        <v>547595.5</v>
      </c>
      <c r="AD365" s="227">
        <v>0</v>
      </c>
      <c r="AE365" s="226">
        <v>0</v>
      </c>
      <c r="AF365" s="227">
        <v>0</v>
      </c>
      <c r="AG365" s="227">
        <v>0</v>
      </c>
      <c r="AH365" s="227">
        <v>0</v>
      </c>
      <c r="AI365" s="227">
        <v>0</v>
      </c>
      <c r="AJ365" s="227">
        <v>3050224</v>
      </c>
      <c r="AK365" s="227">
        <v>3050224</v>
      </c>
      <c r="AL365" s="227">
        <v>3050224</v>
      </c>
      <c r="AM365" s="227">
        <v>1525112</v>
      </c>
      <c r="AN365" s="227">
        <v>1525112</v>
      </c>
      <c r="AO365" s="227">
        <v>1525112</v>
      </c>
      <c r="AP365" s="228">
        <v>1343177</v>
      </c>
      <c r="AQ365" s="227"/>
    </row>
    <row r="366" spans="1:43" s="13" customFormat="1" ht="12.75" outlineLevel="3" x14ac:dyDescent="0.2">
      <c r="A366" s="360" t="s">
        <v>1554</v>
      </c>
      <c r="B366" s="361" t="s">
        <v>2424</v>
      </c>
      <c r="C366" s="362" t="s">
        <v>3281</v>
      </c>
      <c r="D366" s="363"/>
      <c r="E366" s="364"/>
      <c r="F366" s="227">
        <v>29461</v>
      </c>
      <c r="G366" s="227">
        <v>53858.130000000005</v>
      </c>
      <c r="H366" s="227">
        <f t="shared" si="48"/>
        <v>-24397.130000000005</v>
      </c>
      <c r="I366" s="437">
        <f t="shared" si="49"/>
        <v>-0.45298880596114277</v>
      </c>
      <c r="J366" s="437"/>
      <c r="K366" s="227"/>
      <c r="L366" s="227">
        <v>53858.130000000005</v>
      </c>
      <c r="M366" s="227">
        <f t="shared" si="50"/>
        <v>-24397.130000000005</v>
      </c>
      <c r="N366" s="365"/>
      <c r="O366" s="18">
        <v>45478.700000000004</v>
      </c>
      <c r="P366" s="234">
        <f t="shared" si="51"/>
        <v>-16017.700000000004</v>
      </c>
      <c r="Q366" s="353"/>
      <c r="R366" s="226">
        <v>0</v>
      </c>
      <c r="S366" s="226">
        <v>0</v>
      </c>
      <c r="T366" s="227">
        <v>23798.43</v>
      </c>
      <c r="U366" s="227">
        <v>33947.19</v>
      </c>
      <c r="V366" s="227">
        <v>37354.28</v>
      </c>
      <c r="W366" s="227">
        <v>43924.86</v>
      </c>
      <c r="X366" s="227">
        <v>67134.09</v>
      </c>
      <c r="Y366" s="227">
        <v>73308.160000000003</v>
      </c>
      <c r="Z366" s="227">
        <v>71784.820000000007</v>
      </c>
      <c r="AA366" s="227">
        <v>53497.270000000004</v>
      </c>
      <c r="AB366" s="227">
        <v>48887.71</v>
      </c>
      <c r="AC366" s="227">
        <v>51050.41</v>
      </c>
      <c r="AD366" s="227">
        <v>53858.130000000005</v>
      </c>
      <c r="AE366" s="226">
        <v>56985.23</v>
      </c>
      <c r="AF366" s="227">
        <v>58080.5</v>
      </c>
      <c r="AG366" s="227">
        <v>65686.64</v>
      </c>
      <c r="AH366" s="227">
        <v>72427.040000000008</v>
      </c>
      <c r="AI366" s="227">
        <v>71979.38</v>
      </c>
      <c r="AJ366" s="227">
        <v>76619.150000000009</v>
      </c>
      <c r="AK366" s="227">
        <v>80740.63</v>
      </c>
      <c r="AL366" s="227">
        <v>79912.73</v>
      </c>
      <c r="AM366" s="227">
        <v>38333.700000000004</v>
      </c>
      <c r="AN366" s="227">
        <v>42063.700000000004</v>
      </c>
      <c r="AO366" s="227">
        <v>45478.700000000004</v>
      </c>
      <c r="AP366" s="228">
        <v>29461</v>
      </c>
      <c r="AQ366" s="227"/>
    </row>
    <row r="367" spans="1:43" s="13" customFormat="1" ht="12.75" outlineLevel="3" x14ac:dyDescent="0.2">
      <c r="A367" s="360" t="s">
        <v>1555</v>
      </c>
      <c r="B367" s="361" t="s">
        <v>2425</v>
      </c>
      <c r="C367" s="362" t="s">
        <v>3282</v>
      </c>
      <c r="D367" s="363"/>
      <c r="E367" s="364"/>
      <c r="F367" s="227">
        <v>-6978.24</v>
      </c>
      <c r="G367" s="227">
        <v>-6978.24</v>
      </c>
      <c r="H367" s="227">
        <f t="shared" si="48"/>
        <v>0</v>
      </c>
      <c r="I367" s="437">
        <f t="shared" si="49"/>
        <v>0</v>
      </c>
      <c r="J367" s="437"/>
      <c r="K367" s="227"/>
      <c r="L367" s="227">
        <v>-6978.24</v>
      </c>
      <c r="M367" s="227">
        <f t="shared" si="50"/>
        <v>0</v>
      </c>
      <c r="N367" s="365"/>
      <c r="O367" s="18">
        <v>-6978.24</v>
      </c>
      <c r="P367" s="234">
        <f t="shared" si="51"/>
        <v>0</v>
      </c>
      <c r="Q367" s="353"/>
      <c r="R367" s="226">
        <v>-6978.24</v>
      </c>
      <c r="S367" s="226">
        <v>-6978.24</v>
      </c>
      <c r="T367" s="227">
        <v>-6978.24</v>
      </c>
      <c r="U367" s="227">
        <v>-6978.24</v>
      </c>
      <c r="V367" s="227">
        <v>-6978.24</v>
      </c>
      <c r="W367" s="227">
        <v>-6978.24</v>
      </c>
      <c r="X367" s="227">
        <v>-6978.24</v>
      </c>
      <c r="Y367" s="227">
        <v>-6978.24</v>
      </c>
      <c r="Z367" s="227">
        <v>-6978.24</v>
      </c>
      <c r="AA367" s="227">
        <v>-6978.24</v>
      </c>
      <c r="AB367" s="227">
        <v>-6978.24</v>
      </c>
      <c r="AC367" s="227">
        <v>-6978.24</v>
      </c>
      <c r="AD367" s="227">
        <v>-6978.24</v>
      </c>
      <c r="AE367" s="226">
        <v>-6978.24</v>
      </c>
      <c r="AF367" s="227">
        <v>-6978.24</v>
      </c>
      <c r="AG367" s="227">
        <v>-6978.24</v>
      </c>
      <c r="AH367" s="227">
        <v>-6978.24</v>
      </c>
      <c r="AI367" s="227">
        <v>-6978.24</v>
      </c>
      <c r="AJ367" s="227">
        <v>-6978.24</v>
      </c>
      <c r="AK367" s="227">
        <v>-6978.24</v>
      </c>
      <c r="AL367" s="227">
        <v>-6978.24</v>
      </c>
      <c r="AM367" s="227">
        <v>-6978.24</v>
      </c>
      <c r="AN367" s="227">
        <v>-6978.24</v>
      </c>
      <c r="AO367" s="227">
        <v>-6978.24</v>
      </c>
      <c r="AP367" s="228">
        <v>-6978.24</v>
      </c>
      <c r="AQ367" s="227"/>
    </row>
    <row r="368" spans="1:43" s="13" customFormat="1" ht="12.75" x14ac:dyDescent="0.2">
      <c r="A368" s="195" t="s">
        <v>1197</v>
      </c>
      <c r="B368" s="235" t="s">
        <v>1054</v>
      </c>
      <c r="C368" s="280" t="s">
        <v>1055</v>
      </c>
      <c r="D368" s="198"/>
      <c r="E368" s="252"/>
      <c r="F368" s="227">
        <v>25566594.534000002</v>
      </c>
      <c r="G368" s="227">
        <v>22792880.034000002</v>
      </c>
      <c r="H368" s="18">
        <f t="shared" si="48"/>
        <v>2773714.5</v>
      </c>
      <c r="I368" s="232">
        <f t="shared" si="49"/>
        <v>0.12169214666432969</v>
      </c>
      <c r="J368" s="263"/>
      <c r="K368" s="227"/>
      <c r="L368" s="227">
        <v>22792880.034000002</v>
      </c>
      <c r="M368" s="18">
        <f t="shared" si="50"/>
        <v>2773714.5</v>
      </c>
      <c r="N368" s="225"/>
      <c r="O368" s="18">
        <v>5111803.0940000005</v>
      </c>
      <c r="P368" s="234">
        <f t="shared" si="51"/>
        <v>20454791.440000001</v>
      </c>
      <c r="Q368" s="237"/>
      <c r="R368" s="226">
        <v>22532958.194000006</v>
      </c>
      <c r="S368" s="226">
        <v>20015593.144000009</v>
      </c>
      <c r="T368" s="227">
        <v>17989801.013999999</v>
      </c>
      <c r="U368" s="227">
        <v>16899139.274</v>
      </c>
      <c r="V368" s="227">
        <v>15636218.833999997</v>
      </c>
      <c r="W368" s="227">
        <v>13508087.254000001</v>
      </c>
      <c r="X368" s="227">
        <v>13339002.854</v>
      </c>
      <c r="Y368" s="227">
        <v>11851938.834000001</v>
      </c>
      <c r="Z368" s="227">
        <v>10324362.384000001</v>
      </c>
      <c r="AA368" s="227">
        <v>10482200.313999999</v>
      </c>
      <c r="AB368" s="227">
        <v>7371541.9239999996</v>
      </c>
      <c r="AC368" s="227">
        <v>5028072.6339999996</v>
      </c>
      <c r="AD368" s="227">
        <v>22792880.034000002</v>
      </c>
      <c r="AE368" s="226">
        <v>20705253.734000005</v>
      </c>
      <c r="AF368" s="227">
        <v>16734328.564000001</v>
      </c>
      <c r="AG368" s="227">
        <v>16337535.304</v>
      </c>
      <c r="AH368" s="227">
        <v>14838445.693999998</v>
      </c>
      <c r="AI368" s="227">
        <v>13617190.074000001</v>
      </c>
      <c r="AJ368" s="227">
        <v>14898531.943999998</v>
      </c>
      <c r="AK368" s="227">
        <v>13305272.973999999</v>
      </c>
      <c r="AL368" s="227">
        <v>11512991.484000001</v>
      </c>
      <c r="AM368" s="227">
        <v>8481025.5639999993</v>
      </c>
      <c r="AN368" s="227">
        <v>6894682.6440000003</v>
      </c>
      <c r="AO368" s="227">
        <v>5111803.0940000005</v>
      </c>
      <c r="AP368" s="228">
        <v>25566594.534000002</v>
      </c>
    </row>
    <row r="369" spans="1:43" s="13" customFormat="1" ht="0.95" customHeight="1" outlineLevel="2" x14ac:dyDescent="0.2">
      <c r="A369" s="195"/>
      <c r="B369" s="235"/>
      <c r="C369" s="280"/>
      <c r="D369" s="198"/>
      <c r="E369" s="252"/>
      <c r="F369" s="227"/>
      <c r="G369" s="227"/>
      <c r="H369" s="18">
        <f t="shared" si="48"/>
        <v>0</v>
      </c>
      <c r="I369" s="232">
        <f t="shared" si="49"/>
        <v>0</v>
      </c>
      <c r="J369" s="263"/>
      <c r="K369" s="227"/>
      <c r="L369" s="227"/>
      <c r="M369" s="18">
        <f t="shared" si="50"/>
        <v>0</v>
      </c>
      <c r="N369" s="225"/>
      <c r="O369" s="18"/>
      <c r="P369" s="234">
        <f t="shared" si="51"/>
        <v>0</v>
      </c>
      <c r="Q369" s="237"/>
      <c r="R369" s="226"/>
      <c r="S369" s="226"/>
      <c r="T369" s="227"/>
      <c r="U369" s="227"/>
      <c r="V369" s="227"/>
      <c r="W369" s="227"/>
      <c r="X369" s="227"/>
      <c r="Y369" s="227"/>
      <c r="Z369" s="227"/>
      <c r="AA369" s="227"/>
      <c r="AB369" s="227"/>
      <c r="AC369" s="227"/>
      <c r="AD369" s="227"/>
      <c r="AE369" s="226"/>
      <c r="AF369" s="227"/>
      <c r="AG369" s="227"/>
      <c r="AH369" s="227"/>
      <c r="AI369" s="227"/>
      <c r="AJ369" s="227"/>
      <c r="AK369" s="227"/>
      <c r="AL369" s="227"/>
      <c r="AM369" s="227"/>
      <c r="AN369" s="227"/>
      <c r="AO369" s="227"/>
      <c r="AP369" s="228"/>
    </row>
    <row r="370" spans="1:43" s="13" customFormat="1" ht="12.75" x14ac:dyDescent="0.2">
      <c r="A370" s="195" t="s">
        <v>1198</v>
      </c>
      <c r="B370" s="235" t="s">
        <v>1056</v>
      </c>
      <c r="C370" s="280" t="s">
        <v>1057</v>
      </c>
      <c r="D370" s="198"/>
      <c r="E370" s="252"/>
      <c r="F370" s="227">
        <v>0</v>
      </c>
      <c r="G370" s="227">
        <v>0</v>
      </c>
      <c r="H370" s="18">
        <f t="shared" si="48"/>
        <v>0</v>
      </c>
      <c r="I370" s="232">
        <f t="shared" si="49"/>
        <v>0</v>
      </c>
      <c r="J370" s="263"/>
      <c r="K370" s="227"/>
      <c r="L370" s="227">
        <v>0</v>
      </c>
      <c r="M370" s="18">
        <f t="shared" si="50"/>
        <v>0</v>
      </c>
      <c r="N370" s="225"/>
      <c r="O370" s="18">
        <v>0</v>
      </c>
      <c r="P370" s="234">
        <f t="shared" si="51"/>
        <v>0</v>
      </c>
      <c r="Q370" s="237"/>
      <c r="R370" s="226">
        <v>0</v>
      </c>
      <c r="S370" s="226">
        <v>0</v>
      </c>
      <c r="T370" s="227">
        <v>0</v>
      </c>
      <c r="U370" s="227">
        <v>0</v>
      </c>
      <c r="V370" s="227">
        <v>0</v>
      </c>
      <c r="W370" s="227">
        <v>0</v>
      </c>
      <c r="X370" s="227">
        <v>0</v>
      </c>
      <c r="Y370" s="227">
        <v>0</v>
      </c>
      <c r="Z370" s="227">
        <v>0</v>
      </c>
      <c r="AA370" s="227">
        <v>0</v>
      </c>
      <c r="AB370" s="227">
        <v>0</v>
      </c>
      <c r="AC370" s="227">
        <v>0</v>
      </c>
      <c r="AD370" s="227">
        <v>0</v>
      </c>
      <c r="AE370" s="226">
        <v>0</v>
      </c>
      <c r="AF370" s="227">
        <v>0</v>
      </c>
      <c r="AG370" s="227">
        <v>0</v>
      </c>
      <c r="AH370" s="227">
        <v>0</v>
      </c>
      <c r="AI370" s="227">
        <v>0</v>
      </c>
      <c r="AJ370" s="227">
        <v>0</v>
      </c>
      <c r="AK370" s="227">
        <v>0</v>
      </c>
      <c r="AL370" s="227">
        <v>0</v>
      </c>
      <c r="AM370" s="227">
        <v>0</v>
      </c>
      <c r="AN370" s="227">
        <v>0</v>
      </c>
      <c r="AO370" s="227">
        <v>0</v>
      </c>
      <c r="AP370" s="228">
        <v>0</v>
      </c>
    </row>
    <row r="371" spans="1:43" s="13" customFormat="1" ht="0.95" customHeight="1" outlineLevel="2" x14ac:dyDescent="0.2">
      <c r="A371" s="195"/>
      <c r="B371" s="235"/>
      <c r="C371" s="280"/>
      <c r="D371" s="198"/>
      <c r="E371" s="252"/>
      <c r="F371" s="227"/>
      <c r="G371" s="227"/>
      <c r="H371" s="18">
        <f t="shared" si="48"/>
        <v>0</v>
      </c>
      <c r="I371" s="232">
        <f t="shared" si="49"/>
        <v>0</v>
      </c>
      <c r="J371" s="263"/>
      <c r="K371" s="227"/>
      <c r="L371" s="227"/>
      <c r="M371" s="18">
        <f t="shared" si="50"/>
        <v>0</v>
      </c>
      <c r="N371" s="225"/>
      <c r="O371" s="18"/>
      <c r="P371" s="234">
        <f t="shared" si="51"/>
        <v>0</v>
      </c>
      <c r="Q371" s="237"/>
      <c r="R371" s="226"/>
      <c r="S371" s="226"/>
      <c r="T371" s="227"/>
      <c r="U371" s="227"/>
      <c r="V371" s="227"/>
      <c r="W371" s="227"/>
      <c r="X371" s="227"/>
      <c r="Y371" s="227"/>
      <c r="Z371" s="227"/>
      <c r="AA371" s="227"/>
      <c r="AB371" s="227"/>
      <c r="AC371" s="227"/>
      <c r="AD371" s="227"/>
      <c r="AE371" s="226"/>
      <c r="AF371" s="227"/>
      <c r="AG371" s="227"/>
      <c r="AH371" s="227"/>
      <c r="AI371" s="227"/>
      <c r="AJ371" s="227"/>
      <c r="AK371" s="227"/>
      <c r="AL371" s="227"/>
      <c r="AM371" s="227"/>
      <c r="AN371" s="227"/>
      <c r="AO371" s="227"/>
      <c r="AP371" s="228"/>
    </row>
    <row r="372" spans="1:43" s="13" customFormat="1" ht="12.75" x14ac:dyDescent="0.2">
      <c r="A372" s="195" t="s">
        <v>1199</v>
      </c>
      <c r="B372" s="235" t="s">
        <v>1058</v>
      </c>
      <c r="C372" s="280" t="s">
        <v>1059</v>
      </c>
      <c r="D372" s="198"/>
      <c r="E372" s="252"/>
      <c r="F372" s="227">
        <v>0</v>
      </c>
      <c r="G372" s="227">
        <v>0</v>
      </c>
      <c r="H372" s="18">
        <f t="shared" si="48"/>
        <v>0</v>
      </c>
      <c r="I372" s="232">
        <f t="shared" si="49"/>
        <v>0</v>
      </c>
      <c r="J372" s="263"/>
      <c r="K372" s="227"/>
      <c r="L372" s="227">
        <v>0</v>
      </c>
      <c r="M372" s="18">
        <f t="shared" si="50"/>
        <v>0</v>
      </c>
      <c r="N372" s="225"/>
      <c r="O372" s="18">
        <v>0</v>
      </c>
      <c r="P372" s="234">
        <f t="shared" si="51"/>
        <v>0</v>
      </c>
      <c r="Q372" s="237"/>
      <c r="R372" s="226">
        <v>0</v>
      </c>
      <c r="S372" s="226">
        <v>0</v>
      </c>
      <c r="T372" s="227">
        <v>0</v>
      </c>
      <c r="U372" s="227">
        <v>0</v>
      </c>
      <c r="V372" s="227">
        <v>0</v>
      </c>
      <c r="W372" s="227">
        <v>0</v>
      </c>
      <c r="X372" s="227">
        <v>0</v>
      </c>
      <c r="Y372" s="227">
        <v>0</v>
      </c>
      <c r="Z372" s="227">
        <v>0</v>
      </c>
      <c r="AA372" s="227">
        <v>0</v>
      </c>
      <c r="AB372" s="227">
        <v>0</v>
      </c>
      <c r="AC372" s="227">
        <v>0</v>
      </c>
      <c r="AD372" s="227">
        <v>0</v>
      </c>
      <c r="AE372" s="226">
        <v>0</v>
      </c>
      <c r="AF372" s="227">
        <v>0</v>
      </c>
      <c r="AG372" s="227">
        <v>0</v>
      </c>
      <c r="AH372" s="227">
        <v>0</v>
      </c>
      <c r="AI372" s="227">
        <v>0</v>
      </c>
      <c r="AJ372" s="227">
        <v>0</v>
      </c>
      <c r="AK372" s="227">
        <v>0</v>
      </c>
      <c r="AL372" s="227">
        <v>0</v>
      </c>
      <c r="AM372" s="227">
        <v>0</v>
      </c>
      <c r="AN372" s="227">
        <v>0</v>
      </c>
      <c r="AO372" s="227">
        <v>0</v>
      </c>
      <c r="AP372" s="228">
        <v>0</v>
      </c>
    </row>
    <row r="373" spans="1:43" s="13" customFormat="1" ht="0.95" customHeight="1" outlineLevel="2" x14ac:dyDescent="0.2">
      <c r="A373" s="195"/>
      <c r="B373" s="235"/>
      <c r="C373" s="280"/>
      <c r="D373" s="198"/>
      <c r="E373" s="252"/>
      <c r="F373" s="227"/>
      <c r="G373" s="227"/>
      <c r="H373" s="18">
        <f t="shared" si="48"/>
        <v>0</v>
      </c>
      <c r="I373" s="232">
        <f t="shared" si="49"/>
        <v>0</v>
      </c>
      <c r="J373" s="263"/>
      <c r="K373" s="227"/>
      <c r="L373" s="227"/>
      <c r="M373" s="18">
        <f t="shared" si="50"/>
        <v>0</v>
      </c>
      <c r="N373" s="225"/>
      <c r="O373" s="18"/>
      <c r="P373" s="234">
        <f t="shared" si="51"/>
        <v>0</v>
      </c>
      <c r="Q373" s="237"/>
      <c r="R373" s="226"/>
      <c r="S373" s="226"/>
      <c r="T373" s="227"/>
      <c r="U373" s="227"/>
      <c r="V373" s="227"/>
      <c r="W373" s="227"/>
      <c r="X373" s="227"/>
      <c r="Y373" s="227"/>
      <c r="Z373" s="227"/>
      <c r="AA373" s="227"/>
      <c r="AB373" s="227"/>
      <c r="AC373" s="227"/>
      <c r="AD373" s="227"/>
      <c r="AE373" s="226"/>
      <c r="AF373" s="227"/>
      <c r="AG373" s="227"/>
      <c r="AH373" s="227"/>
      <c r="AI373" s="227"/>
      <c r="AJ373" s="227"/>
      <c r="AK373" s="227"/>
      <c r="AL373" s="227"/>
      <c r="AM373" s="227"/>
      <c r="AN373" s="227"/>
      <c r="AO373" s="227"/>
      <c r="AP373" s="228"/>
    </row>
    <row r="374" spans="1:43" s="13" customFormat="1" ht="12.75" outlineLevel="3" x14ac:dyDescent="0.2">
      <c r="A374" s="360" t="s">
        <v>1556</v>
      </c>
      <c r="B374" s="361" t="s">
        <v>2426</v>
      </c>
      <c r="C374" s="362" t="s">
        <v>3283</v>
      </c>
      <c r="D374" s="363"/>
      <c r="E374" s="364"/>
      <c r="F374" s="227">
        <v>333703.49</v>
      </c>
      <c r="G374" s="227">
        <v>367354.25</v>
      </c>
      <c r="H374" s="227">
        <f t="shared" si="48"/>
        <v>-33650.760000000009</v>
      </c>
      <c r="I374" s="437">
        <f t="shared" si="49"/>
        <v>-9.1603023512045953E-2</v>
      </c>
      <c r="J374" s="437"/>
      <c r="K374" s="227"/>
      <c r="L374" s="227">
        <v>367354.25</v>
      </c>
      <c r="M374" s="227">
        <f t="shared" si="50"/>
        <v>-33650.760000000009</v>
      </c>
      <c r="N374" s="365"/>
      <c r="O374" s="18">
        <v>336507.72000000003</v>
      </c>
      <c r="P374" s="234">
        <f t="shared" si="51"/>
        <v>-2804.2300000000396</v>
      </c>
      <c r="Q374" s="353"/>
      <c r="R374" s="226">
        <v>401005.01</v>
      </c>
      <c r="S374" s="226">
        <v>398200.78</v>
      </c>
      <c r="T374" s="227">
        <v>395396.55</v>
      </c>
      <c r="U374" s="227">
        <v>392592.32</v>
      </c>
      <c r="V374" s="227">
        <v>389788.09</v>
      </c>
      <c r="W374" s="227">
        <v>386983.86</v>
      </c>
      <c r="X374" s="227">
        <v>384179.63</v>
      </c>
      <c r="Y374" s="227">
        <v>381375.4</v>
      </c>
      <c r="Z374" s="227">
        <v>378571.17</v>
      </c>
      <c r="AA374" s="227">
        <v>375766.94</v>
      </c>
      <c r="AB374" s="227">
        <v>372962.71</v>
      </c>
      <c r="AC374" s="227">
        <v>370158.48</v>
      </c>
      <c r="AD374" s="227">
        <v>367354.25</v>
      </c>
      <c r="AE374" s="226">
        <v>364550.02</v>
      </c>
      <c r="AF374" s="227">
        <v>361745.79</v>
      </c>
      <c r="AG374" s="227">
        <v>358941.56</v>
      </c>
      <c r="AH374" s="227">
        <v>356137.33</v>
      </c>
      <c r="AI374" s="227">
        <v>353333.10000000003</v>
      </c>
      <c r="AJ374" s="227">
        <v>350528.87</v>
      </c>
      <c r="AK374" s="227">
        <v>347724.64</v>
      </c>
      <c r="AL374" s="227">
        <v>344920.41000000003</v>
      </c>
      <c r="AM374" s="227">
        <v>342116.18</v>
      </c>
      <c r="AN374" s="227">
        <v>339311.95</v>
      </c>
      <c r="AO374" s="227">
        <v>336507.72000000003</v>
      </c>
      <c r="AP374" s="228">
        <v>333703.49</v>
      </c>
      <c r="AQ374" s="227"/>
    </row>
    <row r="375" spans="1:43" s="13" customFormat="1" ht="12.75" x14ac:dyDescent="0.2">
      <c r="A375" s="195" t="s">
        <v>1200</v>
      </c>
      <c r="B375" s="235" t="s">
        <v>1060</v>
      </c>
      <c r="C375" s="280" t="s">
        <v>1061</v>
      </c>
      <c r="D375" s="198"/>
      <c r="E375" s="252"/>
      <c r="F375" s="227">
        <v>333703.49</v>
      </c>
      <c r="G375" s="227">
        <v>367354.25</v>
      </c>
      <c r="H375" s="18">
        <f t="shared" si="48"/>
        <v>-33650.760000000009</v>
      </c>
      <c r="I375" s="232">
        <f t="shared" si="49"/>
        <v>-9.1603023512045953E-2</v>
      </c>
      <c r="J375" s="263"/>
      <c r="K375" s="227"/>
      <c r="L375" s="227">
        <v>367354.25</v>
      </c>
      <c r="M375" s="18">
        <f t="shared" si="50"/>
        <v>-33650.760000000009</v>
      </c>
      <c r="N375" s="225"/>
      <c r="O375" s="18">
        <v>336507.72000000003</v>
      </c>
      <c r="P375" s="234">
        <f t="shared" si="51"/>
        <v>-2804.2300000000396</v>
      </c>
      <c r="Q375" s="237"/>
      <c r="R375" s="226">
        <v>401005.01</v>
      </c>
      <c r="S375" s="226">
        <v>398200.78</v>
      </c>
      <c r="T375" s="227">
        <v>395396.55</v>
      </c>
      <c r="U375" s="227">
        <v>392592.32</v>
      </c>
      <c r="V375" s="227">
        <v>389788.09</v>
      </c>
      <c r="W375" s="227">
        <v>386983.86</v>
      </c>
      <c r="X375" s="227">
        <v>384179.63</v>
      </c>
      <c r="Y375" s="227">
        <v>381375.4</v>
      </c>
      <c r="Z375" s="227">
        <v>378571.17</v>
      </c>
      <c r="AA375" s="227">
        <v>375766.94</v>
      </c>
      <c r="AB375" s="227">
        <v>372962.71</v>
      </c>
      <c r="AC375" s="227">
        <v>370158.48</v>
      </c>
      <c r="AD375" s="227">
        <v>367354.25</v>
      </c>
      <c r="AE375" s="226">
        <v>364550.02</v>
      </c>
      <c r="AF375" s="227">
        <v>361745.79</v>
      </c>
      <c r="AG375" s="227">
        <v>358941.56</v>
      </c>
      <c r="AH375" s="227">
        <v>356137.33</v>
      </c>
      <c r="AI375" s="227">
        <v>353333.10000000003</v>
      </c>
      <c r="AJ375" s="227">
        <v>350528.87</v>
      </c>
      <c r="AK375" s="227">
        <v>347724.64</v>
      </c>
      <c r="AL375" s="227">
        <v>344920.41000000003</v>
      </c>
      <c r="AM375" s="227">
        <v>342116.18</v>
      </c>
      <c r="AN375" s="227">
        <v>339311.95</v>
      </c>
      <c r="AO375" s="227">
        <v>336507.72000000003</v>
      </c>
      <c r="AP375" s="228">
        <v>333703.49</v>
      </c>
    </row>
    <row r="376" spans="1:43" s="13" customFormat="1" ht="0.95" customHeight="1" outlineLevel="2" x14ac:dyDescent="0.2">
      <c r="A376" s="195"/>
      <c r="B376" s="235"/>
      <c r="C376" s="280"/>
      <c r="D376" s="198"/>
      <c r="E376" s="252"/>
      <c r="F376" s="227"/>
      <c r="G376" s="227"/>
      <c r="H376" s="18">
        <f t="shared" si="48"/>
        <v>0</v>
      </c>
      <c r="I376" s="232">
        <f t="shared" si="49"/>
        <v>0</v>
      </c>
      <c r="J376" s="263"/>
      <c r="K376" s="227"/>
      <c r="L376" s="227"/>
      <c r="M376" s="18">
        <f t="shared" si="50"/>
        <v>0</v>
      </c>
      <c r="N376" s="225"/>
      <c r="O376" s="18"/>
      <c r="P376" s="234">
        <f t="shared" si="51"/>
        <v>0</v>
      </c>
      <c r="Q376" s="237"/>
      <c r="R376" s="226"/>
      <c r="S376" s="226"/>
      <c r="T376" s="227"/>
      <c r="U376" s="227"/>
      <c r="V376" s="227"/>
      <c r="W376" s="227"/>
      <c r="X376" s="227"/>
      <c r="Y376" s="227"/>
      <c r="Z376" s="227"/>
      <c r="AA376" s="227"/>
      <c r="AB376" s="227"/>
      <c r="AC376" s="227"/>
      <c r="AD376" s="227"/>
      <c r="AE376" s="226"/>
      <c r="AF376" s="227"/>
      <c r="AG376" s="227"/>
      <c r="AH376" s="227"/>
      <c r="AI376" s="227"/>
      <c r="AJ376" s="227"/>
      <c r="AK376" s="227"/>
      <c r="AL376" s="227"/>
      <c r="AM376" s="227"/>
      <c r="AN376" s="227"/>
      <c r="AO376" s="227"/>
      <c r="AP376" s="228"/>
    </row>
    <row r="377" spans="1:43" s="13" customFormat="1" ht="12.75" outlineLevel="3" x14ac:dyDescent="0.2">
      <c r="A377" s="360" t="s">
        <v>1557</v>
      </c>
      <c r="B377" s="361" t="s">
        <v>2427</v>
      </c>
      <c r="C377" s="362" t="s">
        <v>3284</v>
      </c>
      <c r="D377" s="363"/>
      <c r="E377" s="364"/>
      <c r="F377" s="227">
        <v>0</v>
      </c>
      <c r="G377" s="227">
        <v>148593.26999999999</v>
      </c>
      <c r="H377" s="227">
        <f t="shared" si="48"/>
        <v>-148593.26999999999</v>
      </c>
      <c r="I377" s="437" t="str">
        <f t="shared" si="49"/>
        <v>N.M.</v>
      </c>
      <c r="J377" s="437"/>
      <c r="K377" s="227"/>
      <c r="L377" s="227">
        <v>148593.26999999999</v>
      </c>
      <c r="M377" s="227">
        <f t="shared" si="50"/>
        <v>-148593.26999999999</v>
      </c>
      <c r="N377" s="365"/>
      <c r="O377" s="18">
        <v>0</v>
      </c>
      <c r="P377" s="234">
        <f t="shared" si="51"/>
        <v>0</v>
      </c>
      <c r="Q377" s="353"/>
      <c r="R377" s="226">
        <v>190010.1</v>
      </c>
      <c r="S377" s="226">
        <v>190010.1</v>
      </c>
      <c r="T377" s="227">
        <v>190010.1</v>
      </c>
      <c r="U377" s="227">
        <v>186738.2</v>
      </c>
      <c r="V377" s="227">
        <v>186738.2</v>
      </c>
      <c r="W377" s="227">
        <v>186738.2</v>
      </c>
      <c r="X377" s="227">
        <v>183466.30000000002</v>
      </c>
      <c r="Y377" s="227">
        <v>183466.30000000002</v>
      </c>
      <c r="Z377" s="227">
        <v>183466.30000000002</v>
      </c>
      <c r="AA377" s="227">
        <v>180194.4</v>
      </c>
      <c r="AB377" s="227">
        <v>180194.4</v>
      </c>
      <c r="AC377" s="227">
        <v>180194.4</v>
      </c>
      <c r="AD377" s="227">
        <v>148593.26999999999</v>
      </c>
      <c r="AE377" s="226">
        <v>148593.26999999999</v>
      </c>
      <c r="AF377" s="227">
        <v>148593.26999999999</v>
      </c>
      <c r="AG377" s="227">
        <v>146571.81</v>
      </c>
      <c r="AH377" s="227">
        <v>146571.81</v>
      </c>
      <c r="AI377" s="227">
        <v>146571.81</v>
      </c>
      <c r="AJ377" s="227">
        <v>144550.35</v>
      </c>
      <c r="AK377" s="227">
        <v>144550.35</v>
      </c>
      <c r="AL377" s="227">
        <v>144550.35</v>
      </c>
      <c r="AM377" s="227">
        <v>0</v>
      </c>
      <c r="AN377" s="227">
        <v>0</v>
      </c>
      <c r="AO377" s="227">
        <v>0</v>
      </c>
      <c r="AP377" s="228">
        <v>0</v>
      </c>
      <c r="AQ377" s="227"/>
    </row>
    <row r="378" spans="1:43" s="13" customFormat="1" ht="12.75" outlineLevel="3" x14ac:dyDescent="0.2">
      <c r="A378" s="360" t="s">
        <v>1558</v>
      </c>
      <c r="B378" s="361" t="s">
        <v>2428</v>
      </c>
      <c r="C378" s="362" t="s">
        <v>3285</v>
      </c>
      <c r="D378" s="363"/>
      <c r="E378" s="364"/>
      <c r="F378" s="227">
        <v>0</v>
      </c>
      <c r="G378" s="227">
        <v>-613740.96</v>
      </c>
      <c r="H378" s="227">
        <f t="shared" si="48"/>
        <v>613740.96</v>
      </c>
      <c r="I378" s="437" t="str">
        <f t="shared" si="49"/>
        <v>N.M.</v>
      </c>
      <c r="J378" s="437"/>
      <c r="K378" s="227"/>
      <c r="L378" s="227">
        <v>-613740.96</v>
      </c>
      <c r="M378" s="227">
        <f t="shared" si="50"/>
        <v>613740.96</v>
      </c>
      <c r="N378" s="365"/>
      <c r="O378" s="18">
        <v>0</v>
      </c>
      <c r="P378" s="234">
        <f t="shared" si="51"/>
        <v>0</v>
      </c>
      <c r="Q378" s="353"/>
      <c r="R378" s="226">
        <v>-423507.42</v>
      </c>
      <c r="S378" s="226">
        <v>-423507.42</v>
      </c>
      <c r="T378" s="227">
        <v>-423507.42</v>
      </c>
      <c r="U378" s="227">
        <v>-411160.11</v>
      </c>
      <c r="V378" s="227">
        <v>-411160.11</v>
      </c>
      <c r="W378" s="227">
        <v>-411160.11</v>
      </c>
      <c r="X378" s="227">
        <v>-398812.8</v>
      </c>
      <c r="Y378" s="227">
        <v>-398812.8</v>
      </c>
      <c r="Z378" s="227">
        <v>-398812.8</v>
      </c>
      <c r="AA378" s="227">
        <v>-386465.49</v>
      </c>
      <c r="AB378" s="227">
        <v>-386465.49</v>
      </c>
      <c r="AC378" s="227">
        <v>-386465.49</v>
      </c>
      <c r="AD378" s="227">
        <v>-613740.96</v>
      </c>
      <c r="AE378" s="226">
        <v>-613740.96</v>
      </c>
      <c r="AF378" s="227">
        <v>-613740.96</v>
      </c>
      <c r="AG378" s="227">
        <v>-601234.39</v>
      </c>
      <c r="AH378" s="227">
        <v>-601234.39</v>
      </c>
      <c r="AI378" s="227">
        <v>-601234.39</v>
      </c>
      <c r="AJ378" s="227">
        <v>-588727.82000000007</v>
      </c>
      <c r="AK378" s="227">
        <v>-588727.82000000007</v>
      </c>
      <c r="AL378" s="227">
        <v>-588727.82000000007</v>
      </c>
      <c r="AM378" s="227">
        <v>0</v>
      </c>
      <c r="AN378" s="227">
        <v>0</v>
      </c>
      <c r="AO378" s="227">
        <v>0</v>
      </c>
      <c r="AP378" s="228">
        <v>0</v>
      </c>
      <c r="AQ378" s="227"/>
    </row>
    <row r="379" spans="1:43" s="13" customFormat="1" ht="12.75" outlineLevel="3" x14ac:dyDescent="0.2">
      <c r="A379" s="360" t="s">
        <v>1559</v>
      </c>
      <c r="B379" s="361" t="s">
        <v>2429</v>
      </c>
      <c r="C379" s="362" t="s">
        <v>3286</v>
      </c>
      <c r="D379" s="363"/>
      <c r="E379" s="364"/>
      <c r="F379" s="227">
        <v>10924244.651000001</v>
      </c>
      <c r="G379" s="227">
        <v>9463105.8709999993</v>
      </c>
      <c r="H379" s="227">
        <f t="shared" si="48"/>
        <v>1461138.7800000012</v>
      </c>
      <c r="I379" s="437">
        <f t="shared" si="49"/>
        <v>0.15440372325091589</v>
      </c>
      <c r="J379" s="437"/>
      <c r="K379" s="227"/>
      <c r="L379" s="227">
        <v>9463105.8709999993</v>
      </c>
      <c r="M379" s="227">
        <f t="shared" si="50"/>
        <v>1461138.7800000012</v>
      </c>
      <c r="N379" s="365"/>
      <c r="O379" s="18">
        <v>8670454.4609999992</v>
      </c>
      <c r="P379" s="234">
        <f t="shared" si="51"/>
        <v>2253790.1900000013</v>
      </c>
      <c r="Q379" s="353"/>
      <c r="R379" s="226">
        <v>4795825.92</v>
      </c>
      <c r="S379" s="226">
        <v>4795825.92</v>
      </c>
      <c r="T379" s="227">
        <v>4728959.53</v>
      </c>
      <c r="U379" s="227">
        <v>4783922.5999999996</v>
      </c>
      <c r="V379" s="227">
        <v>3566499.55</v>
      </c>
      <c r="W379" s="227">
        <v>3628735.4</v>
      </c>
      <c r="X379" s="227">
        <v>4069537.28</v>
      </c>
      <c r="Y379" s="227">
        <v>2766540.01</v>
      </c>
      <c r="Z379" s="227">
        <v>2767086.14</v>
      </c>
      <c r="AA379" s="227">
        <v>8280261.2300000004</v>
      </c>
      <c r="AB379" s="227">
        <v>3387346.43</v>
      </c>
      <c r="AC379" s="227">
        <v>4346618.53</v>
      </c>
      <c r="AD379" s="227">
        <v>9463105.8709999993</v>
      </c>
      <c r="AE379" s="226">
        <v>9463105.8709999993</v>
      </c>
      <c r="AF379" s="227">
        <v>9383392.8709999993</v>
      </c>
      <c r="AG379" s="227">
        <v>10103523.431</v>
      </c>
      <c r="AH379" s="227">
        <v>9051026.4810000006</v>
      </c>
      <c r="AI379" s="227">
        <v>9236684.3709999993</v>
      </c>
      <c r="AJ379" s="227">
        <v>9156139.0409999993</v>
      </c>
      <c r="AK379" s="227">
        <v>7943520.0310000004</v>
      </c>
      <c r="AL379" s="227">
        <v>8716674.9710000008</v>
      </c>
      <c r="AM379" s="227">
        <v>15933466.091</v>
      </c>
      <c r="AN379" s="227">
        <v>13183176.880999999</v>
      </c>
      <c r="AO379" s="227">
        <v>8670454.4609999992</v>
      </c>
      <c r="AP379" s="228">
        <v>10924244.651000001</v>
      </c>
      <c r="AQ379" s="227"/>
    </row>
    <row r="380" spans="1:43" s="13" customFormat="1" ht="12.75" outlineLevel="3" x14ac:dyDescent="0.2">
      <c r="A380" s="360" t="s">
        <v>1560</v>
      </c>
      <c r="B380" s="361" t="s">
        <v>2430</v>
      </c>
      <c r="C380" s="362" t="s">
        <v>3287</v>
      </c>
      <c r="D380" s="363"/>
      <c r="E380" s="364"/>
      <c r="F380" s="227">
        <v>14773671.58</v>
      </c>
      <c r="G380" s="227">
        <v>13779917.98</v>
      </c>
      <c r="H380" s="227">
        <f t="shared" si="48"/>
        <v>993753.59999999963</v>
      </c>
      <c r="I380" s="437">
        <f t="shared" si="49"/>
        <v>7.2116075105985472E-2</v>
      </c>
      <c r="J380" s="437"/>
      <c r="K380" s="227"/>
      <c r="L380" s="227">
        <v>13779917.98</v>
      </c>
      <c r="M380" s="227">
        <f t="shared" si="50"/>
        <v>993753.59999999963</v>
      </c>
      <c r="N380" s="365"/>
      <c r="O380" s="18">
        <v>13777678.390000001</v>
      </c>
      <c r="P380" s="234">
        <f t="shared" si="51"/>
        <v>995993.18999999948</v>
      </c>
      <c r="Q380" s="353"/>
      <c r="R380" s="226">
        <v>9866797.3499999996</v>
      </c>
      <c r="S380" s="226">
        <v>9866797.3499999996</v>
      </c>
      <c r="T380" s="227">
        <v>9866797.3499999996</v>
      </c>
      <c r="U380" s="227">
        <v>9866797.3499999996</v>
      </c>
      <c r="V380" s="227">
        <v>9866797.3499999996</v>
      </c>
      <c r="W380" s="227">
        <v>9866797.3499999996</v>
      </c>
      <c r="X380" s="227">
        <v>9866797.3499999996</v>
      </c>
      <c r="Y380" s="227">
        <v>9866797.3499999996</v>
      </c>
      <c r="Z380" s="227">
        <v>9866797.3499999996</v>
      </c>
      <c r="AA380" s="227">
        <v>9866797.3499999996</v>
      </c>
      <c r="AB380" s="227">
        <v>9866797.3499999996</v>
      </c>
      <c r="AC380" s="227">
        <v>14121654.6</v>
      </c>
      <c r="AD380" s="227">
        <v>13779917.98</v>
      </c>
      <c r="AE380" s="226">
        <v>13779917.98</v>
      </c>
      <c r="AF380" s="227">
        <v>13779917.98</v>
      </c>
      <c r="AG380" s="227">
        <v>13779917.98</v>
      </c>
      <c r="AH380" s="227">
        <v>13779917.98</v>
      </c>
      <c r="AI380" s="227">
        <v>13779917.98</v>
      </c>
      <c r="AJ380" s="227">
        <v>13779917.98</v>
      </c>
      <c r="AK380" s="227">
        <v>13779917.98</v>
      </c>
      <c r="AL380" s="227">
        <v>14511904.98</v>
      </c>
      <c r="AM380" s="227">
        <v>14511904.98</v>
      </c>
      <c r="AN380" s="227">
        <v>14511904.98</v>
      </c>
      <c r="AO380" s="227">
        <v>13777678.390000001</v>
      </c>
      <c r="AP380" s="228">
        <v>14773671.58</v>
      </c>
      <c r="AQ380" s="227"/>
    </row>
    <row r="381" spans="1:43" s="13" customFormat="1" ht="12.75" outlineLevel="3" x14ac:dyDescent="0.2">
      <c r="A381" s="360" t="s">
        <v>1561</v>
      </c>
      <c r="B381" s="361" t="s">
        <v>2431</v>
      </c>
      <c r="C381" s="362" t="s">
        <v>3288</v>
      </c>
      <c r="D381" s="363"/>
      <c r="E381" s="364"/>
      <c r="F381" s="227">
        <v>968605.64</v>
      </c>
      <c r="G381" s="227">
        <v>628221.93000000005</v>
      </c>
      <c r="H381" s="227">
        <f t="shared" si="48"/>
        <v>340383.70999999996</v>
      </c>
      <c r="I381" s="437">
        <f t="shared" si="49"/>
        <v>0.54182080208502104</v>
      </c>
      <c r="J381" s="437"/>
      <c r="K381" s="227"/>
      <c r="L381" s="227">
        <v>628221.93000000005</v>
      </c>
      <c r="M381" s="227">
        <f t="shared" si="50"/>
        <v>340383.70999999996</v>
      </c>
      <c r="N381" s="365"/>
      <c r="O381" s="18">
        <v>-0.21</v>
      </c>
      <c r="P381" s="234">
        <f t="shared" si="51"/>
        <v>968605.85</v>
      </c>
      <c r="Q381" s="353"/>
      <c r="R381" s="226">
        <v>404517.51</v>
      </c>
      <c r="S381" s="226">
        <v>404517.51</v>
      </c>
      <c r="T381" s="227">
        <v>404517.51</v>
      </c>
      <c r="U381" s="227">
        <v>404517.51</v>
      </c>
      <c r="V381" s="227">
        <v>404517.51</v>
      </c>
      <c r="W381" s="227">
        <v>404517.51</v>
      </c>
      <c r="X381" s="227">
        <v>404517.51</v>
      </c>
      <c r="Y381" s="227">
        <v>404517.51</v>
      </c>
      <c r="Z381" s="227">
        <v>404517.51</v>
      </c>
      <c r="AA381" s="227">
        <v>404517.51</v>
      </c>
      <c r="AB381" s="227">
        <v>404517.51</v>
      </c>
      <c r="AC381" s="227">
        <v>404517.51</v>
      </c>
      <c r="AD381" s="227">
        <v>628221.93000000005</v>
      </c>
      <c r="AE381" s="226">
        <v>628221.93000000005</v>
      </c>
      <c r="AF381" s="227">
        <v>628221.93000000005</v>
      </c>
      <c r="AG381" s="227">
        <v>628221.93000000005</v>
      </c>
      <c r="AH381" s="227">
        <v>628221.93000000005</v>
      </c>
      <c r="AI381" s="227">
        <v>628221.93000000005</v>
      </c>
      <c r="AJ381" s="227">
        <v>628221.93000000005</v>
      </c>
      <c r="AK381" s="227">
        <v>628221.93000000005</v>
      </c>
      <c r="AL381" s="227">
        <v>628221.93000000005</v>
      </c>
      <c r="AM381" s="227">
        <v>628221.93000000005</v>
      </c>
      <c r="AN381" s="227">
        <v>-618654.32999999996</v>
      </c>
      <c r="AO381" s="227">
        <v>-0.21</v>
      </c>
      <c r="AP381" s="228">
        <v>968605.64</v>
      </c>
      <c r="AQ381" s="227"/>
    </row>
    <row r="382" spans="1:43" s="13" customFormat="1" ht="12.75" outlineLevel="3" x14ac:dyDescent="0.2">
      <c r="A382" s="360" t="s">
        <v>1562</v>
      </c>
      <c r="B382" s="361" t="s">
        <v>2432</v>
      </c>
      <c r="C382" s="362" t="s">
        <v>3289</v>
      </c>
      <c r="D382" s="363"/>
      <c r="E382" s="364"/>
      <c r="F382" s="227">
        <v>19883832.620000001</v>
      </c>
      <c r="G382" s="227">
        <v>18902561.489999998</v>
      </c>
      <c r="H382" s="227">
        <f t="shared" si="48"/>
        <v>981271.13000000268</v>
      </c>
      <c r="I382" s="437">
        <f t="shared" si="49"/>
        <v>5.1912071838471387E-2</v>
      </c>
      <c r="J382" s="437"/>
      <c r="K382" s="227"/>
      <c r="L382" s="227">
        <v>18902561.489999998</v>
      </c>
      <c r="M382" s="227">
        <f t="shared" si="50"/>
        <v>981271.13000000268</v>
      </c>
      <c r="N382" s="365"/>
      <c r="O382" s="18">
        <v>18966888.030000001</v>
      </c>
      <c r="P382" s="234">
        <f t="shared" si="51"/>
        <v>916944.58999999985</v>
      </c>
      <c r="Q382" s="353"/>
      <c r="R382" s="226">
        <v>24633710.719999999</v>
      </c>
      <c r="S382" s="226">
        <v>24633710.719999999</v>
      </c>
      <c r="T382" s="227">
        <v>24684372.620000001</v>
      </c>
      <c r="U382" s="227">
        <v>24783186.449999999</v>
      </c>
      <c r="V382" s="227">
        <v>24827700.59</v>
      </c>
      <c r="W382" s="227">
        <v>24840334.579999998</v>
      </c>
      <c r="X382" s="227">
        <v>19819404.120000001</v>
      </c>
      <c r="Y382" s="227">
        <v>24971466.109999999</v>
      </c>
      <c r="Z382" s="227">
        <v>25584285.59</v>
      </c>
      <c r="AA382" s="227">
        <v>20304589.620000001</v>
      </c>
      <c r="AB382" s="227">
        <v>20437345.920000002</v>
      </c>
      <c r="AC382" s="227">
        <v>20660466.530000001</v>
      </c>
      <c r="AD382" s="227">
        <v>18902561.489999998</v>
      </c>
      <c r="AE382" s="226">
        <v>18902561.489999998</v>
      </c>
      <c r="AF382" s="227">
        <v>18857490.260000002</v>
      </c>
      <c r="AG382" s="227">
        <v>18921961.039999999</v>
      </c>
      <c r="AH382" s="227">
        <v>19156897.109999999</v>
      </c>
      <c r="AI382" s="227">
        <v>19122235.989999998</v>
      </c>
      <c r="AJ382" s="227">
        <v>19142859.829999998</v>
      </c>
      <c r="AK382" s="227">
        <v>19228895.359999999</v>
      </c>
      <c r="AL382" s="227">
        <v>19328563.41</v>
      </c>
      <c r="AM382" s="227">
        <v>19393151.899999999</v>
      </c>
      <c r="AN382" s="227">
        <v>19383224.579999998</v>
      </c>
      <c r="AO382" s="227">
        <v>18966888.030000001</v>
      </c>
      <c r="AP382" s="228">
        <v>19883832.620000001</v>
      </c>
      <c r="AQ382" s="227"/>
    </row>
    <row r="383" spans="1:43" s="13" customFormat="1" ht="12.75" outlineLevel="3" x14ac:dyDescent="0.2">
      <c r="A383" s="360" t="s">
        <v>1563</v>
      </c>
      <c r="B383" s="361" t="s">
        <v>2433</v>
      </c>
      <c r="C383" s="362" t="s">
        <v>3290</v>
      </c>
      <c r="D383" s="363"/>
      <c r="E383" s="364"/>
      <c r="F383" s="227">
        <v>39613060.939999998</v>
      </c>
      <c r="G383" s="227">
        <v>51753789.670000002</v>
      </c>
      <c r="H383" s="227">
        <f t="shared" si="48"/>
        <v>-12140728.730000004</v>
      </c>
      <c r="I383" s="437">
        <f t="shared" si="49"/>
        <v>-0.23458627488756811</v>
      </c>
      <c r="J383" s="437"/>
      <c r="K383" s="227"/>
      <c r="L383" s="227">
        <v>51753789.670000002</v>
      </c>
      <c r="M383" s="227">
        <f t="shared" si="50"/>
        <v>-12140728.730000004</v>
      </c>
      <c r="N383" s="365"/>
      <c r="O383" s="18">
        <v>40129779.079999998</v>
      </c>
      <c r="P383" s="234">
        <f t="shared" si="51"/>
        <v>-516718.1400000006</v>
      </c>
      <c r="Q383" s="353"/>
      <c r="R383" s="226">
        <v>62525815.530000001</v>
      </c>
      <c r="S383" s="226">
        <v>62525815.530000001</v>
      </c>
      <c r="T383" s="227">
        <v>61635160.270000003</v>
      </c>
      <c r="U383" s="227">
        <v>60744505.009999998</v>
      </c>
      <c r="V383" s="227">
        <v>59853849.719999999</v>
      </c>
      <c r="W383" s="227">
        <v>58963194.530000001</v>
      </c>
      <c r="X383" s="227">
        <v>58066877.289999999</v>
      </c>
      <c r="Y383" s="227">
        <v>57175090.149999999</v>
      </c>
      <c r="Z383" s="227">
        <v>56283302.909999996</v>
      </c>
      <c r="AA383" s="227">
        <v>55392286.350000001</v>
      </c>
      <c r="AB383" s="227">
        <v>53680601.479999997</v>
      </c>
      <c r="AC383" s="227">
        <v>52792687.759999998</v>
      </c>
      <c r="AD383" s="227">
        <v>51753789.670000002</v>
      </c>
      <c r="AE383" s="226">
        <v>51753789.670000002</v>
      </c>
      <c r="AF383" s="227">
        <v>50860292.560000002</v>
      </c>
      <c r="AG383" s="227">
        <v>47802998.270000003</v>
      </c>
      <c r="AH383" s="227">
        <v>47021570.960000001</v>
      </c>
      <c r="AI383" s="227">
        <v>46165430.539999999</v>
      </c>
      <c r="AJ383" s="227">
        <v>45309290.030000001</v>
      </c>
      <c r="AK383" s="227">
        <v>44285115.729999997</v>
      </c>
      <c r="AL383" s="227">
        <v>43417632.170000002</v>
      </c>
      <c r="AM383" s="227">
        <v>42550148.710000001</v>
      </c>
      <c r="AN383" s="227">
        <v>40815181.789999999</v>
      </c>
      <c r="AO383" s="227">
        <v>40129779.079999998</v>
      </c>
      <c r="AP383" s="228">
        <v>39613060.939999998</v>
      </c>
      <c r="AQ383" s="227"/>
    </row>
    <row r="384" spans="1:43" s="13" customFormat="1" ht="12.75" x14ac:dyDescent="0.2">
      <c r="A384" s="195" t="s">
        <v>1201</v>
      </c>
      <c r="B384" s="235" t="s">
        <v>1062</v>
      </c>
      <c r="C384" s="280" t="s">
        <v>1063</v>
      </c>
      <c r="D384" s="198"/>
      <c r="E384" s="252"/>
      <c r="F384" s="227">
        <v>86163415.430999994</v>
      </c>
      <c r="G384" s="227">
        <v>94062449.251000002</v>
      </c>
      <c r="H384" s="18">
        <f t="shared" si="48"/>
        <v>-7899033.8200000077</v>
      </c>
      <c r="I384" s="232">
        <f t="shared" si="49"/>
        <v>-8.3976484589742176E-2</v>
      </c>
      <c r="J384" s="263"/>
      <c r="K384" s="227"/>
      <c r="L384" s="227">
        <v>94062449.251000002</v>
      </c>
      <c r="M384" s="18">
        <f t="shared" si="50"/>
        <v>-7899033.8200000077</v>
      </c>
      <c r="N384" s="225"/>
      <c r="O384" s="18">
        <v>81544799.751000002</v>
      </c>
      <c r="P384" s="234">
        <f t="shared" si="51"/>
        <v>4618615.6799999923</v>
      </c>
      <c r="Q384" s="237"/>
      <c r="R384" s="226">
        <v>101993169.71000001</v>
      </c>
      <c r="S384" s="226">
        <v>101993169.71000001</v>
      </c>
      <c r="T384" s="227">
        <v>101086309.96000001</v>
      </c>
      <c r="U384" s="227">
        <v>100358507.00999999</v>
      </c>
      <c r="V384" s="227">
        <v>98294942.810000002</v>
      </c>
      <c r="W384" s="227">
        <v>97479157.460000008</v>
      </c>
      <c r="X384" s="227">
        <v>92011787.049999997</v>
      </c>
      <c r="Y384" s="227">
        <v>94969064.629999995</v>
      </c>
      <c r="Z384" s="227">
        <v>94690643</v>
      </c>
      <c r="AA384" s="227">
        <v>94042180.969999999</v>
      </c>
      <c r="AB384" s="227">
        <v>87570337.599999994</v>
      </c>
      <c r="AC384" s="227">
        <v>92119673.840000004</v>
      </c>
      <c r="AD384" s="227">
        <v>94062449.251000002</v>
      </c>
      <c r="AE384" s="226">
        <v>94062449.251000002</v>
      </c>
      <c r="AF384" s="227">
        <v>93044167.910999998</v>
      </c>
      <c r="AG384" s="227">
        <v>90781960.07100001</v>
      </c>
      <c r="AH384" s="227">
        <v>89182971.881000012</v>
      </c>
      <c r="AI384" s="227">
        <v>88477828.231000006</v>
      </c>
      <c r="AJ384" s="227">
        <v>87572251.340999991</v>
      </c>
      <c r="AK384" s="227">
        <v>85421493.56099999</v>
      </c>
      <c r="AL384" s="227">
        <v>86158819.990999997</v>
      </c>
      <c r="AM384" s="227">
        <v>93016893.611000001</v>
      </c>
      <c r="AN384" s="227">
        <v>87274833.900999993</v>
      </c>
      <c r="AO384" s="227">
        <v>81544799.751000002</v>
      </c>
      <c r="AP384" s="228">
        <v>86163415.430999994</v>
      </c>
    </row>
    <row r="385" spans="1:43" s="13" customFormat="1" ht="0.95" customHeight="1" outlineLevel="2" x14ac:dyDescent="0.2">
      <c r="A385" s="195"/>
      <c r="B385" s="235"/>
      <c r="C385" s="280"/>
      <c r="D385" s="198"/>
      <c r="E385" s="252"/>
      <c r="F385" s="227"/>
      <c r="G385" s="227"/>
      <c r="H385" s="18">
        <f t="shared" si="48"/>
        <v>0</v>
      </c>
      <c r="I385" s="232">
        <f t="shared" si="49"/>
        <v>0</v>
      </c>
      <c r="J385" s="263"/>
      <c r="K385" s="227"/>
      <c r="L385" s="227"/>
      <c r="M385" s="18">
        <f t="shared" si="50"/>
        <v>0</v>
      </c>
      <c r="N385" s="225"/>
      <c r="O385" s="18"/>
      <c r="P385" s="234">
        <f t="shared" si="51"/>
        <v>0</v>
      </c>
      <c r="Q385" s="237"/>
      <c r="R385" s="226"/>
      <c r="S385" s="226"/>
      <c r="T385" s="227"/>
      <c r="U385" s="227"/>
      <c r="V385" s="227"/>
      <c r="W385" s="227"/>
      <c r="X385" s="227"/>
      <c r="Y385" s="227"/>
      <c r="Z385" s="227"/>
      <c r="AA385" s="227"/>
      <c r="AB385" s="227"/>
      <c r="AC385" s="227"/>
      <c r="AD385" s="227"/>
      <c r="AE385" s="226"/>
      <c r="AF385" s="227"/>
      <c r="AG385" s="227"/>
      <c r="AH385" s="227"/>
      <c r="AI385" s="227"/>
      <c r="AJ385" s="227"/>
      <c r="AK385" s="227"/>
      <c r="AL385" s="227"/>
      <c r="AM385" s="227"/>
      <c r="AN385" s="227"/>
      <c r="AO385" s="227"/>
      <c r="AP385" s="228"/>
    </row>
    <row r="386" spans="1:43" s="13" customFormat="1" ht="12.75" x14ac:dyDescent="0.2">
      <c r="A386" s="238" t="s">
        <v>1202</v>
      </c>
      <c r="B386" s="239" t="s">
        <v>1064</v>
      </c>
      <c r="C386" s="283" t="s">
        <v>1065</v>
      </c>
      <c r="D386" s="241"/>
      <c r="E386" s="242"/>
      <c r="F386" s="243">
        <v>0</v>
      </c>
      <c r="G386" s="243">
        <v>0</v>
      </c>
      <c r="H386" s="243">
        <f t="shared" si="48"/>
        <v>0</v>
      </c>
      <c r="I386" s="244">
        <f t="shared" si="49"/>
        <v>0</v>
      </c>
      <c r="J386" s="284"/>
      <c r="K386" s="243"/>
      <c r="L386" s="243">
        <v>0</v>
      </c>
      <c r="M386" s="243">
        <f t="shared" si="50"/>
        <v>0</v>
      </c>
      <c r="N386" s="246"/>
      <c r="O386" s="243">
        <v>0</v>
      </c>
      <c r="P386" s="247">
        <f t="shared" si="51"/>
        <v>0</v>
      </c>
      <c r="Q386" s="242"/>
      <c r="R386" s="248">
        <v>0</v>
      </c>
      <c r="S386" s="248">
        <v>0</v>
      </c>
      <c r="T386" s="243">
        <v>0</v>
      </c>
      <c r="U386" s="243">
        <v>0</v>
      </c>
      <c r="V386" s="243">
        <v>0</v>
      </c>
      <c r="W386" s="243">
        <v>0</v>
      </c>
      <c r="X386" s="243">
        <v>0</v>
      </c>
      <c r="Y386" s="243">
        <v>0</v>
      </c>
      <c r="Z386" s="243">
        <v>0</v>
      </c>
      <c r="AA386" s="243">
        <v>0</v>
      </c>
      <c r="AB386" s="243">
        <v>0</v>
      </c>
      <c r="AC386" s="243">
        <v>0</v>
      </c>
      <c r="AD386" s="243">
        <v>0</v>
      </c>
      <c r="AE386" s="248">
        <v>0</v>
      </c>
      <c r="AF386" s="243">
        <v>0</v>
      </c>
      <c r="AG386" s="243">
        <v>0</v>
      </c>
      <c r="AH386" s="243">
        <v>0</v>
      </c>
      <c r="AI386" s="243">
        <v>0</v>
      </c>
      <c r="AJ386" s="243">
        <v>0</v>
      </c>
      <c r="AK386" s="243">
        <v>0</v>
      </c>
      <c r="AL386" s="243">
        <v>0</v>
      </c>
      <c r="AM386" s="243">
        <v>0</v>
      </c>
      <c r="AN386" s="243">
        <v>0</v>
      </c>
      <c r="AO386" s="243">
        <v>0</v>
      </c>
      <c r="AP386" s="249">
        <v>0</v>
      </c>
    </row>
    <row r="387" spans="1:43" s="5" customFormat="1" ht="12.75" x14ac:dyDescent="0.2">
      <c r="A387" s="288"/>
      <c r="B387" s="289" t="s">
        <v>1066</v>
      </c>
      <c r="C387" s="290" t="s">
        <v>1067</v>
      </c>
      <c r="D387" s="291"/>
      <c r="E387" s="14"/>
      <c r="F387" s="292">
        <f>+F273+F275+F277+F334+F337+F339+F341+F346+F348+F368+F370+F372+F375+F384+F386</f>
        <v>778623648.30999947</v>
      </c>
      <c r="G387" s="292">
        <f>+G273+G275+G277+G334+G337+G339+G341+G346+G348+G368+G370+G372+G375+G384+G386</f>
        <v>733544206.24000025</v>
      </c>
      <c r="H387" s="292">
        <f t="shared" si="48"/>
        <v>45079442.069999218</v>
      </c>
      <c r="I387" s="293">
        <f t="shared" si="49"/>
        <v>6.1454295032970611E-2</v>
      </c>
      <c r="J387" s="294"/>
      <c r="K387" s="295"/>
      <c r="L387" s="292">
        <f>+L273+L275+L277+L334+L337+L339+L341+L346+L348+L368+L370+L372+L375+L384+L386</f>
        <v>733544206.24000025</v>
      </c>
      <c r="M387" s="296">
        <f t="shared" si="50"/>
        <v>45079442.069999218</v>
      </c>
      <c r="N387" s="297"/>
      <c r="O387" s="292">
        <f>+O273+O275+O277+O334+O337+O339+O341+O346+O348+O368+O370+O372+O375+O384+O386</f>
        <v>741141896.42999983</v>
      </c>
      <c r="P387" s="296">
        <f t="shared" si="51"/>
        <v>37481751.879999638</v>
      </c>
      <c r="Q387" s="14"/>
      <c r="R387" s="298">
        <f t="shared" ref="R387:AP387" si="52">+R273+R275+R277+R334+R337+R339+R341+R346+R348+R368+R370+R372+R375+R384+R386</f>
        <v>733685848.68899989</v>
      </c>
      <c r="S387" s="298">
        <f t="shared" si="52"/>
        <v>730878417.24900007</v>
      </c>
      <c r="T387" s="299">
        <f t="shared" si="52"/>
        <v>758686430.45899987</v>
      </c>
      <c r="U387" s="299">
        <f t="shared" si="52"/>
        <v>772070307.24900007</v>
      </c>
      <c r="V387" s="299">
        <f t="shared" si="52"/>
        <v>768519460.829</v>
      </c>
      <c r="W387" s="299">
        <f t="shared" si="52"/>
        <v>769420665.28899992</v>
      </c>
      <c r="X387" s="299">
        <f t="shared" si="52"/>
        <v>737733240.64900005</v>
      </c>
      <c r="Y387" s="299">
        <f t="shared" si="52"/>
        <v>764266378.02899981</v>
      </c>
      <c r="Z387" s="299">
        <f t="shared" si="52"/>
        <v>766904529.76899981</v>
      </c>
      <c r="AA387" s="299">
        <f t="shared" si="52"/>
        <v>745786276.94900012</v>
      </c>
      <c r="AB387" s="299">
        <f t="shared" si="52"/>
        <v>736234657.41899991</v>
      </c>
      <c r="AC387" s="299">
        <f t="shared" si="52"/>
        <v>746591987.24899983</v>
      </c>
      <c r="AD387" s="299">
        <f t="shared" si="52"/>
        <v>733544206.24000025</v>
      </c>
      <c r="AE387" s="298">
        <f t="shared" si="52"/>
        <v>725765272.28000021</v>
      </c>
      <c r="AF387" s="299">
        <f t="shared" si="52"/>
        <v>725879033.57999992</v>
      </c>
      <c r="AG387" s="299">
        <f t="shared" si="52"/>
        <v>732037757.13</v>
      </c>
      <c r="AH387" s="299">
        <f t="shared" si="52"/>
        <v>729729380.36000037</v>
      </c>
      <c r="AI387" s="299">
        <f t="shared" si="52"/>
        <v>728218784.06000018</v>
      </c>
      <c r="AJ387" s="299">
        <f t="shared" si="52"/>
        <v>732694808.72000003</v>
      </c>
      <c r="AK387" s="299">
        <f t="shared" si="52"/>
        <v>726313753.7700001</v>
      </c>
      <c r="AL387" s="299">
        <f t="shared" si="52"/>
        <v>727291895.79999995</v>
      </c>
      <c r="AM387" s="299">
        <f t="shared" si="52"/>
        <v>755954177.03999996</v>
      </c>
      <c r="AN387" s="299">
        <f t="shared" si="52"/>
        <v>751517591.96999967</v>
      </c>
      <c r="AO387" s="299">
        <f t="shared" si="52"/>
        <v>741141896.42999983</v>
      </c>
      <c r="AP387" s="300">
        <f t="shared" si="52"/>
        <v>778623648.30999947</v>
      </c>
    </row>
    <row r="388" spans="1:43" s="5" customFormat="1" ht="12.75" x14ac:dyDescent="0.2">
      <c r="A388" s="288"/>
      <c r="B388" s="289" t="s">
        <v>1068</v>
      </c>
      <c r="C388" s="288" t="s">
        <v>1069</v>
      </c>
      <c r="D388" s="305"/>
      <c r="E388" s="306"/>
      <c r="F388" s="299">
        <f>+F64+F66+F68+F113+F266+F387</f>
        <v>3156506028.5180001</v>
      </c>
      <c r="G388" s="299">
        <f>+G64+G66+G68+G113+G266+G387</f>
        <v>3006705458.4650006</v>
      </c>
      <c r="H388" s="292">
        <f t="shared" si="48"/>
        <v>149800570.0529995</v>
      </c>
      <c r="I388" s="293">
        <f t="shared" si="49"/>
        <v>4.9822163202336581E-2</v>
      </c>
      <c r="J388" s="294"/>
      <c r="K388" s="295"/>
      <c r="L388" s="292">
        <f>+L64+L66+L68+L113+L266+L387</f>
        <v>3006705458.4650006</v>
      </c>
      <c r="M388" s="296">
        <f t="shared" si="50"/>
        <v>149800570.0529995</v>
      </c>
      <c r="N388" s="297"/>
      <c r="O388" s="292">
        <f>+O64+O66+O68+O113+O266+O387</f>
        <v>3141479070.2879996</v>
      </c>
      <c r="P388" s="296">
        <f t="shared" si="51"/>
        <v>15026958.230000496</v>
      </c>
      <c r="Q388" s="14"/>
      <c r="R388" s="298">
        <f t="shared" ref="R388:AP388" si="53">+R64+R66+R68+R113+R266+R387</f>
        <v>2899188315.1850004</v>
      </c>
      <c r="S388" s="298">
        <f t="shared" si="53"/>
        <v>2901897707.9770007</v>
      </c>
      <c r="T388" s="299">
        <f t="shared" si="53"/>
        <v>2965768771.9060011</v>
      </c>
      <c r="U388" s="299">
        <f t="shared" si="53"/>
        <v>2962003493.1900001</v>
      </c>
      <c r="V388" s="299">
        <f t="shared" si="53"/>
        <v>2955070698.0160007</v>
      </c>
      <c r="W388" s="299">
        <f t="shared" si="53"/>
        <v>2959430141.1570005</v>
      </c>
      <c r="X388" s="299">
        <f t="shared" si="53"/>
        <v>2933661129.0900002</v>
      </c>
      <c r="Y388" s="299">
        <f t="shared" si="53"/>
        <v>2952447191.0569997</v>
      </c>
      <c r="Z388" s="299">
        <f t="shared" si="53"/>
        <v>2964176816.3900003</v>
      </c>
      <c r="AA388" s="299">
        <f t="shared" si="53"/>
        <v>2940474801.6389999</v>
      </c>
      <c r="AB388" s="299">
        <f t="shared" si="53"/>
        <v>2944890718.007</v>
      </c>
      <c r="AC388" s="299">
        <f t="shared" si="53"/>
        <v>2983872859.0650005</v>
      </c>
      <c r="AD388" s="299">
        <f t="shared" si="53"/>
        <v>3006705458.4650006</v>
      </c>
      <c r="AE388" s="298">
        <f t="shared" si="53"/>
        <v>3007815318.8329997</v>
      </c>
      <c r="AF388" s="299">
        <f t="shared" si="53"/>
        <v>3059095927.3740001</v>
      </c>
      <c r="AG388" s="299">
        <f t="shared" si="53"/>
        <v>3052181739.5749998</v>
      </c>
      <c r="AH388" s="299">
        <f t="shared" si="53"/>
        <v>3059509541.3389997</v>
      </c>
      <c r="AI388" s="299">
        <f t="shared" si="53"/>
        <v>3061563589.6880007</v>
      </c>
      <c r="AJ388" s="299">
        <f t="shared" si="53"/>
        <v>3118716666.3199997</v>
      </c>
      <c r="AK388" s="299">
        <f t="shared" si="53"/>
        <v>3125394562.1280003</v>
      </c>
      <c r="AL388" s="299">
        <f t="shared" si="53"/>
        <v>3122634211.7880001</v>
      </c>
      <c r="AM388" s="299">
        <f t="shared" si="53"/>
        <v>3112112531.5710001</v>
      </c>
      <c r="AN388" s="299">
        <f t="shared" si="53"/>
        <v>3126607805.158</v>
      </c>
      <c r="AO388" s="299">
        <f t="shared" si="53"/>
        <v>3141479070.2879996</v>
      </c>
      <c r="AP388" s="300">
        <f t="shared" si="53"/>
        <v>3156506028.5180001</v>
      </c>
    </row>
    <row r="389" spans="1:43" s="13" customFormat="1" ht="5.25" customHeight="1" x14ac:dyDescent="0.2">
      <c r="A389" s="195"/>
      <c r="B389" s="235"/>
      <c r="C389" s="195"/>
      <c r="D389" s="198"/>
      <c r="E389" s="252"/>
      <c r="F389" s="227"/>
      <c r="G389" s="227"/>
      <c r="H389" s="18"/>
      <c r="I389" s="232"/>
      <c r="J389" s="263"/>
      <c r="K389" s="264"/>
      <c r="L389" s="18"/>
      <c r="M389" s="234"/>
      <c r="N389" s="225"/>
      <c r="O389" s="18"/>
      <c r="P389" s="234"/>
      <c r="Q389" s="237"/>
      <c r="R389" s="226"/>
      <c r="S389" s="226"/>
      <c r="T389" s="227"/>
      <c r="U389" s="227"/>
      <c r="V389" s="227"/>
      <c r="W389" s="227"/>
      <c r="X389" s="227"/>
      <c r="Y389" s="227"/>
      <c r="Z389" s="227"/>
      <c r="AA389" s="227"/>
      <c r="AB389" s="227"/>
      <c r="AC389" s="227"/>
      <c r="AD389" s="227"/>
      <c r="AE389" s="226"/>
      <c r="AF389" s="227"/>
      <c r="AG389" s="227"/>
      <c r="AH389" s="227"/>
      <c r="AI389" s="227"/>
      <c r="AJ389" s="227"/>
      <c r="AK389" s="227"/>
      <c r="AL389" s="227"/>
      <c r="AM389" s="227"/>
      <c r="AN389" s="227"/>
      <c r="AO389" s="227"/>
      <c r="AP389" s="228"/>
    </row>
    <row r="390" spans="1:43" s="13" customFormat="1" ht="6.75" customHeight="1" x14ac:dyDescent="0.2">
      <c r="A390" s="195"/>
      <c r="B390" s="307"/>
      <c r="C390" s="308"/>
      <c r="D390" s="198"/>
      <c r="E390" s="309"/>
      <c r="F390" s="310"/>
      <c r="G390" s="310"/>
      <c r="H390" s="18"/>
      <c r="I390" s="232"/>
      <c r="J390" s="311"/>
      <c r="K390" s="312"/>
      <c r="L390" s="313"/>
      <c r="M390" s="234"/>
      <c r="N390" s="225"/>
      <c r="O390" s="313"/>
      <c r="P390" s="234"/>
      <c r="Q390" s="314"/>
      <c r="R390" s="226"/>
      <c r="S390" s="226"/>
      <c r="T390" s="227"/>
      <c r="U390" s="227"/>
      <c r="V390" s="227"/>
      <c r="W390" s="227"/>
      <c r="X390" s="227"/>
      <c r="Y390" s="227"/>
      <c r="Z390" s="227"/>
      <c r="AA390" s="227"/>
      <c r="AB390" s="227"/>
      <c r="AC390" s="227"/>
      <c r="AD390" s="227"/>
      <c r="AE390" s="226"/>
      <c r="AF390" s="227"/>
      <c r="AG390" s="227"/>
      <c r="AH390" s="227"/>
      <c r="AI390" s="227"/>
      <c r="AJ390" s="227"/>
      <c r="AK390" s="227"/>
      <c r="AL390" s="227"/>
      <c r="AM390" s="227"/>
      <c r="AN390" s="227"/>
      <c r="AO390" s="227"/>
      <c r="AP390" s="228"/>
    </row>
    <row r="391" spans="1:43" s="271" customFormat="1" ht="12.75" x14ac:dyDescent="0.2">
      <c r="A391" s="265"/>
      <c r="B391" s="266" t="s">
        <v>886</v>
      </c>
      <c r="C391" s="267" t="s">
        <v>1070</v>
      </c>
      <c r="D391" s="268"/>
      <c r="E391" s="315"/>
      <c r="F391" s="473"/>
      <c r="G391" s="473"/>
      <c r="H391" s="18"/>
      <c r="I391" s="232"/>
      <c r="J391" s="481"/>
      <c r="K391" s="482"/>
      <c r="L391" s="476"/>
      <c r="M391" s="234"/>
      <c r="N391" s="270"/>
      <c r="O391" s="476"/>
      <c r="P391" s="234"/>
      <c r="Q391" s="483"/>
      <c r="R391" s="478"/>
      <c r="S391" s="478"/>
      <c r="T391" s="479"/>
      <c r="U391" s="479"/>
      <c r="V391" s="479"/>
      <c r="W391" s="479"/>
      <c r="X391" s="479"/>
      <c r="Y391" s="479"/>
      <c r="Z391" s="479"/>
      <c r="AA391" s="479"/>
      <c r="AB391" s="479"/>
      <c r="AC391" s="479"/>
      <c r="AD391" s="479"/>
      <c r="AE391" s="478"/>
      <c r="AF391" s="479"/>
      <c r="AG391" s="479"/>
      <c r="AH391" s="479"/>
      <c r="AI391" s="479"/>
      <c r="AJ391" s="479"/>
      <c r="AK391" s="479"/>
      <c r="AL391" s="479"/>
      <c r="AM391" s="479"/>
      <c r="AN391" s="479"/>
      <c r="AO391" s="479"/>
      <c r="AP391" s="480"/>
    </row>
    <row r="392" spans="1:43" s="13" customFormat="1" ht="9.75" customHeight="1" outlineLevel="2" x14ac:dyDescent="0.2">
      <c r="A392" s="195"/>
      <c r="B392" s="301"/>
      <c r="C392" s="302"/>
      <c r="D392" s="303"/>
      <c r="E392" s="316"/>
      <c r="F392" s="273"/>
      <c r="G392" s="273"/>
      <c r="H392" s="18">
        <f t="shared" ref="H392:H428" si="54">+F392-G392</f>
        <v>0</v>
      </c>
      <c r="I392" s="232">
        <f t="shared" ref="I392:I428" si="55">IF(G392&lt;0,IF(H392=0,0,IF(OR(G392=0,F392=0),"N.M.",IF(ABS(H392/G392)&gt;=10,"N.M.",H392/(-G392)))),IF(H392=0,0,IF(OR(G392=0,F392=0),"N.M.",IF(ABS(H392/G392)&gt;=10,"N.M.",H392/G392))))</f>
        <v>0</v>
      </c>
      <c r="J392" s="317"/>
      <c r="K392" s="318"/>
      <c r="L392" s="276"/>
      <c r="M392" s="234">
        <f t="shared" ref="M392:M428" si="56">F392-L392</f>
        <v>0</v>
      </c>
      <c r="N392" s="277"/>
      <c r="O392" s="276"/>
      <c r="P392" s="234">
        <f t="shared" ref="P392:P428" si="57">+F392-O392</f>
        <v>0</v>
      </c>
      <c r="Q392" s="319"/>
      <c r="R392" s="226"/>
      <c r="S392" s="226"/>
      <c r="T392" s="227"/>
      <c r="U392" s="227"/>
      <c r="V392" s="227"/>
      <c r="W392" s="227"/>
      <c r="X392" s="227"/>
      <c r="Y392" s="227"/>
      <c r="Z392" s="227"/>
      <c r="AA392" s="227"/>
      <c r="AB392" s="227"/>
      <c r="AC392" s="227"/>
      <c r="AD392" s="227"/>
      <c r="AE392" s="226"/>
      <c r="AF392" s="227"/>
      <c r="AG392" s="227"/>
      <c r="AH392" s="227"/>
      <c r="AI392" s="227"/>
      <c r="AJ392" s="227"/>
      <c r="AK392" s="227"/>
      <c r="AL392" s="227"/>
      <c r="AM392" s="227"/>
      <c r="AN392" s="227"/>
      <c r="AO392" s="227"/>
      <c r="AP392" s="228"/>
    </row>
    <row r="393" spans="1:43" s="13" customFormat="1" ht="12.75" outlineLevel="3" x14ac:dyDescent="0.2">
      <c r="A393" s="360" t="s">
        <v>1564</v>
      </c>
      <c r="B393" s="361" t="s">
        <v>2434</v>
      </c>
      <c r="C393" s="362" t="s">
        <v>3291</v>
      </c>
      <c r="D393" s="363"/>
      <c r="E393" s="364"/>
      <c r="F393" s="227">
        <v>50450000</v>
      </c>
      <c r="G393" s="227">
        <v>50450000</v>
      </c>
      <c r="H393" s="227">
        <f t="shared" si="54"/>
        <v>0</v>
      </c>
      <c r="I393" s="437">
        <f t="shared" si="55"/>
        <v>0</v>
      </c>
      <c r="J393" s="437"/>
      <c r="K393" s="227"/>
      <c r="L393" s="227">
        <v>50450000</v>
      </c>
      <c r="M393" s="227">
        <f t="shared" si="56"/>
        <v>0</v>
      </c>
      <c r="N393" s="365"/>
      <c r="O393" s="18">
        <v>50450000</v>
      </c>
      <c r="P393" s="234">
        <f t="shared" si="57"/>
        <v>0</v>
      </c>
      <c r="Q393" s="353"/>
      <c r="R393" s="226">
        <v>50450000</v>
      </c>
      <c r="S393" s="226">
        <v>50450000</v>
      </c>
      <c r="T393" s="227">
        <v>50450000</v>
      </c>
      <c r="U393" s="227">
        <v>50450000</v>
      </c>
      <c r="V393" s="227">
        <v>50450000</v>
      </c>
      <c r="W393" s="227">
        <v>50450000</v>
      </c>
      <c r="X393" s="227">
        <v>50450000</v>
      </c>
      <c r="Y393" s="227">
        <v>50450000</v>
      </c>
      <c r="Z393" s="227">
        <v>50450000</v>
      </c>
      <c r="AA393" s="227">
        <v>50450000</v>
      </c>
      <c r="AB393" s="227">
        <v>50450000</v>
      </c>
      <c r="AC393" s="227">
        <v>50450000</v>
      </c>
      <c r="AD393" s="227">
        <v>50450000</v>
      </c>
      <c r="AE393" s="226">
        <v>50450000</v>
      </c>
      <c r="AF393" s="227">
        <v>50450000</v>
      </c>
      <c r="AG393" s="227">
        <v>50450000</v>
      </c>
      <c r="AH393" s="227">
        <v>50450000</v>
      </c>
      <c r="AI393" s="227">
        <v>50450000</v>
      </c>
      <c r="AJ393" s="227">
        <v>50450000</v>
      </c>
      <c r="AK393" s="227">
        <v>50450000</v>
      </c>
      <c r="AL393" s="227">
        <v>50450000</v>
      </c>
      <c r="AM393" s="227">
        <v>50450000</v>
      </c>
      <c r="AN393" s="227">
        <v>50450000</v>
      </c>
      <c r="AO393" s="227">
        <v>50450000</v>
      </c>
      <c r="AP393" s="228">
        <v>50450000</v>
      </c>
      <c r="AQ393" s="227"/>
    </row>
    <row r="394" spans="1:43" s="13" customFormat="1" ht="12.75" x14ac:dyDescent="0.2">
      <c r="A394" s="195" t="s">
        <v>1203</v>
      </c>
      <c r="B394" s="279" t="s">
        <v>903</v>
      </c>
      <c r="C394" s="280" t="s">
        <v>1071</v>
      </c>
      <c r="D394" s="198"/>
      <c r="E394" s="320"/>
      <c r="F394" s="258">
        <v>50450000</v>
      </c>
      <c r="G394" s="258">
        <v>50450000</v>
      </c>
      <c r="H394" s="18">
        <f t="shared" si="54"/>
        <v>0</v>
      </c>
      <c r="I394" s="232">
        <f t="shared" si="55"/>
        <v>0</v>
      </c>
      <c r="J394" s="321"/>
      <c r="K394" s="258"/>
      <c r="L394" s="258">
        <v>50450000</v>
      </c>
      <c r="M394" s="18">
        <f t="shared" si="56"/>
        <v>0</v>
      </c>
      <c r="N394" s="225"/>
      <c r="O394" s="259">
        <v>50450000</v>
      </c>
      <c r="P394" s="234">
        <f t="shared" si="57"/>
        <v>0</v>
      </c>
      <c r="Q394" s="323"/>
      <c r="R394" s="226">
        <v>50450000</v>
      </c>
      <c r="S394" s="226">
        <v>50450000</v>
      </c>
      <c r="T394" s="227">
        <v>50450000</v>
      </c>
      <c r="U394" s="227">
        <v>50450000</v>
      </c>
      <c r="V394" s="227">
        <v>50450000</v>
      </c>
      <c r="W394" s="227">
        <v>50450000</v>
      </c>
      <c r="X394" s="227">
        <v>50450000</v>
      </c>
      <c r="Y394" s="227">
        <v>50450000</v>
      </c>
      <c r="Z394" s="227">
        <v>50450000</v>
      </c>
      <c r="AA394" s="227">
        <v>50450000</v>
      </c>
      <c r="AB394" s="227">
        <v>50450000</v>
      </c>
      <c r="AC394" s="227">
        <v>50450000</v>
      </c>
      <c r="AD394" s="227">
        <v>50450000</v>
      </c>
      <c r="AE394" s="226">
        <v>50450000</v>
      </c>
      <c r="AF394" s="227">
        <v>50450000</v>
      </c>
      <c r="AG394" s="227">
        <v>50450000</v>
      </c>
      <c r="AH394" s="227">
        <v>50450000</v>
      </c>
      <c r="AI394" s="227">
        <v>50450000</v>
      </c>
      <c r="AJ394" s="227">
        <v>50450000</v>
      </c>
      <c r="AK394" s="227">
        <v>50450000</v>
      </c>
      <c r="AL394" s="227">
        <v>50450000</v>
      </c>
      <c r="AM394" s="227">
        <v>50450000</v>
      </c>
      <c r="AN394" s="227">
        <v>50450000</v>
      </c>
      <c r="AO394" s="227">
        <v>50450000</v>
      </c>
      <c r="AP394" s="228">
        <v>50450000</v>
      </c>
    </row>
    <row r="395" spans="1:43" s="13" customFormat="1" ht="0.95" customHeight="1" outlineLevel="2" x14ac:dyDescent="0.2">
      <c r="A395" s="195"/>
      <c r="B395" s="279"/>
      <c r="C395" s="280"/>
      <c r="D395" s="198"/>
      <c r="E395" s="320"/>
      <c r="F395" s="258"/>
      <c r="G395" s="258"/>
      <c r="H395" s="18">
        <f t="shared" si="54"/>
        <v>0</v>
      </c>
      <c r="I395" s="232">
        <f t="shared" si="55"/>
        <v>0</v>
      </c>
      <c r="J395" s="321"/>
      <c r="K395" s="258"/>
      <c r="L395" s="258"/>
      <c r="M395" s="18">
        <f t="shared" si="56"/>
        <v>0</v>
      </c>
      <c r="N395" s="225"/>
      <c r="O395" s="259"/>
      <c r="P395" s="234">
        <f t="shared" si="57"/>
        <v>0</v>
      </c>
      <c r="Q395" s="323"/>
      <c r="R395" s="226"/>
      <c r="S395" s="226"/>
      <c r="T395" s="227"/>
      <c r="U395" s="227"/>
      <c r="V395" s="227"/>
      <c r="W395" s="227"/>
      <c r="X395" s="227"/>
      <c r="Y395" s="227"/>
      <c r="Z395" s="227"/>
      <c r="AA395" s="227"/>
      <c r="AB395" s="227"/>
      <c r="AC395" s="227"/>
      <c r="AD395" s="227"/>
      <c r="AE395" s="226"/>
      <c r="AF395" s="227"/>
      <c r="AG395" s="227"/>
      <c r="AH395" s="227"/>
      <c r="AI395" s="227"/>
      <c r="AJ395" s="227"/>
      <c r="AK395" s="227"/>
      <c r="AL395" s="227"/>
      <c r="AM395" s="227"/>
      <c r="AN395" s="227"/>
      <c r="AO395" s="227"/>
      <c r="AP395" s="228"/>
    </row>
    <row r="396" spans="1:43" s="13" customFormat="1" ht="12.75" x14ac:dyDescent="0.2">
      <c r="A396" s="195" t="s">
        <v>1204</v>
      </c>
      <c r="B396" s="235" t="s">
        <v>906</v>
      </c>
      <c r="C396" s="280" t="s">
        <v>1072</v>
      </c>
      <c r="D396" s="198"/>
      <c r="E396" s="320"/>
      <c r="F396" s="258">
        <v>0</v>
      </c>
      <c r="G396" s="258">
        <v>0</v>
      </c>
      <c r="H396" s="18">
        <f t="shared" si="54"/>
        <v>0</v>
      </c>
      <c r="I396" s="232">
        <f t="shared" si="55"/>
        <v>0</v>
      </c>
      <c r="J396" s="321"/>
      <c r="K396" s="258"/>
      <c r="L396" s="258">
        <v>0</v>
      </c>
      <c r="M396" s="18">
        <f t="shared" si="56"/>
        <v>0</v>
      </c>
      <c r="N396" s="225"/>
      <c r="O396" s="259">
        <v>0</v>
      </c>
      <c r="P396" s="234">
        <f t="shared" si="57"/>
        <v>0</v>
      </c>
      <c r="Q396" s="323"/>
      <c r="R396" s="226">
        <v>0</v>
      </c>
      <c r="S396" s="226">
        <v>0</v>
      </c>
      <c r="T396" s="227">
        <v>0</v>
      </c>
      <c r="U396" s="227">
        <v>0</v>
      </c>
      <c r="V396" s="227">
        <v>0</v>
      </c>
      <c r="W396" s="227">
        <v>0</v>
      </c>
      <c r="X396" s="227">
        <v>0</v>
      </c>
      <c r="Y396" s="227">
        <v>0</v>
      </c>
      <c r="Z396" s="227">
        <v>0</v>
      </c>
      <c r="AA396" s="227">
        <v>0</v>
      </c>
      <c r="AB396" s="227">
        <v>0</v>
      </c>
      <c r="AC396" s="227">
        <v>0</v>
      </c>
      <c r="AD396" s="227">
        <v>0</v>
      </c>
      <c r="AE396" s="226">
        <v>0</v>
      </c>
      <c r="AF396" s="227">
        <v>0</v>
      </c>
      <c r="AG396" s="227">
        <v>0</v>
      </c>
      <c r="AH396" s="227">
        <v>0</v>
      </c>
      <c r="AI396" s="227">
        <v>0</v>
      </c>
      <c r="AJ396" s="227">
        <v>0</v>
      </c>
      <c r="AK396" s="227">
        <v>0</v>
      </c>
      <c r="AL396" s="227">
        <v>0</v>
      </c>
      <c r="AM396" s="227">
        <v>0</v>
      </c>
      <c r="AN396" s="227">
        <v>0</v>
      </c>
      <c r="AO396" s="227">
        <v>0</v>
      </c>
      <c r="AP396" s="228">
        <v>0</v>
      </c>
    </row>
    <row r="397" spans="1:43" s="13" customFormat="1" ht="0.95" customHeight="1" outlineLevel="2" x14ac:dyDescent="0.2">
      <c r="A397" s="195"/>
      <c r="B397" s="235"/>
      <c r="C397" s="280"/>
      <c r="D397" s="198"/>
      <c r="E397" s="320"/>
      <c r="F397" s="258"/>
      <c r="G397" s="258"/>
      <c r="H397" s="18">
        <f t="shared" si="54"/>
        <v>0</v>
      </c>
      <c r="I397" s="232">
        <f t="shared" si="55"/>
        <v>0</v>
      </c>
      <c r="J397" s="321"/>
      <c r="K397" s="258"/>
      <c r="L397" s="258"/>
      <c r="M397" s="18">
        <f t="shared" si="56"/>
        <v>0</v>
      </c>
      <c r="N397" s="225"/>
      <c r="O397" s="259"/>
      <c r="P397" s="234">
        <f t="shared" si="57"/>
        <v>0</v>
      </c>
      <c r="Q397" s="323"/>
      <c r="R397" s="226"/>
      <c r="S397" s="226"/>
      <c r="T397" s="227"/>
      <c r="U397" s="227"/>
      <c r="V397" s="227"/>
      <c r="W397" s="227"/>
      <c r="X397" s="227"/>
      <c r="Y397" s="227"/>
      <c r="Z397" s="227"/>
      <c r="AA397" s="227"/>
      <c r="AB397" s="227"/>
      <c r="AC397" s="227"/>
      <c r="AD397" s="227"/>
      <c r="AE397" s="226"/>
      <c r="AF397" s="227"/>
      <c r="AG397" s="227"/>
      <c r="AH397" s="227"/>
      <c r="AI397" s="227"/>
      <c r="AJ397" s="227"/>
      <c r="AK397" s="227"/>
      <c r="AL397" s="227"/>
      <c r="AM397" s="227"/>
      <c r="AN397" s="227"/>
      <c r="AO397" s="227"/>
      <c r="AP397" s="228"/>
    </row>
    <row r="398" spans="1:43" s="13" customFormat="1" ht="12.75" customHeight="1" x14ac:dyDescent="0.2">
      <c r="A398" s="195" t="s">
        <v>1205</v>
      </c>
      <c r="B398" s="235" t="s">
        <v>908</v>
      </c>
      <c r="C398" s="280" t="s">
        <v>1073</v>
      </c>
      <c r="D398" s="198"/>
      <c r="E398" s="320"/>
      <c r="F398" s="258">
        <v>0</v>
      </c>
      <c r="G398" s="258">
        <v>0</v>
      </c>
      <c r="H398" s="18">
        <f t="shared" si="54"/>
        <v>0</v>
      </c>
      <c r="I398" s="232">
        <f t="shared" si="55"/>
        <v>0</v>
      </c>
      <c r="J398" s="321"/>
      <c r="K398" s="258"/>
      <c r="L398" s="258">
        <v>0</v>
      </c>
      <c r="M398" s="18">
        <f t="shared" si="56"/>
        <v>0</v>
      </c>
      <c r="N398" s="225"/>
      <c r="O398" s="259">
        <v>0</v>
      </c>
      <c r="P398" s="234">
        <f t="shared" si="57"/>
        <v>0</v>
      </c>
      <c r="Q398" s="323"/>
      <c r="R398" s="226">
        <v>0</v>
      </c>
      <c r="S398" s="226">
        <v>0</v>
      </c>
      <c r="T398" s="227">
        <v>0</v>
      </c>
      <c r="U398" s="227">
        <v>0</v>
      </c>
      <c r="V398" s="227">
        <v>0</v>
      </c>
      <c r="W398" s="227">
        <v>0</v>
      </c>
      <c r="X398" s="227">
        <v>0</v>
      </c>
      <c r="Y398" s="227">
        <v>0</v>
      </c>
      <c r="Z398" s="227">
        <v>0</v>
      </c>
      <c r="AA398" s="227">
        <v>0</v>
      </c>
      <c r="AB398" s="227">
        <v>0</v>
      </c>
      <c r="AC398" s="227">
        <v>0</v>
      </c>
      <c r="AD398" s="227">
        <v>0</v>
      </c>
      <c r="AE398" s="226">
        <v>0</v>
      </c>
      <c r="AF398" s="227">
        <v>0</v>
      </c>
      <c r="AG398" s="227">
        <v>0</v>
      </c>
      <c r="AH398" s="227">
        <v>0</v>
      </c>
      <c r="AI398" s="227">
        <v>0</v>
      </c>
      <c r="AJ398" s="227">
        <v>0</v>
      </c>
      <c r="AK398" s="227">
        <v>0</v>
      </c>
      <c r="AL398" s="227">
        <v>0</v>
      </c>
      <c r="AM398" s="227">
        <v>0</v>
      </c>
      <c r="AN398" s="227">
        <v>0</v>
      </c>
      <c r="AO398" s="227">
        <v>0</v>
      </c>
      <c r="AP398" s="228">
        <v>0</v>
      </c>
    </row>
    <row r="399" spans="1:43" s="13" customFormat="1" ht="0.95" customHeight="1" outlineLevel="2" x14ac:dyDescent="0.2">
      <c r="A399" s="195"/>
      <c r="B399" s="235"/>
      <c r="C399" s="280"/>
      <c r="D399" s="198"/>
      <c r="E399" s="320"/>
      <c r="F399" s="258"/>
      <c r="G399" s="258"/>
      <c r="H399" s="18">
        <f t="shared" si="54"/>
        <v>0</v>
      </c>
      <c r="I399" s="232">
        <f t="shared" si="55"/>
        <v>0</v>
      </c>
      <c r="J399" s="321"/>
      <c r="K399" s="258"/>
      <c r="L399" s="258"/>
      <c r="M399" s="18">
        <f t="shared" si="56"/>
        <v>0</v>
      </c>
      <c r="N399" s="225"/>
      <c r="O399" s="259"/>
      <c r="P399" s="234">
        <f t="shared" si="57"/>
        <v>0</v>
      </c>
      <c r="Q399" s="323"/>
      <c r="R399" s="226"/>
      <c r="S399" s="226"/>
      <c r="T399" s="227"/>
      <c r="U399" s="227"/>
      <c r="V399" s="227"/>
      <c r="W399" s="227"/>
      <c r="X399" s="227"/>
      <c r="Y399" s="227"/>
      <c r="Z399" s="227"/>
      <c r="AA399" s="227"/>
      <c r="AB399" s="227"/>
      <c r="AC399" s="227"/>
      <c r="AD399" s="227"/>
      <c r="AE399" s="226"/>
      <c r="AF399" s="227"/>
      <c r="AG399" s="227"/>
      <c r="AH399" s="227"/>
      <c r="AI399" s="227"/>
      <c r="AJ399" s="227"/>
      <c r="AK399" s="227"/>
      <c r="AL399" s="227"/>
      <c r="AM399" s="227"/>
      <c r="AN399" s="227"/>
      <c r="AO399" s="227"/>
      <c r="AP399" s="228"/>
    </row>
    <row r="400" spans="1:43" s="13" customFormat="1" ht="12.75" x14ac:dyDescent="0.2">
      <c r="A400" s="195" t="s">
        <v>1206</v>
      </c>
      <c r="B400" s="235" t="s">
        <v>910</v>
      </c>
      <c r="C400" s="280" t="s">
        <v>1074</v>
      </c>
      <c r="D400" s="198"/>
      <c r="E400" s="320"/>
      <c r="F400" s="258">
        <v>0</v>
      </c>
      <c r="G400" s="258">
        <v>0</v>
      </c>
      <c r="H400" s="18">
        <f t="shared" si="54"/>
        <v>0</v>
      </c>
      <c r="I400" s="232">
        <f t="shared" si="55"/>
        <v>0</v>
      </c>
      <c r="J400" s="321"/>
      <c r="K400" s="258"/>
      <c r="L400" s="258">
        <v>0</v>
      </c>
      <c r="M400" s="18">
        <f t="shared" si="56"/>
        <v>0</v>
      </c>
      <c r="N400" s="225"/>
      <c r="O400" s="259">
        <v>0</v>
      </c>
      <c r="P400" s="234">
        <f t="shared" si="57"/>
        <v>0</v>
      </c>
      <c r="Q400" s="323"/>
      <c r="R400" s="226">
        <v>0</v>
      </c>
      <c r="S400" s="226">
        <v>0</v>
      </c>
      <c r="T400" s="227">
        <v>0</v>
      </c>
      <c r="U400" s="227">
        <v>0</v>
      </c>
      <c r="V400" s="227">
        <v>0</v>
      </c>
      <c r="W400" s="227">
        <v>0</v>
      </c>
      <c r="X400" s="227">
        <v>0</v>
      </c>
      <c r="Y400" s="227">
        <v>0</v>
      </c>
      <c r="Z400" s="227">
        <v>0</v>
      </c>
      <c r="AA400" s="227">
        <v>0</v>
      </c>
      <c r="AB400" s="227">
        <v>0</v>
      </c>
      <c r="AC400" s="227">
        <v>0</v>
      </c>
      <c r="AD400" s="227">
        <v>0</v>
      </c>
      <c r="AE400" s="226">
        <v>0</v>
      </c>
      <c r="AF400" s="227">
        <v>0</v>
      </c>
      <c r="AG400" s="227">
        <v>0</v>
      </c>
      <c r="AH400" s="227">
        <v>0</v>
      </c>
      <c r="AI400" s="227">
        <v>0</v>
      </c>
      <c r="AJ400" s="227">
        <v>0</v>
      </c>
      <c r="AK400" s="227">
        <v>0</v>
      </c>
      <c r="AL400" s="227">
        <v>0</v>
      </c>
      <c r="AM400" s="227">
        <v>0</v>
      </c>
      <c r="AN400" s="227">
        <v>0</v>
      </c>
      <c r="AO400" s="227">
        <v>0</v>
      </c>
      <c r="AP400" s="228">
        <v>0</v>
      </c>
    </row>
    <row r="401" spans="1:43" s="13" customFormat="1" ht="0.95" customHeight="1" outlineLevel="2" x14ac:dyDescent="0.2">
      <c r="A401" s="195"/>
      <c r="B401" s="235"/>
      <c r="C401" s="280"/>
      <c r="D401" s="198"/>
      <c r="E401" s="320"/>
      <c r="F401" s="258"/>
      <c r="G401" s="258"/>
      <c r="H401" s="18">
        <f t="shared" si="54"/>
        <v>0</v>
      </c>
      <c r="I401" s="232">
        <f t="shared" si="55"/>
        <v>0</v>
      </c>
      <c r="J401" s="321"/>
      <c r="K401" s="258"/>
      <c r="L401" s="258"/>
      <c r="M401" s="18">
        <f t="shared" si="56"/>
        <v>0</v>
      </c>
      <c r="N401" s="225"/>
      <c r="O401" s="259"/>
      <c r="P401" s="234">
        <f t="shared" si="57"/>
        <v>0</v>
      </c>
      <c r="Q401" s="323"/>
      <c r="R401" s="226"/>
      <c r="S401" s="226"/>
      <c r="T401" s="227"/>
      <c r="U401" s="227"/>
      <c r="V401" s="227"/>
      <c r="W401" s="227"/>
      <c r="X401" s="227"/>
      <c r="Y401" s="227"/>
      <c r="Z401" s="227"/>
      <c r="AA401" s="227"/>
      <c r="AB401" s="227"/>
      <c r="AC401" s="227"/>
      <c r="AD401" s="227"/>
      <c r="AE401" s="226"/>
      <c r="AF401" s="227"/>
      <c r="AG401" s="227"/>
      <c r="AH401" s="227"/>
      <c r="AI401" s="227"/>
      <c r="AJ401" s="227"/>
      <c r="AK401" s="227"/>
      <c r="AL401" s="227"/>
      <c r="AM401" s="227"/>
      <c r="AN401" s="227"/>
      <c r="AO401" s="227"/>
      <c r="AP401" s="228"/>
    </row>
    <row r="402" spans="1:43" s="13" customFormat="1" ht="12.75" x14ac:dyDescent="0.2">
      <c r="A402" s="195" t="s">
        <v>1207</v>
      </c>
      <c r="B402" s="279" t="s">
        <v>912</v>
      </c>
      <c r="C402" s="280" t="s">
        <v>1075</v>
      </c>
      <c r="D402" s="198"/>
      <c r="E402" s="320"/>
      <c r="F402" s="258">
        <v>0</v>
      </c>
      <c r="G402" s="258">
        <v>0</v>
      </c>
      <c r="H402" s="18">
        <f t="shared" si="54"/>
        <v>0</v>
      </c>
      <c r="I402" s="232">
        <f t="shared" si="55"/>
        <v>0</v>
      </c>
      <c r="J402" s="321"/>
      <c r="K402" s="258"/>
      <c r="L402" s="258">
        <v>0</v>
      </c>
      <c r="M402" s="18">
        <f t="shared" si="56"/>
        <v>0</v>
      </c>
      <c r="N402" s="225"/>
      <c r="O402" s="259">
        <v>0</v>
      </c>
      <c r="P402" s="234">
        <f t="shared" si="57"/>
        <v>0</v>
      </c>
      <c r="Q402" s="323"/>
      <c r="R402" s="226">
        <v>0</v>
      </c>
      <c r="S402" s="226">
        <v>0</v>
      </c>
      <c r="T402" s="227">
        <v>0</v>
      </c>
      <c r="U402" s="227">
        <v>0</v>
      </c>
      <c r="V402" s="227">
        <v>0</v>
      </c>
      <c r="W402" s="227">
        <v>0</v>
      </c>
      <c r="X402" s="227">
        <v>0</v>
      </c>
      <c r="Y402" s="227">
        <v>0</v>
      </c>
      <c r="Z402" s="227">
        <v>0</v>
      </c>
      <c r="AA402" s="227">
        <v>0</v>
      </c>
      <c r="AB402" s="227">
        <v>0</v>
      </c>
      <c r="AC402" s="227">
        <v>0</v>
      </c>
      <c r="AD402" s="227">
        <v>0</v>
      </c>
      <c r="AE402" s="226">
        <v>0</v>
      </c>
      <c r="AF402" s="227">
        <v>0</v>
      </c>
      <c r="AG402" s="227">
        <v>0</v>
      </c>
      <c r="AH402" s="227">
        <v>0</v>
      </c>
      <c r="AI402" s="227">
        <v>0</v>
      </c>
      <c r="AJ402" s="227">
        <v>0</v>
      </c>
      <c r="AK402" s="227">
        <v>0</v>
      </c>
      <c r="AL402" s="227">
        <v>0</v>
      </c>
      <c r="AM402" s="227">
        <v>0</v>
      </c>
      <c r="AN402" s="227">
        <v>0</v>
      </c>
      <c r="AO402" s="227">
        <v>0</v>
      </c>
      <c r="AP402" s="228">
        <v>0</v>
      </c>
    </row>
    <row r="403" spans="1:43" s="13" customFormat="1" ht="0.95" customHeight="1" outlineLevel="2" x14ac:dyDescent="0.2">
      <c r="A403" s="195"/>
      <c r="B403" s="279"/>
      <c r="C403" s="280"/>
      <c r="D403" s="198"/>
      <c r="E403" s="320"/>
      <c r="F403" s="258"/>
      <c r="G403" s="258"/>
      <c r="H403" s="18">
        <f t="shared" si="54"/>
        <v>0</v>
      </c>
      <c r="I403" s="232">
        <f t="shared" si="55"/>
        <v>0</v>
      </c>
      <c r="J403" s="321"/>
      <c r="K403" s="258"/>
      <c r="L403" s="258"/>
      <c r="M403" s="18">
        <f t="shared" si="56"/>
        <v>0</v>
      </c>
      <c r="N403" s="225"/>
      <c r="O403" s="259"/>
      <c r="P403" s="234">
        <f t="shared" si="57"/>
        <v>0</v>
      </c>
      <c r="Q403" s="323"/>
      <c r="R403" s="226"/>
      <c r="S403" s="226"/>
      <c r="T403" s="227"/>
      <c r="U403" s="227"/>
      <c r="V403" s="227"/>
      <c r="W403" s="227"/>
      <c r="X403" s="227"/>
      <c r="Y403" s="227"/>
      <c r="Z403" s="227"/>
      <c r="AA403" s="227"/>
      <c r="AB403" s="227"/>
      <c r="AC403" s="227"/>
      <c r="AD403" s="227"/>
      <c r="AE403" s="226"/>
      <c r="AF403" s="227"/>
      <c r="AG403" s="227"/>
      <c r="AH403" s="227"/>
      <c r="AI403" s="227"/>
      <c r="AJ403" s="227"/>
      <c r="AK403" s="227"/>
      <c r="AL403" s="227"/>
      <c r="AM403" s="227"/>
      <c r="AN403" s="227"/>
      <c r="AO403" s="227"/>
      <c r="AP403" s="228"/>
    </row>
    <row r="404" spans="1:43" s="13" customFormat="1" ht="12.75" outlineLevel="3" x14ac:dyDescent="0.2">
      <c r="A404" s="360" t="s">
        <v>1565</v>
      </c>
      <c r="B404" s="361" t="s">
        <v>2435</v>
      </c>
      <c r="C404" s="362" t="s">
        <v>3292</v>
      </c>
      <c r="D404" s="363"/>
      <c r="E404" s="364"/>
      <c r="F404" s="227">
        <v>523324094.20999998</v>
      </c>
      <c r="G404" s="227">
        <v>523324094.20999998</v>
      </c>
      <c r="H404" s="227">
        <f t="shared" si="54"/>
        <v>0</v>
      </c>
      <c r="I404" s="437">
        <f t="shared" si="55"/>
        <v>0</v>
      </c>
      <c r="J404" s="437"/>
      <c r="K404" s="227"/>
      <c r="L404" s="227">
        <v>523324094.20999998</v>
      </c>
      <c r="M404" s="227">
        <f t="shared" si="56"/>
        <v>0</v>
      </c>
      <c r="N404" s="365"/>
      <c r="O404" s="18">
        <v>523324094.20999998</v>
      </c>
      <c r="P404" s="234">
        <f t="shared" si="57"/>
        <v>0</v>
      </c>
      <c r="Q404" s="353"/>
      <c r="R404" s="226">
        <v>523324094.20999998</v>
      </c>
      <c r="S404" s="226">
        <v>523324094.20999998</v>
      </c>
      <c r="T404" s="227">
        <v>523324094.20999998</v>
      </c>
      <c r="U404" s="227">
        <v>523324094.20999998</v>
      </c>
      <c r="V404" s="227">
        <v>523324094.20999998</v>
      </c>
      <c r="W404" s="227">
        <v>523324094.20999998</v>
      </c>
      <c r="X404" s="227">
        <v>523324094.20999998</v>
      </c>
      <c r="Y404" s="227">
        <v>523324094.20999998</v>
      </c>
      <c r="Z404" s="227">
        <v>523324094.20999998</v>
      </c>
      <c r="AA404" s="227">
        <v>523324094.20999998</v>
      </c>
      <c r="AB404" s="227">
        <v>523324094.20999998</v>
      </c>
      <c r="AC404" s="227">
        <v>523324094.20999998</v>
      </c>
      <c r="AD404" s="227">
        <v>523324094.20999998</v>
      </c>
      <c r="AE404" s="226">
        <v>523324094.20999998</v>
      </c>
      <c r="AF404" s="227">
        <v>523324094.20999998</v>
      </c>
      <c r="AG404" s="227">
        <v>523324094.20999998</v>
      </c>
      <c r="AH404" s="227">
        <v>523324094.20999998</v>
      </c>
      <c r="AI404" s="227">
        <v>523324094.20999998</v>
      </c>
      <c r="AJ404" s="227">
        <v>523324094.20999998</v>
      </c>
      <c r="AK404" s="227">
        <v>523324094.20999998</v>
      </c>
      <c r="AL404" s="227">
        <v>523324094.20999998</v>
      </c>
      <c r="AM404" s="227">
        <v>523324094.20999998</v>
      </c>
      <c r="AN404" s="227">
        <v>523324094.20999998</v>
      </c>
      <c r="AO404" s="227">
        <v>523324094.20999998</v>
      </c>
      <c r="AP404" s="228">
        <v>523324094.20999998</v>
      </c>
      <c r="AQ404" s="227"/>
    </row>
    <row r="405" spans="1:43" s="13" customFormat="1" ht="12.75" outlineLevel="3" x14ac:dyDescent="0.2">
      <c r="A405" s="360" t="s">
        <v>1566</v>
      </c>
      <c r="B405" s="361" t="s">
        <v>2436</v>
      </c>
      <c r="C405" s="362" t="s">
        <v>3293</v>
      </c>
      <c r="D405" s="363"/>
      <c r="E405" s="364"/>
      <c r="F405" s="227">
        <v>151682.95000000001</v>
      </c>
      <c r="G405" s="227">
        <v>0</v>
      </c>
      <c r="H405" s="227">
        <f t="shared" si="54"/>
        <v>151682.95000000001</v>
      </c>
      <c r="I405" s="437" t="str">
        <f t="shared" si="55"/>
        <v>N.M.</v>
      </c>
      <c r="J405" s="437"/>
      <c r="K405" s="227"/>
      <c r="L405" s="227">
        <v>0</v>
      </c>
      <c r="M405" s="227">
        <f t="shared" si="56"/>
        <v>151682.95000000001</v>
      </c>
      <c r="N405" s="365"/>
      <c r="O405" s="18">
        <v>0</v>
      </c>
      <c r="P405" s="234">
        <f t="shared" si="57"/>
        <v>151682.95000000001</v>
      </c>
      <c r="Q405" s="353"/>
      <c r="R405" s="226">
        <v>0</v>
      </c>
      <c r="S405" s="226">
        <v>0</v>
      </c>
      <c r="T405" s="227">
        <v>0</v>
      </c>
      <c r="U405" s="227">
        <v>0</v>
      </c>
      <c r="V405" s="227">
        <v>0</v>
      </c>
      <c r="W405" s="227">
        <v>0</v>
      </c>
      <c r="X405" s="227">
        <v>0</v>
      </c>
      <c r="Y405" s="227">
        <v>0</v>
      </c>
      <c r="Z405" s="227">
        <v>0</v>
      </c>
      <c r="AA405" s="227">
        <v>0</v>
      </c>
      <c r="AB405" s="227">
        <v>0</v>
      </c>
      <c r="AC405" s="227">
        <v>0</v>
      </c>
      <c r="AD405" s="227">
        <v>0</v>
      </c>
      <c r="AE405" s="226">
        <v>0</v>
      </c>
      <c r="AF405" s="227">
        <v>0</v>
      </c>
      <c r="AG405" s="227">
        <v>0</v>
      </c>
      <c r="AH405" s="227">
        <v>0</v>
      </c>
      <c r="AI405" s="227">
        <v>0</v>
      </c>
      <c r="AJ405" s="227">
        <v>0</v>
      </c>
      <c r="AK405" s="227">
        <v>0</v>
      </c>
      <c r="AL405" s="227">
        <v>0</v>
      </c>
      <c r="AM405" s="227">
        <v>0</v>
      </c>
      <c r="AN405" s="227">
        <v>0</v>
      </c>
      <c r="AO405" s="227">
        <v>0</v>
      </c>
      <c r="AP405" s="228">
        <v>151682.95000000001</v>
      </c>
      <c r="AQ405" s="227"/>
    </row>
    <row r="406" spans="1:43" s="13" customFormat="1" ht="12.75" outlineLevel="3" x14ac:dyDescent="0.2">
      <c r="A406" s="360" t="s">
        <v>1567</v>
      </c>
      <c r="B406" s="361" t="s">
        <v>2437</v>
      </c>
      <c r="C406" s="362" t="s">
        <v>3294</v>
      </c>
      <c r="D406" s="363"/>
      <c r="E406" s="364"/>
      <c r="F406" s="227">
        <v>2811185.08</v>
      </c>
      <c r="G406" s="227">
        <v>2811185.08</v>
      </c>
      <c r="H406" s="227">
        <f t="shared" si="54"/>
        <v>0</v>
      </c>
      <c r="I406" s="437">
        <f t="shared" si="55"/>
        <v>0</v>
      </c>
      <c r="J406" s="437"/>
      <c r="K406" s="227"/>
      <c r="L406" s="227">
        <v>2811185.08</v>
      </c>
      <c r="M406" s="227">
        <f t="shared" si="56"/>
        <v>0</v>
      </c>
      <c r="N406" s="365"/>
      <c r="O406" s="18">
        <v>2811185.08</v>
      </c>
      <c r="P406" s="234">
        <f t="shared" si="57"/>
        <v>0</v>
      </c>
      <c r="Q406" s="353"/>
      <c r="R406" s="226">
        <v>2811185.08</v>
      </c>
      <c r="S406" s="226">
        <v>2811185.08</v>
      </c>
      <c r="T406" s="227">
        <v>2811185.08</v>
      </c>
      <c r="U406" s="227">
        <v>2811185.08</v>
      </c>
      <c r="V406" s="227">
        <v>2811185.08</v>
      </c>
      <c r="W406" s="227">
        <v>2811185.08</v>
      </c>
      <c r="X406" s="227">
        <v>2811185.08</v>
      </c>
      <c r="Y406" s="227">
        <v>2811185.08</v>
      </c>
      <c r="Z406" s="227">
        <v>2811185.08</v>
      </c>
      <c r="AA406" s="227">
        <v>2811185.08</v>
      </c>
      <c r="AB406" s="227">
        <v>2811185.08</v>
      </c>
      <c r="AC406" s="227">
        <v>2811185.08</v>
      </c>
      <c r="AD406" s="227">
        <v>2811185.08</v>
      </c>
      <c r="AE406" s="226">
        <v>2811185.08</v>
      </c>
      <c r="AF406" s="227">
        <v>2811185.08</v>
      </c>
      <c r="AG406" s="227">
        <v>2811185.08</v>
      </c>
      <c r="AH406" s="227">
        <v>2811185.08</v>
      </c>
      <c r="AI406" s="227">
        <v>2811185.08</v>
      </c>
      <c r="AJ406" s="227">
        <v>2811185.08</v>
      </c>
      <c r="AK406" s="227">
        <v>2811185.08</v>
      </c>
      <c r="AL406" s="227">
        <v>2811185.08</v>
      </c>
      <c r="AM406" s="227">
        <v>2811185.08</v>
      </c>
      <c r="AN406" s="227">
        <v>2811185.08</v>
      </c>
      <c r="AO406" s="227">
        <v>2811185.08</v>
      </c>
      <c r="AP406" s="228">
        <v>2811185.08</v>
      </c>
      <c r="AQ406" s="227"/>
    </row>
    <row r="407" spans="1:43" s="13" customFormat="1" ht="12.75" x14ac:dyDescent="0.2">
      <c r="A407" s="195" t="s">
        <v>1208</v>
      </c>
      <c r="B407" s="279" t="s">
        <v>914</v>
      </c>
      <c r="C407" s="280" t="s">
        <v>1076</v>
      </c>
      <c r="D407" s="198"/>
      <c r="E407" s="320"/>
      <c r="F407" s="258">
        <v>526286962.23999995</v>
      </c>
      <c r="G407" s="258">
        <v>526135279.28999996</v>
      </c>
      <c r="H407" s="18">
        <f t="shared" si="54"/>
        <v>151682.94999998808</v>
      </c>
      <c r="I407" s="232">
        <f t="shared" si="55"/>
        <v>2.8829648185667875E-4</v>
      </c>
      <c r="J407" s="321"/>
      <c r="K407" s="258"/>
      <c r="L407" s="258">
        <v>526135279.28999996</v>
      </c>
      <c r="M407" s="18">
        <f t="shared" si="56"/>
        <v>151682.94999998808</v>
      </c>
      <c r="N407" s="225"/>
      <c r="O407" s="259">
        <v>526135279.28999996</v>
      </c>
      <c r="P407" s="234">
        <f t="shared" si="57"/>
        <v>151682.94999998808</v>
      </c>
      <c r="Q407" s="323"/>
      <c r="R407" s="226">
        <v>526135279.28999996</v>
      </c>
      <c r="S407" s="226">
        <v>526135279.28999996</v>
      </c>
      <c r="T407" s="227">
        <v>526135279.28999996</v>
      </c>
      <c r="U407" s="227">
        <v>526135279.28999996</v>
      </c>
      <c r="V407" s="227">
        <v>526135279.28999996</v>
      </c>
      <c r="W407" s="227">
        <v>526135279.28999996</v>
      </c>
      <c r="X407" s="227">
        <v>526135279.28999996</v>
      </c>
      <c r="Y407" s="227">
        <v>526135279.28999996</v>
      </c>
      <c r="Z407" s="227">
        <v>526135279.28999996</v>
      </c>
      <c r="AA407" s="227">
        <v>526135279.28999996</v>
      </c>
      <c r="AB407" s="227">
        <v>526135279.28999996</v>
      </c>
      <c r="AC407" s="227">
        <v>526135279.28999996</v>
      </c>
      <c r="AD407" s="227">
        <v>526135279.28999996</v>
      </c>
      <c r="AE407" s="226">
        <v>526135279.28999996</v>
      </c>
      <c r="AF407" s="227">
        <v>526135279.28999996</v>
      </c>
      <c r="AG407" s="227">
        <v>526135279.28999996</v>
      </c>
      <c r="AH407" s="227">
        <v>526135279.28999996</v>
      </c>
      <c r="AI407" s="227">
        <v>526135279.28999996</v>
      </c>
      <c r="AJ407" s="227">
        <v>526135279.28999996</v>
      </c>
      <c r="AK407" s="227">
        <v>526135279.28999996</v>
      </c>
      <c r="AL407" s="227">
        <v>526135279.28999996</v>
      </c>
      <c r="AM407" s="227">
        <v>526135279.28999996</v>
      </c>
      <c r="AN407" s="227">
        <v>526135279.28999996</v>
      </c>
      <c r="AO407" s="227">
        <v>526135279.28999996</v>
      </c>
      <c r="AP407" s="228">
        <v>526286962.23999995</v>
      </c>
    </row>
    <row r="408" spans="1:43" s="13" customFormat="1" ht="0.95" customHeight="1" outlineLevel="2" x14ac:dyDescent="0.2">
      <c r="A408" s="195"/>
      <c r="B408" s="279"/>
      <c r="C408" s="280"/>
      <c r="D408" s="198"/>
      <c r="E408" s="320"/>
      <c r="F408" s="258"/>
      <c r="G408" s="258"/>
      <c r="H408" s="18">
        <f t="shared" si="54"/>
        <v>0</v>
      </c>
      <c r="I408" s="232">
        <f t="shared" si="55"/>
        <v>0</v>
      </c>
      <c r="J408" s="321"/>
      <c r="K408" s="258"/>
      <c r="L408" s="258"/>
      <c r="M408" s="18">
        <f t="shared" si="56"/>
        <v>0</v>
      </c>
      <c r="N408" s="225"/>
      <c r="O408" s="259"/>
      <c r="P408" s="234">
        <f t="shared" si="57"/>
        <v>0</v>
      </c>
      <c r="Q408" s="323"/>
      <c r="R408" s="226"/>
      <c r="S408" s="226"/>
      <c r="T408" s="227"/>
      <c r="U408" s="227"/>
      <c r="V408" s="227"/>
      <c r="W408" s="227"/>
      <c r="X408" s="227"/>
      <c r="Y408" s="227"/>
      <c r="Z408" s="227"/>
      <c r="AA408" s="227"/>
      <c r="AB408" s="227"/>
      <c r="AC408" s="227"/>
      <c r="AD408" s="227"/>
      <c r="AE408" s="226"/>
      <c r="AF408" s="227"/>
      <c r="AG408" s="227"/>
      <c r="AH408" s="227"/>
      <c r="AI408" s="227"/>
      <c r="AJ408" s="227"/>
      <c r="AK408" s="227"/>
      <c r="AL408" s="227"/>
      <c r="AM408" s="227"/>
      <c r="AN408" s="227"/>
      <c r="AO408" s="227"/>
      <c r="AP408" s="228"/>
    </row>
    <row r="409" spans="1:43" s="13" customFormat="1" ht="12.75" x14ac:dyDescent="0.2">
      <c r="A409" s="195" t="s">
        <v>1209</v>
      </c>
      <c r="B409" s="279" t="s">
        <v>916</v>
      </c>
      <c r="C409" s="280" t="s">
        <v>1077</v>
      </c>
      <c r="D409" s="198"/>
      <c r="E409" s="320"/>
      <c r="F409" s="258">
        <v>0</v>
      </c>
      <c r="G409" s="258">
        <v>0</v>
      </c>
      <c r="H409" s="18">
        <f t="shared" si="54"/>
        <v>0</v>
      </c>
      <c r="I409" s="232">
        <f t="shared" si="55"/>
        <v>0</v>
      </c>
      <c r="J409" s="321"/>
      <c r="K409" s="258"/>
      <c r="L409" s="258">
        <v>0</v>
      </c>
      <c r="M409" s="18">
        <f t="shared" si="56"/>
        <v>0</v>
      </c>
      <c r="N409" s="225"/>
      <c r="O409" s="259">
        <v>0</v>
      </c>
      <c r="P409" s="234">
        <f t="shared" si="57"/>
        <v>0</v>
      </c>
      <c r="Q409" s="323"/>
      <c r="R409" s="226">
        <v>0</v>
      </c>
      <c r="S409" s="226">
        <v>0</v>
      </c>
      <c r="T409" s="227">
        <v>0</v>
      </c>
      <c r="U409" s="227">
        <v>0</v>
      </c>
      <c r="V409" s="227">
        <v>0</v>
      </c>
      <c r="W409" s="227">
        <v>0</v>
      </c>
      <c r="X409" s="227">
        <v>0</v>
      </c>
      <c r="Y409" s="227">
        <v>0</v>
      </c>
      <c r="Z409" s="227">
        <v>0</v>
      </c>
      <c r="AA409" s="227">
        <v>0</v>
      </c>
      <c r="AB409" s="227">
        <v>0</v>
      </c>
      <c r="AC409" s="227">
        <v>0</v>
      </c>
      <c r="AD409" s="227">
        <v>0</v>
      </c>
      <c r="AE409" s="226">
        <v>0</v>
      </c>
      <c r="AF409" s="227">
        <v>0</v>
      </c>
      <c r="AG409" s="227">
        <v>0</v>
      </c>
      <c r="AH409" s="227">
        <v>0</v>
      </c>
      <c r="AI409" s="227">
        <v>0</v>
      </c>
      <c r="AJ409" s="227">
        <v>0</v>
      </c>
      <c r="AK409" s="227">
        <v>0</v>
      </c>
      <c r="AL409" s="227">
        <v>0</v>
      </c>
      <c r="AM409" s="227">
        <v>0</v>
      </c>
      <c r="AN409" s="227">
        <v>0</v>
      </c>
      <c r="AO409" s="227">
        <v>0</v>
      </c>
      <c r="AP409" s="228">
        <v>0</v>
      </c>
    </row>
    <row r="410" spans="1:43" s="13" customFormat="1" ht="0.95" customHeight="1" outlineLevel="2" x14ac:dyDescent="0.2">
      <c r="A410" s="195"/>
      <c r="B410" s="279"/>
      <c r="C410" s="280"/>
      <c r="D410" s="198"/>
      <c r="E410" s="320"/>
      <c r="F410" s="258"/>
      <c r="G410" s="258"/>
      <c r="H410" s="18">
        <f t="shared" si="54"/>
        <v>0</v>
      </c>
      <c r="I410" s="232">
        <f t="shared" si="55"/>
        <v>0</v>
      </c>
      <c r="J410" s="321"/>
      <c r="K410" s="258"/>
      <c r="L410" s="258"/>
      <c r="M410" s="18">
        <f t="shared" si="56"/>
        <v>0</v>
      </c>
      <c r="N410" s="225"/>
      <c r="O410" s="259"/>
      <c r="P410" s="234">
        <f t="shared" si="57"/>
        <v>0</v>
      </c>
      <c r="Q410" s="323"/>
      <c r="R410" s="226"/>
      <c r="S410" s="226"/>
      <c r="T410" s="227"/>
      <c r="U410" s="227"/>
      <c r="V410" s="227"/>
      <c r="W410" s="227"/>
      <c r="X410" s="227"/>
      <c r="Y410" s="227"/>
      <c r="Z410" s="227"/>
      <c r="AA410" s="227"/>
      <c r="AB410" s="227"/>
      <c r="AC410" s="227"/>
      <c r="AD410" s="227"/>
      <c r="AE410" s="226"/>
      <c r="AF410" s="227"/>
      <c r="AG410" s="227"/>
      <c r="AH410" s="227"/>
      <c r="AI410" s="227"/>
      <c r="AJ410" s="227"/>
      <c r="AK410" s="227"/>
      <c r="AL410" s="227"/>
      <c r="AM410" s="227"/>
      <c r="AN410" s="227"/>
      <c r="AO410" s="227"/>
      <c r="AP410" s="228"/>
    </row>
    <row r="411" spans="1:43" s="13" customFormat="1" ht="12.75" x14ac:dyDescent="0.2">
      <c r="A411" s="195" t="s">
        <v>1210</v>
      </c>
      <c r="B411" s="281" t="s">
        <v>918</v>
      </c>
      <c r="C411" s="280" t="s">
        <v>1078</v>
      </c>
      <c r="D411" s="198"/>
      <c r="E411" s="320"/>
      <c r="F411" s="258">
        <v>0</v>
      </c>
      <c r="G411" s="258">
        <v>0</v>
      </c>
      <c r="H411" s="18">
        <f t="shared" si="54"/>
        <v>0</v>
      </c>
      <c r="I411" s="232">
        <f t="shared" si="55"/>
        <v>0</v>
      </c>
      <c r="J411" s="321"/>
      <c r="K411" s="258"/>
      <c r="L411" s="258">
        <v>0</v>
      </c>
      <c r="M411" s="18">
        <f t="shared" si="56"/>
        <v>0</v>
      </c>
      <c r="N411" s="225"/>
      <c r="O411" s="259">
        <v>0</v>
      </c>
      <c r="P411" s="234">
        <f t="shared" si="57"/>
        <v>0</v>
      </c>
      <c r="Q411" s="323"/>
      <c r="R411" s="226">
        <v>0</v>
      </c>
      <c r="S411" s="226">
        <v>0</v>
      </c>
      <c r="T411" s="227">
        <v>0</v>
      </c>
      <c r="U411" s="227">
        <v>0</v>
      </c>
      <c r="V411" s="227">
        <v>0</v>
      </c>
      <c r="W411" s="227">
        <v>0</v>
      </c>
      <c r="X411" s="227">
        <v>0</v>
      </c>
      <c r="Y411" s="227">
        <v>0</v>
      </c>
      <c r="Z411" s="227">
        <v>0</v>
      </c>
      <c r="AA411" s="227">
        <v>0</v>
      </c>
      <c r="AB411" s="227">
        <v>0</v>
      </c>
      <c r="AC411" s="227">
        <v>0</v>
      </c>
      <c r="AD411" s="227">
        <v>0</v>
      </c>
      <c r="AE411" s="226">
        <v>0</v>
      </c>
      <c r="AF411" s="227">
        <v>0</v>
      </c>
      <c r="AG411" s="227">
        <v>0</v>
      </c>
      <c r="AH411" s="227">
        <v>0</v>
      </c>
      <c r="AI411" s="227">
        <v>0</v>
      </c>
      <c r="AJ411" s="227">
        <v>0</v>
      </c>
      <c r="AK411" s="227">
        <v>0</v>
      </c>
      <c r="AL411" s="227">
        <v>0</v>
      </c>
      <c r="AM411" s="227">
        <v>0</v>
      </c>
      <c r="AN411" s="227">
        <v>0</v>
      </c>
      <c r="AO411" s="227">
        <v>0</v>
      </c>
      <c r="AP411" s="228">
        <v>0</v>
      </c>
    </row>
    <row r="412" spans="1:43" s="13" customFormat="1" ht="0.95" customHeight="1" outlineLevel="2" x14ac:dyDescent="0.2">
      <c r="A412" s="195"/>
      <c r="B412" s="279"/>
      <c r="C412" s="280"/>
      <c r="D412" s="198"/>
      <c r="E412" s="320"/>
      <c r="F412" s="258"/>
      <c r="G412" s="258"/>
      <c r="H412" s="18">
        <f t="shared" si="54"/>
        <v>0</v>
      </c>
      <c r="I412" s="232">
        <f t="shared" si="55"/>
        <v>0</v>
      </c>
      <c r="J412" s="321"/>
      <c r="K412" s="258"/>
      <c r="L412" s="258"/>
      <c r="M412" s="18">
        <f t="shared" si="56"/>
        <v>0</v>
      </c>
      <c r="N412" s="225"/>
      <c r="O412" s="259"/>
      <c r="P412" s="234">
        <f t="shared" si="57"/>
        <v>0</v>
      </c>
      <c r="Q412" s="323"/>
      <c r="R412" s="226"/>
      <c r="S412" s="226"/>
      <c r="T412" s="227"/>
      <c r="U412" s="227"/>
      <c r="V412" s="227"/>
      <c r="W412" s="227"/>
      <c r="X412" s="227"/>
      <c r="Y412" s="227"/>
      <c r="Z412" s="227"/>
      <c r="AA412" s="227"/>
      <c r="AB412" s="227"/>
      <c r="AC412" s="227"/>
      <c r="AD412" s="227"/>
      <c r="AE412" s="226"/>
      <c r="AF412" s="227"/>
      <c r="AG412" s="227"/>
      <c r="AH412" s="227"/>
      <c r="AI412" s="227"/>
      <c r="AJ412" s="227"/>
      <c r="AK412" s="227"/>
      <c r="AL412" s="227"/>
      <c r="AM412" s="227"/>
      <c r="AN412" s="227"/>
      <c r="AO412" s="227"/>
      <c r="AP412" s="228"/>
    </row>
    <row r="413" spans="1:43" s="13" customFormat="1" ht="12.75" x14ac:dyDescent="0.2">
      <c r="A413" s="195" t="s">
        <v>1211</v>
      </c>
      <c r="B413" s="281" t="s">
        <v>920</v>
      </c>
      <c r="C413" s="280" t="s">
        <v>1079</v>
      </c>
      <c r="D413" s="198"/>
      <c r="E413" s="320"/>
      <c r="F413" s="258">
        <v>0</v>
      </c>
      <c r="G413" s="258">
        <v>0</v>
      </c>
      <c r="H413" s="18">
        <f t="shared" si="54"/>
        <v>0</v>
      </c>
      <c r="I413" s="232">
        <f t="shared" si="55"/>
        <v>0</v>
      </c>
      <c r="J413" s="321"/>
      <c r="K413" s="258"/>
      <c r="L413" s="258">
        <v>0</v>
      </c>
      <c r="M413" s="18">
        <f t="shared" si="56"/>
        <v>0</v>
      </c>
      <c r="N413" s="225"/>
      <c r="O413" s="259">
        <v>0</v>
      </c>
      <c r="P413" s="234">
        <f t="shared" si="57"/>
        <v>0</v>
      </c>
      <c r="Q413" s="323"/>
      <c r="R413" s="226">
        <v>0</v>
      </c>
      <c r="S413" s="226">
        <v>0</v>
      </c>
      <c r="T413" s="227">
        <v>0</v>
      </c>
      <c r="U413" s="227">
        <v>0</v>
      </c>
      <c r="V413" s="227">
        <v>0</v>
      </c>
      <c r="W413" s="227">
        <v>0</v>
      </c>
      <c r="X413" s="227">
        <v>0</v>
      </c>
      <c r="Y413" s="227">
        <v>0</v>
      </c>
      <c r="Z413" s="227">
        <v>0</v>
      </c>
      <c r="AA413" s="227">
        <v>0</v>
      </c>
      <c r="AB413" s="227">
        <v>0</v>
      </c>
      <c r="AC413" s="227">
        <v>0</v>
      </c>
      <c r="AD413" s="227">
        <v>0</v>
      </c>
      <c r="AE413" s="226">
        <v>0</v>
      </c>
      <c r="AF413" s="227">
        <v>0</v>
      </c>
      <c r="AG413" s="227">
        <v>0</v>
      </c>
      <c r="AH413" s="227">
        <v>0</v>
      </c>
      <c r="AI413" s="227">
        <v>0</v>
      </c>
      <c r="AJ413" s="227">
        <v>0</v>
      </c>
      <c r="AK413" s="227">
        <v>0</v>
      </c>
      <c r="AL413" s="227">
        <v>0</v>
      </c>
      <c r="AM413" s="227">
        <v>0</v>
      </c>
      <c r="AN413" s="227">
        <v>0</v>
      </c>
      <c r="AO413" s="227">
        <v>0</v>
      </c>
      <c r="AP413" s="228">
        <v>0</v>
      </c>
    </row>
    <row r="414" spans="1:43" s="13" customFormat="1" ht="0.95" customHeight="1" outlineLevel="2" x14ac:dyDescent="0.2">
      <c r="A414" s="195"/>
      <c r="B414" s="279"/>
      <c r="C414" s="280"/>
      <c r="D414" s="198"/>
      <c r="E414" s="320"/>
      <c r="F414" s="258"/>
      <c r="G414" s="258"/>
      <c r="H414" s="18">
        <f t="shared" si="54"/>
        <v>0</v>
      </c>
      <c r="I414" s="232">
        <f t="shared" si="55"/>
        <v>0</v>
      </c>
      <c r="J414" s="321"/>
      <c r="K414" s="258"/>
      <c r="L414" s="258"/>
      <c r="M414" s="18">
        <f t="shared" si="56"/>
        <v>0</v>
      </c>
      <c r="N414" s="225"/>
      <c r="O414" s="259"/>
      <c r="P414" s="234">
        <f t="shared" si="57"/>
        <v>0</v>
      </c>
      <c r="Q414" s="323"/>
      <c r="R414" s="226"/>
      <c r="S414" s="226"/>
      <c r="T414" s="227"/>
      <c r="U414" s="227"/>
      <c r="V414" s="227"/>
      <c r="W414" s="227"/>
      <c r="X414" s="227"/>
      <c r="Y414" s="227"/>
      <c r="Z414" s="227"/>
      <c r="AA414" s="227"/>
      <c r="AB414" s="227"/>
      <c r="AC414" s="227"/>
      <c r="AD414" s="227"/>
      <c r="AE414" s="226"/>
      <c r="AF414" s="227"/>
      <c r="AG414" s="227"/>
      <c r="AH414" s="227"/>
      <c r="AI414" s="227"/>
      <c r="AJ414" s="227"/>
      <c r="AK414" s="227"/>
      <c r="AL414" s="227"/>
      <c r="AM414" s="227"/>
      <c r="AN414" s="227"/>
      <c r="AO414" s="227"/>
      <c r="AP414" s="228"/>
    </row>
    <row r="415" spans="1:43" s="13" customFormat="1" ht="0.95" customHeight="1" outlineLevel="2" x14ac:dyDescent="0.2">
      <c r="A415" s="195"/>
      <c r="B415" s="279"/>
      <c r="C415" s="280"/>
      <c r="D415" s="198"/>
      <c r="E415" s="320"/>
      <c r="F415" s="258"/>
      <c r="G415" s="258"/>
      <c r="H415" s="18">
        <f t="shared" si="54"/>
        <v>0</v>
      </c>
      <c r="I415" s="232">
        <f t="shared" si="55"/>
        <v>0</v>
      </c>
      <c r="J415" s="321"/>
      <c r="K415" s="258"/>
      <c r="L415" s="258"/>
      <c r="M415" s="18">
        <f t="shared" si="56"/>
        <v>0</v>
      </c>
      <c r="N415" s="225"/>
      <c r="O415" s="259"/>
      <c r="P415" s="234">
        <f t="shared" si="57"/>
        <v>0</v>
      </c>
      <c r="Q415" s="323"/>
      <c r="R415" s="226"/>
      <c r="S415" s="226"/>
      <c r="T415" s="227"/>
      <c r="U415" s="227"/>
      <c r="V415" s="227"/>
      <c r="W415" s="227"/>
      <c r="X415" s="227"/>
      <c r="Y415" s="227"/>
      <c r="Z415" s="227"/>
      <c r="AA415" s="227"/>
      <c r="AB415" s="227"/>
      <c r="AC415" s="227"/>
      <c r="AD415" s="227"/>
      <c r="AE415" s="226"/>
      <c r="AF415" s="227"/>
      <c r="AG415" s="227"/>
      <c r="AH415" s="227"/>
      <c r="AI415" s="227"/>
      <c r="AJ415" s="227"/>
      <c r="AK415" s="227"/>
      <c r="AL415" s="227"/>
      <c r="AM415" s="227"/>
      <c r="AN415" s="227"/>
      <c r="AO415" s="227"/>
      <c r="AP415" s="228"/>
    </row>
    <row r="416" spans="1:43" s="13" customFormat="1" ht="12.75" customHeight="1" outlineLevel="2" x14ac:dyDescent="0.2">
      <c r="A416" s="195" t="s">
        <v>1286</v>
      </c>
      <c r="B416" s="279"/>
      <c r="C416" s="256" t="s">
        <v>1080</v>
      </c>
      <c r="D416" s="195"/>
      <c r="E416" s="320"/>
      <c r="F416" s="258">
        <v>343572383.73699957</v>
      </c>
      <c r="G416" s="258">
        <v>296020207.02599972</v>
      </c>
      <c r="H416" s="18">
        <f t="shared" si="54"/>
        <v>47552176.710999846</v>
      </c>
      <c r="I416" s="232">
        <f t="shared" si="55"/>
        <v>0.16063827935510935</v>
      </c>
      <c r="J416" s="321"/>
      <c r="K416" s="258"/>
      <c r="L416" s="258">
        <v>296020207.02599972</v>
      </c>
      <c r="M416" s="18">
        <f t="shared" si="56"/>
        <v>47552176.710999846</v>
      </c>
      <c r="N416" s="225"/>
      <c r="O416" s="259">
        <v>353210839.98299944</v>
      </c>
      <c r="P416" s="234">
        <f t="shared" si="57"/>
        <v>-9638456.2459998727</v>
      </c>
      <c r="Q416" s="323"/>
      <c r="R416" s="226">
        <v>245870394.61800027</v>
      </c>
      <c r="S416" s="226">
        <v>261459148.30199981</v>
      </c>
      <c r="T416" s="227">
        <v>280681960.22600013</v>
      </c>
      <c r="U416" s="227">
        <v>259721362.53900009</v>
      </c>
      <c r="V416" s="227">
        <v>259346239.78400028</v>
      </c>
      <c r="W416" s="227">
        <v>262428442.66099969</v>
      </c>
      <c r="X416" s="227">
        <v>270017907.40799981</v>
      </c>
      <c r="Y416" s="227">
        <v>277445964.52999991</v>
      </c>
      <c r="Z416" s="227">
        <v>291525567.90799993</v>
      </c>
      <c r="AA416" s="227">
        <v>290701038.49800003</v>
      </c>
      <c r="AB416" s="227">
        <v>291463685.83500028</v>
      </c>
      <c r="AC416" s="227">
        <v>300280569.81100005</v>
      </c>
      <c r="AD416" s="227">
        <v>296020207.02599972</v>
      </c>
      <c r="AE416" s="226">
        <v>313507963.03599983</v>
      </c>
      <c r="AF416" s="227">
        <v>314902437.07600003</v>
      </c>
      <c r="AG416" s="227">
        <v>321940998.08100009</v>
      </c>
      <c r="AH416" s="227">
        <v>321265441.75199997</v>
      </c>
      <c r="AI416" s="227">
        <v>316584457.49300015</v>
      </c>
      <c r="AJ416" s="227">
        <v>335108034.7110002</v>
      </c>
      <c r="AK416" s="227">
        <v>320154084.35300022</v>
      </c>
      <c r="AL416" s="227">
        <v>322923479.3299998</v>
      </c>
      <c r="AM416" s="227">
        <v>346704348.98000002</v>
      </c>
      <c r="AN416" s="227">
        <v>346447943.43300015</v>
      </c>
      <c r="AO416" s="227">
        <v>353210839.98299944</v>
      </c>
      <c r="AP416" s="228">
        <v>343572383.73699957</v>
      </c>
    </row>
    <row r="417" spans="1:43" s="13" customFormat="1" ht="12.75" customHeight="1" outlineLevel="2" x14ac:dyDescent="0.2">
      <c r="A417" s="195" t="s">
        <v>1287</v>
      </c>
      <c r="B417" s="279"/>
      <c r="C417" s="256" t="s">
        <v>1081</v>
      </c>
      <c r="D417" s="195"/>
      <c r="E417" s="320"/>
      <c r="F417" s="258">
        <v>0</v>
      </c>
      <c r="G417" s="258">
        <v>0</v>
      </c>
      <c r="H417" s="18">
        <f t="shared" si="54"/>
        <v>0</v>
      </c>
      <c r="I417" s="232">
        <f t="shared" si="55"/>
        <v>0</v>
      </c>
      <c r="J417" s="321"/>
      <c r="K417" s="258"/>
      <c r="L417" s="258">
        <v>0</v>
      </c>
      <c r="M417" s="18">
        <f t="shared" si="56"/>
        <v>0</v>
      </c>
      <c r="N417" s="225"/>
      <c r="O417" s="259">
        <v>0</v>
      </c>
      <c r="P417" s="234">
        <f t="shared" si="57"/>
        <v>0</v>
      </c>
      <c r="Q417" s="323"/>
      <c r="R417" s="226">
        <v>0</v>
      </c>
      <c r="S417" s="226">
        <v>0</v>
      </c>
      <c r="T417" s="227">
        <v>0</v>
      </c>
      <c r="U417" s="227">
        <v>0</v>
      </c>
      <c r="V417" s="227">
        <v>0</v>
      </c>
      <c r="W417" s="227">
        <v>0</v>
      </c>
      <c r="X417" s="227">
        <v>0</v>
      </c>
      <c r="Y417" s="227">
        <v>0</v>
      </c>
      <c r="Z417" s="227">
        <v>0</v>
      </c>
      <c r="AA417" s="227">
        <v>0</v>
      </c>
      <c r="AB417" s="227">
        <v>0</v>
      </c>
      <c r="AC417" s="227">
        <v>0</v>
      </c>
      <c r="AD417" s="227">
        <v>0</v>
      </c>
      <c r="AE417" s="226">
        <v>0</v>
      </c>
      <c r="AF417" s="227">
        <v>0</v>
      </c>
      <c r="AG417" s="227">
        <v>0</v>
      </c>
      <c r="AH417" s="227">
        <v>0</v>
      </c>
      <c r="AI417" s="227">
        <v>0</v>
      </c>
      <c r="AJ417" s="227">
        <v>0</v>
      </c>
      <c r="AK417" s="227">
        <v>0</v>
      </c>
      <c r="AL417" s="227">
        <v>0</v>
      </c>
      <c r="AM417" s="227">
        <v>0</v>
      </c>
      <c r="AN417" s="227">
        <v>0</v>
      </c>
      <c r="AO417" s="227">
        <v>0</v>
      </c>
      <c r="AP417" s="228">
        <v>0</v>
      </c>
    </row>
    <row r="418" spans="1:43" s="13" customFormat="1" ht="12.75" x14ac:dyDescent="0.2">
      <c r="A418" s="195"/>
      <c r="B418" s="279" t="s">
        <v>922</v>
      </c>
      <c r="C418" s="280" t="s">
        <v>1082</v>
      </c>
      <c r="D418" s="198"/>
      <c r="E418" s="320"/>
      <c r="F418" s="258">
        <f>+F416-F417</f>
        <v>343572383.73699957</v>
      </c>
      <c r="G418" s="259">
        <f>+G416-G417</f>
        <v>296020207.02599972</v>
      </c>
      <c r="H418" s="18">
        <f t="shared" si="54"/>
        <v>47552176.710999846</v>
      </c>
      <c r="I418" s="232">
        <f t="shared" si="55"/>
        <v>0.16063827935510935</v>
      </c>
      <c r="J418" s="321"/>
      <c r="K418" s="258"/>
      <c r="L418" s="259">
        <f>+L416-L417</f>
        <v>296020207.02599972</v>
      </c>
      <c r="M418" s="18">
        <f t="shared" si="56"/>
        <v>47552176.710999846</v>
      </c>
      <c r="N418" s="225"/>
      <c r="O418" s="259">
        <f>+O416-O417</f>
        <v>353210839.98299944</v>
      </c>
      <c r="P418" s="234">
        <f t="shared" si="57"/>
        <v>-9638456.2459998727</v>
      </c>
      <c r="Q418" s="323"/>
      <c r="R418" s="226">
        <f t="shared" ref="R418:AP418" si="58">+R416-R417</f>
        <v>245870394.61800027</v>
      </c>
      <c r="S418" s="226">
        <f t="shared" si="58"/>
        <v>261459148.30199981</v>
      </c>
      <c r="T418" s="227">
        <f t="shared" si="58"/>
        <v>280681960.22600013</v>
      </c>
      <c r="U418" s="227">
        <f t="shared" si="58"/>
        <v>259721362.53900009</v>
      </c>
      <c r="V418" s="227">
        <f t="shared" si="58"/>
        <v>259346239.78400028</v>
      </c>
      <c r="W418" s="227">
        <f t="shared" si="58"/>
        <v>262428442.66099969</v>
      </c>
      <c r="X418" s="227">
        <f t="shared" si="58"/>
        <v>270017907.40799981</v>
      </c>
      <c r="Y418" s="227">
        <f t="shared" si="58"/>
        <v>277445964.52999991</v>
      </c>
      <c r="Z418" s="227">
        <f t="shared" si="58"/>
        <v>291525567.90799993</v>
      </c>
      <c r="AA418" s="227">
        <f t="shared" si="58"/>
        <v>290701038.49800003</v>
      </c>
      <c r="AB418" s="227">
        <f t="shared" si="58"/>
        <v>291463685.83500028</v>
      </c>
      <c r="AC418" s="227">
        <f t="shared" si="58"/>
        <v>300280569.81100005</v>
      </c>
      <c r="AD418" s="227">
        <f t="shared" si="58"/>
        <v>296020207.02599972</v>
      </c>
      <c r="AE418" s="226">
        <f t="shared" si="58"/>
        <v>313507963.03599983</v>
      </c>
      <c r="AF418" s="227">
        <f t="shared" si="58"/>
        <v>314902437.07600003</v>
      </c>
      <c r="AG418" s="227">
        <f t="shared" si="58"/>
        <v>321940998.08100009</v>
      </c>
      <c r="AH418" s="227">
        <f t="shared" si="58"/>
        <v>321265441.75199997</v>
      </c>
      <c r="AI418" s="227">
        <f t="shared" si="58"/>
        <v>316584457.49300015</v>
      </c>
      <c r="AJ418" s="227">
        <f t="shared" si="58"/>
        <v>335108034.7110002</v>
      </c>
      <c r="AK418" s="227">
        <f t="shared" si="58"/>
        <v>320154084.35300022</v>
      </c>
      <c r="AL418" s="227">
        <f t="shared" si="58"/>
        <v>322923479.3299998</v>
      </c>
      <c r="AM418" s="227">
        <f t="shared" si="58"/>
        <v>346704348.98000002</v>
      </c>
      <c r="AN418" s="227">
        <f t="shared" si="58"/>
        <v>346447943.43300015</v>
      </c>
      <c r="AO418" s="227">
        <f t="shared" si="58"/>
        <v>353210839.98299944</v>
      </c>
      <c r="AP418" s="228">
        <f t="shared" si="58"/>
        <v>343572383.73699957</v>
      </c>
    </row>
    <row r="419" spans="1:43" s="13" customFormat="1" ht="0.95" customHeight="1" outlineLevel="2" x14ac:dyDescent="0.2">
      <c r="A419" s="195"/>
      <c r="B419" s="279"/>
      <c r="C419" s="280"/>
      <c r="D419" s="198"/>
      <c r="E419" s="320"/>
      <c r="F419" s="258"/>
      <c r="G419" s="259"/>
      <c r="H419" s="18">
        <f t="shared" si="54"/>
        <v>0</v>
      </c>
      <c r="I419" s="232">
        <f t="shared" si="55"/>
        <v>0</v>
      </c>
      <c r="J419" s="321"/>
      <c r="K419" s="258"/>
      <c r="L419" s="259"/>
      <c r="M419" s="18">
        <f t="shared" si="56"/>
        <v>0</v>
      </c>
      <c r="N419" s="225"/>
      <c r="O419" s="259"/>
      <c r="P419" s="234">
        <f t="shared" si="57"/>
        <v>0</v>
      </c>
      <c r="Q419" s="323"/>
      <c r="R419" s="226"/>
      <c r="S419" s="226"/>
      <c r="T419" s="227"/>
      <c r="U419" s="227"/>
      <c r="V419" s="227"/>
      <c r="W419" s="227"/>
      <c r="X419" s="227"/>
      <c r="Y419" s="227"/>
      <c r="Z419" s="227"/>
      <c r="AA419" s="227"/>
      <c r="AB419" s="227"/>
      <c r="AC419" s="227"/>
      <c r="AD419" s="227"/>
      <c r="AE419" s="226"/>
      <c r="AF419" s="227"/>
      <c r="AG419" s="227"/>
      <c r="AH419" s="227"/>
      <c r="AI419" s="227"/>
      <c r="AJ419" s="227"/>
      <c r="AK419" s="227"/>
      <c r="AL419" s="227"/>
      <c r="AM419" s="227"/>
      <c r="AN419" s="227"/>
      <c r="AO419" s="227"/>
      <c r="AP419" s="228"/>
    </row>
    <row r="420" spans="1:43" s="229" customFormat="1" ht="12.75" x14ac:dyDescent="0.2">
      <c r="A420" s="195" t="s">
        <v>1212</v>
      </c>
      <c r="B420" s="279" t="s">
        <v>924</v>
      </c>
      <c r="C420" s="280" t="s">
        <v>1083</v>
      </c>
      <c r="D420" s="198"/>
      <c r="E420" s="320"/>
      <c r="F420" s="258">
        <v>0</v>
      </c>
      <c r="G420" s="259">
        <v>0</v>
      </c>
      <c r="H420" s="18">
        <f t="shared" si="54"/>
        <v>0</v>
      </c>
      <c r="I420" s="232">
        <f t="shared" si="55"/>
        <v>0</v>
      </c>
      <c r="J420" s="321"/>
      <c r="K420" s="258"/>
      <c r="L420" s="259">
        <v>0</v>
      </c>
      <c r="M420" s="18">
        <f t="shared" si="56"/>
        <v>0</v>
      </c>
      <c r="N420" s="225"/>
      <c r="O420" s="259">
        <v>0</v>
      </c>
      <c r="P420" s="234">
        <f t="shared" si="57"/>
        <v>0</v>
      </c>
      <c r="Q420" s="323"/>
      <c r="R420" s="226">
        <v>0</v>
      </c>
      <c r="S420" s="226">
        <v>0</v>
      </c>
      <c r="T420" s="227">
        <v>0</v>
      </c>
      <c r="U420" s="227">
        <v>0</v>
      </c>
      <c r="V420" s="227">
        <v>0</v>
      </c>
      <c r="W420" s="227">
        <v>0</v>
      </c>
      <c r="X420" s="227">
        <v>0</v>
      </c>
      <c r="Y420" s="227">
        <v>0</v>
      </c>
      <c r="Z420" s="227">
        <v>0</v>
      </c>
      <c r="AA420" s="227">
        <v>0</v>
      </c>
      <c r="AB420" s="227">
        <v>0</v>
      </c>
      <c r="AC420" s="227">
        <v>0</v>
      </c>
      <c r="AD420" s="227">
        <v>0</v>
      </c>
      <c r="AE420" s="226">
        <v>0</v>
      </c>
      <c r="AF420" s="227">
        <v>0</v>
      </c>
      <c r="AG420" s="227">
        <v>0</v>
      </c>
      <c r="AH420" s="227">
        <v>0</v>
      </c>
      <c r="AI420" s="227">
        <v>0</v>
      </c>
      <c r="AJ420" s="227">
        <v>0</v>
      </c>
      <c r="AK420" s="227">
        <v>0</v>
      </c>
      <c r="AL420" s="227">
        <v>0</v>
      </c>
      <c r="AM420" s="227">
        <v>0</v>
      </c>
      <c r="AN420" s="227">
        <v>0</v>
      </c>
      <c r="AO420" s="227">
        <v>0</v>
      </c>
      <c r="AP420" s="228">
        <v>0</v>
      </c>
    </row>
    <row r="421" spans="1:43" s="229" customFormat="1" ht="0.95" customHeight="1" outlineLevel="2" x14ac:dyDescent="0.2">
      <c r="A421" s="195"/>
      <c r="B421" s="279"/>
      <c r="C421" s="280"/>
      <c r="D421" s="198"/>
      <c r="E421" s="320"/>
      <c r="F421" s="258"/>
      <c r="G421" s="258"/>
      <c r="H421" s="18">
        <f t="shared" si="54"/>
        <v>0</v>
      </c>
      <c r="I421" s="232">
        <f t="shared" si="55"/>
        <v>0</v>
      </c>
      <c r="J421" s="321"/>
      <c r="K421" s="258"/>
      <c r="L421" s="258"/>
      <c r="M421" s="18">
        <f t="shared" si="56"/>
        <v>0</v>
      </c>
      <c r="N421" s="225"/>
      <c r="O421" s="259"/>
      <c r="P421" s="234">
        <f t="shared" si="57"/>
        <v>0</v>
      </c>
      <c r="Q421" s="323"/>
      <c r="R421" s="226"/>
      <c r="S421" s="226"/>
      <c r="T421" s="227"/>
      <c r="U421" s="227"/>
      <c r="V421" s="227"/>
      <c r="W421" s="227"/>
      <c r="X421" s="227"/>
      <c r="Y421" s="227"/>
      <c r="Z421" s="227"/>
      <c r="AA421" s="227"/>
      <c r="AB421" s="227"/>
      <c r="AC421" s="227"/>
      <c r="AD421" s="227"/>
      <c r="AE421" s="226"/>
      <c r="AF421" s="227"/>
      <c r="AG421" s="227"/>
      <c r="AH421" s="227"/>
      <c r="AI421" s="227"/>
      <c r="AJ421" s="227"/>
      <c r="AK421" s="227"/>
      <c r="AL421" s="227"/>
      <c r="AM421" s="227"/>
      <c r="AN421" s="227"/>
      <c r="AO421" s="227"/>
      <c r="AP421" s="228"/>
    </row>
    <row r="422" spans="1:43" s="13" customFormat="1" ht="12.75" x14ac:dyDescent="0.2">
      <c r="A422" s="195" t="s">
        <v>1213</v>
      </c>
      <c r="B422" s="281" t="s">
        <v>926</v>
      </c>
      <c r="C422" s="280" t="s">
        <v>1084</v>
      </c>
      <c r="D422" s="198"/>
      <c r="E422" s="320"/>
      <c r="F422" s="258">
        <v>0</v>
      </c>
      <c r="G422" s="258">
        <v>0</v>
      </c>
      <c r="H422" s="18">
        <f t="shared" si="54"/>
        <v>0</v>
      </c>
      <c r="I422" s="232">
        <f t="shared" si="55"/>
        <v>0</v>
      </c>
      <c r="J422" s="321"/>
      <c r="K422" s="258"/>
      <c r="L422" s="258">
        <v>0</v>
      </c>
      <c r="M422" s="18">
        <f t="shared" si="56"/>
        <v>0</v>
      </c>
      <c r="N422" s="225"/>
      <c r="O422" s="259">
        <v>0</v>
      </c>
      <c r="P422" s="234">
        <f t="shared" si="57"/>
        <v>0</v>
      </c>
      <c r="Q422" s="323"/>
      <c r="R422" s="226">
        <v>0</v>
      </c>
      <c r="S422" s="226">
        <v>0</v>
      </c>
      <c r="T422" s="227">
        <v>0</v>
      </c>
      <c r="U422" s="227">
        <v>0</v>
      </c>
      <c r="V422" s="227">
        <v>0</v>
      </c>
      <c r="W422" s="227">
        <v>0</v>
      </c>
      <c r="X422" s="227">
        <v>0</v>
      </c>
      <c r="Y422" s="227">
        <v>0</v>
      </c>
      <c r="Z422" s="227">
        <v>0</v>
      </c>
      <c r="AA422" s="227">
        <v>0</v>
      </c>
      <c r="AB422" s="227">
        <v>0</v>
      </c>
      <c r="AC422" s="227">
        <v>0</v>
      </c>
      <c r="AD422" s="227">
        <v>0</v>
      </c>
      <c r="AE422" s="226">
        <v>0</v>
      </c>
      <c r="AF422" s="227">
        <v>0</v>
      </c>
      <c r="AG422" s="227">
        <v>0</v>
      </c>
      <c r="AH422" s="227">
        <v>0</v>
      </c>
      <c r="AI422" s="227">
        <v>0</v>
      </c>
      <c r="AJ422" s="227">
        <v>0</v>
      </c>
      <c r="AK422" s="227">
        <v>0</v>
      </c>
      <c r="AL422" s="227">
        <v>0</v>
      </c>
      <c r="AM422" s="227">
        <v>0</v>
      </c>
      <c r="AN422" s="227">
        <v>0</v>
      </c>
      <c r="AO422" s="227">
        <v>0</v>
      </c>
      <c r="AP422" s="228">
        <v>0</v>
      </c>
    </row>
    <row r="423" spans="1:43" s="13" customFormat="1" ht="12.75" x14ac:dyDescent="0.2">
      <c r="A423" s="195"/>
      <c r="B423" s="279" t="s">
        <v>928</v>
      </c>
      <c r="C423" s="280" t="s">
        <v>1085</v>
      </c>
      <c r="D423" s="198"/>
      <c r="E423" s="320"/>
      <c r="F423" s="258"/>
      <c r="G423" s="258"/>
      <c r="H423" s="18">
        <f t="shared" si="54"/>
        <v>0</v>
      </c>
      <c r="I423" s="232">
        <f t="shared" si="55"/>
        <v>0</v>
      </c>
      <c r="J423" s="321"/>
      <c r="K423" s="258"/>
      <c r="L423" s="258"/>
      <c r="M423" s="18">
        <f t="shared" si="56"/>
        <v>0</v>
      </c>
      <c r="N423" s="225"/>
      <c r="O423" s="259"/>
      <c r="P423" s="234">
        <f t="shared" si="57"/>
        <v>0</v>
      </c>
      <c r="Q423" s="323"/>
      <c r="R423" s="226"/>
      <c r="S423" s="226"/>
      <c r="T423" s="227"/>
      <c r="U423" s="227"/>
      <c r="V423" s="227"/>
      <c r="W423" s="227"/>
      <c r="X423" s="227"/>
      <c r="Y423" s="227"/>
      <c r="Z423" s="227"/>
      <c r="AA423" s="227"/>
      <c r="AB423" s="227"/>
      <c r="AC423" s="227"/>
      <c r="AD423" s="227"/>
      <c r="AE423" s="226"/>
      <c r="AF423" s="227"/>
      <c r="AG423" s="227"/>
      <c r="AH423" s="227"/>
      <c r="AI423" s="227"/>
      <c r="AJ423" s="227"/>
      <c r="AK423" s="227"/>
      <c r="AL423" s="227"/>
      <c r="AM423" s="227"/>
      <c r="AN423" s="227"/>
      <c r="AO423" s="227"/>
      <c r="AP423" s="228"/>
    </row>
    <row r="424" spans="1:43" s="13" customFormat="1" ht="0.95" customHeight="1" outlineLevel="2" x14ac:dyDescent="0.2">
      <c r="A424" s="195"/>
      <c r="B424" s="279"/>
      <c r="C424" s="280"/>
      <c r="D424" s="198"/>
      <c r="E424" s="320"/>
      <c r="F424" s="258"/>
      <c r="G424" s="258"/>
      <c r="H424" s="18">
        <f t="shared" si="54"/>
        <v>0</v>
      </c>
      <c r="I424" s="232">
        <f t="shared" si="55"/>
        <v>0</v>
      </c>
      <c r="J424" s="321"/>
      <c r="K424" s="258"/>
      <c r="L424" s="258"/>
      <c r="M424" s="18">
        <f t="shared" si="56"/>
        <v>0</v>
      </c>
      <c r="N424" s="225"/>
      <c r="O424" s="259"/>
      <c r="P424" s="234">
        <f t="shared" si="57"/>
        <v>0</v>
      </c>
      <c r="Q424" s="323"/>
      <c r="R424" s="226"/>
      <c r="S424" s="226"/>
      <c r="T424" s="227"/>
      <c r="U424" s="227"/>
      <c r="V424" s="227"/>
      <c r="W424" s="227"/>
      <c r="X424" s="227"/>
      <c r="Y424" s="227"/>
      <c r="Z424" s="227"/>
      <c r="AA424" s="227"/>
      <c r="AB424" s="227"/>
      <c r="AC424" s="227"/>
      <c r="AD424" s="227"/>
      <c r="AE424" s="226"/>
      <c r="AF424" s="227"/>
      <c r="AG424" s="227"/>
      <c r="AH424" s="227"/>
      <c r="AI424" s="227"/>
      <c r="AJ424" s="227"/>
      <c r="AK424" s="227"/>
      <c r="AL424" s="227"/>
      <c r="AM424" s="227"/>
      <c r="AN424" s="227"/>
      <c r="AO424" s="227"/>
      <c r="AP424" s="228"/>
    </row>
    <row r="425" spans="1:43" s="13" customFormat="1" ht="12.75" outlineLevel="3" x14ac:dyDescent="0.2">
      <c r="A425" s="360" t="s">
        <v>1568</v>
      </c>
      <c r="B425" s="361" t="s">
        <v>2438</v>
      </c>
      <c r="C425" s="362" t="s">
        <v>3295</v>
      </c>
      <c r="D425" s="363"/>
      <c r="E425" s="364"/>
      <c r="F425" s="227">
        <v>0</v>
      </c>
      <c r="G425" s="227">
        <v>-558993.73</v>
      </c>
      <c r="H425" s="227">
        <f t="shared" si="54"/>
        <v>558993.73</v>
      </c>
      <c r="I425" s="437" t="str">
        <f t="shared" si="55"/>
        <v>N.M.</v>
      </c>
      <c r="J425" s="437"/>
      <c r="K425" s="227"/>
      <c r="L425" s="227">
        <v>-558993.73</v>
      </c>
      <c r="M425" s="227">
        <f t="shared" si="56"/>
        <v>558993.73</v>
      </c>
      <c r="N425" s="365"/>
      <c r="O425" s="18">
        <v>0</v>
      </c>
      <c r="P425" s="234">
        <f t="shared" si="57"/>
        <v>0</v>
      </c>
      <c r="Q425" s="353"/>
      <c r="R425" s="226">
        <v>-714799.9</v>
      </c>
      <c r="S425" s="226">
        <v>-714799.9</v>
      </c>
      <c r="T425" s="227">
        <v>-714799.9</v>
      </c>
      <c r="U425" s="227">
        <v>-702491.3</v>
      </c>
      <c r="V425" s="227">
        <v>-702491.3</v>
      </c>
      <c r="W425" s="227">
        <v>-702491.3</v>
      </c>
      <c r="X425" s="227">
        <v>-690182.70000000007</v>
      </c>
      <c r="Y425" s="227">
        <v>-690182.70000000007</v>
      </c>
      <c r="Z425" s="227">
        <v>-690182.70000000007</v>
      </c>
      <c r="AA425" s="227">
        <v>-677874.1</v>
      </c>
      <c r="AB425" s="227">
        <v>-677874.1</v>
      </c>
      <c r="AC425" s="227">
        <v>-677874.1</v>
      </c>
      <c r="AD425" s="227">
        <v>-558993.73</v>
      </c>
      <c r="AE425" s="226">
        <v>-558993.73</v>
      </c>
      <c r="AF425" s="227">
        <v>-558993.73</v>
      </c>
      <c r="AG425" s="227">
        <v>-551389.19000000006</v>
      </c>
      <c r="AH425" s="227">
        <v>-551389.19000000006</v>
      </c>
      <c r="AI425" s="227">
        <v>-551389.19000000006</v>
      </c>
      <c r="AJ425" s="227">
        <v>-543784.65</v>
      </c>
      <c r="AK425" s="227">
        <v>-543784.65</v>
      </c>
      <c r="AL425" s="227">
        <v>-543784.65</v>
      </c>
      <c r="AM425" s="227">
        <v>0</v>
      </c>
      <c r="AN425" s="227">
        <v>0</v>
      </c>
      <c r="AO425" s="227">
        <v>0</v>
      </c>
      <c r="AP425" s="228">
        <v>0</v>
      </c>
      <c r="AQ425" s="227"/>
    </row>
    <row r="426" spans="1:43" s="13" customFormat="1" ht="12.75" outlineLevel="3" x14ac:dyDescent="0.2">
      <c r="A426" s="360" t="s">
        <v>1569</v>
      </c>
      <c r="B426" s="361" t="s">
        <v>2439</v>
      </c>
      <c r="C426" s="362" t="s">
        <v>3296</v>
      </c>
      <c r="D426" s="363"/>
      <c r="E426" s="364"/>
      <c r="F426" s="227">
        <v>0</v>
      </c>
      <c r="G426" s="227">
        <v>2308835.04</v>
      </c>
      <c r="H426" s="227">
        <f t="shared" si="54"/>
        <v>-2308835.04</v>
      </c>
      <c r="I426" s="437" t="str">
        <f t="shared" si="55"/>
        <v>N.M.</v>
      </c>
      <c r="J426" s="437"/>
      <c r="K426" s="227"/>
      <c r="L426" s="227">
        <v>2308835.04</v>
      </c>
      <c r="M426" s="227">
        <f t="shared" si="56"/>
        <v>-2308835.04</v>
      </c>
      <c r="N426" s="365"/>
      <c r="O426" s="18">
        <v>0</v>
      </c>
      <c r="P426" s="234">
        <f t="shared" si="57"/>
        <v>0</v>
      </c>
      <c r="Q426" s="353"/>
      <c r="R426" s="226">
        <v>1593194.58</v>
      </c>
      <c r="S426" s="226">
        <v>1593194.58</v>
      </c>
      <c r="T426" s="227">
        <v>1593194.58</v>
      </c>
      <c r="U426" s="227">
        <v>1546745.15</v>
      </c>
      <c r="V426" s="227">
        <v>1546745.15</v>
      </c>
      <c r="W426" s="227">
        <v>1546745.15</v>
      </c>
      <c r="X426" s="227">
        <v>1500295.72</v>
      </c>
      <c r="Y426" s="227">
        <v>1500295.72</v>
      </c>
      <c r="Z426" s="227">
        <v>1500295.72</v>
      </c>
      <c r="AA426" s="227">
        <v>1453846.29</v>
      </c>
      <c r="AB426" s="227">
        <v>1453846.29</v>
      </c>
      <c r="AC426" s="227">
        <v>1453846.29</v>
      </c>
      <c r="AD426" s="227">
        <v>2308835.04</v>
      </c>
      <c r="AE426" s="226">
        <v>2308835.04</v>
      </c>
      <c r="AF426" s="227">
        <v>2308835.04</v>
      </c>
      <c r="AG426" s="227">
        <v>2261786.4900000002</v>
      </c>
      <c r="AH426" s="227">
        <v>2261786.4900000002</v>
      </c>
      <c r="AI426" s="227">
        <v>2261786.4900000002</v>
      </c>
      <c r="AJ426" s="227">
        <v>2214737.94</v>
      </c>
      <c r="AK426" s="227">
        <v>2214737.94</v>
      </c>
      <c r="AL426" s="227">
        <v>2214737.94</v>
      </c>
      <c r="AM426" s="227">
        <v>0</v>
      </c>
      <c r="AN426" s="227">
        <v>0</v>
      </c>
      <c r="AO426" s="227">
        <v>0</v>
      </c>
      <c r="AP426" s="228">
        <v>0</v>
      </c>
      <c r="AQ426" s="227"/>
    </row>
    <row r="427" spans="1:43" s="13" customFormat="1" ht="12.75" x14ac:dyDescent="0.2">
      <c r="A427" s="238" t="s">
        <v>1214</v>
      </c>
      <c r="B427" s="282" t="s">
        <v>930</v>
      </c>
      <c r="C427" s="283" t="s">
        <v>1086</v>
      </c>
      <c r="D427" s="241"/>
      <c r="E427" s="324"/>
      <c r="F427" s="261">
        <v>0</v>
      </c>
      <c r="G427" s="261">
        <v>1749841.31</v>
      </c>
      <c r="H427" s="243">
        <f t="shared" si="54"/>
        <v>-1749841.31</v>
      </c>
      <c r="I427" s="244" t="str">
        <f t="shared" si="55"/>
        <v>N.M.</v>
      </c>
      <c r="J427" s="325"/>
      <c r="K427" s="261"/>
      <c r="L427" s="261">
        <v>1749841.31</v>
      </c>
      <c r="M427" s="243">
        <f t="shared" si="56"/>
        <v>-1749841.31</v>
      </c>
      <c r="N427" s="246"/>
      <c r="O427" s="261">
        <v>0</v>
      </c>
      <c r="P427" s="247">
        <f t="shared" si="57"/>
        <v>0</v>
      </c>
      <c r="Q427" s="324"/>
      <c r="R427" s="248">
        <v>878394.68</v>
      </c>
      <c r="S427" s="248">
        <v>878394.68</v>
      </c>
      <c r="T427" s="243">
        <v>878394.68</v>
      </c>
      <c r="U427" s="243">
        <v>844253.84999999986</v>
      </c>
      <c r="V427" s="243">
        <v>844253.84999999986</v>
      </c>
      <c r="W427" s="243">
        <v>844253.84999999986</v>
      </c>
      <c r="X427" s="243">
        <v>810113.0199999999</v>
      </c>
      <c r="Y427" s="243">
        <v>810113.0199999999</v>
      </c>
      <c r="Z427" s="243">
        <v>810113.0199999999</v>
      </c>
      <c r="AA427" s="243">
        <v>775972.19000000006</v>
      </c>
      <c r="AB427" s="243">
        <v>775972.19000000006</v>
      </c>
      <c r="AC427" s="243">
        <v>775972.19000000006</v>
      </c>
      <c r="AD427" s="243">
        <v>1749841.31</v>
      </c>
      <c r="AE427" s="248">
        <v>1749841.31</v>
      </c>
      <c r="AF427" s="243">
        <v>1749841.31</v>
      </c>
      <c r="AG427" s="243">
        <v>1710397.3000000003</v>
      </c>
      <c r="AH427" s="243">
        <v>1710397.3000000003</v>
      </c>
      <c r="AI427" s="243">
        <v>1710397.3000000003</v>
      </c>
      <c r="AJ427" s="243">
        <v>1670953.29</v>
      </c>
      <c r="AK427" s="243">
        <v>1670953.29</v>
      </c>
      <c r="AL427" s="243">
        <v>1670953.29</v>
      </c>
      <c r="AM427" s="243">
        <v>0</v>
      </c>
      <c r="AN427" s="243">
        <v>0</v>
      </c>
      <c r="AO427" s="243">
        <v>0</v>
      </c>
      <c r="AP427" s="249">
        <v>0</v>
      </c>
    </row>
    <row r="428" spans="1:43" s="5" customFormat="1" ht="12.75" x14ac:dyDescent="0.2">
      <c r="A428" s="288"/>
      <c r="B428" s="327" t="s">
        <v>932</v>
      </c>
      <c r="C428" s="290" t="s">
        <v>1087</v>
      </c>
      <c r="D428" s="291"/>
      <c r="E428" s="328"/>
      <c r="F428" s="329">
        <f>+F394+F396+F398+F400+F402+F407+F409-F411-F413+F418+F420-F422+F423+F427</f>
        <v>920309345.97699952</v>
      </c>
      <c r="G428" s="329">
        <f>+G394+G396+G398+G400+G402+G407+G409-G411-G413+G418+G420-G422+G423+G427</f>
        <v>874355327.62599969</v>
      </c>
      <c r="H428" s="292">
        <f t="shared" si="54"/>
        <v>45954018.350999832</v>
      </c>
      <c r="I428" s="293">
        <f t="shared" si="55"/>
        <v>5.255760089639025E-2</v>
      </c>
      <c r="J428" s="330"/>
      <c r="K428" s="331"/>
      <c r="L428" s="329">
        <f>+L394+L396+L398+L400+L402+L407+L409-L411-L413+L418+L420-L422+L423+L427</f>
        <v>874355327.62599969</v>
      </c>
      <c r="M428" s="296">
        <f t="shared" si="56"/>
        <v>45954018.350999832</v>
      </c>
      <c r="N428" s="297"/>
      <c r="O428" s="329">
        <f>+O394+O396+O398+O400+O402+O407+O409-O411-O413+O418+O420-O422+O423+O427</f>
        <v>929796119.27299941</v>
      </c>
      <c r="P428" s="296">
        <f t="shared" si="57"/>
        <v>-9486773.2959998846</v>
      </c>
      <c r="Q428" s="328"/>
      <c r="R428" s="298">
        <f t="shared" ref="R428:AP428" si="59">+R394+R396+R398+R400+R402+R407+R409-R411-R413+R418+R420-R422+R423+R427</f>
        <v>823334068.58800018</v>
      </c>
      <c r="S428" s="298">
        <f t="shared" si="59"/>
        <v>838922822.27199972</v>
      </c>
      <c r="T428" s="299">
        <f t="shared" si="59"/>
        <v>858145634.19599998</v>
      </c>
      <c r="U428" s="299">
        <f t="shared" si="59"/>
        <v>837150895.67900002</v>
      </c>
      <c r="V428" s="299">
        <f t="shared" si="59"/>
        <v>836775772.92400026</v>
      </c>
      <c r="W428" s="299">
        <f t="shared" si="59"/>
        <v>839857975.80099964</v>
      </c>
      <c r="X428" s="299">
        <f t="shared" si="59"/>
        <v>847413299.7179997</v>
      </c>
      <c r="Y428" s="299">
        <f t="shared" si="59"/>
        <v>854841356.83999991</v>
      </c>
      <c r="Z428" s="299">
        <f t="shared" si="59"/>
        <v>868920960.21799994</v>
      </c>
      <c r="AA428" s="299">
        <f t="shared" si="59"/>
        <v>868062289.97800004</v>
      </c>
      <c r="AB428" s="299">
        <f t="shared" si="59"/>
        <v>868824937.3150003</v>
      </c>
      <c r="AC428" s="299">
        <f t="shared" si="59"/>
        <v>877641821.29100013</v>
      </c>
      <c r="AD428" s="299">
        <f t="shared" si="59"/>
        <v>874355327.62599969</v>
      </c>
      <c r="AE428" s="298">
        <f t="shared" si="59"/>
        <v>891843083.63599968</v>
      </c>
      <c r="AF428" s="299">
        <f t="shared" si="59"/>
        <v>893237557.67599988</v>
      </c>
      <c r="AG428" s="299">
        <f t="shared" si="59"/>
        <v>900236674.671</v>
      </c>
      <c r="AH428" s="299">
        <f t="shared" si="59"/>
        <v>899561118.34199989</v>
      </c>
      <c r="AI428" s="299">
        <f t="shared" si="59"/>
        <v>894880134.08300006</v>
      </c>
      <c r="AJ428" s="299">
        <f t="shared" si="59"/>
        <v>913364267.29100013</v>
      </c>
      <c r="AK428" s="299">
        <f t="shared" si="59"/>
        <v>898410316.93300009</v>
      </c>
      <c r="AL428" s="299">
        <f t="shared" si="59"/>
        <v>901179711.90999973</v>
      </c>
      <c r="AM428" s="299">
        <f t="shared" si="59"/>
        <v>923289628.26999998</v>
      </c>
      <c r="AN428" s="299">
        <f t="shared" si="59"/>
        <v>923033222.72300005</v>
      </c>
      <c r="AO428" s="299">
        <f t="shared" si="59"/>
        <v>929796119.27299941</v>
      </c>
      <c r="AP428" s="300">
        <f t="shared" si="59"/>
        <v>920309345.97699952</v>
      </c>
    </row>
    <row r="429" spans="1:43" s="13" customFormat="1" ht="12.75" x14ac:dyDescent="0.2">
      <c r="A429" s="195"/>
      <c r="B429" s="279"/>
      <c r="C429" s="286"/>
      <c r="D429" s="231"/>
      <c r="E429" s="323"/>
      <c r="F429" s="259"/>
      <c r="G429" s="259"/>
      <c r="H429" s="18"/>
      <c r="I429" s="232"/>
      <c r="J429" s="321"/>
      <c r="K429" s="322"/>
      <c r="L429" s="259"/>
      <c r="M429" s="234"/>
      <c r="N429" s="225"/>
      <c r="O429" s="259"/>
      <c r="P429" s="234"/>
      <c r="Q429" s="323"/>
      <c r="R429" s="226"/>
      <c r="S429" s="226"/>
      <c r="T429" s="227"/>
      <c r="U429" s="227"/>
      <c r="V429" s="227"/>
      <c r="W429" s="227"/>
      <c r="X429" s="227"/>
      <c r="Y429" s="227"/>
      <c r="Z429" s="227"/>
      <c r="AA429" s="227"/>
      <c r="AB429" s="227"/>
      <c r="AC429" s="227"/>
      <c r="AD429" s="227"/>
      <c r="AE429" s="226"/>
      <c r="AF429" s="227"/>
      <c r="AG429" s="227"/>
      <c r="AH429" s="227"/>
      <c r="AI429" s="227"/>
      <c r="AJ429" s="227"/>
      <c r="AK429" s="227"/>
      <c r="AL429" s="227"/>
      <c r="AM429" s="227"/>
      <c r="AN429" s="227"/>
      <c r="AO429" s="227"/>
      <c r="AP429" s="228"/>
    </row>
    <row r="430" spans="1:43" s="271" customFormat="1" ht="12.75" x14ac:dyDescent="0.2">
      <c r="A430" s="265"/>
      <c r="B430" s="266" t="s">
        <v>934</v>
      </c>
      <c r="C430" s="267" t="s">
        <v>1088</v>
      </c>
      <c r="D430" s="268"/>
      <c r="E430" s="332"/>
      <c r="F430" s="473"/>
      <c r="G430" s="473"/>
      <c r="H430" s="18"/>
      <c r="I430" s="232"/>
      <c r="J430" s="484"/>
      <c r="K430" s="485"/>
      <c r="L430" s="476"/>
      <c r="M430" s="234"/>
      <c r="N430" s="270"/>
      <c r="O430" s="476"/>
      <c r="P430" s="234"/>
      <c r="Q430" s="486"/>
      <c r="R430" s="478"/>
      <c r="S430" s="478"/>
      <c r="T430" s="479"/>
      <c r="U430" s="479"/>
      <c r="V430" s="479"/>
      <c r="W430" s="479"/>
      <c r="X430" s="479"/>
      <c r="Y430" s="479"/>
      <c r="Z430" s="479"/>
      <c r="AA430" s="479"/>
      <c r="AB430" s="479"/>
      <c r="AC430" s="479"/>
      <c r="AD430" s="479"/>
      <c r="AE430" s="478"/>
      <c r="AF430" s="479"/>
      <c r="AG430" s="479"/>
      <c r="AH430" s="479"/>
      <c r="AI430" s="479"/>
      <c r="AJ430" s="479"/>
      <c r="AK430" s="479"/>
      <c r="AL430" s="479"/>
      <c r="AM430" s="479"/>
      <c r="AN430" s="479"/>
      <c r="AO430" s="479"/>
      <c r="AP430" s="480"/>
    </row>
    <row r="431" spans="1:43" s="13" customFormat="1" ht="0.95" customHeight="1" outlineLevel="2" x14ac:dyDescent="0.2">
      <c r="A431" s="195"/>
      <c r="B431" s="301"/>
      <c r="C431" s="302"/>
      <c r="D431" s="303"/>
      <c r="E431" s="333"/>
      <c r="F431" s="273"/>
      <c r="G431" s="273"/>
      <c r="H431" s="18">
        <f t="shared" ref="H431:H450" si="60">+F431-G431</f>
        <v>0</v>
      </c>
      <c r="I431" s="232">
        <f t="shared" ref="I431:I450" si="61">IF(G431&lt;0,IF(H431=0,0,IF(OR(G431=0,F431=0),"N.M.",IF(ABS(H431/G431)&gt;=10,"N.M.",H431/(-G431)))),IF(H431=0,0,IF(OR(G431=0,F431=0),"N.M.",IF(ABS(H431/G431)&gt;=10,"N.M.",H431/G431))))</f>
        <v>0</v>
      </c>
      <c r="J431" s="334"/>
      <c r="K431" s="335"/>
      <c r="L431" s="276"/>
      <c r="M431" s="234" t="e">
        <f>+#REF!-L431</f>
        <v>#REF!</v>
      </c>
      <c r="N431" s="277"/>
      <c r="O431" s="276"/>
      <c r="P431" s="234">
        <f t="shared" ref="P431:P450" si="62">+F431-O431</f>
        <v>0</v>
      </c>
      <c r="Q431" s="336"/>
      <c r="R431" s="226"/>
      <c r="S431" s="226"/>
      <c r="T431" s="227"/>
      <c r="U431" s="227"/>
      <c r="V431" s="227"/>
      <c r="W431" s="227"/>
      <c r="X431" s="227"/>
      <c r="Y431" s="227"/>
      <c r="Z431" s="227"/>
      <c r="AA431" s="227"/>
      <c r="AB431" s="227"/>
      <c r="AC431" s="227"/>
      <c r="AD431" s="227"/>
      <c r="AE431" s="226"/>
      <c r="AF431" s="227"/>
      <c r="AG431" s="227"/>
      <c r="AH431" s="227"/>
      <c r="AI431" s="227"/>
      <c r="AJ431" s="227"/>
      <c r="AK431" s="227"/>
      <c r="AL431" s="227"/>
      <c r="AM431" s="227"/>
      <c r="AN431" s="227"/>
      <c r="AO431" s="227"/>
      <c r="AP431" s="228"/>
    </row>
    <row r="432" spans="1:43" s="13" customFormat="1" ht="12.75" x14ac:dyDescent="0.2">
      <c r="A432" s="195" t="s">
        <v>1215</v>
      </c>
      <c r="B432" s="235" t="s">
        <v>936</v>
      </c>
      <c r="C432" s="280" t="s">
        <v>1089</v>
      </c>
      <c r="D432" s="198"/>
      <c r="E432" s="320"/>
      <c r="F432" s="258">
        <v>0</v>
      </c>
      <c r="G432" s="258">
        <v>0</v>
      </c>
      <c r="H432" s="18">
        <f t="shared" si="60"/>
        <v>0</v>
      </c>
      <c r="I432" s="232">
        <f t="shared" si="61"/>
        <v>0</v>
      </c>
      <c r="J432" s="321"/>
      <c r="K432" s="322"/>
      <c r="L432" s="259">
        <v>0</v>
      </c>
      <c r="M432" s="234">
        <f t="shared" ref="M432:M450" si="63">F432-L432</f>
        <v>0</v>
      </c>
      <c r="N432" s="225"/>
      <c r="O432" s="259">
        <v>0</v>
      </c>
      <c r="P432" s="234">
        <f t="shared" si="62"/>
        <v>0</v>
      </c>
      <c r="Q432" s="323"/>
      <c r="R432" s="226">
        <v>0</v>
      </c>
      <c r="S432" s="226">
        <v>0</v>
      </c>
      <c r="T432" s="227">
        <v>0</v>
      </c>
      <c r="U432" s="227">
        <v>0</v>
      </c>
      <c r="V432" s="227">
        <v>0</v>
      </c>
      <c r="W432" s="227">
        <v>0</v>
      </c>
      <c r="X432" s="227">
        <v>0</v>
      </c>
      <c r="Y432" s="227">
        <v>0</v>
      </c>
      <c r="Z432" s="227">
        <v>0</v>
      </c>
      <c r="AA432" s="227">
        <v>0</v>
      </c>
      <c r="AB432" s="227">
        <v>0</v>
      </c>
      <c r="AC432" s="227">
        <v>0</v>
      </c>
      <c r="AD432" s="227">
        <v>0</v>
      </c>
      <c r="AE432" s="226">
        <v>0</v>
      </c>
      <c r="AF432" s="227">
        <v>0</v>
      </c>
      <c r="AG432" s="227">
        <v>0</v>
      </c>
      <c r="AH432" s="227">
        <v>0</v>
      </c>
      <c r="AI432" s="227">
        <v>0</v>
      </c>
      <c r="AJ432" s="227">
        <v>0</v>
      </c>
      <c r="AK432" s="227">
        <v>0</v>
      </c>
      <c r="AL432" s="227">
        <v>0</v>
      </c>
      <c r="AM432" s="227">
        <v>0</v>
      </c>
      <c r="AN432" s="227">
        <v>0</v>
      </c>
      <c r="AO432" s="227">
        <v>0</v>
      </c>
      <c r="AP432" s="228">
        <v>0</v>
      </c>
    </row>
    <row r="433" spans="1:43" s="13" customFormat="1" ht="0.95" customHeight="1" outlineLevel="2" x14ac:dyDescent="0.2">
      <c r="A433" s="195"/>
      <c r="B433" s="235"/>
      <c r="C433" s="280"/>
      <c r="D433" s="198"/>
      <c r="E433" s="320"/>
      <c r="F433" s="258"/>
      <c r="G433" s="258"/>
      <c r="H433" s="18">
        <f t="shared" si="60"/>
        <v>0</v>
      </c>
      <c r="I433" s="232">
        <f t="shared" si="61"/>
        <v>0</v>
      </c>
      <c r="J433" s="321"/>
      <c r="K433" s="322"/>
      <c r="L433" s="259"/>
      <c r="M433" s="234">
        <f t="shared" si="63"/>
        <v>0</v>
      </c>
      <c r="N433" s="225"/>
      <c r="O433" s="259"/>
      <c r="P433" s="234">
        <f t="shared" si="62"/>
        <v>0</v>
      </c>
      <c r="Q433" s="323"/>
      <c r="R433" s="226"/>
      <c r="S433" s="226"/>
      <c r="T433" s="227"/>
      <c r="U433" s="227"/>
      <c r="V433" s="227"/>
      <c r="W433" s="227"/>
      <c r="X433" s="227"/>
      <c r="Y433" s="227"/>
      <c r="Z433" s="227"/>
      <c r="AA433" s="227"/>
      <c r="AB433" s="227"/>
      <c r="AC433" s="227"/>
      <c r="AD433" s="227"/>
      <c r="AE433" s="226"/>
      <c r="AF433" s="227"/>
      <c r="AG433" s="227"/>
      <c r="AH433" s="227"/>
      <c r="AI433" s="227"/>
      <c r="AJ433" s="227"/>
      <c r="AK433" s="227"/>
      <c r="AL433" s="227"/>
      <c r="AM433" s="227"/>
      <c r="AN433" s="227"/>
      <c r="AO433" s="227"/>
      <c r="AP433" s="228"/>
    </row>
    <row r="434" spans="1:43" s="13" customFormat="1" ht="12.75" x14ac:dyDescent="0.2">
      <c r="A434" s="195" t="s">
        <v>1216</v>
      </c>
      <c r="B434" s="281" t="s">
        <v>938</v>
      </c>
      <c r="C434" s="280" t="s">
        <v>1090</v>
      </c>
      <c r="D434" s="198"/>
      <c r="E434" s="320"/>
      <c r="F434" s="258">
        <v>0</v>
      </c>
      <c r="G434" s="258">
        <v>0</v>
      </c>
      <c r="H434" s="18">
        <f t="shared" si="60"/>
        <v>0</v>
      </c>
      <c r="I434" s="232">
        <f t="shared" si="61"/>
        <v>0</v>
      </c>
      <c r="J434" s="321"/>
      <c r="K434" s="322"/>
      <c r="L434" s="259">
        <v>0</v>
      </c>
      <c r="M434" s="234">
        <f t="shared" si="63"/>
        <v>0</v>
      </c>
      <c r="N434" s="225"/>
      <c r="O434" s="259">
        <v>0</v>
      </c>
      <c r="P434" s="234">
        <f t="shared" si="62"/>
        <v>0</v>
      </c>
      <c r="Q434" s="323"/>
      <c r="R434" s="226">
        <v>0</v>
      </c>
      <c r="S434" s="226">
        <v>0</v>
      </c>
      <c r="T434" s="227">
        <v>0</v>
      </c>
      <c r="U434" s="227">
        <v>0</v>
      </c>
      <c r="V434" s="227">
        <v>0</v>
      </c>
      <c r="W434" s="227">
        <v>0</v>
      </c>
      <c r="X434" s="227">
        <v>0</v>
      </c>
      <c r="Y434" s="227">
        <v>0</v>
      </c>
      <c r="Z434" s="227">
        <v>0</v>
      </c>
      <c r="AA434" s="227">
        <v>0</v>
      </c>
      <c r="AB434" s="227">
        <v>0</v>
      </c>
      <c r="AC434" s="227">
        <v>0</v>
      </c>
      <c r="AD434" s="227">
        <v>0</v>
      </c>
      <c r="AE434" s="226">
        <v>0</v>
      </c>
      <c r="AF434" s="227">
        <v>0</v>
      </c>
      <c r="AG434" s="227">
        <v>0</v>
      </c>
      <c r="AH434" s="227">
        <v>0</v>
      </c>
      <c r="AI434" s="227">
        <v>0</v>
      </c>
      <c r="AJ434" s="227">
        <v>0</v>
      </c>
      <c r="AK434" s="227">
        <v>0</v>
      </c>
      <c r="AL434" s="227">
        <v>0</v>
      </c>
      <c r="AM434" s="227">
        <v>0</v>
      </c>
      <c r="AN434" s="227">
        <v>0</v>
      </c>
      <c r="AO434" s="227">
        <v>0</v>
      </c>
      <c r="AP434" s="228">
        <v>0</v>
      </c>
    </row>
    <row r="435" spans="1:43" s="13" customFormat="1" ht="0.95" customHeight="1" outlineLevel="2" x14ac:dyDescent="0.2">
      <c r="A435" s="195"/>
      <c r="B435" s="235"/>
      <c r="C435" s="280"/>
      <c r="D435" s="198"/>
      <c r="E435" s="320"/>
      <c r="F435" s="258"/>
      <c r="G435" s="258"/>
      <c r="H435" s="18">
        <f t="shared" si="60"/>
        <v>0</v>
      </c>
      <c r="I435" s="232">
        <f t="shared" si="61"/>
        <v>0</v>
      </c>
      <c r="J435" s="321"/>
      <c r="K435" s="322"/>
      <c r="L435" s="259"/>
      <c r="M435" s="234">
        <f t="shared" si="63"/>
        <v>0</v>
      </c>
      <c r="N435" s="225"/>
      <c r="O435" s="259"/>
      <c r="P435" s="234">
        <f t="shared" si="62"/>
        <v>0</v>
      </c>
      <c r="Q435" s="323"/>
      <c r="R435" s="226"/>
      <c r="S435" s="226"/>
      <c r="T435" s="227"/>
      <c r="U435" s="227"/>
      <c r="V435" s="227"/>
      <c r="W435" s="227"/>
      <c r="X435" s="227"/>
      <c r="Y435" s="227"/>
      <c r="Z435" s="227"/>
      <c r="AA435" s="227"/>
      <c r="AB435" s="227"/>
      <c r="AC435" s="227"/>
      <c r="AD435" s="227"/>
      <c r="AE435" s="226"/>
      <c r="AF435" s="227"/>
      <c r="AG435" s="227"/>
      <c r="AH435" s="227"/>
      <c r="AI435" s="227"/>
      <c r="AJ435" s="227"/>
      <c r="AK435" s="227"/>
      <c r="AL435" s="227"/>
      <c r="AM435" s="227"/>
      <c r="AN435" s="227"/>
      <c r="AO435" s="227"/>
      <c r="AP435" s="228"/>
    </row>
    <row r="436" spans="1:43" s="13" customFormat="1" ht="12.75" x14ac:dyDescent="0.2">
      <c r="A436" s="195" t="s">
        <v>1217</v>
      </c>
      <c r="B436" s="235" t="s">
        <v>940</v>
      </c>
      <c r="C436" s="280" t="s">
        <v>1091</v>
      </c>
      <c r="D436" s="198"/>
      <c r="E436" s="320"/>
      <c r="F436" s="258">
        <v>0</v>
      </c>
      <c r="G436" s="258">
        <v>0</v>
      </c>
      <c r="H436" s="18">
        <f t="shared" si="60"/>
        <v>0</v>
      </c>
      <c r="I436" s="232">
        <f t="shared" si="61"/>
        <v>0</v>
      </c>
      <c r="J436" s="321"/>
      <c r="K436" s="322"/>
      <c r="L436" s="259">
        <v>0</v>
      </c>
      <c r="M436" s="234">
        <f t="shared" si="63"/>
        <v>0</v>
      </c>
      <c r="N436" s="225"/>
      <c r="O436" s="259">
        <v>0</v>
      </c>
      <c r="P436" s="234">
        <f t="shared" si="62"/>
        <v>0</v>
      </c>
      <c r="Q436" s="323"/>
      <c r="R436" s="226">
        <v>0</v>
      </c>
      <c r="S436" s="226">
        <v>0</v>
      </c>
      <c r="T436" s="227">
        <v>0</v>
      </c>
      <c r="U436" s="227">
        <v>0</v>
      </c>
      <c r="V436" s="227">
        <v>0</v>
      </c>
      <c r="W436" s="227">
        <v>0</v>
      </c>
      <c r="X436" s="227">
        <v>0</v>
      </c>
      <c r="Y436" s="227">
        <v>0</v>
      </c>
      <c r="Z436" s="227">
        <v>0</v>
      </c>
      <c r="AA436" s="227">
        <v>0</v>
      </c>
      <c r="AB436" s="227">
        <v>0</v>
      </c>
      <c r="AC436" s="227">
        <v>0</v>
      </c>
      <c r="AD436" s="227">
        <v>0</v>
      </c>
      <c r="AE436" s="226">
        <v>0</v>
      </c>
      <c r="AF436" s="227">
        <v>0</v>
      </c>
      <c r="AG436" s="227">
        <v>0</v>
      </c>
      <c r="AH436" s="227">
        <v>0</v>
      </c>
      <c r="AI436" s="227">
        <v>0</v>
      </c>
      <c r="AJ436" s="227">
        <v>0</v>
      </c>
      <c r="AK436" s="227">
        <v>0</v>
      </c>
      <c r="AL436" s="227">
        <v>0</v>
      </c>
      <c r="AM436" s="227">
        <v>0</v>
      </c>
      <c r="AN436" s="227">
        <v>0</v>
      </c>
      <c r="AO436" s="227">
        <v>0</v>
      </c>
      <c r="AP436" s="228">
        <v>0</v>
      </c>
    </row>
    <row r="437" spans="1:43" s="13" customFormat="1" ht="0.95" customHeight="1" outlineLevel="2" x14ac:dyDescent="0.2">
      <c r="A437" s="195"/>
      <c r="B437" s="235"/>
      <c r="C437" s="280"/>
      <c r="D437" s="198"/>
      <c r="E437" s="320"/>
      <c r="F437" s="258"/>
      <c r="G437" s="258"/>
      <c r="H437" s="18">
        <f t="shared" si="60"/>
        <v>0</v>
      </c>
      <c r="I437" s="232">
        <f t="shared" si="61"/>
        <v>0</v>
      </c>
      <c r="J437" s="321"/>
      <c r="K437" s="322"/>
      <c r="L437" s="259"/>
      <c r="M437" s="234">
        <f t="shared" si="63"/>
        <v>0</v>
      </c>
      <c r="N437" s="225"/>
      <c r="O437" s="259"/>
      <c r="P437" s="234">
        <f t="shared" si="62"/>
        <v>0</v>
      </c>
      <c r="Q437" s="323"/>
      <c r="R437" s="226"/>
      <c r="S437" s="226"/>
      <c r="T437" s="227"/>
      <c r="U437" s="227"/>
      <c r="V437" s="227"/>
      <c r="W437" s="227"/>
      <c r="X437" s="227"/>
      <c r="Y437" s="227"/>
      <c r="Z437" s="227"/>
      <c r="AA437" s="227"/>
      <c r="AB437" s="227"/>
      <c r="AC437" s="227"/>
      <c r="AD437" s="227"/>
      <c r="AE437" s="226"/>
      <c r="AF437" s="227"/>
      <c r="AG437" s="227"/>
      <c r="AH437" s="227"/>
      <c r="AI437" s="227"/>
      <c r="AJ437" s="227"/>
      <c r="AK437" s="227"/>
      <c r="AL437" s="227"/>
      <c r="AM437" s="227"/>
      <c r="AN437" s="227"/>
      <c r="AO437" s="227"/>
      <c r="AP437" s="228"/>
    </row>
    <row r="438" spans="1:43" s="13" customFormat="1" ht="12.75" outlineLevel="3" x14ac:dyDescent="0.2">
      <c r="A438" s="360" t="s">
        <v>1570</v>
      </c>
      <c r="B438" s="361" t="s">
        <v>2440</v>
      </c>
      <c r="C438" s="362" t="s">
        <v>3297</v>
      </c>
      <c r="D438" s="363"/>
      <c r="E438" s="364"/>
      <c r="F438" s="227">
        <v>0</v>
      </c>
      <c r="G438" s="227">
        <v>65000000</v>
      </c>
      <c r="H438" s="227">
        <f t="shared" si="60"/>
        <v>-65000000</v>
      </c>
      <c r="I438" s="437" t="str">
        <f t="shared" si="61"/>
        <v>N.M.</v>
      </c>
      <c r="J438" s="437"/>
      <c r="K438" s="227"/>
      <c r="L438" s="227">
        <v>65000000</v>
      </c>
      <c r="M438" s="227">
        <f t="shared" si="63"/>
        <v>-65000000</v>
      </c>
      <c r="N438" s="365"/>
      <c r="O438" s="18">
        <v>0</v>
      </c>
      <c r="P438" s="234">
        <f t="shared" si="62"/>
        <v>0</v>
      </c>
      <c r="Q438" s="353"/>
      <c r="R438" s="226">
        <v>65000000</v>
      </c>
      <c r="S438" s="226">
        <v>65000000</v>
      </c>
      <c r="T438" s="227">
        <v>65000000</v>
      </c>
      <c r="U438" s="227">
        <v>65000000</v>
      </c>
      <c r="V438" s="227">
        <v>65000000</v>
      </c>
      <c r="W438" s="227">
        <v>65000000</v>
      </c>
      <c r="X438" s="227">
        <v>65000000</v>
      </c>
      <c r="Y438" s="227">
        <v>65000000</v>
      </c>
      <c r="Z438" s="227">
        <v>65000000</v>
      </c>
      <c r="AA438" s="227">
        <v>65000000</v>
      </c>
      <c r="AB438" s="227">
        <v>65000000</v>
      </c>
      <c r="AC438" s="227">
        <v>65000000</v>
      </c>
      <c r="AD438" s="227">
        <v>65000000</v>
      </c>
      <c r="AE438" s="226">
        <v>65000000</v>
      </c>
      <c r="AF438" s="227">
        <v>65000000</v>
      </c>
      <c r="AG438" s="227">
        <v>65000000</v>
      </c>
      <c r="AH438" s="227">
        <v>65000000</v>
      </c>
      <c r="AI438" s="227">
        <v>65000000</v>
      </c>
      <c r="AJ438" s="227">
        <v>0</v>
      </c>
      <c r="AK438" s="227">
        <v>0</v>
      </c>
      <c r="AL438" s="227">
        <v>0</v>
      </c>
      <c r="AM438" s="227">
        <v>0</v>
      </c>
      <c r="AN438" s="227">
        <v>0</v>
      </c>
      <c r="AO438" s="227">
        <v>0</v>
      </c>
      <c r="AP438" s="228">
        <v>0</v>
      </c>
      <c r="AQ438" s="227"/>
    </row>
    <row r="439" spans="1:43" s="13" customFormat="1" ht="12.75" outlineLevel="3" x14ac:dyDescent="0.2">
      <c r="A439" s="360" t="s">
        <v>1571</v>
      </c>
      <c r="B439" s="361" t="s">
        <v>2441</v>
      </c>
      <c r="C439" s="362" t="s">
        <v>3298</v>
      </c>
      <c r="D439" s="363"/>
      <c r="E439" s="364"/>
      <c r="F439" s="227">
        <v>0</v>
      </c>
      <c r="G439" s="227">
        <v>150000000</v>
      </c>
      <c r="H439" s="227">
        <f t="shared" si="60"/>
        <v>-150000000</v>
      </c>
      <c r="I439" s="437" t="str">
        <f t="shared" si="61"/>
        <v>N.M.</v>
      </c>
      <c r="J439" s="437"/>
      <c r="K439" s="227"/>
      <c r="L439" s="227">
        <v>150000000</v>
      </c>
      <c r="M439" s="227">
        <f t="shared" si="63"/>
        <v>-150000000</v>
      </c>
      <c r="N439" s="365"/>
      <c r="O439" s="18">
        <v>275000000</v>
      </c>
      <c r="P439" s="234">
        <f t="shared" si="62"/>
        <v>-275000000</v>
      </c>
      <c r="Q439" s="353"/>
      <c r="R439" s="226">
        <v>75000000</v>
      </c>
      <c r="S439" s="226">
        <v>75000000</v>
      </c>
      <c r="T439" s="227">
        <v>75000000</v>
      </c>
      <c r="U439" s="227">
        <v>75000000</v>
      </c>
      <c r="V439" s="227">
        <v>75000000</v>
      </c>
      <c r="W439" s="227">
        <v>75000000</v>
      </c>
      <c r="X439" s="227">
        <v>225000000</v>
      </c>
      <c r="Y439" s="227">
        <v>225000000</v>
      </c>
      <c r="Z439" s="227">
        <v>225000000</v>
      </c>
      <c r="AA439" s="227">
        <v>225000000</v>
      </c>
      <c r="AB439" s="227">
        <v>150000000</v>
      </c>
      <c r="AC439" s="227">
        <v>150000000</v>
      </c>
      <c r="AD439" s="227">
        <v>150000000</v>
      </c>
      <c r="AE439" s="226">
        <v>150000000</v>
      </c>
      <c r="AF439" s="227">
        <v>150000000</v>
      </c>
      <c r="AG439" s="227">
        <v>150000000</v>
      </c>
      <c r="AH439" s="227">
        <v>150000000</v>
      </c>
      <c r="AI439" s="227">
        <v>150000000</v>
      </c>
      <c r="AJ439" s="227">
        <v>0</v>
      </c>
      <c r="AK439" s="227">
        <v>75000000</v>
      </c>
      <c r="AL439" s="227">
        <v>150000000</v>
      </c>
      <c r="AM439" s="227">
        <v>275000000</v>
      </c>
      <c r="AN439" s="227">
        <v>275000000</v>
      </c>
      <c r="AO439" s="227">
        <v>275000000</v>
      </c>
      <c r="AP439" s="228">
        <v>0</v>
      </c>
      <c r="AQ439" s="227"/>
    </row>
    <row r="440" spans="1:43" s="13" customFormat="1" ht="12.75" outlineLevel="3" x14ac:dyDescent="0.2">
      <c r="A440" s="360" t="s">
        <v>1572</v>
      </c>
      <c r="B440" s="361" t="s">
        <v>2442</v>
      </c>
      <c r="C440" s="362" t="s">
        <v>3299</v>
      </c>
      <c r="D440" s="363"/>
      <c r="E440" s="364"/>
      <c r="F440" s="227">
        <v>690000000</v>
      </c>
      <c r="G440" s="227">
        <v>690000000</v>
      </c>
      <c r="H440" s="227">
        <f t="shared" si="60"/>
        <v>0</v>
      </c>
      <c r="I440" s="437">
        <f t="shared" si="61"/>
        <v>0</v>
      </c>
      <c r="J440" s="437"/>
      <c r="K440" s="227"/>
      <c r="L440" s="227">
        <v>690000000</v>
      </c>
      <c r="M440" s="227">
        <f t="shared" si="63"/>
        <v>0</v>
      </c>
      <c r="N440" s="365"/>
      <c r="O440" s="18">
        <v>690000000</v>
      </c>
      <c r="P440" s="234">
        <f t="shared" si="62"/>
        <v>0</v>
      </c>
      <c r="Q440" s="353"/>
      <c r="R440" s="226">
        <v>690000000</v>
      </c>
      <c r="S440" s="226">
        <v>690000000</v>
      </c>
      <c r="T440" s="227">
        <v>690000000</v>
      </c>
      <c r="U440" s="227">
        <v>690000000</v>
      </c>
      <c r="V440" s="227">
        <v>690000000</v>
      </c>
      <c r="W440" s="227">
        <v>690000000</v>
      </c>
      <c r="X440" s="227">
        <v>690000000</v>
      </c>
      <c r="Y440" s="227">
        <v>690000000</v>
      </c>
      <c r="Z440" s="227">
        <v>690000000</v>
      </c>
      <c r="AA440" s="227">
        <v>690000000</v>
      </c>
      <c r="AB440" s="227">
        <v>690000000</v>
      </c>
      <c r="AC440" s="227">
        <v>690000000</v>
      </c>
      <c r="AD440" s="227">
        <v>690000000</v>
      </c>
      <c r="AE440" s="226">
        <v>690000000</v>
      </c>
      <c r="AF440" s="227">
        <v>690000000</v>
      </c>
      <c r="AG440" s="227">
        <v>690000000</v>
      </c>
      <c r="AH440" s="227">
        <v>690000000</v>
      </c>
      <c r="AI440" s="227">
        <v>690000000</v>
      </c>
      <c r="AJ440" s="227">
        <v>690000000</v>
      </c>
      <c r="AK440" s="227">
        <v>690000000</v>
      </c>
      <c r="AL440" s="227">
        <v>690000000</v>
      </c>
      <c r="AM440" s="227">
        <v>690000000</v>
      </c>
      <c r="AN440" s="227">
        <v>690000000</v>
      </c>
      <c r="AO440" s="227">
        <v>690000000</v>
      </c>
      <c r="AP440" s="228">
        <v>690000000</v>
      </c>
      <c r="AQ440" s="227"/>
    </row>
    <row r="441" spans="1:43" s="13" customFormat="1" ht="12.75" outlineLevel="3" x14ac:dyDescent="0.2">
      <c r="A441" s="360" t="s">
        <v>1573</v>
      </c>
      <c r="B441" s="361" t="s">
        <v>2443</v>
      </c>
      <c r="C441" s="362" t="s">
        <v>3300</v>
      </c>
      <c r="D441" s="363"/>
      <c r="E441" s="364"/>
      <c r="F441" s="227">
        <v>0</v>
      </c>
      <c r="G441" s="227">
        <v>0</v>
      </c>
      <c r="H441" s="227">
        <f t="shared" si="60"/>
        <v>0</v>
      </c>
      <c r="I441" s="437">
        <f t="shared" si="61"/>
        <v>0</v>
      </c>
      <c r="J441" s="437"/>
      <c r="K441" s="227"/>
      <c r="L441" s="227">
        <v>0</v>
      </c>
      <c r="M441" s="227">
        <f t="shared" si="63"/>
        <v>0</v>
      </c>
      <c r="N441" s="365"/>
      <c r="O441" s="18">
        <v>0</v>
      </c>
      <c r="P441" s="234">
        <f t="shared" si="62"/>
        <v>0</v>
      </c>
      <c r="Q441" s="353"/>
      <c r="R441" s="226">
        <v>125000000</v>
      </c>
      <c r="S441" s="226">
        <v>125000000</v>
      </c>
      <c r="T441" s="227">
        <v>125000000</v>
      </c>
      <c r="U441" s="227">
        <v>0</v>
      </c>
      <c r="V441" s="227">
        <v>0</v>
      </c>
      <c r="W441" s="227">
        <v>0</v>
      </c>
      <c r="X441" s="227">
        <v>0</v>
      </c>
      <c r="Y441" s="227">
        <v>0</v>
      </c>
      <c r="Z441" s="227">
        <v>0</v>
      </c>
      <c r="AA441" s="227">
        <v>0</v>
      </c>
      <c r="AB441" s="227">
        <v>0</v>
      </c>
      <c r="AC441" s="227">
        <v>0</v>
      </c>
      <c r="AD441" s="227">
        <v>0</v>
      </c>
      <c r="AE441" s="226">
        <v>0</v>
      </c>
      <c r="AF441" s="227">
        <v>0</v>
      </c>
      <c r="AG441" s="227">
        <v>0</v>
      </c>
      <c r="AH441" s="227">
        <v>0</v>
      </c>
      <c r="AI441" s="227">
        <v>0</v>
      </c>
      <c r="AJ441" s="227">
        <v>0</v>
      </c>
      <c r="AK441" s="227">
        <v>0</v>
      </c>
      <c r="AL441" s="227">
        <v>0</v>
      </c>
      <c r="AM441" s="227">
        <v>0</v>
      </c>
      <c r="AN441" s="227">
        <v>0</v>
      </c>
      <c r="AO441" s="227">
        <v>0</v>
      </c>
      <c r="AP441" s="228">
        <v>0</v>
      </c>
      <c r="AQ441" s="227"/>
    </row>
    <row r="442" spans="1:43" s="13" customFormat="1" ht="12.75" outlineLevel="3" x14ac:dyDescent="0.2">
      <c r="A442" s="360" t="s">
        <v>1574</v>
      </c>
      <c r="B442" s="361" t="s">
        <v>2444</v>
      </c>
      <c r="C442" s="362" t="s">
        <v>3301</v>
      </c>
      <c r="D442" s="363"/>
      <c r="E442" s="364"/>
      <c r="F442" s="227">
        <v>65000000</v>
      </c>
      <c r="G442" s="227">
        <v>0</v>
      </c>
      <c r="H442" s="227">
        <f t="shared" si="60"/>
        <v>65000000</v>
      </c>
      <c r="I442" s="437" t="str">
        <f t="shared" si="61"/>
        <v>N.M.</v>
      </c>
      <c r="J442" s="437"/>
      <c r="K442" s="227"/>
      <c r="L442" s="227">
        <v>0</v>
      </c>
      <c r="M442" s="227">
        <f t="shared" si="63"/>
        <v>65000000</v>
      </c>
      <c r="N442" s="365"/>
      <c r="O442" s="18">
        <v>65000000</v>
      </c>
      <c r="P442" s="234">
        <f t="shared" si="62"/>
        <v>0</v>
      </c>
      <c r="Q442" s="353"/>
      <c r="R442" s="226">
        <v>0</v>
      </c>
      <c r="S442" s="226">
        <v>0</v>
      </c>
      <c r="T442" s="227">
        <v>0</v>
      </c>
      <c r="U442" s="227">
        <v>0</v>
      </c>
      <c r="V442" s="227">
        <v>0</v>
      </c>
      <c r="W442" s="227">
        <v>0</v>
      </c>
      <c r="X442" s="227">
        <v>0</v>
      </c>
      <c r="Y442" s="227">
        <v>0</v>
      </c>
      <c r="Z442" s="227">
        <v>0</v>
      </c>
      <c r="AA442" s="227">
        <v>0</v>
      </c>
      <c r="AB442" s="227">
        <v>0</v>
      </c>
      <c r="AC442" s="227">
        <v>0</v>
      </c>
      <c r="AD442" s="227">
        <v>0</v>
      </c>
      <c r="AE442" s="226">
        <v>0</v>
      </c>
      <c r="AF442" s="227">
        <v>0</v>
      </c>
      <c r="AG442" s="227">
        <v>0</v>
      </c>
      <c r="AH442" s="227">
        <v>0</v>
      </c>
      <c r="AI442" s="227">
        <v>0</v>
      </c>
      <c r="AJ442" s="227">
        <v>65000000</v>
      </c>
      <c r="AK442" s="227">
        <v>65000000</v>
      </c>
      <c r="AL442" s="227">
        <v>65000000</v>
      </c>
      <c r="AM442" s="227">
        <v>65000000</v>
      </c>
      <c r="AN442" s="227">
        <v>65000000</v>
      </c>
      <c r="AO442" s="227">
        <v>65000000</v>
      </c>
      <c r="AP442" s="228">
        <v>65000000</v>
      </c>
      <c r="AQ442" s="227"/>
    </row>
    <row r="443" spans="1:43" s="13" customFormat="1" ht="12.75" outlineLevel="3" x14ac:dyDescent="0.2">
      <c r="A443" s="360" t="s">
        <v>1575</v>
      </c>
      <c r="B443" s="361" t="s">
        <v>2445</v>
      </c>
      <c r="C443" s="362" t="s">
        <v>3302</v>
      </c>
      <c r="D443" s="363"/>
      <c r="E443" s="364"/>
      <c r="F443" s="227">
        <v>425000000</v>
      </c>
      <c r="G443" s="227">
        <v>200000000</v>
      </c>
      <c r="H443" s="227">
        <f t="shared" si="60"/>
        <v>225000000</v>
      </c>
      <c r="I443" s="437">
        <f t="shared" si="61"/>
        <v>1.125</v>
      </c>
      <c r="J443" s="437"/>
      <c r="K443" s="227"/>
      <c r="L443" s="227">
        <v>200000000</v>
      </c>
      <c r="M443" s="227">
        <f t="shared" si="63"/>
        <v>225000000</v>
      </c>
      <c r="N443" s="365"/>
      <c r="O443" s="18">
        <v>150000000</v>
      </c>
      <c r="P443" s="234">
        <f t="shared" si="62"/>
        <v>275000000</v>
      </c>
      <c r="Q443" s="353"/>
      <c r="R443" s="226">
        <v>0</v>
      </c>
      <c r="S443" s="226">
        <v>0</v>
      </c>
      <c r="T443" s="227">
        <v>0</v>
      </c>
      <c r="U443" s="227">
        <v>125000000</v>
      </c>
      <c r="V443" s="227">
        <v>125000000</v>
      </c>
      <c r="W443" s="227">
        <v>125000000</v>
      </c>
      <c r="X443" s="227">
        <v>125000000</v>
      </c>
      <c r="Y443" s="227">
        <v>125000000</v>
      </c>
      <c r="Z443" s="227">
        <v>125000000</v>
      </c>
      <c r="AA443" s="227">
        <v>125000000</v>
      </c>
      <c r="AB443" s="227">
        <v>200000000</v>
      </c>
      <c r="AC443" s="227">
        <v>200000000</v>
      </c>
      <c r="AD443" s="227">
        <v>200000000</v>
      </c>
      <c r="AE443" s="226">
        <v>200000000</v>
      </c>
      <c r="AF443" s="227">
        <v>200000000</v>
      </c>
      <c r="AG443" s="227">
        <v>200000000</v>
      </c>
      <c r="AH443" s="227">
        <v>200000000</v>
      </c>
      <c r="AI443" s="227">
        <v>200000000</v>
      </c>
      <c r="AJ443" s="227">
        <v>350000000</v>
      </c>
      <c r="AK443" s="227">
        <v>350000000</v>
      </c>
      <c r="AL443" s="227">
        <v>275000000</v>
      </c>
      <c r="AM443" s="227">
        <v>150000000</v>
      </c>
      <c r="AN443" s="227">
        <v>150000000</v>
      </c>
      <c r="AO443" s="227">
        <v>150000000</v>
      </c>
      <c r="AP443" s="228">
        <v>425000000</v>
      </c>
      <c r="AQ443" s="227"/>
    </row>
    <row r="444" spans="1:43" s="13" customFormat="1" ht="12.75" outlineLevel="3" x14ac:dyDescent="0.2">
      <c r="A444" s="360" t="s">
        <v>1576</v>
      </c>
      <c r="B444" s="361" t="s">
        <v>2446</v>
      </c>
      <c r="C444" s="362" t="s">
        <v>3303</v>
      </c>
      <c r="D444" s="363"/>
      <c r="E444" s="364"/>
      <c r="F444" s="227">
        <v>0</v>
      </c>
      <c r="G444" s="227">
        <v>0</v>
      </c>
      <c r="H444" s="227">
        <f t="shared" si="60"/>
        <v>0</v>
      </c>
      <c r="I444" s="437">
        <f t="shared" si="61"/>
        <v>0</v>
      </c>
      <c r="J444" s="437"/>
      <c r="K444" s="227"/>
      <c r="L444" s="227">
        <v>0</v>
      </c>
      <c r="M444" s="227">
        <f t="shared" si="63"/>
        <v>0</v>
      </c>
      <c r="N444" s="365"/>
      <c r="O444" s="18">
        <v>0</v>
      </c>
      <c r="P444" s="234">
        <f t="shared" si="62"/>
        <v>0</v>
      </c>
      <c r="Q444" s="353"/>
      <c r="R444" s="226">
        <v>40000000</v>
      </c>
      <c r="S444" s="226">
        <v>40000000</v>
      </c>
      <c r="T444" s="227">
        <v>40000000</v>
      </c>
      <c r="U444" s="227">
        <v>40000000</v>
      </c>
      <c r="V444" s="227">
        <v>40000000</v>
      </c>
      <c r="W444" s="227">
        <v>40000000</v>
      </c>
      <c r="X444" s="227">
        <v>0</v>
      </c>
      <c r="Y444" s="227">
        <v>0</v>
      </c>
      <c r="Z444" s="227">
        <v>0</v>
      </c>
      <c r="AA444" s="227">
        <v>0</v>
      </c>
      <c r="AB444" s="227">
        <v>0</v>
      </c>
      <c r="AC444" s="227">
        <v>0</v>
      </c>
      <c r="AD444" s="227">
        <v>0</v>
      </c>
      <c r="AE444" s="226">
        <v>0</v>
      </c>
      <c r="AF444" s="227">
        <v>0</v>
      </c>
      <c r="AG444" s="227">
        <v>0</v>
      </c>
      <c r="AH444" s="227">
        <v>0</v>
      </c>
      <c r="AI444" s="227">
        <v>0</v>
      </c>
      <c r="AJ444" s="227">
        <v>0</v>
      </c>
      <c r="AK444" s="227">
        <v>0</v>
      </c>
      <c r="AL444" s="227">
        <v>0</v>
      </c>
      <c r="AM444" s="227">
        <v>0</v>
      </c>
      <c r="AN444" s="227">
        <v>0</v>
      </c>
      <c r="AO444" s="227">
        <v>0</v>
      </c>
      <c r="AP444" s="228">
        <v>0</v>
      </c>
      <c r="AQ444" s="227"/>
    </row>
    <row r="445" spans="1:43" s="13" customFormat="1" ht="12.75" x14ac:dyDescent="0.2">
      <c r="A445" s="195" t="s">
        <v>1218</v>
      </c>
      <c r="B445" s="235" t="s">
        <v>942</v>
      </c>
      <c r="C445" s="280" t="s">
        <v>1092</v>
      </c>
      <c r="D445" s="198"/>
      <c r="E445" s="320"/>
      <c r="F445" s="258">
        <v>1180000000</v>
      </c>
      <c r="G445" s="258">
        <v>1105000000</v>
      </c>
      <c r="H445" s="18">
        <f t="shared" si="60"/>
        <v>75000000</v>
      </c>
      <c r="I445" s="232">
        <f t="shared" si="61"/>
        <v>6.7873303167420809E-2</v>
      </c>
      <c r="J445" s="321"/>
      <c r="K445" s="322"/>
      <c r="L445" s="259">
        <v>1105000000</v>
      </c>
      <c r="M445" s="234">
        <f t="shared" si="63"/>
        <v>75000000</v>
      </c>
      <c r="N445" s="225"/>
      <c r="O445" s="259">
        <v>1180000000</v>
      </c>
      <c r="P445" s="234">
        <f t="shared" si="62"/>
        <v>0</v>
      </c>
      <c r="Q445" s="323"/>
      <c r="R445" s="226">
        <v>995000000</v>
      </c>
      <c r="S445" s="226">
        <v>995000000</v>
      </c>
      <c r="T445" s="227">
        <v>995000000</v>
      </c>
      <c r="U445" s="227">
        <v>995000000</v>
      </c>
      <c r="V445" s="227">
        <v>995000000</v>
      </c>
      <c r="W445" s="227">
        <v>995000000</v>
      </c>
      <c r="X445" s="227">
        <v>1105000000</v>
      </c>
      <c r="Y445" s="227">
        <v>1105000000</v>
      </c>
      <c r="Z445" s="227">
        <v>1105000000</v>
      </c>
      <c r="AA445" s="227">
        <v>1105000000</v>
      </c>
      <c r="AB445" s="227">
        <v>1105000000</v>
      </c>
      <c r="AC445" s="227">
        <v>1105000000</v>
      </c>
      <c r="AD445" s="227">
        <v>1105000000</v>
      </c>
      <c r="AE445" s="226">
        <v>1105000000</v>
      </c>
      <c r="AF445" s="227">
        <v>1105000000</v>
      </c>
      <c r="AG445" s="227">
        <v>1105000000</v>
      </c>
      <c r="AH445" s="227">
        <v>1105000000</v>
      </c>
      <c r="AI445" s="227">
        <v>1105000000</v>
      </c>
      <c r="AJ445" s="227">
        <v>1105000000</v>
      </c>
      <c r="AK445" s="227">
        <v>1180000000</v>
      </c>
      <c r="AL445" s="227">
        <v>1180000000</v>
      </c>
      <c r="AM445" s="227">
        <v>1180000000</v>
      </c>
      <c r="AN445" s="227">
        <v>1180000000</v>
      </c>
      <c r="AO445" s="227">
        <v>1180000000</v>
      </c>
      <c r="AP445" s="228">
        <v>1180000000</v>
      </c>
    </row>
    <row r="446" spans="1:43" s="13" customFormat="1" ht="0.95" customHeight="1" outlineLevel="2" x14ac:dyDescent="0.2">
      <c r="A446" s="195"/>
      <c r="B446" s="235"/>
      <c r="C446" s="280"/>
      <c r="D446" s="198"/>
      <c r="E446" s="320"/>
      <c r="F446" s="258"/>
      <c r="G446" s="258"/>
      <c r="H446" s="18">
        <f t="shared" si="60"/>
        <v>0</v>
      </c>
      <c r="I446" s="232">
        <f t="shared" si="61"/>
        <v>0</v>
      </c>
      <c r="J446" s="321"/>
      <c r="K446" s="322"/>
      <c r="L446" s="259"/>
      <c r="M446" s="234">
        <f t="shared" si="63"/>
        <v>0</v>
      </c>
      <c r="N446" s="225"/>
      <c r="O446" s="259"/>
      <c r="P446" s="234">
        <f t="shared" si="62"/>
        <v>0</v>
      </c>
      <c r="Q446" s="323"/>
      <c r="R446" s="226"/>
      <c r="S446" s="226"/>
      <c r="T446" s="227"/>
      <c r="U446" s="227"/>
      <c r="V446" s="227"/>
      <c r="W446" s="227"/>
      <c r="X446" s="227"/>
      <c r="Y446" s="227"/>
      <c r="Z446" s="227"/>
      <c r="AA446" s="227"/>
      <c r="AB446" s="227"/>
      <c r="AC446" s="227"/>
      <c r="AD446" s="227"/>
      <c r="AE446" s="226"/>
      <c r="AF446" s="227"/>
      <c r="AG446" s="227"/>
      <c r="AH446" s="227"/>
      <c r="AI446" s="227"/>
      <c r="AJ446" s="227"/>
      <c r="AK446" s="227"/>
      <c r="AL446" s="227"/>
      <c r="AM446" s="227"/>
      <c r="AN446" s="227"/>
      <c r="AO446" s="227"/>
      <c r="AP446" s="228"/>
    </row>
    <row r="447" spans="1:43" s="13" customFormat="1" ht="12.75" x14ac:dyDescent="0.2">
      <c r="A447" s="195" t="s">
        <v>1219</v>
      </c>
      <c r="B447" s="235" t="s">
        <v>1093</v>
      </c>
      <c r="C447" s="280" t="s">
        <v>1094</v>
      </c>
      <c r="D447" s="198"/>
      <c r="E447" s="320"/>
      <c r="F447" s="258">
        <v>0</v>
      </c>
      <c r="G447" s="258">
        <v>0</v>
      </c>
      <c r="H447" s="18">
        <f t="shared" si="60"/>
        <v>0</v>
      </c>
      <c r="I447" s="232">
        <f t="shared" si="61"/>
        <v>0</v>
      </c>
      <c r="J447" s="321"/>
      <c r="K447" s="322"/>
      <c r="L447" s="259">
        <v>0</v>
      </c>
      <c r="M447" s="234">
        <f t="shared" si="63"/>
        <v>0</v>
      </c>
      <c r="N447" s="225"/>
      <c r="O447" s="259">
        <v>0</v>
      </c>
      <c r="P447" s="234">
        <f t="shared" si="62"/>
        <v>0</v>
      </c>
      <c r="Q447" s="323"/>
      <c r="R447" s="226">
        <v>0</v>
      </c>
      <c r="S447" s="226">
        <v>0</v>
      </c>
      <c r="T447" s="227">
        <v>0</v>
      </c>
      <c r="U447" s="227">
        <v>0</v>
      </c>
      <c r="V447" s="227">
        <v>0</v>
      </c>
      <c r="W447" s="227">
        <v>0</v>
      </c>
      <c r="X447" s="227">
        <v>0</v>
      </c>
      <c r="Y447" s="227">
        <v>0</v>
      </c>
      <c r="Z447" s="227">
        <v>0</v>
      </c>
      <c r="AA447" s="227">
        <v>0</v>
      </c>
      <c r="AB447" s="227">
        <v>0</v>
      </c>
      <c r="AC447" s="227">
        <v>0</v>
      </c>
      <c r="AD447" s="227">
        <v>0</v>
      </c>
      <c r="AE447" s="226">
        <v>0</v>
      </c>
      <c r="AF447" s="227">
        <v>0</v>
      </c>
      <c r="AG447" s="227">
        <v>0</v>
      </c>
      <c r="AH447" s="227">
        <v>0</v>
      </c>
      <c r="AI447" s="227">
        <v>0</v>
      </c>
      <c r="AJ447" s="227">
        <v>0</v>
      </c>
      <c r="AK447" s="227">
        <v>0</v>
      </c>
      <c r="AL447" s="227">
        <v>0</v>
      </c>
      <c r="AM447" s="227">
        <v>0</v>
      </c>
      <c r="AN447" s="227">
        <v>0</v>
      </c>
      <c r="AO447" s="227">
        <v>0</v>
      </c>
      <c r="AP447" s="228">
        <v>0</v>
      </c>
    </row>
    <row r="448" spans="1:43" s="13" customFormat="1" ht="0.95" customHeight="1" outlineLevel="2" x14ac:dyDescent="0.2">
      <c r="A448" s="195"/>
      <c r="B448" s="235"/>
      <c r="C448" s="280"/>
      <c r="D448" s="198"/>
      <c r="E448" s="320"/>
      <c r="F448" s="258"/>
      <c r="G448" s="258"/>
      <c r="H448" s="18">
        <f t="shared" si="60"/>
        <v>0</v>
      </c>
      <c r="I448" s="232">
        <f t="shared" si="61"/>
        <v>0</v>
      </c>
      <c r="J448" s="321"/>
      <c r="K448" s="322"/>
      <c r="L448" s="259"/>
      <c r="M448" s="234">
        <f t="shared" si="63"/>
        <v>0</v>
      </c>
      <c r="N448" s="225"/>
      <c r="O448" s="259"/>
      <c r="P448" s="234">
        <f t="shared" si="62"/>
        <v>0</v>
      </c>
      <c r="Q448" s="323"/>
      <c r="R448" s="226"/>
      <c r="S448" s="226"/>
      <c r="T448" s="227"/>
      <c r="U448" s="227"/>
      <c r="V448" s="227"/>
      <c r="W448" s="227"/>
      <c r="X448" s="227"/>
      <c r="Y448" s="227"/>
      <c r="Z448" s="227"/>
      <c r="AA448" s="227"/>
      <c r="AB448" s="227"/>
      <c r="AC448" s="227"/>
      <c r="AD448" s="227"/>
      <c r="AE448" s="226"/>
      <c r="AF448" s="227"/>
      <c r="AG448" s="227"/>
      <c r="AH448" s="227"/>
      <c r="AI448" s="227"/>
      <c r="AJ448" s="227"/>
      <c r="AK448" s="227"/>
      <c r="AL448" s="227"/>
      <c r="AM448" s="227"/>
      <c r="AN448" s="227"/>
      <c r="AO448" s="227"/>
      <c r="AP448" s="228"/>
    </row>
    <row r="449" spans="1:43" s="13" customFormat="1" ht="12.75" x14ac:dyDescent="0.2">
      <c r="A449" s="238" t="s">
        <v>1220</v>
      </c>
      <c r="B449" s="253" t="s">
        <v>944</v>
      </c>
      <c r="C449" s="283" t="s">
        <v>1095</v>
      </c>
      <c r="D449" s="241"/>
      <c r="E449" s="324"/>
      <c r="F449" s="261">
        <v>0</v>
      </c>
      <c r="G449" s="261">
        <v>0</v>
      </c>
      <c r="H449" s="243">
        <f t="shared" si="60"/>
        <v>0</v>
      </c>
      <c r="I449" s="244">
        <f t="shared" si="61"/>
        <v>0</v>
      </c>
      <c r="J449" s="325"/>
      <c r="K449" s="326"/>
      <c r="L449" s="261">
        <v>0</v>
      </c>
      <c r="M449" s="247">
        <f t="shared" si="63"/>
        <v>0</v>
      </c>
      <c r="N449" s="246"/>
      <c r="O449" s="261">
        <v>0</v>
      </c>
      <c r="P449" s="247">
        <f t="shared" si="62"/>
        <v>0</v>
      </c>
      <c r="Q449" s="324"/>
      <c r="R449" s="248">
        <v>0</v>
      </c>
      <c r="S449" s="248">
        <v>0</v>
      </c>
      <c r="T449" s="243">
        <v>0</v>
      </c>
      <c r="U449" s="243">
        <v>0</v>
      </c>
      <c r="V449" s="243">
        <v>0</v>
      </c>
      <c r="W449" s="243">
        <v>0</v>
      </c>
      <c r="X449" s="243">
        <v>0</v>
      </c>
      <c r="Y449" s="243">
        <v>0</v>
      </c>
      <c r="Z449" s="243">
        <v>0</v>
      </c>
      <c r="AA449" s="243">
        <v>0</v>
      </c>
      <c r="AB449" s="243">
        <v>0</v>
      </c>
      <c r="AC449" s="243">
        <v>0</v>
      </c>
      <c r="AD449" s="243">
        <v>0</v>
      </c>
      <c r="AE449" s="248">
        <v>0</v>
      </c>
      <c r="AF449" s="243">
        <v>0</v>
      </c>
      <c r="AG449" s="243">
        <v>0</v>
      </c>
      <c r="AH449" s="243">
        <v>0</v>
      </c>
      <c r="AI449" s="243">
        <v>0</v>
      </c>
      <c r="AJ449" s="243">
        <v>0</v>
      </c>
      <c r="AK449" s="243">
        <v>0</v>
      </c>
      <c r="AL449" s="243">
        <v>0</v>
      </c>
      <c r="AM449" s="243">
        <v>0</v>
      </c>
      <c r="AN449" s="243">
        <v>0</v>
      </c>
      <c r="AO449" s="243">
        <v>0</v>
      </c>
      <c r="AP449" s="249">
        <v>0</v>
      </c>
    </row>
    <row r="450" spans="1:43" s="5" customFormat="1" ht="12.75" x14ac:dyDescent="0.2">
      <c r="A450" s="288"/>
      <c r="B450" s="289" t="s">
        <v>946</v>
      </c>
      <c r="C450" s="290" t="s">
        <v>1096</v>
      </c>
      <c r="D450" s="291"/>
      <c r="E450" s="328"/>
      <c r="F450" s="329">
        <f>+F432-F434+F436+F445+F447-F449</f>
        <v>1180000000</v>
      </c>
      <c r="G450" s="329">
        <f>+G432-G434+G436+G445+G447-G449</f>
        <v>1105000000</v>
      </c>
      <c r="H450" s="292">
        <f t="shared" si="60"/>
        <v>75000000</v>
      </c>
      <c r="I450" s="293">
        <f t="shared" si="61"/>
        <v>6.7873303167420809E-2</v>
      </c>
      <c r="J450" s="330"/>
      <c r="K450" s="331"/>
      <c r="L450" s="329">
        <f>+L432-L434+L436+L445+L447-L449</f>
        <v>1105000000</v>
      </c>
      <c r="M450" s="296">
        <f t="shared" si="63"/>
        <v>75000000</v>
      </c>
      <c r="N450" s="297"/>
      <c r="O450" s="329">
        <f>+O432-O434+O436+O445+O447-O449</f>
        <v>1180000000</v>
      </c>
      <c r="P450" s="296">
        <f t="shared" si="62"/>
        <v>0</v>
      </c>
      <c r="Q450" s="328"/>
      <c r="R450" s="298">
        <f t="shared" ref="R450:AP450" si="64">+R432-R434+R436+R445+R447-R449</f>
        <v>995000000</v>
      </c>
      <c r="S450" s="298">
        <f t="shared" si="64"/>
        <v>995000000</v>
      </c>
      <c r="T450" s="299">
        <f t="shared" si="64"/>
        <v>995000000</v>
      </c>
      <c r="U450" s="299">
        <f t="shared" si="64"/>
        <v>995000000</v>
      </c>
      <c r="V450" s="299">
        <f t="shared" si="64"/>
        <v>995000000</v>
      </c>
      <c r="W450" s="299">
        <f t="shared" si="64"/>
        <v>995000000</v>
      </c>
      <c r="X450" s="299">
        <f t="shared" si="64"/>
        <v>1105000000</v>
      </c>
      <c r="Y450" s="299">
        <f t="shared" si="64"/>
        <v>1105000000</v>
      </c>
      <c r="Z450" s="299">
        <f t="shared" si="64"/>
        <v>1105000000</v>
      </c>
      <c r="AA450" s="299">
        <f t="shared" si="64"/>
        <v>1105000000</v>
      </c>
      <c r="AB450" s="299">
        <f t="shared" si="64"/>
        <v>1105000000</v>
      </c>
      <c r="AC450" s="299">
        <f t="shared" si="64"/>
        <v>1105000000</v>
      </c>
      <c r="AD450" s="299">
        <f t="shared" si="64"/>
        <v>1105000000</v>
      </c>
      <c r="AE450" s="298">
        <f t="shared" si="64"/>
        <v>1105000000</v>
      </c>
      <c r="AF450" s="299">
        <f t="shared" si="64"/>
        <v>1105000000</v>
      </c>
      <c r="AG450" s="299">
        <f t="shared" si="64"/>
        <v>1105000000</v>
      </c>
      <c r="AH450" s="299">
        <f t="shared" si="64"/>
        <v>1105000000</v>
      </c>
      <c r="AI450" s="299">
        <f t="shared" si="64"/>
        <v>1105000000</v>
      </c>
      <c r="AJ450" s="299">
        <f t="shared" si="64"/>
        <v>1105000000</v>
      </c>
      <c r="AK450" s="299">
        <f t="shared" si="64"/>
        <v>1180000000</v>
      </c>
      <c r="AL450" s="299">
        <f t="shared" si="64"/>
        <v>1180000000</v>
      </c>
      <c r="AM450" s="299">
        <f t="shared" si="64"/>
        <v>1180000000</v>
      </c>
      <c r="AN450" s="299">
        <f t="shared" si="64"/>
        <v>1180000000</v>
      </c>
      <c r="AO450" s="299">
        <f t="shared" si="64"/>
        <v>1180000000</v>
      </c>
      <c r="AP450" s="300">
        <f t="shared" si="64"/>
        <v>1180000000</v>
      </c>
    </row>
    <row r="451" spans="1:43" s="13" customFormat="1" ht="12.75" x14ac:dyDescent="0.2">
      <c r="A451" s="195"/>
      <c r="B451" s="235"/>
      <c r="C451" s="286"/>
      <c r="D451" s="231"/>
      <c r="E451" s="323"/>
      <c r="F451" s="259"/>
      <c r="G451" s="259"/>
      <c r="H451" s="18"/>
      <c r="I451" s="232"/>
      <c r="J451" s="321"/>
      <c r="K451" s="322"/>
      <c r="L451" s="259"/>
      <c r="M451" s="234"/>
      <c r="N451" s="225"/>
      <c r="O451" s="259"/>
      <c r="P451" s="234"/>
      <c r="Q451" s="323"/>
      <c r="R451" s="226"/>
      <c r="S451" s="226"/>
      <c r="T451" s="227"/>
      <c r="U451" s="227"/>
      <c r="V451" s="227"/>
      <c r="W451" s="227"/>
      <c r="X451" s="227"/>
      <c r="Y451" s="227"/>
      <c r="Z451" s="227"/>
      <c r="AA451" s="227"/>
      <c r="AB451" s="227"/>
      <c r="AC451" s="227"/>
      <c r="AD451" s="227"/>
      <c r="AE451" s="226"/>
      <c r="AF451" s="227"/>
      <c r="AG451" s="227"/>
      <c r="AH451" s="227"/>
      <c r="AI451" s="227"/>
      <c r="AJ451" s="227"/>
      <c r="AK451" s="227"/>
      <c r="AL451" s="227"/>
      <c r="AM451" s="227"/>
      <c r="AN451" s="227"/>
      <c r="AO451" s="227"/>
      <c r="AP451" s="228"/>
    </row>
    <row r="452" spans="1:43" s="271" customFormat="1" ht="12.75" x14ac:dyDescent="0.2">
      <c r="A452" s="265"/>
      <c r="B452" s="266" t="s">
        <v>948</v>
      </c>
      <c r="C452" s="267" t="s">
        <v>1097</v>
      </c>
      <c r="D452" s="268"/>
      <c r="E452" s="332"/>
      <c r="F452" s="473"/>
      <c r="G452" s="473"/>
      <c r="H452" s="18"/>
      <c r="I452" s="232"/>
      <c r="J452" s="484"/>
      <c r="K452" s="485"/>
      <c r="L452" s="476"/>
      <c r="M452" s="234"/>
      <c r="N452" s="270"/>
      <c r="O452" s="476"/>
      <c r="P452" s="234"/>
      <c r="Q452" s="486"/>
      <c r="R452" s="478"/>
      <c r="S452" s="478"/>
      <c r="T452" s="479"/>
      <c r="U452" s="479"/>
      <c r="V452" s="479"/>
      <c r="W452" s="479"/>
      <c r="X452" s="479"/>
      <c r="Y452" s="479"/>
      <c r="Z452" s="479"/>
      <c r="AA452" s="479"/>
      <c r="AB452" s="479"/>
      <c r="AC452" s="479"/>
      <c r="AD452" s="479"/>
      <c r="AE452" s="478"/>
      <c r="AF452" s="479"/>
      <c r="AG452" s="479"/>
      <c r="AH452" s="479"/>
      <c r="AI452" s="479"/>
      <c r="AJ452" s="479"/>
      <c r="AK452" s="479"/>
      <c r="AL452" s="479"/>
      <c r="AM452" s="479"/>
      <c r="AN452" s="479"/>
      <c r="AO452" s="479"/>
      <c r="AP452" s="480"/>
    </row>
    <row r="453" spans="1:43" s="13" customFormat="1" ht="0.95" customHeight="1" outlineLevel="2" x14ac:dyDescent="0.2">
      <c r="A453" s="195"/>
      <c r="B453" s="301"/>
      <c r="C453" s="302"/>
      <c r="D453" s="303"/>
      <c r="E453" s="333"/>
      <c r="F453" s="273"/>
      <c r="G453" s="273"/>
      <c r="H453" s="18">
        <f t="shared" ref="H453:H490" si="65">+F453-G453</f>
        <v>0</v>
      </c>
      <c r="I453" s="232">
        <f t="shared" ref="I453:I490" si="66">IF(G453&lt;0,IF(H453=0,0,IF(OR(G453=0,F453=0),"N.M.",IF(ABS(H453/G453)&gt;=10,"N.M.",H453/(-G453)))),IF(H453=0,0,IF(OR(G453=0,F453=0),"N.M.",IF(ABS(H453/G453)&gt;=10,"N.M.",H453/G453))))</f>
        <v>0</v>
      </c>
      <c r="J453" s="334"/>
      <c r="K453" s="335"/>
      <c r="L453" s="276"/>
      <c r="M453" s="234" t="e">
        <f>+#REF!-L453</f>
        <v>#REF!</v>
      </c>
      <c r="N453" s="277"/>
      <c r="O453" s="276"/>
      <c r="P453" s="234">
        <f t="shared" ref="P453:P490" si="67">+F453-O453</f>
        <v>0</v>
      </c>
      <c r="Q453" s="336"/>
      <c r="R453" s="226"/>
      <c r="S453" s="226"/>
      <c r="T453" s="227"/>
      <c r="U453" s="227"/>
      <c r="V453" s="227"/>
      <c r="W453" s="227"/>
      <c r="X453" s="227"/>
      <c r="Y453" s="227"/>
      <c r="Z453" s="227"/>
      <c r="AA453" s="227"/>
      <c r="AB453" s="227"/>
      <c r="AC453" s="227"/>
      <c r="AD453" s="227"/>
      <c r="AE453" s="226"/>
      <c r="AF453" s="227"/>
      <c r="AG453" s="227"/>
      <c r="AH453" s="227"/>
      <c r="AI453" s="227"/>
      <c r="AJ453" s="227"/>
      <c r="AK453" s="227"/>
      <c r="AL453" s="227"/>
      <c r="AM453" s="227"/>
      <c r="AN453" s="227"/>
      <c r="AO453" s="227"/>
      <c r="AP453" s="228"/>
    </row>
    <row r="454" spans="1:43" s="13" customFormat="1" ht="12.75" outlineLevel="3" x14ac:dyDescent="0.2">
      <c r="A454" s="360" t="s">
        <v>1577</v>
      </c>
      <c r="B454" s="361" t="s">
        <v>2447</v>
      </c>
      <c r="C454" s="362" t="s">
        <v>3304</v>
      </c>
      <c r="D454" s="363"/>
      <c r="E454" s="364"/>
      <c r="F454" s="227">
        <v>288307.01</v>
      </c>
      <c r="G454" s="227">
        <v>2063131.14</v>
      </c>
      <c r="H454" s="227">
        <f t="shared" si="65"/>
        <v>-1774824.13</v>
      </c>
      <c r="I454" s="437">
        <f t="shared" si="66"/>
        <v>-0.86025754523776898</v>
      </c>
      <c r="J454" s="437"/>
      <c r="K454" s="227"/>
      <c r="L454" s="227">
        <v>2063131.14</v>
      </c>
      <c r="M454" s="227">
        <f t="shared" ref="M454:M490" si="68">F454-L454</f>
        <v>-1774824.13</v>
      </c>
      <c r="N454" s="365"/>
      <c r="O454" s="18">
        <v>294883.03000000003</v>
      </c>
      <c r="P454" s="234">
        <f t="shared" si="67"/>
        <v>-6576.0200000000186</v>
      </c>
      <c r="Q454" s="353"/>
      <c r="R454" s="226">
        <v>2463833.4900000002</v>
      </c>
      <c r="S454" s="226">
        <v>2397780.34</v>
      </c>
      <c r="T454" s="227">
        <v>2402932.2200000002</v>
      </c>
      <c r="U454" s="227">
        <v>2334372.7800000003</v>
      </c>
      <c r="V454" s="227">
        <v>2330156.6800000002</v>
      </c>
      <c r="W454" s="227">
        <v>2395207.11</v>
      </c>
      <c r="X454" s="227">
        <v>2334337.5099999998</v>
      </c>
      <c r="Y454" s="227">
        <v>2277269</v>
      </c>
      <c r="Z454" s="227">
        <v>2238046.44</v>
      </c>
      <c r="AA454" s="227">
        <v>2189846.09</v>
      </c>
      <c r="AB454" s="227">
        <v>2139194.0299999998</v>
      </c>
      <c r="AC454" s="227">
        <v>2088458.79</v>
      </c>
      <c r="AD454" s="227">
        <v>2063131.14</v>
      </c>
      <c r="AE454" s="226">
        <v>1999541.62</v>
      </c>
      <c r="AF454" s="227">
        <v>1987294.72</v>
      </c>
      <c r="AG454" s="227">
        <v>1929773.3900000001</v>
      </c>
      <c r="AH454" s="227">
        <v>1892034.46</v>
      </c>
      <c r="AI454" s="227">
        <v>1842355.38</v>
      </c>
      <c r="AJ454" s="227">
        <v>400142.86</v>
      </c>
      <c r="AK454" s="227">
        <v>389406.84</v>
      </c>
      <c r="AL454" s="227">
        <v>378635.09</v>
      </c>
      <c r="AM454" s="227">
        <v>303854.28000000003</v>
      </c>
      <c r="AN454" s="227">
        <v>297568.31</v>
      </c>
      <c r="AO454" s="227">
        <v>294883.03000000003</v>
      </c>
      <c r="AP454" s="228">
        <v>288307.01</v>
      </c>
      <c r="AQ454" s="227"/>
    </row>
    <row r="455" spans="1:43" s="13" customFormat="1" ht="12.75" outlineLevel="3" x14ac:dyDescent="0.2">
      <c r="A455" s="360" t="s">
        <v>1578</v>
      </c>
      <c r="B455" s="361" t="s">
        <v>2448</v>
      </c>
      <c r="C455" s="362" t="s">
        <v>3305</v>
      </c>
      <c r="D455" s="363"/>
      <c r="E455" s="364"/>
      <c r="F455" s="227">
        <v>0</v>
      </c>
      <c r="G455" s="227">
        <v>896</v>
      </c>
      <c r="H455" s="227">
        <f t="shared" si="65"/>
        <v>-896</v>
      </c>
      <c r="I455" s="437" t="str">
        <f t="shared" si="66"/>
        <v>N.M.</v>
      </c>
      <c r="J455" s="437"/>
      <c r="K455" s="227"/>
      <c r="L455" s="227">
        <v>896</v>
      </c>
      <c r="M455" s="227">
        <f t="shared" si="68"/>
        <v>-896</v>
      </c>
      <c r="N455" s="365"/>
      <c r="O455" s="18">
        <v>0</v>
      </c>
      <c r="P455" s="234">
        <f t="shared" si="67"/>
        <v>0</v>
      </c>
      <c r="Q455" s="353"/>
      <c r="R455" s="226">
        <v>112890.99</v>
      </c>
      <c r="S455" s="226">
        <v>112890.99</v>
      </c>
      <c r="T455" s="227">
        <v>112890.99</v>
      </c>
      <c r="U455" s="227">
        <v>61346.520000000004</v>
      </c>
      <c r="V455" s="227">
        <v>109351.34</v>
      </c>
      <c r="W455" s="227">
        <v>12829.050000000001</v>
      </c>
      <c r="X455" s="227">
        <v>5523.82</v>
      </c>
      <c r="Y455" s="227">
        <v>36703.760000000002</v>
      </c>
      <c r="Z455" s="227">
        <v>13566.26</v>
      </c>
      <c r="AA455" s="227">
        <v>7864.03</v>
      </c>
      <c r="AB455" s="227">
        <v>844.93000000000006</v>
      </c>
      <c r="AC455" s="227">
        <v>32553.54</v>
      </c>
      <c r="AD455" s="227">
        <v>896</v>
      </c>
      <c r="AE455" s="226">
        <v>949.76</v>
      </c>
      <c r="AF455" s="227">
        <v>0</v>
      </c>
      <c r="AG455" s="227">
        <v>18934.98</v>
      </c>
      <c r="AH455" s="227">
        <v>8719.56</v>
      </c>
      <c r="AI455" s="227">
        <v>34919.120000000003</v>
      </c>
      <c r="AJ455" s="227">
        <v>0</v>
      </c>
      <c r="AK455" s="227">
        <v>0</v>
      </c>
      <c r="AL455" s="227">
        <v>0</v>
      </c>
      <c r="AM455" s="227">
        <v>0</v>
      </c>
      <c r="AN455" s="227">
        <v>0</v>
      </c>
      <c r="AO455" s="227">
        <v>0</v>
      </c>
      <c r="AP455" s="228">
        <v>0</v>
      </c>
      <c r="AQ455" s="227"/>
    </row>
    <row r="456" spans="1:43" s="13" customFormat="1" ht="12.75" outlineLevel="3" x14ac:dyDescent="0.2">
      <c r="A456" s="360" t="s">
        <v>1579</v>
      </c>
      <c r="B456" s="361" t="s">
        <v>2449</v>
      </c>
      <c r="C456" s="362" t="s">
        <v>3306</v>
      </c>
      <c r="D456" s="363"/>
      <c r="E456" s="364"/>
      <c r="F456" s="227">
        <v>224302.49</v>
      </c>
      <c r="G456" s="227">
        <v>8486162.1699999999</v>
      </c>
      <c r="H456" s="227">
        <f t="shared" si="65"/>
        <v>-8261859.6799999997</v>
      </c>
      <c r="I456" s="437">
        <f t="shared" si="66"/>
        <v>-0.9735684417164514</v>
      </c>
      <c r="J456" s="437"/>
      <c r="K456" s="227"/>
      <c r="L456" s="227">
        <v>8486162.1699999999</v>
      </c>
      <c r="M456" s="227">
        <f t="shared" si="68"/>
        <v>-8261859.6799999997</v>
      </c>
      <c r="N456" s="365"/>
      <c r="O456" s="18">
        <v>228520</v>
      </c>
      <c r="P456" s="234">
        <f t="shared" si="67"/>
        <v>-4217.5100000000093</v>
      </c>
      <c r="Q456" s="353"/>
      <c r="R456" s="226">
        <v>9317545.2799999993</v>
      </c>
      <c r="S456" s="226">
        <v>9331773.8599999994</v>
      </c>
      <c r="T456" s="227">
        <v>9302359.4199999999</v>
      </c>
      <c r="U456" s="227">
        <v>9192334.6199999992</v>
      </c>
      <c r="V456" s="227">
        <v>9065082.75</v>
      </c>
      <c r="W456" s="227">
        <v>9033690.6400000006</v>
      </c>
      <c r="X456" s="227">
        <v>8970378.5700000003</v>
      </c>
      <c r="Y456" s="227">
        <v>8891885.4100000001</v>
      </c>
      <c r="Z456" s="227">
        <v>8796590.1300000008</v>
      </c>
      <c r="AA456" s="227">
        <v>8637368.4100000001</v>
      </c>
      <c r="AB456" s="227">
        <v>8566310.3599999994</v>
      </c>
      <c r="AC456" s="227">
        <v>8579423.8200000003</v>
      </c>
      <c r="AD456" s="227">
        <v>8486162.1699999999</v>
      </c>
      <c r="AE456" s="226">
        <v>8388116.7699999996</v>
      </c>
      <c r="AF456" s="227">
        <v>8163114.2699999996</v>
      </c>
      <c r="AG456" s="227">
        <v>8007427.7699999996</v>
      </c>
      <c r="AH456" s="227">
        <v>7872304.8300000001</v>
      </c>
      <c r="AI456" s="227">
        <v>7841250.4400000004</v>
      </c>
      <c r="AJ456" s="227">
        <v>348623.33</v>
      </c>
      <c r="AK456" s="227">
        <v>245289</v>
      </c>
      <c r="AL456" s="227">
        <v>241111.83000000002</v>
      </c>
      <c r="AM456" s="227">
        <v>236924.65</v>
      </c>
      <c r="AN456" s="227">
        <v>232727.36000000002</v>
      </c>
      <c r="AO456" s="227">
        <v>228520</v>
      </c>
      <c r="AP456" s="228">
        <v>224302.49</v>
      </c>
      <c r="AQ456" s="227"/>
    </row>
    <row r="457" spans="1:43" s="13" customFormat="1" ht="12.75" outlineLevel="3" x14ac:dyDescent="0.2">
      <c r="A457" s="360" t="s">
        <v>1580</v>
      </c>
      <c r="B457" s="361" t="s">
        <v>2450</v>
      </c>
      <c r="C457" s="362" t="s">
        <v>3307</v>
      </c>
      <c r="D457" s="363"/>
      <c r="E457" s="364"/>
      <c r="F457" s="227">
        <v>226125.82</v>
      </c>
      <c r="G457" s="227">
        <v>127910.1</v>
      </c>
      <c r="H457" s="227">
        <f t="shared" si="65"/>
        <v>98215.72</v>
      </c>
      <c r="I457" s="437">
        <f t="shared" si="66"/>
        <v>0.76784960687232673</v>
      </c>
      <c r="J457" s="437"/>
      <c r="K457" s="227"/>
      <c r="L457" s="227">
        <v>127910.1</v>
      </c>
      <c r="M457" s="227">
        <f t="shared" si="68"/>
        <v>98215.72</v>
      </c>
      <c r="N457" s="365"/>
      <c r="O457" s="18">
        <v>233707.79</v>
      </c>
      <c r="P457" s="234">
        <f t="shared" si="67"/>
        <v>-7581.9700000000012</v>
      </c>
      <c r="Q457" s="353"/>
      <c r="R457" s="226">
        <v>354366.9</v>
      </c>
      <c r="S457" s="226">
        <v>188332.98</v>
      </c>
      <c r="T457" s="227">
        <v>274321.03999999998</v>
      </c>
      <c r="U457" s="227">
        <v>103989.32</v>
      </c>
      <c r="V457" s="227">
        <v>138102.25</v>
      </c>
      <c r="W457" s="227">
        <v>205388.97</v>
      </c>
      <c r="X457" s="227">
        <v>157736.16</v>
      </c>
      <c r="Y457" s="227">
        <v>135793.22</v>
      </c>
      <c r="Z457" s="227">
        <v>69932.759999999995</v>
      </c>
      <c r="AA457" s="227">
        <v>164922.55000000002</v>
      </c>
      <c r="AB457" s="227">
        <v>236092.99</v>
      </c>
      <c r="AC457" s="227">
        <v>85893.17</v>
      </c>
      <c r="AD457" s="227">
        <v>127910.1</v>
      </c>
      <c r="AE457" s="226">
        <v>68008.42</v>
      </c>
      <c r="AF457" s="227">
        <v>68008.42</v>
      </c>
      <c r="AG457" s="227">
        <v>97215.71</v>
      </c>
      <c r="AH457" s="227">
        <v>119438.84</v>
      </c>
      <c r="AI457" s="227">
        <v>68257.63</v>
      </c>
      <c r="AJ457" s="227">
        <v>274888.12</v>
      </c>
      <c r="AK457" s="227">
        <v>274888.12</v>
      </c>
      <c r="AL457" s="227">
        <v>274888.12</v>
      </c>
      <c r="AM457" s="227">
        <v>233707.79</v>
      </c>
      <c r="AN457" s="227">
        <v>233707.79</v>
      </c>
      <c r="AO457" s="227">
        <v>233707.79</v>
      </c>
      <c r="AP457" s="228">
        <v>226125.82</v>
      </c>
      <c r="AQ457" s="227"/>
    </row>
    <row r="458" spans="1:43" s="13" customFormat="1" ht="12.75" customHeight="1" x14ac:dyDescent="0.2">
      <c r="A458" s="195" t="s">
        <v>1221</v>
      </c>
      <c r="B458" s="235" t="s">
        <v>950</v>
      </c>
      <c r="C458" s="280" t="s">
        <v>1098</v>
      </c>
      <c r="D458" s="198"/>
      <c r="E458" s="320"/>
      <c r="F458" s="258">
        <v>738735.32000000007</v>
      </c>
      <c r="G458" s="258">
        <v>10678099.41</v>
      </c>
      <c r="H458" s="18">
        <f t="shared" si="65"/>
        <v>-9939364.0899999999</v>
      </c>
      <c r="I458" s="232">
        <f t="shared" si="66"/>
        <v>-0.9308177146854264</v>
      </c>
      <c r="J458" s="321"/>
      <c r="K458" s="258"/>
      <c r="L458" s="258">
        <v>10678099.41</v>
      </c>
      <c r="M458" s="18">
        <f t="shared" si="68"/>
        <v>-9939364.0899999999</v>
      </c>
      <c r="N458" s="225"/>
      <c r="O458" s="259">
        <v>757110.82000000007</v>
      </c>
      <c r="P458" s="234">
        <f t="shared" si="67"/>
        <v>-18375.5</v>
      </c>
      <c r="Q458" s="323"/>
      <c r="R458" s="226">
        <v>12248636.66</v>
      </c>
      <c r="S458" s="226">
        <v>12030778.17</v>
      </c>
      <c r="T458" s="227">
        <v>12092503.67</v>
      </c>
      <c r="U458" s="227">
        <v>11692043.24</v>
      </c>
      <c r="V458" s="227">
        <v>11642693.02</v>
      </c>
      <c r="W458" s="227">
        <v>11647115.770000001</v>
      </c>
      <c r="X458" s="227">
        <v>11467976.060000001</v>
      </c>
      <c r="Y458" s="227">
        <v>11341651.390000001</v>
      </c>
      <c r="Z458" s="227">
        <v>11118135.59</v>
      </c>
      <c r="AA458" s="227">
        <v>11000001.08</v>
      </c>
      <c r="AB458" s="227">
        <v>10942442.310000001</v>
      </c>
      <c r="AC458" s="227">
        <v>10786329.32</v>
      </c>
      <c r="AD458" s="227">
        <v>10678099.41</v>
      </c>
      <c r="AE458" s="226">
        <v>10456616.57</v>
      </c>
      <c r="AF458" s="227">
        <v>10218417.41</v>
      </c>
      <c r="AG458" s="227">
        <v>10053351.850000001</v>
      </c>
      <c r="AH458" s="227">
        <v>9892497.6899999995</v>
      </c>
      <c r="AI458" s="227">
        <v>9786782.5700000022</v>
      </c>
      <c r="AJ458" s="227">
        <v>1023654.3099999999</v>
      </c>
      <c r="AK458" s="227">
        <v>909583.96000000008</v>
      </c>
      <c r="AL458" s="227">
        <v>894635.04</v>
      </c>
      <c r="AM458" s="227">
        <v>774486.72000000009</v>
      </c>
      <c r="AN458" s="227">
        <v>764003.46000000008</v>
      </c>
      <c r="AO458" s="227">
        <v>757110.82000000007</v>
      </c>
      <c r="AP458" s="228">
        <v>738735.32000000007</v>
      </c>
    </row>
    <row r="459" spans="1:43" s="13" customFormat="1" ht="0.95" customHeight="1" outlineLevel="2" x14ac:dyDescent="0.2">
      <c r="A459" s="195"/>
      <c r="B459" s="235"/>
      <c r="C459" s="280"/>
      <c r="D459" s="198"/>
      <c r="E459" s="320"/>
      <c r="F459" s="258"/>
      <c r="G459" s="258"/>
      <c r="H459" s="18">
        <f t="shared" si="65"/>
        <v>0</v>
      </c>
      <c r="I459" s="232">
        <f t="shared" si="66"/>
        <v>0</v>
      </c>
      <c r="J459" s="321"/>
      <c r="K459" s="258"/>
      <c r="L459" s="258"/>
      <c r="M459" s="18">
        <f t="shared" si="68"/>
        <v>0</v>
      </c>
      <c r="N459" s="225"/>
      <c r="O459" s="259"/>
      <c r="P459" s="234">
        <f t="shared" si="67"/>
        <v>0</v>
      </c>
      <c r="Q459" s="323"/>
      <c r="R459" s="226"/>
      <c r="S459" s="226"/>
      <c r="T459" s="227"/>
      <c r="U459" s="227"/>
      <c r="V459" s="227"/>
      <c r="W459" s="227"/>
      <c r="X459" s="227"/>
      <c r="Y459" s="227"/>
      <c r="Z459" s="227"/>
      <c r="AA459" s="227"/>
      <c r="AB459" s="227"/>
      <c r="AC459" s="227"/>
      <c r="AD459" s="227"/>
      <c r="AE459" s="226"/>
      <c r="AF459" s="227"/>
      <c r="AG459" s="227"/>
      <c r="AH459" s="227"/>
      <c r="AI459" s="227"/>
      <c r="AJ459" s="227"/>
      <c r="AK459" s="227"/>
      <c r="AL459" s="227"/>
      <c r="AM459" s="227"/>
      <c r="AN459" s="227"/>
      <c r="AO459" s="227"/>
      <c r="AP459" s="228"/>
    </row>
    <row r="460" spans="1:43" s="13" customFormat="1" ht="12.75" x14ac:dyDescent="0.2">
      <c r="A460" s="195" t="s">
        <v>1222</v>
      </c>
      <c r="B460" s="235" t="s">
        <v>952</v>
      </c>
      <c r="C460" s="280" t="s">
        <v>1099</v>
      </c>
      <c r="D460" s="198"/>
      <c r="E460" s="320"/>
      <c r="F460" s="258">
        <v>0</v>
      </c>
      <c r="G460" s="258">
        <v>0</v>
      </c>
      <c r="H460" s="18">
        <f t="shared" si="65"/>
        <v>0</v>
      </c>
      <c r="I460" s="232">
        <f t="shared" si="66"/>
        <v>0</v>
      </c>
      <c r="J460" s="321"/>
      <c r="K460" s="258"/>
      <c r="L460" s="258">
        <v>0</v>
      </c>
      <c r="M460" s="18">
        <f t="shared" si="68"/>
        <v>0</v>
      </c>
      <c r="N460" s="225"/>
      <c r="O460" s="259">
        <v>0</v>
      </c>
      <c r="P460" s="234">
        <f t="shared" si="67"/>
        <v>0</v>
      </c>
      <c r="Q460" s="323"/>
      <c r="R460" s="226">
        <v>0</v>
      </c>
      <c r="S460" s="226">
        <v>0</v>
      </c>
      <c r="T460" s="227">
        <v>0</v>
      </c>
      <c r="U460" s="227">
        <v>0</v>
      </c>
      <c r="V460" s="227">
        <v>0</v>
      </c>
      <c r="W460" s="227">
        <v>0</v>
      </c>
      <c r="X460" s="227">
        <v>0</v>
      </c>
      <c r="Y460" s="227">
        <v>0</v>
      </c>
      <c r="Z460" s="227">
        <v>0</v>
      </c>
      <c r="AA460" s="227">
        <v>0</v>
      </c>
      <c r="AB460" s="227">
        <v>0</v>
      </c>
      <c r="AC460" s="227">
        <v>0</v>
      </c>
      <c r="AD460" s="227">
        <v>0</v>
      </c>
      <c r="AE460" s="226">
        <v>0</v>
      </c>
      <c r="AF460" s="227">
        <v>0</v>
      </c>
      <c r="AG460" s="227">
        <v>0</v>
      </c>
      <c r="AH460" s="227">
        <v>0</v>
      </c>
      <c r="AI460" s="227">
        <v>0</v>
      </c>
      <c r="AJ460" s="227">
        <v>0</v>
      </c>
      <c r="AK460" s="227">
        <v>0</v>
      </c>
      <c r="AL460" s="227">
        <v>0</v>
      </c>
      <c r="AM460" s="227">
        <v>0</v>
      </c>
      <c r="AN460" s="227">
        <v>0</v>
      </c>
      <c r="AO460" s="227">
        <v>0</v>
      </c>
      <c r="AP460" s="228">
        <v>0</v>
      </c>
    </row>
    <row r="461" spans="1:43" s="13" customFormat="1" ht="0.95" customHeight="1" outlineLevel="2" x14ac:dyDescent="0.2">
      <c r="A461" s="195"/>
      <c r="B461" s="235"/>
      <c r="C461" s="280"/>
      <c r="D461" s="198"/>
      <c r="E461" s="320"/>
      <c r="F461" s="258"/>
      <c r="G461" s="258"/>
      <c r="H461" s="18">
        <f t="shared" si="65"/>
        <v>0</v>
      </c>
      <c r="I461" s="232">
        <f t="shared" si="66"/>
        <v>0</v>
      </c>
      <c r="J461" s="321"/>
      <c r="K461" s="258"/>
      <c r="L461" s="258"/>
      <c r="M461" s="18">
        <f t="shared" si="68"/>
        <v>0</v>
      </c>
      <c r="N461" s="225"/>
      <c r="O461" s="259"/>
      <c r="P461" s="234">
        <f t="shared" si="67"/>
        <v>0</v>
      </c>
      <c r="Q461" s="323"/>
      <c r="R461" s="226"/>
      <c r="S461" s="226"/>
      <c r="T461" s="227"/>
      <c r="U461" s="227"/>
      <c r="V461" s="227"/>
      <c r="W461" s="227"/>
      <c r="X461" s="227"/>
      <c r="Y461" s="227"/>
      <c r="Z461" s="227"/>
      <c r="AA461" s="227"/>
      <c r="AB461" s="227"/>
      <c r="AC461" s="227"/>
      <c r="AD461" s="227"/>
      <c r="AE461" s="226"/>
      <c r="AF461" s="227"/>
      <c r="AG461" s="227"/>
      <c r="AH461" s="227"/>
      <c r="AI461" s="227"/>
      <c r="AJ461" s="227"/>
      <c r="AK461" s="227"/>
      <c r="AL461" s="227"/>
      <c r="AM461" s="227"/>
      <c r="AN461" s="227"/>
      <c r="AO461" s="227"/>
      <c r="AP461" s="228"/>
    </row>
    <row r="462" spans="1:43" s="13" customFormat="1" ht="12.75" outlineLevel="3" x14ac:dyDescent="0.2">
      <c r="A462" s="360" t="s">
        <v>1581</v>
      </c>
      <c r="B462" s="361" t="s">
        <v>2451</v>
      </c>
      <c r="C462" s="362" t="s">
        <v>3308</v>
      </c>
      <c r="D462" s="363"/>
      <c r="E462" s="364"/>
      <c r="F462" s="227">
        <v>343396.93</v>
      </c>
      <c r="G462" s="227">
        <v>400472.58</v>
      </c>
      <c r="H462" s="227">
        <f t="shared" si="65"/>
        <v>-57075.650000000023</v>
      </c>
      <c r="I462" s="437">
        <f t="shared" si="66"/>
        <v>-0.14252074386715821</v>
      </c>
      <c r="J462" s="437"/>
      <c r="K462" s="227"/>
      <c r="L462" s="227">
        <v>400472.58</v>
      </c>
      <c r="M462" s="227">
        <f t="shared" si="68"/>
        <v>-57075.650000000023</v>
      </c>
      <c r="N462" s="365"/>
      <c r="O462" s="18">
        <v>365848.29</v>
      </c>
      <c r="P462" s="234">
        <f t="shared" si="67"/>
        <v>-22451.359999999986</v>
      </c>
      <c r="Q462" s="353"/>
      <c r="R462" s="226">
        <v>444224.06</v>
      </c>
      <c r="S462" s="226">
        <v>437067.53</v>
      </c>
      <c r="T462" s="227">
        <v>483269.07</v>
      </c>
      <c r="U462" s="227">
        <v>587154.38</v>
      </c>
      <c r="V462" s="227">
        <v>541654.11</v>
      </c>
      <c r="W462" s="227">
        <v>574163.70000000007</v>
      </c>
      <c r="X462" s="227">
        <v>599188.15</v>
      </c>
      <c r="Y462" s="227">
        <v>532805.57999999996</v>
      </c>
      <c r="Z462" s="227">
        <v>495812.9</v>
      </c>
      <c r="AA462" s="227">
        <v>389047.38</v>
      </c>
      <c r="AB462" s="227">
        <v>369870.39</v>
      </c>
      <c r="AC462" s="227">
        <v>373627.3</v>
      </c>
      <c r="AD462" s="227">
        <v>400472.58</v>
      </c>
      <c r="AE462" s="226">
        <v>481481.27</v>
      </c>
      <c r="AF462" s="227">
        <v>657832.11</v>
      </c>
      <c r="AG462" s="227">
        <v>593780.27</v>
      </c>
      <c r="AH462" s="227">
        <v>566829.53</v>
      </c>
      <c r="AI462" s="227">
        <v>509198.98000000004</v>
      </c>
      <c r="AJ462" s="227">
        <v>454244.94</v>
      </c>
      <c r="AK462" s="227">
        <v>559627.51</v>
      </c>
      <c r="AL462" s="227">
        <v>496124.16000000003</v>
      </c>
      <c r="AM462" s="227">
        <v>379584.78</v>
      </c>
      <c r="AN462" s="227">
        <v>495220.58</v>
      </c>
      <c r="AO462" s="227">
        <v>365848.29</v>
      </c>
      <c r="AP462" s="228">
        <v>343396.93</v>
      </c>
      <c r="AQ462" s="227"/>
    </row>
    <row r="463" spans="1:43" s="13" customFormat="1" ht="12.75" outlineLevel="3" x14ac:dyDescent="0.2">
      <c r="A463" s="360" t="s">
        <v>1582</v>
      </c>
      <c r="B463" s="361" t="s">
        <v>2452</v>
      </c>
      <c r="C463" s="362" t="s">
        <v>3309</v>
      </c>
      <c r="D463" s="363"/>
      <c r="E463" s="364"/>
      <c r="F463" s="227">
        <v>111170.62</v>
      </c>
      <c r="G463" s="227">
        <v>190957.62</v>
      </c>
      <c r="H463" s="227">
        <f t="shared" si="65"/>
        <v>-79787</v>
      </c>
      <c r="I463" s="437">
        <f t="shared" si="66"/>
        <v>-0.41782569347062454</v>
      </c>
      <c r="J463" s="437"/>
      <c r="K463" s="227"/>
      <c r="L463" s="227">
        <v>190957.62</v>
      </c>
      <c r="M463" s="227">
        <f t="shared" si="68"/>
        <v>-79787</v>
      </c>
      <c r="N463" s="365"/>
      <c r="O463" s="18">
        <v>111170.62</v>
      </c>
      <c r="P463" s="234">
        <f t="shared" si="67"/>
        <v>0</v>
      </c>
      <c r="Q463" s="353"/>
      <c r="R463" s="226">
        <v>159768.44</v>
      </c>
      <c r="S463" s="226">
        <v>159768.44</v>
      </c>
      <c r="T463" s="227">
        <v>159768.44</v>
      </c>
      <c r="U463" s="227">
        <v>159768.44</v>
      </c>
      <c r="V463" s="227">
        <v>159768.44</v>
      </c>
      <c r="W463" s="227">
        <v>159768.44</v>
      </c>
      <c r="X463" s="227">
        <v>159768.44</v>
      </c>
      <c r="Y463" s="227">
        <v>159768.44</v>
      </c>
      <c r="Z463" s="227">
        <v>159768.44</v>
      </c>
      <c r="AA463" s="227">
        <v>159768.44</v>
      </c>
      <c r="AB463" s="227">
        <v>159768.44</v>
      </c>
      <c r="AC463" s="227">
        <v>190957.62</v>
      </c>
      <c r="AD463" s="227">
        <v>190957.62</v>
      </c>
      <c r="AE463" s="226">
        <v>190957.62</v>
      </c>
      <c r="AF463" s="227">
        <v>190957.62</v>
      </c>
      <c r="AG463" s="227">
        <v>190957.62</v>
      </c>
      <c r="AH463" s="227">
        <v>190957.62</v>
      </c>
      <c r="AI463" s="227">
        <v>190957.62</v>
      </c>
      <c r="AJ463" s="227">
        <v>190957.62</v>
      </c>
      <c r="AK463" s="227">
        <v>190957.62</v>
      </c>
      <c r="AL463" s="227">
        <v>190957.62</v>
      </c>
      <c r="AM463" s="227">
        <v>190957.62</v>
      </c>
      <c r="AN463" s="227">
        <v>190957.62</v>
      </c>
      <c r="AO463" s="227">
        <v>111170.62</v>
      </c>
      <c r="AP463" s="228">
        <v>111170.62</v>
      </c>
      <c r="AQ463" s="227"/>
    </row>
    <row r="464" spans="1:43" s="13" customFormat="1" ht="12.75" outlineLevel="3" x14ac:dyDescent="0.2">
      <c r="A464" s="360" t="s">
        <v>1583</v>
      </c>
      <c r="B464" s="361" t="s">
        <v>2453</v>
      </c>
      <c r="C464" s="362" t="s">
        <v>3310</v>
      </c>
      <c r="D464" s="363"/>
      <c r="E464" s="364"/>
      <c r="F464" s="227">
        <v>819004.4</v>
      </c>
      <c r="G464" s="227">
        <v>1504588.85</v>
      </c>
      <c r="H464" s="227">
        <f t="shared" si="65"/>
        <v>-685584.45000000007</v>
      </c>
      <c r="I464" s="437">
        <f t="shared" si="66"/>
        <v>-0.45566232263385442</v>
      </c>
      <c r="J464" s="437"/>
      <c r="K464" s="227"/>
      <c r="L464" s="227">
        <v>1504588.85</v>
      </c>
      <c r="M464" s="227">
        <f t="shared" si="68"/>
        <v>-685584.45000000007</v>
      </c>
      <c r="N464" s="365"/>
      <c r="O464" s="18">
        <v>831366.65</v>
      </c>
      <c r="P464" s="234">
        <f t="shared" si="67"/>
        <v>-12362.25</v>
      </c>
      <c r="Q464" s="353"/>
      <c r="R464" s="226">
        <v>1569468.4300000002</v>
      </c>
      <c r="S464" s="226">
        <v>1549773.01</v>
      </c>
      <c r="T464" s="227">
        <v>1549703.52</v>
      </c>
      <c r="U464" s="227">
        <v>1547203.3900000001</v>
      </c>
      <c r="V464" s="227">
        <v>1547203.3900000001</v>
      </c>
      <c r="W464" s="227">
        <v>1545536.6400000001</v>
      </c>
      <c r="X464" s="227">
        <v>1204852.94</v>
      </c>
      <c r="Y464" s="227">
        <v>1203393.8700000001</v>
      </c>
      <c r="Z464" s="227">
        <v>1183400.9099999999</v>
      </c>
      <c r="AA464" s="227">
        <v>1183400.9099999999</v>
      </c>
      <c r="AB464" s="227">
        <v>1163955.49</v>
      </c>
      <c r="AC464" s="227">
        <v>1504588.85</v>
      </c>
      <c r="AD464" s="227">
        <v>1504588.85</v>
      </c>
      <c r="AE464" s="226">
        <v>1504588.85</v>
      </c>
      <c r="AF464" s="227">
        <v>1504588.85</v>
      </c>
      <c r="AG464" s="227">
        <v>1501255.35</v>
      </c>
      <c r="AH464" s="227">
        <v>1497921.85</v>
      </c>
      <c r="AI464" s="227">
        <v>1496588.45</v>
      </c>
      <c r="AJ464" s="227">
        <v>1463253.45</v>
      </c>
      <c r="AK464" s="227">
        <v>1457253.15</v>
      </c>
      <c r="AL464" s="227">
        <v>1455586.4</v>
      </c>
      <c r="AM464" s="227">
        <v>1455586.4</v>
      </c>
      <c r="AN464" s="227">
        <v>1455586.4</v>
      </c>
      <c r="AO464" s="227">
        <v>831366.65</v>
      </c>
      <c r="AP464" s="228">
        <v>819004.4</v>
      </c>
      <c r="AQ464" s="227"/>
    </row>
    <row r="465" spans="1:43" s="13" customFormat="1" ht="12.75" x14ac:dyDescent="0.2">
      <c r="A465" s="195" t="s">
        <v>1223</v>
      </c>
      <c r="B465" s="235" t="s">
        <v>954</v>
      </c>
      <c r="C465" s="280" t="s">
        <v>1100</v>
      </c>
      <c r="D465" s="198"/>
      <c r="E465" s="320"/>
      <c r="F465" s="258">
        <v>1273571.95</v>
      </c>
      <c r="G465" s="258">
        <v>2096019.05</v>
      </c>
      <c r="H465" s="18">
        <f t="shared" si="65"/>
        <v>-822447.10000000009</v>
      </c>
      <c r="I465" s="232">
        <f t="shared" si="66"/>
        <v>-0.39238531729947784</v>
      </c>
      <c r="J465" s="321"/>
      <c r="K465" s="258"/>
      <c r="L465" s="258">
        <v>2096019.05</v>
      </c>
      <c r="M465" s="18">
        <f t="shared" si="68"/>
        <v>-822447.10000000009</v>
      </c>
      <c r="N465" s="225"/>
      <c r="O465" s="259">
        <v>1308385.56</v>
      </c>
      <c r="P465" s="234">
        <f t="shared" si="67"/>
        <v>-34813.610000000102</v>
      </c>
      <c r="Q465" s="323"/>
      <c r="R465" s="226">
        <v>2173460.9300000002</v>
      </c>
      <c r="S465" s="226">
        <v>2146608.98</v>
      </c>
      <c r="T465" s="227">
        <v>2192741.0300000003</v>
      </c>
      <c r="U465" s="227">
        <v>2294126.21</v>
      </c>
      <c r="V465" s="227">
        <v>2248625.9400000004</v>
      </c>
      <c r="W465" s="227">
        <v>2279468.7800000003</v>
      </c>
      <c r="X465" s="227">
        <v>1963809.53</v>
      </c>
      <c r="Y465" s="227">
        <v>1895967.8900000001</v>
      </c>
      <c r="Z465" s="227">
        <v>1838982.25</v>
      </c>
      <c r="AA465" s="227">
        <v>1732216.73</v>
      </c>
      <c r="AB465" s="227">
        <v>1693594.32</v>
      </c>
      <c r="AC465" s="227">
        <v>2069173.77</v>
      </c>
      <c r="AD465" s="227">
        <v>2096019.05</v>
      </c>
      <c r="AE465" s="226">
        <v>2177027.7400000002</v>
      </c>
      <c r="AF465" s="227">
        <v>2353378.58</v>
      </c>
      <c r="AG465" s="227">
        <v>2285993.2400000002</v>
      </c>
      <c r="AH465" s="227">
        <v>2255709</v>
      </c>
      <c r="AI465" s="227">
        <v>2196745.0499999998</v>
      </c>
      <c r="AJ465" s="227">
        <v>2108456.0099999998</v>
      </c>
      <c r="AK465" s="227">
        <v>2207838.2799999998</v>
      </c>
      <c r="AL465" s="227">
        <v>2142668.1799999997</v>
      </c>
      <c r="AM465" s="227">
        <v>2026128.7999999998</v>
      </c>
      <c r="AN465" s="227">
        <v>2141764.5999999996</v>
      </c>
      <c r="AO465" s="227">
        <v>1308385.56</v>
      </c>
      <c r="AP465" s="228">
        <v>1273571.95</v>
      </c>
    </row>
    <row r="466" spans="1:43" s="13" customFormat="1" ht="0.95" customHeight="1" outlineLevel="2" x14ac:dyDescent="0.2">
      <c r="A466" s="195"/>
      <c r="B466" s="235"/>
      <c r="C466" s="280"/>
      <c r="D466" s="198"/>
      <c r="E466" s="320"/>
      <c r="F466" s="258"/>
      <c r="G466" s="258"/>
      <c r="H466" s="18">
        <f t="shared" si="65"/>
        <v>0</v>
      </c>
      <c r="I466" s="232">
        <f t="shared" si="66"/>
        <v>0</v>
      </c>
      <c r="J466" s="321"/>
      <c r="K466" s="258"/>
      <c r="L466" s="258"/>
      <c r="M466" s="18">
        <f t="shared" si="68"/>
        <v>0</v>
      </c>
      <c r="N466" s="225"/>
      <c r="O466" s="259"/>
      <c r="P466" s="234">
        <f t="shared" si="67"/>
        <v>0</v>
      </c>
      <c r="Q466" s="323"/>
      <c r="R466" s="226"/>
      <c r="S466" s="226"/>
      <c r="T466" s="227"/>
      <c r="U466" s="227"/>
      <c r="V466" s="227"/>
      <c r="W466" s="227"/>
      <c r="X466" s="227"/>
      <c r="Y466" s="227"/>
      <c r="Z466" s="227"/>
      <c r="AA466" s="227"/>
      <c r="AB466" s="227"/>
      <c r="AC466" s="227"/>
      <c r="AD466" s="227"/>
      <c r="AE466" s="226"/>
      <c r="AF466" s="227"/>
      <c r="AG466" s="227"/>
      <c r="AH466" s="227"/>
      <c r="AI466" s="227"/>
      <c r="AJ466" s="227"/>
      <c r="AK466" s="227"/>
      <c r="AL466" s="227"/>
      <c r="AM466" s="227"/>
      <c r="AN466" s="227"/>
      <c r="AO466" s="227"/>
      <c r="AP466" s="228"/>
    </row>
    <row r="467" spans="1:43" s="13" customFormat="1" ht="12.75" outlineLevel="3" x14ac:dyDescent="0.2">
      <c r="A467" s="360" t="s">
        <v>1584</v>
      </c>
      <c r="B467" s="361" t="s">
        <v>2454</v>
      </c>
      <c r="C467" s="362" t="s">
        <v>3311</v>
      </c>
      <c r="D467" s="363"/>
      <c r="E467" s="364"/>
      <c r="F467" s="227">
        <v>190070.37</v>
      </c>
      <c r="G467" s="227">
        <v>181085.4</v>
      </c>
      <c r="H467" s="227">
        <f t="shared" si="65"/>
        <v>8984.9700000000012</v>
      </c>
      <c r="I467" s="437">
        <f t="shared" si="66"/>
        <v>4.9617307634961194E-2</v>
      </c>
      <c r="J467" s="437"/>
      <c r="K467" s="227"/>
      <c r="L467" s="227">
        <v>181085.4</v>
      </c>
      <c r="M467" s="227">
        <f t="shared" si="68"/>
        <v>8984.9700000000012</v>
      </c>
      <c r="N467" s="365"/>
      <c r="O467" s="18">
        <v>189321.62</v>
      </c>
      <c r="P467" s="234">
        <f t="shared" si="67"/>
        <v>748.75</v>
      </c>
      <c r="Q467" s="353"/>
      <c r="R467" s="226">
        <v>175781.25</v>
      </c>
      <c r="S467" s="226">
        <v>176485.74</v>
      </c>
      <c r="T467" s="227">
        <v>177190.23</v>
      </c>
      <c r="U467" s="227">
        <v>178259.51</v>
      </c>
      <c r="V467" s="227">
        <v>179085.6</v>
      </c>
      <c r="W467" s="227">
        <v>179911.69</v>
      </c>
      <c r="X467" s="227">
        <v>180737.78</v>
      </c>
      <c r="Y467" s="227">
        <v>176954.95</v>
      </c>
      <c r="Z467" s="227">
        <v>177781.04</v>
      </c>
      <c r="AA467" s="227">
        <v>178607.13</v>
      </c>
      <c r="AB467" s="227">
        <v>179433.22</v>
      </c>
      <c r="AC467" s="227">
        <v>180259.31</v>
      </c>
      <c r="AD467" s="227">
        <v>181085.4</v>
      </c>
      <c r="AE467" s="226">
        <v>181952.23</v>
      </c>
      <c r="AF467" s="227">
        <v>182819.06</v>
      </c>
      <c r="AG467" s="227">
        <v>183679.89</v>
      </c>
      <c r="AH467" s="227">
        <v>184544.72</v>
      </c>
      <c r="AI467" s="227">
        <v>185409.55000000002</v>
      </c>
      <c r="AJ467" s="227">
        <v>186274.38</v>
      </c>
      <c r="AK467" s="227">
        <v>187139.21</v>
      </c>
      <c r="AL467" s="227">
        <v>188004.04</v>
      </c>
      <c r="AM467" s="227">
        <v>187824.12</v>
      </c>
      <c r="AN467" s="227">
        <v>188572.87</v>
      </c>
      <c r="AO467" s="227">
        <v>189321.62</v>
      </c>
      <c r="AP467" s="228">
        <v>190070.37</v>
      </c>
      <c r="AQ467" s="227"/>
    </row>
    <row r="468" spans="1:43" s="13" customFormat="1" ht="12.75" outlineLevel="3" x14ac:dyDescent="0.2">
      <c r="A468" s="360" t="s">
        <v>1585</v>
      </c>
      <c r="B468" s="361" t="s">
        <v>2455</v>
      </c>
      <c r="C468" s="362" t="s">
        <v>3312</v>
      </c>
      <c r="D468" s="363"/>
      <c r="E468" s="364"/>
      <c r="F468" s="227">
        <v>22621.14</v>
      </c>
      <c r="G468" s="227">
        <v>83484.600000000006</v>
      </c>
      <c r="H468" s="227">
        <f t="shared" si="65"/>
        <v>-60863.460000000006</v>
      </c>
      <c r="I468" s="437">
        <f t="shared" si="66"/>
        <v>-0.72903816991397219</v>
      </c>
      <c r="J468" s="437"/>
      <c r="K468" s="227"/>
      <c r="L468" s="227">
        <v>83484.600000000006</v>
      </c>
      <c r="M468" s="227">
        <f t="shared" si="68"/>
        <v>-60863.460000000006</v>
      </c>
      <c r="N468" s="365"/>
      <c r="O468" s="18">
        <v>74083.509999999995</v>
      </c>
      <c r="P468" s="234">
        <f t="shared" si="67"/>
        <v>-51462.369999999995</v>
      </c>
      <c r="Q468" s="353"/>
      <c r="R468" s="226">
        <v>58890</v>
      </c>
      <c r="S468" s="226">
        <v>58890</v>
      </c>
      <c r="T468" s="227">
        <v>58890</v>
      </c>
      <c r="U468" s="227">
        <v>60197.05</v>
      </c>
      <c r="V468" s="227">
        <v>60197.05</v>
      </c>
      <c r="W468" s="227">
        <v>60600.9</v>
      </c>
      <c r="X468" s="227">
        <v>65088.5</v>
      </c>
      <c r="Y468" s="227">
        <v>63058.720000000001</v>
      </c>
      <c r="Z468" s="227">
        <v>65283.92</v>
      </c>
      <c r="AA468" s="227">
        <v>67320.94</v>
      </c>
      <c r="AB468" s="227">
        <v>70370.16</v>
      </c>
      <c r="AC468" s="227">
        <v>74319.040000000008</v>
      </c>
      <c r="AD468" s="227">
        <v>83484.600000000006</v>
      </c>
      <c r="AE468" s="226">
        <v>83484.600000000006</v>
      </c>
      <c r="AF468" s="227">
        <v>83484.600000000006</v>
      </c>
      <c r="AG468" s="227">
        <v>80585.820000000007</v>
      </c>
      <c r="AH468" s="227">
        <v>80585.820000000007</v>
      </c>
      <c r="AI468" s="227">
        <v>80585.820000000007</v>
      </c>
      <c r="AJ468" s="227">
        <v>76202.600000000006</v>
      </c>
      <c r="AK468" s="227">
        <v>74185.77</v>
      </c>
      <c r="AL468" s="227">
        <v>76487.69</v>
      </c>
      <c r="AM468" s="227">
        <v>69479.67</v>
      </c>
      <c r="AN468" s="227">
        <v>71781.59</v>
      </c>
      <c r="AO468" s="227">
        <v>74083.509999999995</v>
      </c>
      <c r="AP468" s="228">
        <v>22621.14</v>
      </c>
      <c r="AQ468" s="227"/>
    </row>
    <row r="469" spans="1:43" s="13" customFormat="1" ht="12.75" outlineLevel="3" x14ac:dyDescent="0.2">
      <c r="A469" s="360" t="s">
        <v>1586</v>
      </c>
      <c r="B469" s="361" t="s">
        <v>2456</v>
      </c>
      <c r="C469" s="362" t="s">
        <v>3213</v>
      </c>
      <c r="D469" s="363"/>
      <c r="E469" s="364"/>
      <c r="F469" s="227">
        <v>2830264.91</v>
      </c>
      <c r="G469" s="227">
        <v>3574244.73</v>
      </c>
      <c r="H469" s="227">
        <f t="shared" si="65"/>
        <v>-743979.81999999983</v>
      </c>
      <c r="I469" s="437">
        <f t="shared" si="66"/>
        <v>-0.20815021807418313</v>
      </c>
      <c r="J469" s="437"/>
      <c r="K469" s="227"/>
      <c r="L469" s="227">
        <v>3574244.73</v>
      </c>
      <c r="M469" s="227">
        <f t="shared" si="68"/>
        <v>-743979.81999999983</v>
      </c>
      <c r="N469" s="365"/>
      <c r="O469" s="18">
        <v>2830264.91</v>
      </c>
      <c r="P469" s="234">
        <f t="shared" si="67"/>
        <v>0</v>
      </c>
      <c r="Q469" s="353"/>
      <c r="R469" s="226">
        <v>3564966.2199999997</v>
      </c>
      <c r="S469" s="226">
        <v>3564966.2199999997</v>
      </c>
      <c r="T469" s="227">
        <v>3564966.2199999997</v>
      </c>
      <c r="U469" s="227">
        <v>3574244.73</v>
      </c>
      <c r="V469" s="227">
        <v>3574244.73</v>
      </c>
      <c r="W469" s="227">
        <v>3574244.73</v>
      </c>
      <c r="X469" s="227">
        <v>3574244.73</v>
      </c>
      <c r="Y469" s="227">
        <v>3574244.73</v>
      </c>
      <c r="Z469" s="227">
        <v>3574244.73</v>
      </c>
      <c r="AA469" s="227">
        <v>3574244.73</v>
      </c>
      <c r="AB469" s="227">
        <v>3574244.73</v>
      </c>
      <c r="AC469" s="227">
        <v>3574244.73</v>
      </c>
      <c r="AD469" s="227">
        <v>3574244.73</v>
      </c>
      <c r="AE469" s="226">
        <v>3574244.73</v>
      </c>
      <c r="AF469" s="227">
        <v>3574244.73</v>
      </c>
      <c r="AG469" s="227">
        <v>3572575.68</v>
      </c>
      <c r="AH469" s="227">
        <v>3572575.68</v>
      </c>
      <c r="AI469" s="227">
        <v>3572575.68</v>
      </c>
      <c r="AJ469" s="227">
        <v>3572575.68</v>
      </c>
      <c r="AK469" s="227">
        <v>3572575.68</v>
      </c>
      <c r="AL469" s="227">
        <v>3572575.68</v>
      </c>
      <c r="AM469" s="227">
        <v>2830264.91</v>
      </c>
      <c r="AN469" s="227">
        <v>2830264.91</v>
      </c>
      <c r="AO469" s="227">
        <v>2830264.91</v>
      </c>
      <c r="AP469" s="228">
        <v>2830264.91</v>
      </c>
      <c r="AQ469" s="227"/>
    </row>
    <row r="470" spans="1:43" s="13" customFormat="1" ht="12.75" outlineLevel="3" x14ac:dyDescent="0.2">
      <c r="A470" s="360" t="s">
        <v>1587</v>
      </c>
      <c r="B470" s="361" t="s">
        <v>2457</v>
      </c>
      <c r="C470" s="362" t="s">
        <v>3313</v>
      </c>
      <c r="D470" s="363"/>
      <c r="E470" s="364"/>
      <c r="F470" s="227">
        <v>0</v>
      </c>
      <c r="G470" s="227">
        <v>0</v>
      </c>
      <c r="H470" s="227">
        <f t="shared" si="65"/>
        <v>0</v>
      </c>
      <c r="I470" s="437">
        <f t="shared" si="66"/>
        <v>0</v>
      </c>
      <c r="J470" s="437"/>
      <c r="K470" s="227"/>
      <c r="L470" s="227">
        <v>0</v>
      </c>
      <c r="M470" s="227">
        <f t="shared" si="68"/>
        <v>0</v>
      </c>
      <c r="N470" s="365"/>
      <c r="O470" s="18">
        <v>1087090.3700000001</v>
      </c>
      <c r="P470" s="234">
        <f t="shared" si="67"/>
        <v>-1087090.3700000001</v>
      </c>
      <c r="Q470" s="353"/>
      <c r="R470" s="226">
        <v>0</v>
      </c>
      <c r="S470" s="226">
        <v>0</v>
      </c>
      <c r="T470" s="227">
        <v>0</v>
      </c>
      <c r="U470" s="227">
        <v>0</v>
      </c>
      <c r="V470" s="227">
        <v>0</v>
      </c>
      <c r="W470" s="227">
        <v>0</v>
      </c>
      <c r="X470" s="227">
        <v>0</v>
      </c>
      <c r="Y470" s="227">
        <v>0</v>
      </c>
      <c r="Z470" s="227">
        <v>0</v>
      </c>
      <c r="AA470" s="227">
        <v>0</v>
      </c>
      <c r="AB470" s="227">
        <v>0</v>
      </c>
      <c r="AC470" s="227">
        <v>0</v>
      </c>
      <c r="AD470" s="227">
        <v>0</v>
      </c>
      <c r="AE470" s="226">
        <v>0</v>
      </c>
      <c r="AF470" s="227">
        <v>0</v>
      </c>
      <c r="AG470" s="227">
        <v>0</v>
      </c>
      <c r="AH470" s="227">
        <v>0</v>
      </c>
      <c r="AI470" s="227">
        <v>0</v>
      </c>
      <c r="AJ470" s="227">
        <v>0</v>
      </c>
      <c r="AK470" s="227">
        <v>0</v>
      </c>
      <c r="AL470" s="227">
        <v>0</v>
      </c>
      <c r="AM470" s="227">
        <v>889437.69000000006</v>
      </c>
      <c r="AN470" s="227">
        <v>988264.03</v>
      </c>
      <c r="AO470" s="227">
        <v>1087090.3700000001</v>
      </c>
      <c r="AP470" s="228">
        <v>0</v>
      </c>
      <c r="AQ470" s="227"/>
    </row>
    <row r="471" spans="1:43" s="13" customFormat="1" ht="12.75" outlineLevel="3" x14ac:dyDescent="0.2">
      <c r="A471" s="360" t="s">
        <v>1588</v>
      </c>
      <c r="B471" s="361" t="s">
        <v>2458</v>
      </c>
      <c r="C471" s="362" t="s">
        <v>3314</v>
      </c>
      <c r="D471" s="363"/>
      <c r="E471" s="364"/>
      <c r="F471" s="227">
        <v>57387.590000000004</v>
      </c>
      <c r="G471" s="227">
        <v>64400.65</v>
      </c>
      <c r="H471" s="227">
        <f t="shared" si="65"/>
        <v>-7013.0599999999977</v>
      </c>
      <c r="I471" s="437">
        <f t="shared" si="66"/>
        <v>-0.10889734808577239</v>
      </c>
      <c r="J471" s="437"/>
      <c r="K471" s="227"/>
      <c r="L471" s="227">
        <v>64400.65</v>
      </c>
      <c r="M471" s="227">
        <f t="shared" si="68"/>
        <v>-7013.0599999999977</v>
      </c>
      <c r="N471" s="365"/>
      <c r="O471" s="18">
        <v>54008.46</v>
      </c>
      <c r="P471" s="234">
        <f t="shared" si="67"/>
        <v>3379.1300000000047</v>
      </c>
      <c r="Q471" s="353"/>
      <c r="R471" s="226">
        <v>58917.56</v>
      </c>
      <c r="S471" s="226">
        <v>58917.56</v>
      </c>
      <c r="T471" s="227">
        <v>58917.56</v>
      </c>
      <c r="U471" s="227">
        <v>59941.54</v>
      </c>
      <c r="V471" s="227">
        <v>59941.54</v>
      </c>
      <c r="W471" s="227">
        <v>59941.54</v>
      </c>
      <c r="X471" s="227">
        <v>64310.87</v>
      </c>
      <c r="Y471" s="227">
        <v>62003.07</v>
      </c>
      <c r="Z471" s="227">
        <v>62003.07</v>
      </c>
      <c r="AA471" s="227">
        <v>61453.72</v>
      </c>
      <c r="AB471" s="227">
        <v>61453.72</v>
      </c>
      <c r="AC471" s="227">
        <v>61453.72</v>
      </c>
      <c r="AD471" s="227">
        <v>64400.65</v>
      </c>
      <c r="AE471" s="226">
        <v>64400.65</v>
      </c>
      <c r="AF471" s="227">
        <v>64400.65</v>
      </c>
      <c r="AG471" s="227">
        <v>64110.130000000005</v>
      </c>
      <c r="AH471" s="227">
        <v>64110.130000000005</v>
      </c>
      <c r="AI471" s="227">
        <v>64110.130000000005</v>
      </c>
      <c r="AJ471" s="227">
        <v>61652.98</v>
      </c>
      <c r="AK471" s="227">
        <v>59305.57</v>
      </c>
      <c r="AL471" s="227">
        <v>59305.57</v>
      </c>
      <c r="AM471" s="227">
        <v>54008.46</v>
      </c>
      <c r="AN471" s="227">
        <v>54008.46</v>
      </c>
      <c r="AO471" s="227">
        <v>54008.46</v>
      </c>
      <c r="AP471" s="228">
        <v>57387.590000000004</v>
      </c>
      <c r="AQ471" s="227"/>
    </row>
    <row r="472" spans="1:43" s="13" customFormat="1" ht="12.75" outlineLevel="3" x14ac:dyDescent="0.2">
      <c r="A472" s="360" t="s">
        <v>1589</v>
      </c>
      <c r="B472" s="361" t="s">
        <v>2459</v>
      </c>
      <c r="C472" s="362" t="s">
        <v>3315</v>
      </c>
      <c r="D472" s="363"/>
      <c r="E472" s="364"/>
      <c r="F472" s="227">
        <v>-108248.48</v>
      </c>
      <c r="G472" s="227">
        <v>-85138</v>
      </c>
      <c r="H472" s="227">
        <f t="shared" si="65"/>
        <v>-23110.479999999996</v>
      </c>
      <c r="I472" s="437">
        <f t="shared" si="66"/>
        <v>-0.27144729732904221</v>
      </c>
      <c r="J472" s="437"/>
      <c r="K472" s="227"/>
      <c r="L472" s="227">
        <v>-85138</v>
      </c>
      <c r="M472" s="227">
        <f t="shared" si="68"/>
        <v>-23110.479999999996</v>
      </c>
      <c r="N472" s="365"/>
      <c r="O472" s="18">
        <v>-96921.25</v>
      </c>
      <c r="P472" s="234">
        <f t="shared" si="67"/>
        <v>-11327.229999999996</v>
      </c>
      <c r="Q472" s="353"/>
      <c r="R472" s="226">
        <v>-95984</v>
      </c>
      <c r="S472" s="226">
        <v>-95984</v>
      </c>
      <c r="T472" s="227">
        <v>-95984</v>
      </c>
      <c r="U472" s="227">
        <v>-96812.25</v>
      </c>
      <c r="V472" s="227">
        <v>-96812.25</v>
      </c>
      <c r="W472" s="227">
        <v>-96812.25</v>
      </c>
      <c r="X472" s="227">
        <v>-97640.5</v>
      </c>
      <c r="Y472" s="227">
        <v>-97640.5</v>
      </c>
      <c r="Z472" s="227">
        <v>-97640.5</v>
      </c>
      <c r="AA472" s="227">
        <v>-98468.75</v>
      </c>
      <c r="AB472" s="227">
        <v>-98468.75</v>
      </c>
      <c r="AC472" s="227">
        <v>-98468.75</v>
      </c>
      <c r="AD472" s="227">
        <v>-85138</v>
      </c>
      <c r="AE472" s="226">
        <v>-85138</v>
      </c>
      <c r="AF472" s="227">
        <v>-85138</v>
      </c>
      <c r="AG472" s="227">
        <v>-85902.5</v>
      </c>
      <c r="AH472" s="227">
        <v>-85902.5</v>
      </c>
      <c r="AI472" s="227">
        <v>-85902.5</v>
      </c>
      <c r="AJ472" s="227">
        <v>-86667</v>
      </c>
      <c r="AK472" s="227">
        <v>-86667</v>
      </c>
      <c r="AL472" s="227">
        <v>-86667</v>
      </c>
      <c r="AM472" s="227">
        <v>-96921.25</v>
      </c>
      <c r="AN472" s="227">
        <v>-96921.25</v>
      </c>
      <c r="AO472" s="227">
        <v>-96921.25</v>
      </c>
      <c r="AP472" s="228">
        <v>-108248.48</v>
      </c>
      <c r="AQ472" s="227"/>
    </row>
    <row r="473" spans="1:43" s="13" customFormat="1" ht="12.75" outlineLevel="3" x14ac:dyDescent="0.2">
      <c r="A473" s="360" t="s">
        <v>1590</v>
      </c>
      <c r="B473" s="361" t="s">
        <v>2460</v>
      </c>
      <c r="C473" s="362" t="s">
        <v>3316</v>
      </c>
      <c r="D473" s="363"/>
      <c r="E473" s="364"/>
      <c r="F473" s="227">
        <v>3707045.1</v>
      </c>
      <c r="G473" s="227">
        <v>0</v>
      </c>
      <c r="H473" s="227">
        <f t="shared" si="65"/>
        <v>3707045.1</v>
      </c>
      <c r="I473" s="437" t="str">
        <f t="shared" si="66"/>
        <v>N.M.</v>
      </c>
      <c r="J473" s="437"/>
      <c r="K473" s="227"/>
      <c r="L473" s="227">
        <v>0</v>
      </c>
      <c r="M473" s="227">
        <f t="shared" si="68"/>
        <v>3707045.1</v>
      </c>
      <c r="N473" s="365"/>
      <c r="O473" s="18">
        <v>2245027.64</v>
      </c>
      <c r="P473" s="234">
        <f t="shared" si="67"/>
        <v>1462017.46</v>
      </c>
      <c r="Q473" s="353"/>
      <c r="R473" s="226">
        <v>0</v>
      </c>
      <c r="S473" s="226">
        <v>0</v>
      </c>
      <c r="T473" s="227">
        <v>0</v>
      </c>
      <c r="U473" s="227">
        <v>0</v>
      </c>
      <c r="V473" s="227">
        <v>0</v>
      </c>
      <c r="W473" s="227">
        <v>0</v>
      </c>
      <c r="X473" s="227">
        <v>0</v>
      </c>
      <c r="Y473" s="227">
        <v>0</v>
      </c>
      <c r="Z473" s="227">
        <v>0</v>
      </c>
      <c r="AA473" s="227">
        <v>0</v>
      </c>
      <c r="AB473" s="227">
        <v>0</v>
      </c>
      <c r="AC473" s="227">
        <v>0</v>
      </c>
      <c r="AD473" s="227">
        <v>0</v>
      </c>
      <c r="AE473" s="226">
        <v>0</v>
      </c>
      <c r="AF473" s="227">
        <v>0</v>
      </c>
      <c r="AG473" s="227">
        <v>0</v>
      </c>
      <c r="AH473" s="227">
        <v>0</v>
      </c>
      <c r="AI473" s="227">
        <v>0</v>
      </c>
      <c r="AJ473" s="227">
        <v>0</v>
      </c>
      <c r="AK473" s="227">
        <v>0</v>
      </c>
      <c r="AL473" s="227">
        <v>0</v>
      </c>
      <c r="AM473" s="227">
        <v>2245027.64</v>
      </c>
      <c r="AN473" s="227">
        <v>2245027.64</v>
      </c>
      <c r="AO473" s="227">
        <v>2245027.64</v>
      </c>
      <c r="AP473" s="228">
        <v>3707045.1</v>
      </c>
      <c r="AQ473" s="227"/>
    </row>
    <row r="474" spans="1:43" s="13" customFormat="1" ht="12.75" x14ac:dyDescent="0.2">
      <c r="A474" s="195" t="s">
        <v>1224</v>
      </c>
      <c r="B474" s="235" t="s">
        <v>956</v>
      </c>
      <c r="C474" s="280" t="s">
        <v>1101</v>
      </c>
      <c r="D474" s="198"/>
      <c r="E474" s="320"/>
      <c r="F474" s="258">
        <v>6699140.6299999999</v>
      </c>
      <c r="G474" s="258">
        <v>3818077.38</v>
      </c>
      <c r="H474" s="18">
        <f t="shared" si="65"/>
        <v>2881063.25</v>
      </c>
      <c r="I474" s="232">
        <f t="shared" si="66"/>
        <v>0.75458482457471832</v>
      </c>
      <c r="J474" s="321"/>
      <c r="K474" s="258"/>
      <c r="L474" s="258">
        <v>3818077.38</v>
      </c>
      <c r="M474" s="18">
        <f t="shared" si="68"/>
        <v>2881063.25</v>
      </c>
      <c r="N474" s="225"/>
      <c r="O474" s="259">
        <v>6382875.2599999998</v>
      </c>
      <c r="P474" s="234">
        <f t="shared" si="67"/>
        <v>316265.37000000011</v>
      </c>
      <c r="Q474" s="323"/>
      <c r="R474" s="226">
        <v>3762571.03</v>
      </c>
      <c r="S474" s="226">
        <v>3763275.52</v>
      </c>
      <c r="T474" s="227">
        <v>3763980.01</v>
      </c>
      <c r="U474" s="227">
        <v>3775830.58</v>
      </c>
      <c r="V474" s="227">
        <v>3776656.67</v>
      </c>
      <c r="W474" s="227">
        <v>3777886.61</v>
      </c>
      <c r="X474" s="227">
        <v>3786741.38</v>
      </c>
      <c r="Y474" s="227">
        <v>3778620.9699999997</v>
      </c>
      <c r="Z474" s="227">
        <v>3781672.26</v>
      </c>
      <c r="AA474" s="227">
        <v>3783157.77</v>
      </c>
      <c r="AB474" s="227">
        <v>3787033.08</v>
      </c>
      <c r="AC474" s="227">
        <v>3791808.0500000003</v>
      </c>
      <c r="AD474" s="227">
        <v>3818077.38</v>
      </c>
      <c r="AE474" s="226">
        <v>3818944.21</v>
      </c>
      <c r="AF474" s="227">
        <v>3819811.04</v>
      </c>
      <c r="AG474" s="227">
        <v>3815049.02</v>
      </c>
      <c r="AH474" s="227">
        <v>3815913.85</v>
      </c>
      <c r="AI474" s="227">
        <v>3816778.68</v>
      </c>
      <c r="AJ474" s="227">
        <v>3810038.64</v>
      </c>
      <c r="AK474" s="227">
        <v>3806539.23</v>
      </c>
      <c r="AL474" s="227">
        <v>3809705.98</v>
      </c>
      <c r="AM474" s="227">
        <v>6179121.2400000002</v>
      </c>
      <c r="AN474" s="227">
        <v>6280998.25</v>
      </c>
      <c r="AO474" s="227">
        <v>6382875.2599999998</v>
      </c>
      <c r="AP474" s="228">
        <v>6699140.6299999999</v>
      </c>
    </row>
    <row r="475" spans="1:43" s="13" customFormat="1" ht="0.95" customHeight="1" outlineLevel="2" x14ac:dyDescent="0.2">
      <c r="A475" s="195"/>
      <c r="B475" s="279"/>
      <c r="C475" s="280"/>
      <c r="D475" s="198"/>
      <c r="E475" s="320"/>
      <c r="F475" s="258"/>
      <c r="G475" s="258"/>
      <c r="H475" s="18">
        <f t="shared" si="65"/>
        <v>0</v>
      </c>
      <c r="I475" s="232">
        <f t="shared" si="66"/>
        <v>0</v>
      </c>
      <c r="J475" s="321"/>
      <c r="K475" s="258"/>
      <c r="L475" s="258"/>
      <c r="M475" s="18">
        <f t="shared" si="68"/>
        <v>0</v>
      </c>
      <c r="N475" s="225"/>
      <c r="O475" s="259"/>
      <c r="P475" s="234">
        <f t="shared" si="67"/>
        <v>0</v>
      </c>
      <c r="Q475" s="323"/>
      <c r="R475" s="226"/>
      <c r="S475" s="226"/>
      <c r="T475" s="227"/>
      <c r="U475" s="227"/>
      <c r="V475" s="227"/>
      <c r="W475" s="227"/>
      <c r="X475" s="227"/>
      <c r="Y475" s="227"/>
      <c r="Z475" s="227"/>
      <c r="AA475" s="227"/>
      <c r="AB475" s="227"/>
      <c r="AC475" s="227"/>
      <c r="AD475" s="227"/>
      <c r="AE475" s="226"/>
      <c r="AF475" s="227"/>
      <c r="AG475" s="227"/>
      <c r="AH475" s="227"/>
      <c r="AI475" s="227"/>
      <c r="AJ475" s="227"/>
      <c r="AK475" s="227"/>
      <c r="AL475" s="227"/>
      <c r="AM475" s="227"/>
      <c r="AN475" s="227"/>
      <c r="AO475" s="227"/>
      <c r="AP475" s="228"/>
    </row>
    <row r="476" spans="1:43" s="13" customFormat="1" ht="12.75" x14ac:dyDescent="0.2">
      <c r="A476" s="195" t="s">
        <v>1225</v>
      </c>
      <c r="B476" s="279" t="s">
        <v>958</v>
      </c>
      <c r="C476" s="280" t="s">
        <v>1102</v>
      </c>
      <c r="D476" s="198"/>
      <c r="E476" s="320"/>
      <c r="F476" s="258">
        <v>0</v>
      </c>
      <c r="G476" s="258">
        <v>0</v>
      </c>
      <c r="H476" s="18">
        <f t="shared" si="65"/>
        <v>0</v>
      </c>
      <c r="I476" s="232">
        <f t="shared" si="66"/>
        <v>0</v>
      </c>
      <c r="J476" s="321"/>
      <c r="K476" s="258"/>
      <c r="L476" s="258">
        <v>0</v>
      </c>
      <c r="M476" s="18">
        <f t="shared" si="68"/>
        <v>0</v>
      </c>
      <c r="N476" s="225"/>
      <c r="O476" s="259">
        <v>0</v>
      </c>
      <c r="P476" s="234">
        <f t="shared" si="67"/>
        <v>0</v>
      </c>
      <c r="Q476" s="323"/>
      <c r="R476" s="226">
        <v>0</v>
      </c>
      <c r="S476" s="226">
        <v>0</v>
      </c>
      <c r="T476" s="227">
        <v>0</v>
      </c>
      <c r="U476" s="227">
        <v>0</v>
      </c>
      <c r="V476" s="227">
        <v>0</v>
      </c>
      <c r="W476" s="227">
        <v>0</v>
      </c>
      <c r="X476" s="227">
        <v>0</v>
      </c>
      <c r="Y476" s="227">
        <v>0</v>
      </c>
      <c r="Z476" s="227">
        <v>0</v>
      </c>
      <c r="AA476" s="227">
        <v>0</v>
      </c>
      <c r="AB476" s="227">
        <v>0</v>
      </c>
      <c r="AC476" s="227">
        <v>0</v>
      </c>
      <c r="AD476" s="227">
        <v>0</v>
      </c>
      <c r="AE476" s="226">
        <v>0</v>
      </c>
      <c r="AF476" s="227">
        <v>0</v>
      </c>
      <c r="AG476" s="227">
        <v>0</v>
      </c>
      <c r="AH476" s="227">
        <v>0</v>
      </c>
      <c r="AI476" s="227">
        <v>0</v>
      </c>
      <c r="AJ476" s="227">
        <v>0</v>
      </c>
      <c r="AK476" s="227">
        <v>0</v>
      </c>
      <c r="AL476" s="227">
        <v>0</v>
      </c>
      <c r="AM476" s="227">
        <v>0</v>
      </c>
      <c r="AN476" s="227">
        <v>0</v>
      </c>
      <c r="AO476" s="227">
        <v>0</v>
      </c>
      <c r="AP476" s="228">
        <v>0</v>
      </c>
    </row>
    <row r="477" spans="1:43" s="13" customFormat="1" ht="0.95" customHeight="1" outlineLevel="2" x14ac:dyDescent="0.2">
      <c r="A477" s="195"/>
      <c r="B477" s="279"/>
      <c r="C477" s="280"/>
      <c r="D477" s="198"/>
      <c r="E477" s="320"/>
      <c r="F477" s="258"/>
      <c r="G477" s="258"/>
      <c r="H477" s="18">
        <f t="shared" si="65"/>
        <v>0</v>
      </c>
      <c r="I477" s="232">
        <f t="shared" si="66"/>
        <v>0</v>
      </c>
      <c r="J477" s="321"/>
      <c r="K477" s="258"/>
      <c r="L477" s="258"/>
      <c r="M477" s="18">
        <f t="shared" si="68"/>
        <v>0</v>
      </c>
      <c r="N477" s="225"/>
      <c r="O477" s="259"/>
      <c r="P477" s="234">
        <f t="shared" si="67"/>
        <v>0</v>
      </c>
      <c r="Q477" s="323"/>
      <c r="R477" s="226"/>
      <c r="S477" s="226"/>
      <c r="T477" s="227"/>
      <c r="U477" s="227"/>
      <c r="V477" s="227"/>
      <c r="W477" s="227"/>
      <c r="X477" s="227"/>
      <c r="Y477" s="227"/>
      <c r="Z477" s="227"/>
      <c r="AA477" s="227"/>
      <c r="AB477" s="227"/>
      <c r="AC477" s="227"/>
      <c r="AD477" s="227"/>
      <c r="AE477" s="226"/>
      <c r="AF477" s="227"/>
      <c r="AG477" s="227"/>
      <c r="AH477" s="227"/>
      <c r="AI477" s="227"/>
      <c r="AJ477" s="227"/>
      <c r="AK477" s="227"/>
      <c r="AL477" s="227"/>
      <c r="AM477" s="227"/>
      <c r="AN477" s="227"/>
      <c r="AO477" s="227"/>
      <c r="AP477" s="228"/>
    </row>
    <row r="478" spans="1:43" s="13" customFormat="1" ht="12.75" outlineLevel="3" x14ac:dyDescent="0.2">
      <c r="A478" s="360" t="s">
        <v>1591</v>
      </c>
      <c r="B478" s="361" t="s">
        <v>2461</v>
      </c>
      <c r="C478" s="362" t="s">
        <v>3317</v>
      </c>
      <c r="D478" s="363"/>
      <c r="E478" s="364"/>
      <c r="F478" s="227">
        <v>1253690.27</v>
      </c>
      <c r="G478" s="227">
        <v>0</v>
      </c>
      <c r="H478" s="227">
        <f t="shared" si="65"/>
        <v>1253690.27</v>
      </c>
      <c r="I478" s="437" t="str">
        <f t="shared" si="66"/>
        <v>N.M.</v>
      </c>
      <c r="J478" s="437"/>
      <c r="K478" s="227"/>
      <c r="L478" s="227">
        <v>0</v>
      </c>
      <c r="M478" s="227">
        <f t="shared" si="68"/>
        <v>1253690.27</v>
      </c>
      <c r="N478" s="365"/>
      <c r="O478" s="18">
        <v>4030968.48</v>
      </c>
      <c r="P478" s="234">
        <f t="shared" si="67"/>
        <v>-2777278.21</v>
      </c>
      <c r="Q478" s="353"/>
      <c r="R478" s="226">
        <v>15313</v>
      </c>
      <c r="S478" s="226">
        <v>0</v>
      </c>
      <c r="T478" s="227">
        <v>0</v>
      </c>
      <c r="U478" s="227">
        <v>0</v>
      </c>
      <c r="V478" s="227">
        <v>0</v>
      </c>
      <c r="W478" s="227">
        <v>0</v>
      </c>
      <c r="X478" s="227">
        <v>32430</v>
      </c>
      <c r="Y478" s="227">
        <v>32430</v>
      </c>
      <c r="Z478" s="227">
        <v>32430</v>
      </c>
      <c r="AA478" s="227">
        <v>32430</v>
      </c>
      <c r="AB478" s="227">
        <v>30237</v>
      </c>
      <c r="AC478" s="227">
        <v>0</v>
      </c>
      <c r="AD478" s="227">
        <v>0</v>
      </c>
      <c r="AE478" s="226">
        <v>358213</v>
      </c>
      <c r="AF478" s="227">
        <v>717319.08</v>
      </c>
      <c r="AG478" s="227">
        <v>1077509.6100000001</v>
      </c>
      <c r="AH478" s="227">
        <v>1438593.22</v>
      </c>
      <c r="AI478" s="227">
        <v>1800761.28</v>
      </c>
      <c r="AJ478" s="227">
        <v>2189285.63</v>
      </c>
      <c r="AK478" s="227">
        <v>2554070.12</v>
      </c>
      <c r="AL478" s="227">
        <v>2919949.86</v>
      </c>
      <c r="AM478" s="227">
        <v>3286642.2</v>
      </c>
      <c r="AN478" s="227">
        <v>3658299.38</v>
      </c>
      <c r="AO478" s="227">
        <v>4030968.48</v>
      </c>
      <c r="AP478" s="228">
        <v>1253690.27</v>
      </c>
      <c r="AQ478" s="227"/>
    </row>
    <row r="479" spans="1:43" s="13" customFormat="1" ht="12.75" x14ac:dyDescent="0.2">
      <c r="A479" s="195" t="s">
        <v>1226</v>
      </c>
      <c r="B479" s="279" t="s">
        <v>960</v>
      </c>
      <c r="C479" s="280" t="s">
        <v>1103</v>
      </c>
      <c r="D479" s="198"/>
      <c r="E479" s="320"/>
      <c r="F479" s="258">
        <v>1253690.27</v>
      </c>
      <c r="G479" s="258">
        <v>0</v>
      </c>
      <c r="H479" s="18">
        <f t="shared" si="65"/>
        <v>1253690.27</v>
      </c>
      <c r="I479" s="232" t="str">
        <f t="shared" si="66"/>
        <v>N.M.</v>
      </c>
      <c r="J479" s="321"/>
      <c r="K479" s="258"/>
      <c r="L479" s="258">
        <v>0</v>
      </c>
      <c r="M479" s="18">
        <f t="shared" si="68"/>
        <v>1253690.27</v>
      </c>
      <c r="N479" s="225"/>
      <c r="O479" s="259">
        <v>4030968.48</v>
      </c>
      <c r="P479" s="234">
        <f t="shared" si="67"/>
        <v>-2777278.21</v>
      </c>
      <c r="Q479" s="323"/>
      <c r="R479" s="226">
        <v>15313</v>
      </c>
      <c r="S479" s="226">
        <v>0</v>
      </c>
      <c r="T479" s="227">
        <v>0</v>
      </c>
      <c r="U479" s="227">
        <v>0</v>
      </c>
      <c r="V479" s="227">
        <v>0</v>
      </c>
      <c r="W479" s="227">
        <v>0</v>
      </c>
      <c r="X479" s="227">
        <v>32430</v>
      </c>
      <c r="Y479" s="227">
        <v>32430</v>
      </c>
      <c r="Z479" s="227">
        <v>32430</v>
      </c>
      <c r="AA479" s="227">
        <v>32430</v>
      </c>
      <c r="AB479" s="227">
        <v>30237</v>
      </c>
      <c r="AC479" s="227">
        <v>0</v>
      </c>
      <c r="AD479" s="227">
        <v>0</v>
      </c>
      <c r="AE479" s="226">
        <v>358213</v>
      </c>
      <c r="AF479" s="227">
        <v>717319.08</v>
      </c>
      <c r="AG479" s="227">
        <v>1077509.6100000001</v>
      </c>
      <c r="AH479" s="227">
        <v>1438593.22</v>
      </c>
      <c r="AI479" s="227">
        <v>1800761.28</v>
      </c>
      <c r="AJ479" s="227">
        <v>2189285.63</v>
      </c>
      <c r="AK479" s="227">
        <v>2554070.12</v>
      </c>
      <c r="AL479" s="227">
        <v>2919949.86</v>
      </c>
      <c r="AM479" s="227">
        <v>3286642.2</v>
      </c>
      <c r="AN479" s="227">
        <v>3658299.38</v>
      </c>
      <c r="AO479" s="227">
        <v>4030968.48</v>
      </c>
      <c r="AP479" s="228">
        <v>1253690.27</v>
      </c>
    </row>
    <row r="480" spans="1:43" s="13" customFormat="1" ht="0.95" customHeight="1" outlineLevel="2" x14ac:dyDescent="0.2">
      <c r="A480" s="195"/>
      <c r="B480" s="279"/>
      <c r="C480" s="280"/>
      <c r="D480" s="198"/>
      <c r="E480" s="320"/>
      <c r="F480" s="258"/>
      <c r="G480" s="258"/>
      <c r="H480" s="18">
        <f t="shared" si="65"/>
        <v>0</v>
      </c>
      <c r="I480" s="232">
        <f t="shared" si="66"/>
        <v>0</v>
      </c>
      <c r="J480" s="321"/>
      <c r="K480" s="258"/>
      <c r="L480" s="258"/>
      <c r="M480" s="18">
        <f t="shared" si="68"/>
        <v>0</v>
      </c>
      <c r="N480" s="225"/>
      <c r="O480" s="259"/>
      <c r="P480" s="234">
        <f t="shared" si="67"/>
        <v>0</v>
      </c>
      <c r="Q480" s="323"/>
      <c r="R480" s="226"/>
      <c r="S480" s="226"/>
      <c r="T480" s="227"/>
      <c r="U480" s="227"/>
      <c r="V480" s="227"/>
      <c r="W480" s="227"/>
      <c r="X480" s="227"/>
      <c r="Y480" s="227"/>
      <c r="Z480" s="227"/>
      <c r="AA480" s="227"/>
      <c r="AB480" s="227"/>
      <c r="AC480" s="227"/>
      <c r="AD480" s="227"/>
      <c r="AE480" s="226"/>
      <c r="AF480" s="227"/>
      <c r="AG480" s="227"/>
      <c r="AH480" s="227"/>
      <c r="AI480" s="227"/>
      <c r="AJ480" s="227"/>
      <c r="AK480" s="227"/>
      <c r="AL480" s="227"/>
      <c r="AM480" s="227"/>
      <c r="AN480" s="227"/>
      <c r="AO480" s="227"/>
      <c r="AP480" s="228"/>
    </row>
    <row r="481" spans="1:43" s="13" customFormat="1" ht="12.75" outlineLevel="3" x14ac:dyDescent="0.2">
      <c r="A481" s="360" t="s">
        <v>1592</v>
      </c>
      <c r="B481" s="361" t="s">
        <v>2462</v>
      </c>
      <c r="C481" s="362" t="s">
        <v>3318</v>
      </c>
      <c r="D481" s="363"/>
      <c r="E481" s="364"/>
      <c r="F481" s="227">
        <v>410.78000000000003</v>
      </c>
      <c r="G481" s="227">
        <v>404.91</v>
      </c>
      <c r="H481" s="227">
        <f t="shared" si="65"/>
        <v>5.8700000000000045</v>
      </c>
      <c r="I481" s="437">
        <f t="shared" si="66"/>
        <v>1.4497048726877588E-2</v>
      </c>
      <c r="J481" s="437"/>
      <c r="K481" s="227"/>
      <c r="L481" s="227">
        <v>404.91</v>
      </c>
      <c r="M481" s="227">
        <f t="shared" si="68"/>
        <v>5.8700000000000045</v>
      </c>
      <c r="N481" s="365"/>
      <c r="O481" s="18">
        <v>411.18</v>
      </c>
      <c r="P481" s="234">
        <f t="shared" si="67"/>
        <v>-0.39999999999997726</v>
      </c>
      <c r="Q481" s="353"/>
      <c r="R481" s="226">
        <v>18809.04</v>
      </c>
      <c r="S481" s="226">
        <v>10666.58</v>
      </c>
      <c r="T481" s="227">
        <v>6648.9800000000005</v>
      </c>
      <c r="U481" s="227">
        <v>3736.38</v>
      </c>
      <c r="V481" s="227">
        <v>2169.86</v>
      </c>
      <c r="W481" s="227">
        <v>405.16</v>
      </c>
      <c r="X481" s="227">
        <v>413.98</v>
      </c>
      <c r="Y481" s="227">
        <v>414.28000000000003</v>
      </c>
      <c r="Z481" s="227">
        <v>419.43</v>
      </c>
      <c r="AA481" s="227">
        <v>418.57</v>
      </c>
      <c r="AB481" s="227">
        <v>429.44</v>
      </c>
      <c r="AC481" s="227">
        <v>423.81</v>
      </c>
      <c r="AD481" s="227">
        <v>404.91</v>
      </c>
      <c r="AE481" s="226">
        <v>404.85</v>
      </c>
      <c r="AF481" s="227">
        <v>405.04</v>
      </c>
      <c r="AG481" s="227">
        <v>405.09000000000003</v>
      </c>
      <c r="AH481" s="227">
        <v>405.15000000000003</v>
      </c>
      <c r="AI481" s="227">
        <v>407.82</v>
      </c>
      <c r="AJ481" s="227">
        <v>1182.79</v>
      </c>
      <c r="AK481" s="227">
        <v>4246.28</v>
      </c>
      <c r="AL481" s="227">
        <v>9674.7900000000009</v>
      </c>
      <c r="AM481" s="227">
        <v>13584.79</v>
      </c>
      <c r="AN481" s="227">
        <v>5082.07</v>
      </c>
      <c r="AO481" s="227">
        <v>411.18</v>
      </c>
      <c r="AP481" s="228">
        <v>410.78000000000003</v>
      </c>
      <c r="AQ481" s="227"/>
    </row>
    <row r="482" spans="1:43" s="13" customFormat="1" ht="12.75" outlineLevel="3" x14ac:dyDescent="0.2">
      <c r="A482" s="360" t="s">
        <v>1593</v>
      </c>
      <c r="B482" s="361" t="s">
        <v>2463</v>
      </c>
      <c r="C482" s="362" t="s">
        <v>3319</v>
      </c>
      <c r="D482" s="363"/>
      <c r="E482" s="364"/>
      <c r="F482" s="227">
        <v>-14420</v>
      </c>
      <c r="G482" s="227">
        <v>0</v>
      </c>
      <c r="H482" s="227">
        <f t="shared" si="65"/>
        <v>-14420</v>
      </c>
      <c r="I482" s="437" t="str">
        <f t="shared" si="66"/>
        <v>N.M.</v>
      </c>
      <c r="J482" s="437"/>
      <c r="K482" s="227"/>
      <c r="L482" s="227">
        <v>0</v>
      </c>
      <c r="M482" s="227">
        <f t="shared" si="68"/>
        <v>-14420</v>
      </c>
      <c r="N482" s="365"/>
      <c r="O482" s="18">
        <v>0</v>
      </c>
      <c r="P482" s="234">
        <f t="shared" si="67"/>
        <v>-14420</v>
      </c>
      <c r="Q482" s="353"/>
      <c r="R482" s="226">
        <v>0</v>
      </c>
      <c r="S482" s="226">
        <v>0</v>
      </c>
      <c r="T482" s="227">
        <v>0</v>
      </c>
      <c r="U482" s="227">
        <v>0</v>
      </c>
      <c r="V482" s="227">
        <v>0</v>
      </c>
      <c r="W482" s="227">
        <v>0</v>
      </c>
      <c r="X482" s="227">
        <v>0</v>
      </c>
      <c r="Y482" s="227">
        <v>0</v>
      </c>
      <c r="Z482" s="227">
        <v>0</v>
      </c>
      <c r="AA482" s="227">
        <v>0</v>
      </c>
      <c r="AB482" s="227">
        <v>0</v>
      </c>
      <c r="AC482" s="227">
        <v>0</v>
      </c>
      <c r="AD482" s="227">
        <v>0</v>
      </c>
      <c r="AE482" s="226">
        <v>0</v>
      </c>
      <c r="AF482" s="227">
        <v>0</v>
      </c>
      <c r="AG482" s="227">
        <v>0</v>
      </c>
      <c r="AH482" s="227">
        <v>0</v>
      </c>
      <c r="AI482" s="227">
        <v>0</v>
      </c>
      <c r="AJ482" s="227">
        <v>0</v>
      </c>
      <c r="AK482" s="227">
        <v>0</v>
      </c>
      <c r="AL482" s="227">
        <v>0</v>
      </c>
      <c r="AM482" s="227">
        <v>0</v>
      </c>
      <c r="AN482" s="227">
        <v>0</v>
      </c>
      <c r="AO482" s="227">
        <v>0</v>
      </c>
      <c r="AP482" s="228">
        <v>-14420</v>
      </c>
      <c r="AQ482" s="227"/>
    </row>
    <row r="483" spans="1:43" s="13" customFormat="1" ht="12.75" x14ac:dyDescent="0.2">
      <c r="A483" s="195" t="s">
        <v>1227</v>
      </c>
      <c r="B483" s="279" t="s">
        <v>962</v>
      </c>
      <c r="C483" s="280" t="s">
        <v>1104</v>
      </c>
      <c r="D483" s="198"/>
      <c r="E483" s="320"/>
      <c r="F483" s="258">
        <v>-14009.22</v>
      </c>
      <c r="G483" s="258">
        <v>404.91</v>
      </c>
      <c r="H483" s="18">
        <f t="shared" si="65"/>
        <v>-14414.13</v>
      </c>
      <c r="I483" s="232" t="str">
        <f t="shared" si="66"/>
        <v>N.M.</v>
      </c>
      <c r="J483" s="321"/>
      <c r="K483" s="258"/>
      <c r="L483" s="258">
        <v>404.91</v>
      </c>
      <c r="M483" s="18">
        <f t="shared" si="68"/>
        <v>-14414.13</v>
      </c>
      <c r="N483" s="225"/>
      <c r="O483" s="259">
        <v>411.18</v>
      </c>
      <c r="P483" s="234">
        <f t="shared" si="67"/>
        <v>-14420.4</v>
      </c>
      <c r="Q483" s="323"/>
      <c r="R483" s="226">
        <v>18809.04</v>
      </c>
      <c r="S483" s="226">
        <v>10666.58</v>
      </c>
      <c r="T483" s="227">
        <v>6648.9800000000005</v>
      </c>
      <c r="U483" s="227">
        <v>3736.38</v>
      </c>
      <c r="V483" s="227">
        <v>2169.86</v>
      </c>
      <c r="W483" s="227">
        <v>405.16</v>
      </c>
      <c r="X483" s="227">
        <v>413.98</v>
      </c>
      <c r="Y483" s="227">
        <v>414.28000000000003</v>
      </c>
      <c r="Z483" s="227">
        <v>419.43</v>
      </c>
      <c r="AA483" s="227">
        <v>418.57</v>
      </c>
      <c r="AB483" s="227">
        <v>429.44</v>
      </c>
      <c r="AC483" s="227">
        <v>423.81</v>
      </c>
      <c r="AD483" s="227">
        <v>404.91</v>
      </c>
      <c r="AE483" s="226">
        <v>404.85</v>
      </c>
      <c r="AF483" s="227">
        <v>405.04</v>
      </c>
      <c r="AG483" s="227">
        <v>405.09000000000003</v>
      </c>
      <c r="AH483" s="227">
        <v>405.15000000000003</v>
      </c>
      <c r="AI483" s="227">
        <v>407.82</v>
      </c>
      <c r="AJ483" s="227">
        <v>1182.79</v>
      </c>
      <c r="AK483" s="227">
        <v>4246.28</v>
      </c>
      <c r="AL483" s="227">
        <v>9674.7900000000009</v>
      </c>
      <c r="AM483" s="227">
        <v>13584.79</v>
      </c>
      <c r="AN483" s="227">
        <v>5082.07</v>
      </c>
      <c r="AO483" s="227">
        <v>411.18</v>
      </c>
      <c r="AP483" s="228">
        <v>-14009.22</v>
      </c>
    </row>
    <row r="484" spans="1:43" s="13" customFormat="1" ht="0.95" customHeight="1" outlineLevel="2" x14ac:dyDescent="0.2">
      <c r="A484" s="195"/>
      <c r="B484" s="279"/>
      <c r="C484" s="280"/>
      <c r="D484" s="198"/>
      <c r="E484" s="320"/>
      <c r="F484" s="258"/>
      <c r="G484" s="258"/>
      <c r="H484" s="18">
        <f t="shared" si="65"/>
        <v>0</v>
      </c>
      <c r="I484" s="232">
        <f t="shared" si="66"/>
        <v>0</v>
      </c>
      <c r="J484" s="321"/>
      <c r="K484" s="258"/>
      <c r="L484" s="258"/>
      <c r="M484" s="18">
        <f t="shared" si="68"/>
        <v>0</v>
      </c>
      <c r="N484" s="225"/>
      <c r="O484" s="259"/>
      <c r="P484" s="234">
        <f t="shared" si="67"/>
        <v>0</v>
      </c>
      <c r="Q484" s="323"/>
      <c r="R484" s="226"/>
      <c r="S484" s="226"/>
      <c r="T484" s="227"/>
      <c r="U484" s="227"/>
      <c r="V484" s="227"/>
      <c r="W484" s="227"/>
      <c r="X484" s="227"/>
      <c r="Y484" s="227"/>
      <c r="Z484" s="227"/>
      <c r="AA484" s="227"/>
      <c r="AB484" s="227"/>
      <c r="AC484" s="227"/>
      <c r="AD484" s="227"/>
      <c r="AE484" s="226"/>
      <c r="AF484" s="227"/>
      <c r="AG484" s="227"/>
      <c r="AH484" s="227"/>
      <c r="AI484" s="227"/>
      <c r="AJ484" s="227"/>
      <c r="AK484" s="227"/>
      <c r="AL484" s="227"/>
      <c r="AM484" s="227"/>
      <c r="AN484" s="227"/>
      <c r="AO484" s="227"/>
      <c r="AP484" s="228"/>
    </row>
    <row r="485" spans="1:43" s="13" customFormat="1" ht="12.75" x14ac:dyDescent="0.2">
      <c r="A485" s="195" t="s">
        <v>1228</v>
      </c>
      <c r="B485" s="279" t="s">
        <v>964</v>
      </c>
      <c r="C485" s="280" t="s">
        <v>1105</v>
      </c>
      <c r="D485" s="198"/>
      <c r="E485" s="320"/>
      <c r="F485" s="258">
        <v>0</v>
      </c>
      <c r="G485" s="258">
        <v>0</v>
      </c>
      <c r="H485" s="18">
        <f t="shared" si="65"/>
        <v>0</v>
      </c>
      <c r="I485" s="232">
        <f t="shared" si="66"/>
        <v>0</v>
      </c>
      <c r="J485" s="321"/>
      <c r="K485" s="258"/>
      <c r="L485" s="258">
        <v>0</v>
      </c>
      <c r="M485" s="18">
        <f t="shared" si="68"/>
        <v>0</v>
      </c>
      <c r="N485" s="225"/>
      <c r="O485" s="259">
        <v>0</v>
      </c>
      <c r="P485" s="234">
        <f t="shared" si="67"/>
        <v>0</v>
      </c>
      <c r="Q485" s="323"/>
      <c r="R485" s="226">
        <v>0</v>
      </c>
      <c r="S485" s="226">
        <v>0</v>
      </c>
      <c r="T485" s="227">
        <v>0</v>
      </c>
      <c r="U485" s="227">
        <v>0</v>
      </c>
      <c r="V485" s="227">
        <v>0</v>
      </c>
      <c r="W485" s="227">
        <v>0</v>
      </c>
      <c r="X485" s="227">
        <v>0</v>
      </c>
      <c r="Y485" s="227">
        <v>0</v>
      </c>
      <c r="Z485" s="227">
        <v>0</v>
      </c>
      <c r="AA485" s="227">
        <v>0</v>
      </c>
      <c r="AB485" s="227">
        <v>0</v>
      </c>
      <c r="AC485" s="227">
        <v>0</v>
      </c>
      <c r="AD485" s="227">
        <v>0</v>
      </c>
      <c r="AE485" s="226">
        <v>0</v>
      </c>
      <c r="AF485" s="227">
        <v>0</v>
      </c>
      <c r="AG485" s="227">
        <v>0</v>
      </c>
      <c r="AH485" s="227">
        <v>0</v>
      </c>
      <c r="AI485" s="227">
        <v>0</v>
      </c>
      <c r="AJ485" s="227">
        <v>0</v>
      </c>
      <c r="AK485" s="227">
        <v>0</v>
      </c>
      <c r="AL485" s="227">
        <v>0</v>
      </c>
      <c r="AM485" s="227">
        <v>0</v>
      </c>
      <c r="AN485" s="227">
        <v>0</v>
      </c>
      <c r="AO485" s="227">
        <v>0</v>
      </c>
      <c r="AP485" s="228">
        <v>0</v>
      </c>
    </row>
    <row r="486" spans="1:43" s="13" customFormat="1" ht="0.95" customHeight="1" outlineLevel="2" x14ac:dyDescent="0.2">
      <c r="A486" s="195"/>
      <c r="B486" s="279"/>
      <c r="C486" s="280"/>
      <c r="D486" s="198"/>
      <c r="E486" s="320"/>
      <c r="F486" s="258"/>
      <c r="G486" s="258"/>
      <c r="H486" s="18">
        <f t="shared" si="65"/>
        <v>0</v>
      </c>
      <c r="I486" s="232">
        <f t="shared" si="66"/>
        <v>0</v>
      </c>
      <c r="J486" s="321"/>
      <c r="K486" s="258"/>
      <c r="L486" s="258"/>
      <c r="M486" s="18">
        <f t="shared" si="68"/>
        <v>0</v>
      </c>
      <c r="N486" s="225"/>
      <c r="O486" s="259"/>
      <c r="P486" s="234">
        <f t="shared" si="67"/>
        <v>0</v>
      </c>
      <c r="Q486" s="323"/>
      <c r="R486" s="226"/>
      <c r="S486" s="226"/>
      <c r="T486" s="227"/>
      <c r="U486" s="227"/>
      <c r="V486" s="227"/>
      <c r="W486" s="227"/>
      <c r="X486" s="227"/>
      <c r="Y486" s="227"/>
      <c r="Z486" s="227"/>
      <c r="AA486" s="227"/>
      <c r="AB486" s="227"/>
      <c r="AC486" s="227"/>
      <c r="AD486" s="227"/>
      <c r="AE486" s="226"/>
      <c r="AF486" s="227"/>
      <c r="AG486" s="227"/>
      <c r="AH486" s="227"/>
      <c r="AI486" s="227"/>
      <c r="AJ486" s="227"/>
      <c r="AK486" s="227"/>
      <c r="AL486" s="227"/>
      <c r="AM486" s="227"/>
      <c r="AN486" s="227"/>
      <c r="AO486" s="227"/>
      <c r="AP486" s="228"/>
    </row>
    <row r="487" spans="1:43" s="13" customFormat="1" ht="12.75" outlineLevel="3" x14ac:dyDescent="0.2">
      <c r="A487" s="360" t="s">
        <v>1594</v>
      </c>
      <c r="B487" s="361" t="s">
        <v>2464</v>
      </c>
      <c r="C487" s="362" t="s">
        <v>3320</v>
      </c>
      <c r="D487" s="363"/>
      <c r="E487" s="364"/>
      <c r="F487" s="227">
        <v>18446973.870000001</v>
      </c>
      <c r="G487" s="227">
        <v>16398910.369999999</v>
      </c>
      <c r="H487" s="227">
        <f t="shared" si="65"/>
        <v>2048063.5000000019</v>
      </c>
      <c r="I487" s="437">
        <f t="shared" si="66"/>
        <v>0.12489021854444113</v>
      </c>
      <c r="J487" s="437"/>
      <c r="K487" s="227"/>
      <c r="L487" s="227">
        <v>16398910.369999999</v>
      </c>
      <c r="M487" s="227">
        <f t="shared" si="68"/>
        <v>2048063.5000000019</v>
      </c>
      <c r="N487" s="365"/>
      <c r="O487" s="18">
        <v>16975522.190000001</v>
      </c>
      <c r="P487" s="234">
        <f t="shared" si="67"/>
        <v>1471451.6799999997</v>
      </c>
      <c r="Q487" s="353"/>
      <c r="R487" s="226">
        <v>21544405.239999998</v>
      </c>
      <c r="S487" s="226">
        <v>20997615.129999999</v>
      </c>
      <c r="T487" s="227">
        <v>20827473.300000001</v>
      </c>
      <c r="U487" s="227">
        <v>20643646.25</v>
      </c>
      <c r="V487" s="227">
        <v>20179962.780000001</v>
      </c>
      <c r="W487" s="227">
        <v>19898651.960000001</v>
      </c>
      <c r="X487" s="227">
        <v>15951272.57</v>
      </c>
      <c r="Y487" s="227">
        <v>15929809.67</v>
      </c>
      <c r="Z487" s="227">
        <v>15752739.470000001</v>
      </c>
      <c r="AA487" s="227">
        <v>17867781.510000002</v>
      </c>
      <c r="AB487" s="227">
        <v>14751714.02</v>
      </c>
      <c r="AC487" s="227">
        <v>14742675.369999999</v>
      </c>
      <c r="AD487" s="227">
        <v>16398910.369999999</v>
      </c>
      <c r="AE487" s="226">
        <v>16434798.449999999</v>
      </c>
      <c r="AF487" s="227">
        <v>16448190.529999999</v>
      </c>
      <c r="AG487" s="227">
        <v>17276310.41</v>
      </c>
      <c r="AH487" s="227">
        <v>17200345.43</v>
      </c>
      <c r="AI487" s="227">
        <v>17138867.890000001</v>
      </c>
      <c r="AJ487" s="227">
        <v>17138602.120000001</v>
      </c>
      <c r="AK487" s="227">
        <v>17147529.640000001</v>
      </c>
      <c r="AL487" s="227">
        <v>17152030.41</v>
      </c>
      <c r="AM487" s="227">
        <v>17101223.510000002</v>
      </c>
      <c r="AN487" s="227">
        <v>17028147.41</v>
      </c>
      <c r="AO487" s="227">
        <v>16975522.190000001</v>
      </c>
      <c r="AP487" s="228">
        <v>18446973.870000001</v>
      </c>
      <c r="AQ487" s="227"/>
    </row>
    <row r="488" spans="1:43" s="13" customFormat="1" ht="12.75" outlineLevel="3" x14ac:dyDescent="0.2">
      <c r="A488" s="360" t="s">
        <v>1595</v>
      </c>
      <c r="B488" s="361" t="s">
        <v>2465</v>
      </c>
      <c r="C488" s="362" t="s">
        <v>3321</v>
      </c>
      <c r="D488" s="363"/>
      <c r="E488" s="364"/>
      <c r="F488" s="227">
        <v>29797</v>
      </c>
      <c r="G488" s="227">
        <v>1298084</v>
      </c>
      <c r="H488" s="227">
        <f t="shared" si="65"/>
        <v>-1268287</v>
      </c>
      <c r="I488" s="437">
        <f t="shared" si="66"/>
        <v>-0.9770453992191569</v>
      </c>
      <c r="J488" s="437"/>
      <c r="K488" s="227"/>
      <c r="L488" s="227">
        <v>1298084</v>
      </c>
      <c r="M488" s="227">
        <f t="shared" si="68"/>
        <v>-1268287</v>
      </c>
      <c r="N488" s="365"/>
      <c r="O488" s="18">
        <v>1298084</v>
      </c>
      <c r="P488" s="234">
        <f t="shared" si="67"/>
        <v>-1268287</v>
      </c>
      <c r="Q488" s="353"/>
      <c r="R488" s="226">
        <v>3021240</v>
      </c>
      <c r="S488" s="226">
        <v>3021240</v>
      </c>
      <c r="T488" s="227">
        <v>3021240</v>
      </c>
      <c r="U488" s="227">
        <v>3021240</v>
      </c>
      <c r="V488" s="227">
        <v>3021240</v>
      </c>
      <c r="W488" s="227">
        <v>3021240</v>
      </c>
      <c r="X488" s="227">
        <v>3021240</v>
      </c>
      <c r="Y488" s="227">
        <v>3021240</v>
      </c>
      <c r="Z488" s="227">
        <v>3021240</v>
      </c>
      <c r="AA488" s="227">
        <v>3021240</v>
      </c>
      <c r="AB488" s="227">
        <v>3021240</v>
      </c>
      <c r="AC488" s="227">
        <v>3021240</v>
      </c>
      <c r="AD488" s="227">
        <v>1298084</v>
      </c>
      <c r="AE488" s="226">
        <v>1298084</v>
      </c>
      <c r="AF488" s="227">
        <v>1298084</v>
      </c>
      <c r="AG488" s="227">
        <v>1298084</v>
      </c>
      <c r="AH488" s="227">
        <v>1298084</v>
      </c>
      <c r="AI488" s="227">
        <v>1298084</v>
      </c>
      <c r="AJ488" s="227">
        <v>1298084</v>
      </c>
      <c r="AK488" s="227">
        <v>1298084</v>
      </c>
      <c r="AL488" s="227">
        <v>1298084</v>
      </c>
      <c r="AM488" s="227">
        <v>1298084</v>
      </c>
      <c r="AN488" s="227">
        <v>1298084</v>
      </c>
      <c r="AO488" s="227">
        <v>1298084</v>
      </c>
      <c r="AP488" s="228">
        <v>29797</v>
      </c>
      <c r="AQ488" s="227"/>
    </row>
    <row r="489" spans="1:43" s="13" customFormat="1" ht="12.75" x14ac:dyDescent="0.2">
      <c r="A489" s="238" t="s">
        <v>1229</v>
      </c>
      <c r="B489" s="282" t="s">
        <v>966</v>
      </c>
      <c r="C489" s="283" t="s">
        <v>1106</v>
      </c>
      <c r="D489" s="241"/>
      <c r="E489" s="324"/>
      <c r="F489" s="261">
        <v>18476770.870000001</v>
      </c>
      <c r="G489" s="261">
        <v>17696994.369999997</v>
      </c>
      <c r="H489" s="243">
        <f t="shared" si="65"/>
        <v>779776.50000000373</v>
      </c>
      <c r="I489" s="244">
        <f t="shared" si="66"/>
        <v>4.4062651752993912E-2</v>
      </c>
      <c r="J489" s="325"/>
      <c r="K489" s="261"/>
      <c r="L489" s="261">
        <v>17696994.369999997</v>
      </c>
      <c r="M489" s="243">
        <f t="shared" si="68"/>
        <v>779776.50000000373</v>
      </c>
      <c r="N489" s="246"/>
      <c r="O489" s="261">
        <v>18273606.190000001</v>
      </c>
      <c r="P489" s="247">
        <f t="shared" si="67"/>
        <v>203164.6799999997</v>
      </c>
      <c r="Q489" s="324"/>
      <c r="R489" s="248">
        <v>24565645.239999998</v>
      </c>
      <c r="S489" s="248">
        <v>24018855.129999999</v>
      </c>
      <c r="T489" s="243">
        <v>23848713.300000001</v>
      </c>
      <c r="U489" s="243">
        <v>23664886.25</v>
      </c>
      <c r="V489" s="243">
        <v>23201202.780000001</v>
      </c>
      <c r="W489" s="243">
        <v>22919891.960000001</v>
      </c>
      <c r="X489" s="243">
        <v>18972512.57</v>
      </c>
      <c r="Y489" s="243">
        <v>18951049.670000002</v>
      </c>
      <c r="Z489" s="243">
        <v>18773979.469999999</v>
      </c>
      <c r="AA489" s="243">
        <v>20889021.510000002</v>
      </c>
      <c r="AB489" s="243">
        <v>17772954.02</v>
      </c>
      <c r="AC489" s="243">
        <v>17763915.369999997</v>
      </c>
      <c r="AD489" s="243">
        <v>17696994.369999997</v>
      </c>
      <c r="AE489" s="248">
        <v>17732882.449999999</v>
      </c>
      <c r="AF489" s="243">
        <v>17746274.530000001</v>
      </c>
      <c r="AG489" s="243">
        <v>18574394.41</v>
      </c>
      <c r="AH489" s="243">
        <v>18498429.43</v>
      </c>
      <c r="AI489" s="243">
        <v>18436951.890000001</v>
      </c>
      <c r="AJ489" s="243">
        <v>18436686.120000001</v>
      </c>
      <c r="AK489" s="243">
        <v>18445613.640000001</v>
      </c>
      <c r="AL489" s="243">
        <v>18450114.41</v>
      </c>
      <c r="AM489" s="243">
        <v>18399307.510000002</v>
      </c>
      <c r="AN489" s="243">
        <v>18326231.41</v>
      </c>
      <c r="AO489" s="243">
        <v>18273606.190000001</v>
      </c>
      <c r="AP489" s="249">
        <v>18476770.870000001</v>
      </c>
    </row>
    <row r="490" spans="1:43" s="5" customFormat="1" ht="12.75" x14ac:dyDescent="0.2">
      <c r="A490" s="288"/>
      <c r="B490" s="327" t="s">
        <v>968</v>
      </c>
      <c r="C490" s="290" t="s">
        <v>1107</v>
      </c>
      <c r="D490" s="291"/>
      <c r="E490" s="328"/>
      <c r="F490" s="329">
        <f>+F458+F460+F465+F474+F476+F479+F483+F485+F489</f>
        <v>28427899.82</v>
      </c>
      <c r="G490" s="329">
        <f>+G458+G460+G465+G474+G476+G479+G483+G485+G489</f>
        <v>34289595.119999997</v>
      </c>
      <c r="H490" s="292">
        <f t="shared" si="65"/>
        <v>-5861695.299999997</v>
      </c>
      <c r="I490" s="293">
        <f t="shared" si="66"/>
        <v>-0.17094676328158398</v>
      </c>
      <c r="J490" s="330"/>
      <c r="K490" s="331"/>
      <c r="L490" s="329">
        <f>+L458+L460+L465+L474+L476+L479+L483+L485+L489</f>
        <v>34289595.119999997</v>
      </c>
      <c r="M490" s="296">
        <f t="shared" si="68"/>
        <v>-5861695.299999997</v>
      </c>
      <c r="N490" s="297"/>
      <c r="O490" s="329">
        <f>+O458+O460+O465+O474+O476+O479+O483+O485+O489</f>
        <v>30753357.490000002</v>
      </c>
      <c r="P490" s="296">
        <f t="shared" si="67"/>
        <v>-2325457.6700000018</v>
      </c>
      <c r="Q490" s="328"/>
      <c r="R490" s="298">
        <f t="shared" ref="R490:AP490" si="69">+R458+R460+R465+R474+R476+R479+R483+R485+R489</f>
        <v>42784435.899999999</v>
      </c>
      <c r="S490" s="298">
        <f t="shared" si="69"/>
        <v>41970184.379999995</v>
      </c>
      <c r="T490" s="299">
        <f t="shared" si="69"/>
        <v>41904586.990000002</v>
      </c>
      <c r="U490" s="299">
        <f t="shared" si="69"/>
        <v>41430622.659999996</v>
      </c>
      <c r="V490" s="299">
        <f t="shared" si="69"/>
        <v>40871348.270000003</v>
      </c>
      <c r="W490" s="299">
        <f t="shared" si="69"/>
        <v>40624768.280000001</v>
      </c>
      <c r="X490" s="299">
        <f t="shared" si="69"/>
        <v>36223883.519999996</v>
      </c>
      <c r="Y490" s="299">
        <f t="shared" si="69"/>
        <v>36000134.200000003</v>
      </c>
      <c r="Z490" s="299">
        <f t="shared" si="69"/>
        <v>35545619</v>
      </c>
      <c r="AA490" s="299">
        <f t="shared" si="69"/>
        <v>37437245.660000004</v>
      </c>
      <c r="AB490" s="299">
        <f t="shared" si="69"/>
        <v>34226690.170000002</v>
      </c>
      <c r="AC490" s="299">
        <f t="shared" si="69"/>
        <v>34411650.32</v>
      </c>
      <c r="AD490" s="299">
        <f t="shared" si="69"/>
        <v>34289595.119999997</v>
      </c>
      <c r="AE490" s="298">
        <f t="shared" si="69"/>
        <v>34544088.82</v>
      </c>
      <c r="AF490" s="299">
        <f t="shared" si="69"/>
        <v>34855605.68</v>
      </c>
      <c r="AG490" s="299">
        <f t="shared" si="69"/>
        <v>35806703.219999999</v>
      </c>
      <c r="AH490" s="299">
        <f t="shared" si="69"/>
        <v>35901548.339999996</v>
      </c>
      <c r="AI490" s="299">
        <f t="shared" si="69"/>
        <v>36038427.290000007</v>
      </c>
      <c r="AJ490" s="299">
        <f t="shared" si="69"/>
        <v>27569303.5</v>
      </c>
      <c r="AK490" s="299">
        <f t="shared" si="69"/>
        <v>27927891.509999998</v>
      </c>
      <c r="AL490" s="299">
        <f t="shared" si="69"/>
        <v>28226748.259999998</v>
      </c>
      <c r="AM490" s="299">
        <f t="shared" si="69"/>
        <v>30679271.260000002</v>
      </c>
      <c r="AN490" s="299">
        <f t="shared" si="69"/>
        <v>31176379.169999998</v>
      </c>
      <c r="AO490" s="299">
        <f t="shared" si="69"/>
        <v>30753357.490000002</v>
      </c>
      <c r="AP490" s="300">
        <f t="shared" si="69"/>
        <v>28427899.82</v>
      </c>
    </row>
    <row r="491" spans="1:43" s="13" customFormat="1" ht="12.75" x14ac:dyDescent="0.2">
      <c r="A491" s="195"/>
      <c r="B491" s="279"/>
      <c r="C491" s="286"/>
      <c r="D491" s="231"/>
      <c r="E491" s="323"/>
      <c r="F491" s="259"/>
      <c r="G491" s="259"/>
      <c r="H491" s="18"/>
      <c r="I491" s="232"/>
      <c r="J491" s="321"/>
      <c r="K491" s="322"/>
      <c r="L491" s="259"/>
      <c r="M491" s="234"/>
      <c r="N491" s="225"/>
      <c r="O491" s="259"/>
      <c r="P491" s="234"/>
      <c r="Q491" s="323"/>
      <c r="R491" s="226"/>
      <c r="S491" s="226"/>
      <c r="T491" s="227"/>
      <c r="U491" s="227"/>
      <c r="V491" s="227"/>
      <c r="W491" s="227"/>
      <c r="X491" s="227"/>
      <c r="Y491" s="227"/>
      <c r="Z491" s="227"/>
      <c r="AA491" s="227"/>
      <c r="AB491" s="227"/>
      <c r="AC491" s="227"/>
      <c r="AD491" s="227"/>
      <c r="AE491" s="226"/>
      <c r="AF491" s="227"/>
      <c r="AG491" s="227"/>
      <c r="AH491" s="227"/>
      <c r="AI491" s="227"/>
      <c r="AJ491" s="227"/>
      <c r="AK491" s="227"/>
      <c r="AL491" s="227"/>
      <c r="AM491" s="227"/>
      <c r="AN491" s="227"/>
      <c r="AO491" s="227"/>
      <c r="AP491" s="228"/>
    </row>
    <row r="492" spans="1:43" s="271" customFormat="1" ht="12.75" x14ac:dyDescent="0.2">
      <c r="A492" s="265"/>
      <c r="B492" s="266" t="s">
        <v>970</v>
      </c>
      <c r="C492" s="267" t="s">
        <v>1108</v>
      </c>
      <c r="D492" s="268"/>
      <c r="E492" s="332"/>
      <c r="F492" s="473"/>
      <c r="G492" s="473"/>
      <c r="H492" s="18"/>
      <c r="I492" s="232"/>
      <c r="J492" s="484"/>
      <c r="K492" s="485"/>
      <c r="L492" s="476"/>
      <c r="M492" s="234"/>
      <c r="N492" s="270"/>
      <c r="O492" s="476"/>
      <c r="P492" s="234"/>
      <c r="Q492" s="486"/>
      <c r="R492" s="478"/>
      <c r="S492" s="478"/>
      <c r="T492" s="479"/>
      <c r="U492" s="479"/>
      <c r="V492" s="479"/>
      <c r="W492" s="479"/>
      <c r="X492" s="479"/>
      <c r="Y492" s="479"/>
      <c r="Z492" s="479"/>
      <c r="AA492" s="479"/>
      <c r="AB492" s="479"/>
      <c r="AC492" s="479"/>
      <c r="AD492" s="479"/>
      <c r="AE492" s="478"/>
      <c r="AF492" s="479"/>
      <c r="AG492" s="479"/>
      <c r="AH492" s="479"/>
      <c r="AI492" s="479"/>
      <c r="AJ492" s="479"/>
      <c r="AK492" s="479"/>
      <c r="AL492" s="479"/>
      <c r="AM492" s="479"/>
      <c r="AN492" s="479"/>
      <c r="AO492" s="479"/>
      <c r="AP492" s="480"/>
    </row>
    <row r="493" spans="1:43" s="13" customFormat="1" ht="8.25" customHeight="1" outlineLevel="2" x14ac:dyDescent="0.2">
      <c r="A493" s="195"/>
      <c r="B493" s="301"/>
      <c r="C493" s="302"/>
      <c r="D493" s="303"/>
      <c r="E493" s="333"/>
      <c r="F493" s="273"/>
      <c r="G493" s="273"/>
      <c r="H493" s="18">
        <f t="shared" ref="H493:H524" si="70">+F493-G493</f>
        <v>0</v>
      </c>
      <c r="I493" s="232">
        <f t="shared" ref="I493:I524" si="71">IF(G493&lt;0,IF(H493=0,0,IF(OR(G493=0,F493=0),"N.M.",IF(ABS(H493/G493)&gt;=10,"N.M.",H493/(-G493)))),IF(H493=0,0,IF(OR(G493=0,F493=0),"N.M.",IF(ABS(H493/G493)&gt;=10,"N.M.",H493/G493))))</f>
        <v>0</v>
      </c>
      <c r="J493" s="334"/>
      <c r="K493" s="335"/>
      <c r="L493" s="276"/>
      <c r="M493" s="234">
        <f t="shared" ref="M493:M524" si="72">F493-L493</f>
        <v>0</v>
      </c>
      <c r="N493" s="277"/>
      <c r="O493" s="276"/>
      <c r="P493" s="234">
        <f t="shared" ref="P493:P524" si="73">+F493-O493</f>
        <v>0</v>
      </c>
      <c r="Q493" s="336"/>
      <c r="R493" s="226"/>
      <c r="S493" s="226"/>
      <c r="T493" s="227"/>
      <c r="U493" s="227"/>
      <c r="V493" s="227"/>
      <c r="W493" s="227"/>
      <c r="X493" s="227"/>
      <c r="Y493" s="227"/>
      <c r="Z493" s="227"/>
      <c r="AA493" s="227"/>
      <c r="AB493" s="227"/>
      <c r="AC493" s="227"/>
      <c r="AD493" s="227"/>
      <c r="AE493" s="226"/>
      <c r="AF493" s="227"/>
      <c r="AG493" s="227"/>
      <c r="AH493" s="227"/>
      <c r="AI493" s="227"/>
      <c r="AJ493" s="227"/>
      <c r="AK493" s="227"/>
      <c r="AL493" s="227"/>
      <c r="AM493" s="227"/>
      <c r="AN493" s="227"/>
      <c r="AO493" s="227"/>
      <c r="AP493" s="228"/>
    </row>
    <row r="494" spans="1:43" s="13" customFormat="1" ht="12.75" x14ac:dyDescent="0.2">
      <c r="A494" s="195" t="s">
        <v>1230</v>
      </c>
      <c r="B494" s="279" t="s">
        <v>972</v>
      </c>
      <c r="C494" s="280" t="s">
        <v>1109</v>
      </c>
      <c r="D494" s="198"/>
      <c r="E494" s="320"/>
      <c r="F494" s="258">
        <v>0</v>
      </c>
      <c r="G494" s="258">
        <v>0</v>
      </c>
      <c r="H494" s="18">
        <f t="shared" si="70"/>
        <v>0</v>
      </c>
      <c r="I494" s="232">
        <f t="shared" si="71"/>
        <v>0</v>
      </c>
      <c r="J494" s="321"/>
      <c r="K494" s="322"/>
      <c r="L494" s="259">
        <v>0</v>
      </c>
      <c r="M494" s="234">
        <f t="shared" si="72"/>
        <v>0</v>
      </c>
      <c r="N494" s="225"/>
      <c r="O494" s="259">
        <v>0</v>
      </c>
      <c r="P494" s="234">
        <f t="shared" si="73"/>
        <v>0</v>
      </c>
      <c r="Q494" s="323"/>
      <c r="R494" s="226">
        <v>0</v>
      </c>
      <c r="S494" s="226">
        <v>0</v>
      </c>
      <c r="T494" s="227">
        <v>0</v>
      </c>
      <c r="U494" s="227">
        <v>0</v>
      </c>
      <c r="V494" s="227">
        <v>0</v>
      </c>
      <c r="W494" s="227">
        <v>0</v>
      </c>
      <c r="X494" s="227">
        <v>0</v>
      </c>
      <c r="Y494" s="227">
        <v>0</v>
      </c>
      <c r="Z494" s="227">
        <v>0</v>
      </c>
      <c r="AA494" s="227">
        <v>0</v>
      </c>
      <c r="AB494" s="227">
        <v>0</v>
      </c>
      <c r="AC494" s="227">
        <v>0</v>
      </c>
      <c r="AD494" s="227">
        <v>0</v>
      </c>
      <c r="AE494" s="226">
        <v>0</v>
      </c>
      <c r="AF494" s="227">
        <v>0</v>
      </c>
      <c r="AG494" s="227">
        <v>0</v>
      </c>
      <c r="AH494" s="227">
        <v>0</v>
      </c>
      <c r="AI494" s="227">
        <v>0</v>
      </c>
      <c r="AJ494" s="227">
        <v>0</v>
      </c>
      <c r="AK494" s="227">
        <v>0</v>
      </c>
      <c r="AL494" s="227">
        <v>0</v>
      </c>
      <c r="AM494" s="227">
        <v>0</v>
      </c>
      <c r="AN494" s="227">
        <v>0</v>
      </c>
      <c r="AO494" s="227">
        <v>0</v>
      </c>
      <c r="AP494" s="228">
        <v>0</v>
      </c>
    </row>
    <row r="495" spans="1:43" s="13" customFormat="1" ht="0.95" customHeight="1" outlineLevel="2" x14ac:dyDescent="0.2">
      <c r="A495" s="195"/>
      <c r="B495" s="279"/>
      <c r="C495" s="280"/>
      <c r="D495" s="198"/>
      <c r="E495" s="320"/>
      <c r="F495" s="258"/>
      <c r="G495" s="258"/>
      <c r="H495" s="18">
        <f t="shared" si="70"/>
        <v>0</v>
      </c>
      <c r="I495" s="232">
        <f t="shared" si="71"/>
        <v>0</v>
      </c>
      <c r="J495" s="321"/>
      <c r="K495" s="322"/>
      <c r="L495" s="259"/>
      <c r="M495" s="234">
        <f t="shared" si="72"/>
        <v>0</v>
      </c>
      <c r="N495" s="225"/>
      <c r="O495" s="259"/>
      <c r="P495" s="234">
        <f t="shared" si="73"/>
        <v>0</v>
      </c>
      <c r="Q495" s="323"/>
      <c r="R495" s="226"/>
      <c r="S495" s="226"/>
      <c r="T495" s="227"/>
      <c r="U495" s="227"/>
      <c r="V495" s="227"/>
      <c r="W495" s="227"/>
      <c r="X495" s="227"/>
      <c r="Y495" s="227"/>
      <c r="Z495" s="227"/>
      <c r="AA495" s="227"/>
      <c r="AB495" s="227"/>
      <c r="AC495" s="227"/>
      <c r="AD495" s="227"/>
      <c r="AE495" s="226"/>
      <c r="AF495" s="227"/>
      <c r="AG495" s="227"/>
      <c r="AH495" s="227"/>
      <c r="AI495" s="227"/>
      <c r="AJ495" s="227"/>
      <c r="AK495" s="227"/>
      <c r="AL495" s="227"/>
      <c r="AM495" s="227"/>
      <c r="AN495" s="227"/>
      <c r="AO495" s="227"/>
      <c r="AP495" s="228"/>
    </row>
    <row r="496" spans="1:43" s="13" customFormat="1" ht="12.75" outlineLevel="3" x14ac:dyDescent="0.2">
      <c r="A496" s="360" t="s">
        <v>1596</v>
      </c>
      <c r="B496" s="361" t="s">
        <v>2466</v>
      </c>
      <c r="C496" s="362" t="s">
        <v>3322</v>
      </c>
      <c r="D496" s="363"/>
      <c r="E496" s="364"/>
      <c r="F496" s="227">
        <v>8305779.7520000003</v>
      </c>
      <c r="G496" s="227">
        <v>16436563.442</v>
      </c>
      <c r="H496" s="227">
        <f t="shared" si="70"/>
        <v>-8130783.6899999995</v>
      </c>
      <c r="I496" s="437">
        <f t="shared" si="71"/>
        <v>-0.49467662256111161</v>
      </c>
      <c r="J496" s="437"/>
      <c r="K496" s="227"/>
      <c r="L496" s="227">
        <v>16436563.442</v>
      </c>
      <c r="M496" s="227">
        <f t="shared" si="72"/>
        <v>-8130783.6899999995</v>
      </c>
      <c r="N496" s="365"/>
      <c r="O496" s="18">
        <v>10235653.312000001</v>
      </c>
      <c r="P496" s="234">
        <f t="shared" si="73"/>
        <v>-1929873.5600000005</v>
      </c>
      <c r="Q496" s="353"/>
      <c r="R496" s="226">
        <v>12755034.622</v>
      </c>
      <c r="S496" s="226">
        <v>13027744.092</v>
      </c>
      <c r="T496" s="227">
        <v>9341807.0519999992</v>
      </c>
      <c r="U496" s="227">
        <v>13142072.762</v>
      </c>
      <c r="V496" s="227">
        <v>13286557.652000001</v>
      </c>
      <c r="W496" s="227">
        <v>17196882.782000002</v>
      </c>
      <c r="X496" s="227">
        <v>15221281.812000001</v>
      </c>
      <c r="Y496" s="227">
        <v>12701718.322000001</v>
      </c>
      <c r="Z496" s="227">
        <v>11353922.532</v>
      </c>
      <c r="AA496" s="227">
        <v>13339519.772</v>
      </c>
      <c r="AB496" s="227">
        <v>21656311.202</v>
      </c>
      <c r="AC496" s="227">
        <v>16063385.352</v>
      </c>
      <c r="AD496" s="227">
        <v>16436563.442</v>
      </c>
      <c r="AE496" s="226">
        <v>16539436.112</v>
      </c>
      <c r="AF496" s="227">
        <v>10959309.572000001</v>
      </c>
      <c r="AG496" s="227">
        <v>12304662.242000001</v>
      </c>
      <c r="AH496" s="227">
        <v>16950807.302000001</v>
      </c>
      <c r="AI496" s="227">
        <v>13514169.152000001</v>
      </c>
      <c r="AJ496" s="227">
        <v>15061095.512</v>
      </c>
      <c r="AK496" s="227">
        <v>15871532.872</v>
      </c>
      <c r="AL496" s="227">
        <v>17055949.261999998</v>
      </c>
      <c r="AM496" s="227">
        <v>16390691.832</v>
      </c>
      <c r="AN496" s="227">
        <v>12850607.512</v>
      </c>
      <c r="AO496" s="227">
        <v>10235653.312000001</v>
      </c>
      <c r="AP496" s="228">
        <v>8305779.7520000003</v>
      </c>
      <c r="AQ496" s="227"/>
    </row>
    <row r="497" spans="1:43" s="13" customFormat="1" ht="12.75" outlineLevel="3" x14ac:dyDescent="0.2">
      <c r="A497" s="360" t="s">
        <v>1597</v>
      </c>
      <c r="B497" s="361" t="s">
        <v>2467</v>
      </c>
      <c r="C497" s="362" t="s">
        <v>3323</v>
      </c>
      <c r="D497" s="363"/>
      <c r="E497" s="364"/>
      <c r="F497" s="227">
        <v>17975716.280000001</v>
      </c>
      <c r="G497" s="227">
        <v>18908910.780000001</v>
      </c>
      <c r="H497" s="227">
        <f t="shared" si="70"/>
        <v>-933194.5</v>
      </c>
      <c r="I497" s="437">
        <f t="shared" si="71"/>
        <v>-4.935210234251261E-2</v>
      </c>
      <c r="J497" s="437"/>
      <c r="K497" s="227"/>
      <c r="L497" s="227">
        <v>18908910.780000001</v>
      </c>
      <c r="M497" s="227">
        <f t="shared" si="72"/>
        <v>-933194.5</v>
      </c>
      <c r="N497" s="365"/>
      <c r="O497" s="18">
        <v>19514903.48</v>
      </c>
      <c r="P497" s="234">
        <f t="shared" si="73"/>
        <v>-1539187.1999999993</v>
      </c>
      <c r="Q497" s="353"/>
      <c r="R497" s="226">
        <v>17209421.991999999</v>
      </c>
      <c r="S497" s="226">
        <v>15172714.299000001</v>
      </c>
      <c r="T497" s="227">
        <v>72077033.722000003</v>
      </c>
      <c r="U497" s="227">
        <v>69115022.298999995</v>
      </c>
      <c r="V497" s="227">
        <v>44027763.092</v>
      </c>
      <c r="W497" s="227">
        <v>39991839.241999999</v>
      </c>
      <c r="X497" s="227">
        <v>20682071.322000001</v>
      </c>
      <c r="Y497" s="227">
        <v>16049586.422</v>
      </c>
      <c r="Z497" s="227">
        <v>15239539.711999999</v>
      </c>
      <c r="AA497" s="227">
        <v>15109849.556</v>
      </c>
      <c r="AB497" s="227">
        <v>16014113.182</v>
      </c>
      <c r="AC497" s="227">
        <v>18302628.670000002</v>
      </c>
      <c r="AD497" s="227">
        <v>18908910.780000001</v>
      </c>
      <c r="AE497" s="226">
        <v>17142490.5</v>
      </c>
      <c r="AF497" s="227">
        <v>21476917.699999999</v>
      </c>
      <c r="AG497" s="227">
        <v>18445682.460000001</v>
      </c>
      <c r="AH497" s="227">
        <v>19493739.059999999</v>
      </c>
      <c r="AI497" s="227">
        <v>19083684.09</v>
      </c>
      <c r="AJ497" s="227">
        <v>18588031.59</v>
      </c>
      <c r="AK497" s="227">
        <v>39266815.170000002</v>
      </c>
      <c r="AL497" s="227">
        <v>43478078.719999999</v>
      </c>
      <c r="AM497" s="227">
        <v>23600144.579999998</v>
      </c>
      <c r="AN497" s="227">
        <v>20635313.850000001</v>
      </c>
      <c r="AO497" s="227">
        <v>19514903.48</v>
      </c>
      <c r="AP497" s="228">
        <v>17975716.280000001</v>
      </c>
      <c r="AQ497" s="227"/>
    </row>
    <row r="498" spans="1:43" s="13" customFormat="1" ht="12.75" outlineLevel="3" x14ac:dyDescent="0.2">
      <c r="A498" s="360" t="s">
        <v>1598</v>
      </c>
      <c r="B498" s="361" t="s">
        <v>2468</v>
      </c>
      <c r="C498" s="362" t="s">
        <v>3324</v>
      </c>
      <c r="D498" s="363"/>
      <c r="E498" s="364"/>
      <c r="F498" s="227">
        <v>2303618.0499999998</v>
      </c>
      <c r="G498" s="227">
        <v>2570657.5300000003</v>
      </c>
      <c r="H498" s="227">
        <f t="shared" si="70"/>
        <v>-267039.48000000045</v>
      </c>
      <c r="I498" s="437">
        <f t="shared" si="71"/>
        <v>-0.1038798349774738</v>
      </c>
      <c r="J498" s="437"/>
      <c r="K498" s="227"/>
      <c r="L498" s="227">
        <v>2570657.5300000003</v>
      </c>
      <c r="M498" s="227">
        <f t="shared" si="72"/>
        <v>-267039.48000000045</v>
      </c>
      <c r="N498" s="365"/>
      <c r="O498" s="18">
        <v>2263292.7200000002</v>
      </c>
      <c r="P498" s="234">
        <f t="shared" si="73"/>
        <v>40325.329999999609</v>
      </c>
      <c r="Q498" s="353"/>
      <c r="R498" s="226">
        <v>4747189.5199999996</v>
      </c>
      <c r="S498" s="226">
        <v>4754189.5199999996</v>
      </c>
      <c r="T498" s="227">
        <v>4694110.5600000005</v>
      </c>
      <c r="U498" s="227">
        <v>4694301.3100000005</v>
      </c>
      <c r="V498" s="227">
        <v>4768233.47</v>
      </c>
      <c r="W498" s="227">
        <v>4809579.53</v>
      </c>
      <c r="X498" s="227">
        <v>2860408.2199999997</v>
      </c>
      <c r="Y498" s="227">
        <v>2938622.81</v>
      </c>
      <c r="Z498" s="227">
        <v>3036366.57</v>
      </c>
      <c r="AA498" s="227">
        <v>2636167.59</v>
      </c>
      <c r="AB498" s="227">
        <v>2444539.64</v>
      </c>
      <c r="AC498" s="227">
        <v>2577032.04</v>
      </c>
      <c r="AD498" s="227">
        <v>2570657.5300000003</v>
      </c>
      <c r="AE498" s="226">
        <v>2215845.7599999998</v>
      </c>
      <c r="AF498" s="227">
        <v>2246154.73</v>
      </c>
      <c r="AG498" s="227">
        <v>2629376.52</v>
      </c>
      <c r="AH498" s="227">
        <v>2746256.99</v>
      </c>
      <c r="AI498" s="227">
        <v>2963322.45</v>
      </c>
      <c r="AJ498" s="227">
        <v>3086372.87</v>
      </c>
      <c r="AK498" s="227">
        <v>2497323.41</v>
      </c>
      <c r="AL498" s="227">
        <v>2068076.9</v>
      </c>
      <c r="AM498" s="227">
        <v>2211644.92</v>
      </c>
      <c r="AN498" s="227">
        <v>2242024.1</v>
      </c>
      <c r="AO498" s="227">
        <v>2263292.7200000002</v>
      </c>
      <c r="AP498" s="228">
        <v>2303618.0499999998</v>
      </c>
      <c r="AQ498" s="227"/>
    </row>
    <row r="499" spans="1:43" s="13" customFormat="1" ht="12.75" outlineLevel="3" x14ac:dyDescent="0.2">
      <c r="A499" s="360" t="s">
        <v>1599</v>
      </c>
      <c r="B499" s="361" t="s">
        <v>2469</v>
      </c>
      <c r="C499" s="362" t="s">
        <v>3325</v>
      </c>
      <c r="D499" s="363"/>
      <c r="E499" s="364"/>
      <c r="F499" s="227">
        <v>-0.01</v>
      </c>
      <c r="G499" s="227">
        <v>91338.180000000008</v>
      </c>
      <c r="H499" s="227">
        <f t="shared" si="70"/>
        <v>-91338.19</v>
      </c>
      <c r="I499" s="437">
        <f t="shared" si="71"/>
        <v>-1.0000001094832411</v>
      </c>
      <c r="J499" s="437"/>
      <c r="K499" s="227"/>
      <c r="L499" s="227">
        <v>91338.180000000008</v>
      </c>
      <c r="M499" s="227">
        <f t="shared" si="72"/>
        <v>-91338.19</v>
      </c>
      <c r="N499" s="365"/>
      <c r="O499" s="18">
        <v>-0.01</v>
      </c>
      <c r="P499" s="234">
        <f t="shared" si="73"/>
        <v>0</v>
      </c>
      <c r="Q499" s="353"/>
      <c r="R499" s="226">
        <v>0</v>
      </c>
      <c r="S499" s="226">
        <v>0</v>
      </c>
      <c r="T499" s="227">
        <v>0</v>
      </c>
      <c r="U499" s="227">
        <v>0</v>
      </c>
      <c r="V499" s="227">
        <v>0</v>
      </c>
      <c r="W499" s="227">
        <v>0</v>
      </c>
      <c r="X499" s="227">
        <v>0</v>
      </c>
      <c r="Y499" s="227">
        <v>0</v>
      </c>
      <c r="Z499" s="227">
        <v>0</v>
      </c>
      <c r="AA499" s="227">
        <v>0</v>
      </c>
      <c r="AB499" s="227">
        <v>0</v>
      </c>
      <c r="AC499" s="227">
        <v>0</v>
      </c>
      <c r="AD499" s="227">
        <v>91338.180000000008</v>
      </c>
      <c r="AE499" s="226">
        <v>91338.180000000008</v>
      </c>
      <c r="AF499" s="227">
        <v>0</v>
      </c>
      <c r="AG499" s="227">
        <v>0</v>
      </c>
      <c r="AH499" s="227">
        <v>0</v>
      </c>
      <c r="AI499" s="227">
        <v>0</v>
      </c>
      <c r="AJ499" s="227">
        <v>0</v>
      </c>
      <c r="AK499" s="227">
        <v>56502.51</v>
      </c>
      <c r="AL499" s="227">
        <v>56502.51</v>
      </c>
      <c r="AM499" s="227">
        <v>56502.51</v>
      </c>
      <c r="AN499" s="227">
        <v>-0.01</v>
      </c>
      <c r="AO499" s="227">
        <v>-0.01</v>
      </c>
      <c r="AP499" s="228">
        <v>-0.01</v>
      </c>
      <c r="AQ499" s="227"/>
    </row>
    <row r="500" spans="1:43" s="13" customFormat="1" ht="12.75" outlineLevel="3" x14ac:dyDescent="0.2">
      <c r="A500" s="360" t="s">
        <v>1600</v>
      </c>
      <c r="B500" s="361" t="s">
        <v>2470</v>
      </c>
      <c r="C500" s="362" t="s">
        <v>3326</v>
      </c>
      <c r="D500" s="363"/>
      <c r="E500" s="364"/>
      <c r="F500" s="227">
        <v>504497.18</v>
      </c>
      <c r="G500" s="227">
        <v>4236580.79</v>
      </c>
      <c r="H500" s="227">
        <f t="shared" si="70"/>
        <v>-3732083.61</v>
      </c>
      <c r="I500" s="437">
        <f t="shared" si="71"/>
        <v>-0.88091878686916292</v>
      </c>
      <c r="J500" s="437"/>
      <c r="K500" s="227"/>
      <c r="L500" s="227">
        <v>4236580.79</v>
      </c>
      <c r="M500" s="227">
        <f t="shared" si="72"/>
        <v>-3732083.61</v>
      </c>
      <c r="N500" s="365"/>
      <c r="O500" s="18">
        <v>490097.18</v>
      </c>
      <c r="P500" s="234">
        <f t="shared" si="73"/>
        <v>14400</v>
      </c>
      <c r="Q500" s="353"/>
      <c r="R500" s="226">
        <v>3954979.79</v>
      </c>
      <c r="S500" s="226">
        <v>5805379.3300000001</v>
      </c>
      <c r="T500" s="227">
        <v>7073018.0199999996</v>
      </c>
      <c r="U500" s="227">
        <v>4731881.96</v>
      </c>
      <c r="V500" s="227">
        <v>3545919</v>
      </c>
      <c r="W500" s="227">
        <v>2969989.9699999997</v>
      </c>
      <c r="X500" s="227">
        <v>5129147.74</v>
      </c>
      <c r="Y500" s="227">
        <v>6048342.2199999997</v>
      </c>
      <c r="Z500" s="227">
        <v>7806420.3300000001</v>
      </c>
      <c r="AA500" s="227">
        <v>9059258.6999999993</v>
      </c>
      <c r="AB500" s="227">
        <v>4398132.88</v>
      </c>
      <c r="AC500" s="227">
        <v>4377810.72</v>
      </c>
      <c r="AD500" s="227">
        <v>4236580.79</v>
      </c>
      <c r="AE500" s="226">
        <v>13581651.869999999</v>
      </c>
      <c r="AF500" s="227">
        <v>7642666.3100000005</v>
      </c>
      <c r="AG500" s="227">
        <v>8111983.9800000004</v>
      </c>
      <c r="AH500" s="227">
        <v>3967155.5700000003</v>
      </c>
      <c r="AI500" s="227">
        <v>9636620.6799999997</v>
      </c>
      <c r="AJ500" s="227">
        <v>9077301.4230000004</v>
      </c>
      <c r="AK500" s="227">
        <v>7495893.6799999997</v>
      </c>
      <c r="AL500" s="227">
        <v>9044741.1500000004</v>
      </c>
      <c r="AM500" s="227">
        <v>490902.59</v>
      </c>
      <c r="AN500" s="227">
        <v>504599.06</v>
      </c>
      <c r="AO500" s="227">
        <v>490097.18</v>
      </c>
      <c r="AP500" s="228">
        <v>504497.18</v>
      </c>
      <c r="AQ500" s="227"/>
    </row>
    <row r="501" spans="1:43" s="13" customFormat="1" ht="12.75" outlineLevel="3" x14ac:dyDescent="0.2">
      <c r="A501" s="360" t="s">
        <v>1601</v>
      </c>
      <c r="B501" s="361" t="s">
        <v>2471</v>
      </c>
      <c r="C501" s="362" t="s">
        <v>3327</v>
      </c>
      <c r="D501" s="363"/>
      <c r="E501" s="364"/>
      <c r="F501" s="227">
        <v>170331.799</v>
      </c>
      <c r="G501" s="227">
        <v>14400.859</v>
      </c>
      <c r="H501" s="227">
        <f t="shared" si="70"/>
        <v>155930.94</v>
      </c>
      <c r="I501" s="437" t="str">
        <f t="shared" si="71"/>
        <v>N.M.</v>
      </c>
      <c r="J501" s="437"/>
      <c r="K501" s="227"/>
      <c r="L501" s="227">
        <v>14400.859</v>
      </c>
      <c r="M501" s="227">
        <f t="shared" si="72"/>
        <v>155930.94</v>
      </c>
      <c r="N501" s="365"/>
      <c r="O501" s="18">
        <v>0.23900000000000002</v>
      </c>
      <c r="P501" s="234">
        <f t="shared" si="73"/>
        <v>170331.56</v>
      </c>
      <c r="Q501" s="353"/>
      <c r="R501" s="226">
        <v>3557.4190000000003</v>
      </c>
      <c r="S501" s="226">
        <v>14543.219000000001</v>
      </c>
      <c r="T501" s="227">
        <v>12073.619000000001</v>
      </c>
      <c r="U501" s="227">
        <v>16904.169000000002</v>
      </c>
      <c r="V501" s="227">
        <v>4839.2790000000005</v>
      </c>
      <c r="W501" s="227">
        <v>14543.219000000001</v>
      </c>
      <c r="X501" s="227">
        <v>21999.129000000001</v>
      </c>
      <c r="Y501" s="227">
        <v>14021.329</v>
      </c>
      <c r="Z501" s="227">
        <v>13425.478999999999</v>
      </c>
      <c r="AA501" s="227">
        <v>14990.599</v>
      </c>
      <c r="AB501" s="227">
        <v>13973.449000000001</v>
      </c>
      <c r="AC501" s="227">
        <v>13185.739</v>
      </c>
      <c r="AD501" s="227">
        <v>14400.859</v>
      </c>
      <c r="AE501" s="226">
        <v>-48.151000000000003</v>
      </c>
      <c r="AF501" s="227">
        <v>-48.151000000000003</v>
      </c>
      <c r="AG501" s="227">
        <v>16888.239000000001</v>
      </c>
      <c r="AH501" s="227">
        <v>0.23900000000000002</v>
      </c>
      <c r="AI501" s="227">
        <v>0.23900000000000002</v>
      </c>
      <c r="AJ501" s="227">
        <v>51320.938999999998</v>
      </c>
      <c r="AK501" s="227">
        <v>91.579000000000008</v>
      </c>
      <c r="AL501" s="227">
        <v>0.23900000000000002</v>
      </c>
      <c r="AM501" s="227">
        <v>218381.35500000001</v>
      </c>
      <c r="AN501" s="227">
        <v>0.23900000000000002</v>
      </c>
      <c r="AO501" s="227">
        <v>0.23900000000000002</v>
      </c>
      <c r="AP501" s="228">
        <v>170331.799</v>
      </c>
      <c r="AQ501" s="227"/>
    </row>
    <row r="502" spans="1:43" s="13" customFormat="1" ht="12.75" outlineLevel="3" x14ac:dyDescent="0.2">
      <c r="A502" s="360" t="s">
        <v>1602</v>
      </c>
      <c r="B502" s="361" t="s">
        <v>2472</v>
      </c>
      <c r="C502" s="362" t="s">
        <v>3328</v>
      </c>
      <c r="D502" s="363"/>
      <c r="E502" s="364"/>
      <c r="F502" s="227">
        <v>0.08</v>
      </c>
      <c r="G502" s="227">
        <v>620.31000000000006</v>
      </c>
      <c r="H502" s="227">
        <f t="shared" si="70"/>
        <v>-620.23</v>
      </c>
      <c r="I502" s="437">
        <f t="shared" si="71"/>
        <v>-0.99987103222582252</v>
      </c>
      <c r="J502" s="437"/>
      <c r="K502" s="227"/>
      <c r="L502" s="227">
        <v>620.31000000000006</v>
      </c>
      <c r="M502" s="227">
        <f t="shared" si="72"/>
        <v>-620.23</v>
      </c>
      <c r="N502" s="365"/>
      <c r="O502" s="18">
        <v>0.08</v>
      </c>
      <c r="P502" s="234">
        <f t="shared" si="73"/>
        <v>0</v>
      </c>
      <c r="Q502" s="353"/>
      <c r="R502" s="226">
        <v>950.63</v>
      </c>
      <c r="S502" s="226">
        <v>635.82000000000005</v>
      </c>
      <c r="T502" s="227">
        <v>5314.41</v>
      </c>
      <c r="U502" s="227">
        <v>2792.43</v>
      </c>
      <c r="V502" s="227">
        <v>5415.29</v>
      </c>
      <c r="W502" s="227">
        <v>3090.83</v>
      </c>
      <c r="X502" s="227">
        <v>875.44</v>
      </c>
      <c r="Y502" s="227">
        <v>1727.65</v>
      </c>
      <c r="Z502" s="227">
        <v>239.28</v>
      </c>
      <c r="AA502" s="227">
        <v>3938.92</v>
      </c>
      <c r="AB502" s="227">
        <v>6913.3</v>
      </c>
      <c r="AC502" s="227">
        <v>15007.880000000001</v>
      </c>
      <c r="AD502" s="227">
        <v>620.31000000000006</v>
      </c>
      <c r="AE502" s="226">
        <v>791.43000000000006</v>
      </c>
      <c r="AF502" s="227">
        <v>249.83</v>
      </c>
      <c r="AG502" s="227">
        <v>174.47</v>
      </c>
      <c r="AH502" s="227">
        <v>194.42000000000002</v>
      </c>
      <c r="AI502" s="227">
        <v>626.72</v>
      </c>
      <c r="AJ502" s="227">
        <v>0.08</v>
      </c>
      <c r="AK502" s="227">
        <v>0.08</v>
      </c>
      <c r="AL502" s="227">
        <v>0.08</v>
      </c>
      <c r="AM502" s="227">
        <v>0.08</v>
      </c>
      <c r="AN502" s="227">
        <v>0.08</v>
      </c>
      <c r="AO502" s="227">
        <v>0.08</v>
      </c>
      <c r="AP502" s="228">
        <v>0.08</v>
      </c>
      <c r="AQ502" s="227"/>
    </row>
    <row r="503" spans="1:43" s="13" customFormat="1" ht="12.75" outlineLevel="3" x14ac:dyDescent="0.2">
      <c r="A503" s="360" t="s">
        <v>1603</v>
      </c>
      <c r="B503" s="361" t="s">
        <v>2473</v>
      </c>
      <c r="C503" s="362" t="s">
        <v>3329</v>
      </c>
      <c r="D503" s="363"/>
      <c r="E503" s="364"/>
      <c r="F503" s="227">
        <v>0</v>
      </c>
      <c r="G503" s="227">
        <v>0</v>
      </c>
      <c r="H503" s="227">
        <f t="shared" si="70"/>
        <v>0</v>
      </c>
      <c r="I503" s="437">
        <f t="shared" si="71"/>
        <v>0</v>
      </c>
      <c r="J503" s="437"/>
      <c r="K503" s="227"/>
      <c r="L503" s="227">
        <v>0</v>
      </c>
      <c r="M503" s="227">
        <f t="shared" si="72"/>
        <v>0</v>
      </c>
      <c r="N503" s="365"/>
      <c r="O503" s="18">
        <v>0</v>
      </c>
      <c r="P503" s="234">
        <f t="shared" si="73"/>
        <v>0</v>
      </c>
      <c r="Q503" s="353"/>
      <c r="R503" s="226">
        <v>54.35</v>
      </c>
      <c r="S503" s="226">
        <v>-2795.65</v>
      </c>
      <c r="T503" s="227">
        <v>-2795.65</v>
      </c>
      <c r="U503" s="227">
        <v>54.35</v>
      </c>
      <c r="V503" s="227">
        <v>-2795.65</v>
      </c>
      <c r="W503" s="227">
        <v>-2795.65</v>
      </c>
      <c r="X503" s="227">
        <v>54.35</v>
      </c>
      <c r="Y503" s="227">
        <v>-2795.65</v>
      </c>
      <c r="Z503" s="227">
        <v>-2795.65</v>
      </c>
      <c r="AA503" s="227">
        <v>54.35</v>
      </c>
      <c r="AB503" s="227">
        <v>-2795.65</v>
      </c>
      <c r="AC503" s="227">
        <v>-2795.65</v>
      </c>
      <c r="AD503" s="227">
        <v>0</v>
      </c>
      <c r="AE503" s="226">
        <v>-9995.65</v>
      </c>
      <c r="AF503" s="227">
        <v>-9995.65</v>
      </c>
      <c r="AG503" s="227">
        <v>0</v>
      </c>
      <c r="AH503" s="227">
        <v>-9995.65</v>
      </c>
      <c r="AI503" s="227">
        <v>-9995.65</v>
      </c>
      <c r="AJ503" s="227">
        <v>54.35</v>
      </c>
      <c r="AK503" s="227">
        <v>-9995.65</v>
      </c>
      <c r="AL503" s="227">
        <v>-9995.65</v>
      </c>
      <c r="AM503" s="227">
        <v>0</v>
      </c>
      <c r="AN503" s="227">
        <v>0</v>
      </c>
      <c r="AO503" s="227">
        <v>0</v>
      </c>
      <c r="AP503" s="228">
        <v>0</v>
      </c>
      <c r="AQ503" s="227"/>
    </row>
    <row r="504" spans="1:43" s="13" customFormat="1" ht="12.75" outlineLevel="3" x14ac:dyDescent="0.2">
      <c r="A504" s="360" t="s">
        <v>1604</v>
      </c>
      <c r="B504" s="361" t="s">
        <v>2474</v>
      </c>
      <c r="C504" s="362" t="s">
        <v>3330</v>
      </c>
      <c r="D504" s="363"/>
      <c r="E504" s="364"/>
      <c r="F504" s="227">
        <v>0</v>
      </c>
      <c r="G504" s="227">
        <v>5401.8510000000006</v>
      </c>
      <c r="H504" s="227">
        <f t="shared" si="70"/>
        <v>-5401.8510000000006</v>
      </c>
      <c r="I504" s="437" t="str">
        <f t="shared" si="71"/>
        <v>N.M.</v>
      </c>
      <c r="J504" s="437"/>
      <c r="K504" s="227"/>
      <c r="L504" s="227">
        <v>5401.8510000000006</v>
      </c>
      <c r="M504" s="227">
        <f t="shared" si="72"/>
        <v>-5401.8510000000006</v>
      </c>
      <c r="N504" s="365"/>
      <c r="O504" s="18">
        <v>0</v>
      </c>
      <c r="P504" s="234">
        <f t="shared" si="73"/>
        <v>0</v>
      </c>
      <c r="Q504" s="353"/>
      <c r="R504" s="226">
        <v>5401.8110000000006</v>
      </c>
      <c r="S504" s="226">
        <v>5401.8310000000001</v>
      </c>
      <c r="T504" s="227">
        <v>5401.8510000000006</v>
      </c>
      <c r="U504" s="227">
        <v>5401.8510000000006</v>
      </c>
      <c r="V504" s="227">
        <v>5401.8510000000006</v>
      </c>
      <c r="W504" s="227">
        <v>5401.8510000000006</v>
      </c>
      <c r="X504" s="227">
        <v>5401.8510000000006</v>
      </c>
      <c r="Y504" s="227">
        <v>5401.8510000000006</v>
      </c>
      <c r="Z504" s="227">
        <v>5401.8510000000006</v>
      </c>
      <c r="AA504" s="227">
        <v>5401.8510000000006</v>
      </c>
      <c r="AB504" s="227">
        <v>5401.8510000000006</v>
      </c>
      <c r="AC504" s="227">
        <v>5401.8510000000006</v>
      </c>
      <c r="AD504" s="227">
        <v>5401.8510000000006</v>
      </c>
      <c r="AE504" s="226">
        <v>5401.8510000000006</v>
      </c>
      <c r="AF504" s="227">
        <v>5401.8510000000006</v>
      </c>
      <c r="AG504" s="227">
        <v>5401.8510000000006</v>
      </c>
      <c r="AH504" s="227">
        <v>5401.8510000000006</v>
      </c>
      <c r="AI504" s="227">
        <v>5401.8510000000006</v>
      </c>
      <c r="AJ504" s="227">
        <v>5401.8510000000006</v>
      </c>
      <c r="AK504" s="227">
        <v>5401.8510000000006</v>
      </c>
      <c r="AL504" s="227">
        <v>0</v>
      </c>
      <c r="AM504" s="227">
        <v>0</v>
      </c>
      <c r="AN504" s="227">
        <v>0</v>
      </c>
      <c r="AO504" s="227">
        <v>0</v>
      </c>
      <c r="AP504" s="228">
        <v>0</v>
      </c>
      <c r="AQ504" s="227"/>
    </row>
    <row r="505" spans="1:43" s="13" customFormat="1" ht="12.75" outlineLevel="3" x14ac:dyDescent="0.2">
      <c r="A505" s="360" t="s">
        <v>1605</v>
      </c>
      <c r="B505" s="361" t="s">
        <v>2475</v>
      </c>
      <c r="C505" s="362" t="s">
        <v>3331</v>
      </c>
      <c r="D505" s="363"/>
      <c r="E505" s="364"/>
      <c r="F505" s="227">
        <v>12856.5</v>
      </c>
      <c r="G505" s="227">
        <v>11491.5</v>
      </c>
      <c r="H505" s="227">
        <f t="shared" si="70"/>
        <v>1365</v>
      </c>
      <c r="I505" s="437">
        <f t="shared" si="71"/>
        <v>0.11878344863594831</v>
      </c>
      <c r="J505" s="437"/>
      <c r="K505" s="227"/>
      <c r="L505" s="227">
        <v>11491.5</v>
      </c>
      <c r="M505" s="227">
        <f t="shared" si="72"/>
        <v>1365</v>
      </c>
      <c r="N505" s="365"/>
      <c r="O505" s="18">
        <v>10689</v>
      </c>
      <c r="P505" s="234">
        <f t="shared" si="73"/>
        <v>2167.5</v>
      </c>
      <c r="Q505" s="353"/>
      <c r="R505" s="226">
        <v>13090.5</v>
      </c>
      <c r="S505" s="226">
        <v>12256.5</v>
      </c>
      <c r="T505" s="227">
        <v>13839</v>
      </c>
      <c r="U505" s="227">
        <v>9619.5</v>
      </c>
      <c r="V505" s="227">
        <v>7750.5</v>
      </c>
      <c r="W505" s="227">
        <v>8608.5</v>
      </c>
      <c r="X505" s="227">
        <v>9570</v>
      </c>
      <c r="Y505" s="227">
        <v>10407</v>
      </c>
      <c r="Z505" s="227">
        <v>13114.5</v>
      </c>
      <c r="AA505" s="227">
        <v>10572</v>
      </c>
      <c r="AB505" s="227">
        <v>11646</v>
      </c>
      <c r="AC505" s="227">
        <v>13000.5</v>
      </c>
      <c r="AD505" s="227">
        <v>11491.5</v>
      </c>
      <c r="AE505" s="226">
        <v>16834.5</v>
      </c>
      <c r="AF505" s="227">
        <v>11647.5</v>
      </c>
      <c r="AG505" s="227">
        <v>11470.5</v>
      </c>
      <c r="AH505" s="227">
        <v>11506.5</v>
      </c>
      <c r="AI505" s="227">
        <v>11347.5</v>
      </c>
      <c r="AJ505" s="227">
        <v>10434</v>
      </c>
      <c r="AK505" s="227">
        <v>10444.5</v>
      </c>
      <c r="AL505" s="227">
        <v>9631.5</v>
      </c>
      <c r="AM505" s="227">
        <v>6681</v>
      </c>
      <c r="AN505" s="227">
        <v>8559</v>
      </c>
      <c r="AO505" s="227">
        <v>10689</v>
      </c>
      <c r="AP505" s="228">
        <v>12856.5</v>
      </c>
      <c r="AQ505" s="227"/>
    </row>
    <row r="506" spans="1:43" s="13" customFormat="1" ht="12.75" outlineLevel="3" x14ac:dyDescent="0.2">
      <c r="A506" s="360" t="s">
        <v>1606</v>
      </c>
      <c r="B506" s="361" t="s">
        <v>2476</v>
      </c>
      <c r="C506" s="362" t="s">
        <v>3332</v>
      </c>
      <c r="D506" s="363"/>
      <c r="E506" s="364"/>
      <c r="F506" s="227">
        <v>113406.48</v>
      </c>
      <c r="G506" s="227">
        <v>76365.45</v>
      </c>
      <c r="H506" s="227">
        <f t="shared" si="70"/>
        <v>37041.03</v>
      </c>
      <c r="I506" s="437">
        <f t="shared" si="71"/>
        <v>0.48504958721516078</v>
      </c>
      <c r="J506" s="437"/>
      <c r="K506" s="227"/>
      <c r="L506" s="227">
        <v>76365.45</v>
      </c>
      <c r="M506" s="227">
        <f t="shared" si="72"/>
        <v>37041.03</v>
      </c>
      <c r="N506" s="365"/>
      <c r="O506" s="18">
        <v>69516.19</v>
      </c>
      <c r="P506" s="234">
        <f t="shared" si="73"/>
        <v>43890.289999999994</v>
      </c>
      <c r="Q506" s="353"/>
      <c r="R506" s="226">
        <v>52816.31</v>
      </c>
      <c r="S506" s="226">
        <v>86487.39</v>
      </c>
      <c r="T506" s="227">
        <v>649177.07999999996</v>
      </c>
      <c r="U506" s="227">
        <v>30668.91</v>
      </c>
      <c r="V506" s="227">
        <v>42380.950000000004</v>
      </c>
      <c r="W506" s="227">
        <v>59167.47</v>
      </c>
      <c r="X506" s="227">
        <v>58078.73</v>
      </c>
      <c r="Y506" s="227">
        <v>88503.62</v>
      </c>
      <c r="Z506" s="227">
        <v>74095.06</v>
      </c>
      <c r="AA506" s="227">
        <v>97286.01</v>
      </c>
      <c r="AB506" s="227">
        <v>139402.39000000001</v>
      </c>
      <c r="AC506" s="227">
        <v>76332.490000000005</v>
      </c>
      <c r="AD506" s="227">
        <v>76365.45</v>
      </c>
      <c r="AE506" s="226">
        <v>118097.98</v>
      </c>
      <c r="AF506" s="227">
        <v>41284.57</v>
      </c>
      <c r="AG506" s="227">
        <v>107899.99</v>
      </c>
      <c r="AH506" s="227">
        <v>81038.290000000008</v>
      </c>
      <c r="AI506" s="227">
        <v>89390.430000000008</v>
      </c>
      <c r="AJ506" s="227">
        <v>186088.31</v>
      </c>
      <c r="AK506" s="227">
        <v>109832.31</v>
      </c>
      <c r="AL506" s="227">
        <v>143280.61000000002</v>
      </c>
      <c r="AM506" s="227">
        <v>111333.28</v>
      </c>
      <c r="AN506" s="227">
        <v>113073.99</v>
      </c>
      <c r="AO506" s="227">
        <v>69516.19</v>
      </c>
      <c r="AP506" s="228">
        <v>113406.48</v>
      </c>
      <c r="AQ506" s="227"/>
    </row>
    <row r="507" spans="1:43" s="13" customFormat="1" ht="12.75" outlineLevel="3" x14ac:dyDescent="0.2">
      <c r="A507" s="360" t="s">
        <v>1607</v>
      </c>
      <c r="B507" s="361" t="s">
        <v>2477</v>
      </c>
      <c r="C507" s="362" t="s">
        <v>3333</v>
      </c>
      <c r="D507" s="363"/>
      <c r="E507" s="364"/>
      <c r="F507" s="227">
        <v>4280118.1440000003</v>
      </c>
      <c r="G507" s="227">
        <v>5025466.9440000001</v>
      </c>
      <c r="H507" s="227">
        <f t="shared" si="70"/>
        <v>-745348.79999999981</v>
      </c>
      <c r="I507" s="437">
        <f t="shared" si="71"/>
        <v>-0.14831433741493133</v>
      </c>
      <c r="J507" s="437"/>
      <c r="K507" s="227"/>
      <c r="L507" s="227">
        <v>5025466.9440000001</v>
      </c>
      <c r="M507" s="227">
        <f t="shared" si="72"/>
        <v>-745348.79999999981</v>
      </c>
      <c r="N507" s="365"/>
      <c r="O507" s="18">
        <v>4343094.2240000004</v>
      </c>
      <c r="P507" s="234">
        <f t="shared" si="73"/>
        <v>-62976.080000000075</v>
      </c>
      <c r="Q507" s="353"/>
      <c r="R507" s="226">
        <v>3720487.4539999999</v>
      </c>
      <c r="S507" s="226">
        <v>3760558.1540000001</v>
      </c>
      <c r="T507" s="227">
        <v>3814854.4640000002</v>
      </c>
      <c r="U507" s="227">
        <v>4297444.3140000002</v>
      </c>
      <c r="V507" s="227">
        <v>3685200.284</v>
      </c>
      <c r="W507" s="227">
        <v>3259997.4440000001</v>
      </c>
      <c r="X507" s="227">
        <v>3379947.9240000001</v>
      </c>
      <c r="Y507" s="227">
        <v>3078070.6639999999</v>
      </c>
      <c r="Z507" s="227">
        <v>3482792.054</v>
      </c>
      <c r="AA507" s="227">
        <v>3162793.074</v>
      </c>
      <c r="AB507" s="227">
        <v>3383879.4240000001</v>
      </c>
      <c r="AC507" s="227">
        <v>3580821.054</v>
      </c>
      <c r="AD507" s="227">
        <v>5025466.9440000001</v>
      </c>
      <c r="AE507" s="226">
        <v>4173872.9440000001</v>
      </c>
      <c r="AF507" s="227">
        <v>4337550.5439999998</v>
      </c>
      <c r="AG507" s="227">
        <v>4367078.5140000004</v>
      </c>
      <c r="AH507" s="227">
        <v>4676775.2439999999</v>
      </c>
      <c r="AI507" s="227">
        <v>4619958.6339999996</v>
      </c>
      <c r="AJ507" s="227">
        <v>4929603.0839999998</v>
      </c>
      <c r="AK507" s="227">
        <v>5163138.8140000002</v>
      </c>
      <c r="AL507" s="227">
        <v>5439992.034</v>
      </c>
      <c r="AM507" s="227">
        <v>5222529.4639999997</v>
      </c>
      <c r="AN507" s="227">
        <v>4455980.4639999997</v>
      </c>
      <c r="AO507" s="227">
        <v>4343094.2240000004</v>
      </c>
      <c r="AP507" s="228">
        <v>4280118.1440000003</v>
      </c>
      <c r="AQ507" s="227"/>
    </row>
    <row r="508" spans="1:43" s="13" customFormat="1" ht="12.75" outlineLevel="3" x14ac:dyDescent="0.2">
      <c r="A508" s="360" t="s">
        <v>1608</v>
      </c>
      <c r="B508" s="361" t="s">
        <v>2478</v>
      </c>
      <c r="C508" s="362" t="s">
        <v>3334</v>
      </c>
      <c r="D508" s="363"/>
      <c r="E508" s="364"/>
      <c r="F508" s="227">
        <v>18705283.375</v>
      </c>
      <c r="G508" s="227">
        <v>2515822.5249999999</v>
      </c>
      <c r="H508" s="227">
        <f t="shared" si="70"/>
        <v>16189460.85</v>
      </c>
      <c r="I508" s="437">
        <f t="shared" si="71"/>
        <v>6.4350568011549223</v>
      </c>
      <c r="J508" s="437"/>
      <c r="K508" s="227"/>
      <c r="L508" s="227">
        <v>2515822.5249999999</v>
      </c>
      <c r="M508" s="227">
        <f t="shared" si="72"/>
        <v>16189460.85</v>
      </c>
      <c r="N508" s="365"/>
      <c r="O508" s="18">
        <v>12218623.725</v>
      </c>
      <c r="P508" s="234">
        <f t="shared" si="73"/>
        <v>6486659.6500000004</v>
      </c>
      <c r="Q508" s="353"/>
      <c r="R508" s="226">
        <v>1842921.9450000001</v>
      </c>
      <c r="S508" s="226">
        <v>5109174.1050000004</v>
      </c>
      <c r="T508" s="227">
        <v>-5.0000000000000001E-3</v>
      </c>
      <c r="U508" s="227">
        <v>2077756.075</v>
      </c>
      <c r="V508" s="227">
        <v>1424262.2450000001</v>
      </c>
      <c r="W508" s="227">
        <v>853225.27500000002</v>
      </c>
      <c r="X508" s="227">
        <v>900668.54500000004</v>
      </c>
      <c r="Y508" s="227">
        <v>-5.0000000000000001E-3</v>
      </c>
      <c r="Z508" s="227">
        <v>2656801.0150000001</v>
      </c>
      <c r="AA508" s="227">
        <v>1746249.4650000001</v>
      </c>
      <c r="AB508" s="227">
        <v>6772995.7949999999</v>
      </c>
      <c r="AC508" s="227">
        <v>8868726.3949999996</v>
      </c>
      <c r="AD508" s="227">
        <v>2515822.5249999999</v>
      </c>
      <c r="AE508" s="226">
        <v>1635557.855</v>
      </c>
      <c r="AF508" s="227">
        <v>5806525.3550000004</v>
      </c>
      <c r="AG508" s="227">
        <v>9713350.4149999991</v>
      </c>
      <c r="AH508" s="227">
        <v>-5.0000000000000001E-3</v>
      </c>
      <c r="AI508" s="227">
        <v>3748884.3450000002</v>
      </c>
      <c r="AJ508" s="227">
        <v>3026688.585</v>
      </c>
      <c r="AK508" s="227">
        <v>-5.0000000000000001E-3</v>
      </c>
      <c r="AL508" s="227">
        <v>11351301.345000001</v>
      </c>
      <c r="AM508" s="227">
        <v>6455492.7050000001</v>
      </c>
      <c r="AN508" s="227">
        <v>8915659.2349999994</v>
      </c>
      <c r="AO508" s="227">
        <v>12218623.725</v>
      </c>
      <c r="AP508" s="228">
        <v>18705283.375</v>
      </c>
      <c r="AQ508" s="227"/>
    </row>
    <row r="509" spans="1:43" s="13" customFormat="1" ht="12.75" outlineLevel="3" x14ac:dyDescent="0.2">
      <c r="A509" s="360" t="s">
        <v>1609</v>
      </c>
      <c r="B509" s="361" t="s">
        <v>2479</v>
      </c>
      <c r="C509" s="362" t="s">
        <v>3335</v>
      </c>
      <c r="D509" s="363"/>
      <c r="E509" s="364"/>
      <c r="F509" s="227">
        <v>0</v>
      </c>
      <c r="G509" s="227">
        <v>0</v>
      </c>
      <c r="H509" s="227">
        <f t="shared" si="70"/>
        <v>0</v>
      </c>
      <c r="I509" s="437">
        <f t="shared" si="71"/>
        <v>0</v>
      </c>
      <c r="J509" s="437"/>
      <c r="K509" s="227"/>
      <c r="L509" s="227">
        <v>0</v>
      </c>
      <c r="M509" s="227">
        <f t="shared" si="72"/>
        <v>0</v>
      </c>
      <c r="N509" s="365"/>
      <c r="O509" s="18">
        <v>0</v>
      </c>
      <c r="P509" s="234">
        <f t="shared" si="73"/>
        <v>0</v>
      </c>
      <c r="Q509" s="353"/>
      <c r="R509" s="226">
        <v>57586.14</v>
      </c>
      <c r="S509" s="226">
        <v>0</v>
      </c>
      <c r="T509" s="227">
        <v>221808.91</v>
      </c>
      <c r="U509" s="227">
        <v>15219.32</v>
      </c>
      <c r="V509" s="227">
        <v>3209.32</v>
      </c>
      <c r="W509" s="227">
        <v>3865.51</v>
      </c>
      <c r="X509" s="227">
        <v>3859.65</v>
      </c>
      <c r="Y509" s="227">
        <v>485903.51</v>
      </c>
      <c r="Z509" s="227">
        <v>301873.46000000002</v>
      </c>
      <c r="AA509" s="227">
        <v>300723.8</v>
      </c>
      <c r="AB509" s="227">
        <v>295377.73</v>
      </c>
      <c r="AC509" s="227">
        <v>237427.25</v>
      </c>
      <c r="AD509" s="227">
        <v>0</v>
      </c>
      <c r="AE509" s="226">
        <v>553409.84</v>
      </c>
      <c r="AF509" s="227">
        <v>757413.46</v>
      </c>
      <c r="AG509" s="227">
        <v>0</v>
      </c>
      <c r="AH509" s="227">
        <v>0</v>
      </c>
      <c r="AI509" s="227">
        <v>0</v>
      </c>
      <c r="AJ509" s="227">
        <v>0</v>
      </c>
      <c r="AK509" s="227">
        <v>0</v>
      </c>
      <c r="AL509" s="227">
        <v>0</v>
      </c>
      <c r="AM509" s="227">
        <v>0</v>
      </c>
      <c r="AN509" s="227">
        <v>0</v>
      </c>
      <c r="AO509" s="227">
        <v>0</v>
      </c>
      <c r="AP509" s="228">
        <v>0</v>
      </c>
      <c r="AQ509" s="227"/>
    </row>
    <row r="510" spans="1:43" s="13" customFormat="1" ht="12.75" outlineLevel="3" x14ac:dyDescent="0.2">
      <c r="A510" s="360" t="s">
        <v>1610</v>
      </c>
      <c r="B510" s="361" t="s">
        <v>2480</v>
      </c>
      <c r="C510" s="362" t="s">
        <v>3336</v>
      </c>
      <c r="D510" s="363"/>
      <c r="E510" s="364"/>
      <c r="F510" s="227">
        <v>-0.01</v>
      </c>
      <c r="G510" s="227">
        <v>0</v>
      </c>
      <c r="H510" s="227">
        <f t="shared" si="70"/>
        <v>-0.01</v>
      </c>
      <c r="I510" s="437" t="str">
        <f t="shared" si="71"/>
        <v>N.M.</v>
      </c>
      <c r="J510" s="437"/>
      <c r="K510" s="227"/>
      <c r="L510" s="227">
        <v>0</v>
      </c>
      <c r="M510" s="227">
        <f t="shared" si="72"/>
        <v>-0.01</v>
      </c>
      <c r="N510" s="365"/>
      <c r="O510" s="18">
        <v>-0.01</v>
      </c>
      <c r="P510" s="234">
        <f t="shared" si="73"/>
        <v>0</v>
      </c>
      <c r="Q510" s="353"/>
      <c r="R510" s="226">
        <v>0</v>
      </c>
      <c r="S510" s="226">
        <v>0</v>
      </c>
      <c r="T510" s="227">
        <v>0</v>
      </c>
      <c r="U510" s="227">
        <v>0</v>
      </c>
      <c r="V510" s="227">
        <v>0</v>
      </c>
      <c r="W510" s="227">
        <v>0</v>
      </c>
      <c r="X510" s="227">
        <v>0</v>
      </c>
      <c r="Y510" s="227">
        <v>0</v>
      </c>
      <c r="Z510" s="227">
        <v>0</v>
      </c>
      <c r="AA510" s="227">
        <v>0</v>
      </c>
      <c r="AB510" s="227">
        <v>0</v>
      </c>
      <c r="AC510" s="227">
        <v>0</v>
      </c>
      <c r="AD510" s="227">
        <v>0</v>
      </c>
      <c r="AE510" s="226">
        <v>-0.01</v>
      </c>
      <c r="AF510" s="227">
        <v>-0.01</v>
      </c>
      <c r="AG510" s="227">
        <v>-0.01</v>
      </c>
      <c r="AH510" s="227">
        <v>-0.01</v>
      </c>
      <c r="AI510" s="227">
        <v>-0.01</v>
      </c>
      <c r="AJ510" s="227">
        <v>-0.01</v>
      </c>
      <c r="AK510" s="227">
        <v>-0.01</v>
      </c>
      <c r="AL510" s="227">
        <v>-0.01</v>
      </c>
      <c r="AM510" s="227">
        <v>-0.01</v>
      </c>
      <c r="AN510" s="227">
        <v>-0.01</v>
      </c>
      <c r="AO510" s="227">
        <v>-0.01</v>
      </c>
      <c r="AP510" s="228">
        <v>-0.01</v>
      </c>
      <c r="AQ510" s="227"/>
    </row>
    <row r="511" spans="1:43" s="13" customFormat="1" ht="12.75" outlineLevel="3" x14ac:dyDescent="0.2">
      <c r="A511" s="360" t="s">
        <v>1611</v>
      </c>
      <c r="B511" s="361" t="s">
        <v>2481</v>
      </c>
      <c r="C511" s="362" t="s">
        <v>3337</v>
      </c>
      <c r="D511" s="363"/>
      <c r="E511" s="364"/>
      <c r="F511" s="227">
        <v>116785.24</v>
      </c>
      <c r="G511" s="227">
        <v>112355.88</v>
      </c>
      <c r="H511" s="227">
        <f t="shared" si="70"/>
        <v>4429.3600000000006</v>
      </c>
      <c r="I511" s="437">
        <f t="shared" si="71"/>
        <v>3.9422591857230793E-2</v>
      </c>
      <c r="J511" s="437"/>
      <c r="K511" s="227"/>
      <c r="L511" s="227">
        <v>112355.88</v>
      </c>
      <c r="M511" s="227">
        <f t="shared" si="72"/>
        <v>4429.3600000000006</v>
      </c>
      <c r="N511" s="365"/>
      <c r="O511" s="18">
        <v>118776.79000000001</v>
      </c>
      <c r="P511" s="234">
        <f t="shared" si="73"/>
        <v>-1991.5500000000029</v>
      </c>
      <c r="Q511" s="353"/>
      <c r="R511" s="226">
        <v>107535.14</v>
      </c>
      <c r="S511" s="226">
        <v>106181.06</v>
      </c>
      <c r="T511" s="227">
        <v>102747.98</v>
      </c>
      <c r="U511" s="227">
        <v>136897.1</v>
      </c>
      <c r="V511" s="227">
        <v>108272.02</v>
      </c>
      <c r="W511" s="227">
        <v>104406.34</v>
      </c>
      <c r="X511" s="227">
        <v>118086.26000000001</v>
      </c>
      <c r="Y511" s="227">
        <v>113143.53</v>
      </c>
      <c r="Z511" s="227">
        <v>117057.98</v>
      </c>
      <c r="AA511" s="227">
        <v>114462.77</v>
      </c>
      <c r="AB511" s="227">
        <v>112105.14</v>
      </c>
      <c r="AC511" s="227">
        <v>119555.07</v>
      </c>
      <c r="AD511" s="227">
        <v>112355.88</v>
      </c>
      <c r="AE511" s="226">
        <v>115308.8</v>
      </c>
      <c r="AF511" s="227">
        <v>116627.62</v>
      </c>
      <c r="AG511" s="227">
        <v>131138.38</v>
      </c>
      <c r="AH511" s="227">
        <v>117525.77</v>
      </c>
      <c r="AI511" s="227">
        <v>120630.21</v>
      </c>
      <c r="AJ511" s="227">
        <v>118467.94</v>
      </c>
      <c r="AK511" s="227">
        <v>115192.71</v>
      </c>
      <c r="AL511" s="227">
        <v>126201.94</v>
      </c>
      <c r="AM511" s="227">
        <v>117172.42</v>
      </c>
      <c r="AN511" s="227">
        <v>121435.68000000001</v>
      </c>
      <c r="AO511" s="227">
        <v>118776.79000000001</v>
      </c>
      <c r="AP511" s="228">
        <v>116785.24</v>
      </c>
      <c r="AQ511" s="227"/>
    </row>
    <row r="512" spans="1:43" s="13" customFormat="1" ht="12.75" outlineLevel="3" x14ac:dyDescent="0.2">
      <c r="A512" s="360" t="s">
        <v>1612</v>
      </c>
      <c r="B512" s="361" t="s">
        <v>2482</v>
      </c>
      <c r="C512" s="362" t="s">
        <v>3338</v>
      </c>
      <c r="D512" s="363"/>
      <c r="E512" s="364"/>
      <c r="F512" s="227">
        <v>0</v>
      </c>
      <c r="G512" s="227">
        <v>-4.4000000000000004E-2</v>
      </c>
      <c r="H512" s="227">
        <f t="shared" si="70"/>
        <v>4.4000000000000004E-2</v>
      </c>
      <c r="I512" s="437" t="str">
        <f t="shared" si="71"/>
        <v>N.M.</v>
      </c>
      <c r="J512" s="437"/>
      <c r="K512" s="227"/>
      <c r="L512" s="227">
        <v>-4.4000000000000004E-2</v>
      </c>
      <c r="M512" s="227">
        <f t="shared" si="72"/>
        <v>4.4000000000000004E-2</v>
      </c>
      <c r="N512" s="365"/>
      <c r="O512" s="18">
        <v>0</v>
      </c>
      <c r="P512" s="234">
        <f t="shared" si="73"/>
        <v>0</v>
      </c>
      <c r="Q512" s="353"/>
      <c r="R512" s="226">
        <v>2257.1660000000002</v>
      </c>
      <c r="S512" s="226">
        <v>1948.606</v>
      </c>
      <c r="T512" s="227">
        <v>1620.626</v>
      </c>
      <c r="U512" s="227">
        <v>1300.886</v>
      </c>
      <c r="V512" s="227">
        <v>999.52600000000007</v>
      </c>
      <c r="W512" s="227">
        <v>659.30600000000004</v>
      </c>
      <c r="X512" s="227">
        <v>328.80600000000004</v>
      </c>
      <c r="Y512" s="227">
        <v>-4.4000000000000004E-2</v>
      </c>
      <c r="Z512" s="227">
        <v>-4.4000000000000004E-2</v>
      </c>
      <c r="AA512" s="227">
        <v>-4.4000000000000004E-2</v>
      </c>
      <c r="AB512" s="227">
        <v>-4.4000000000000004E-2</v>
      </c>
      <c r="AC512" s="227">
        <v>-4.4000000000000004E-2</v>
      </c>
      <c r="AD512" s="227">
        <v>-4.4000000000000004E-2</v>
      </c>
      <c r="AE512" s="226">
        <v>-4.4000000000000004E-2</v>
      </c>
      <c r="AF512" s="227">
        <v>-4.4000000000000004E-2</v>
      </c>
      <c r="AG512" s="227">
        <v>0</v>
      </c>
      <c r="AH512" s="227">
        <v>0</v>
      </c>
      <c r="AI512" s="227">
        <v>0</v>
      </c>
      <c r="AJ512" s="227">
        <v>0</v>
      </c>
      <c r="AK512" s="227">
        <v>0</v>
      </c>
      <c r="AL512" s="227">
        <v>0</v>
      </c>
      <c r="AM512" s="227">
        <v>0</v>
      </c>
      <c r="AN512" s="227">
        <v>0</v>
      </c>
      <c r="AO512" s="227">
        <v>0</v>
      </c>
      <c r="AP512" s="228">
        <v>0</v>
      </c>
      <c r="AQ512" s="227"/>
    </row>
    <row r="513" spans="1:43" s="13" customFormat="1" ht="12.75" outlineLevel="3" x14ac:dyDescent="0.2">
      <c r="A513" s="360" t="s">
        <v>1613</v>
      </c>
      <c r="B513" s="361" t="s">
        <v>2483</v>
      </c>
      <c r="C513" s="362" t="s">
        <v>3339</v>
      </c>
      <c r="D513" s="363"/>
      <c r="E513" s="364"/>
      <c r="F513" s="227">
        <v>4480700.76</v>
      </c>
      <c r="G513" s="227">
        <v>2830911.7199999997</v>
      </c>
      <c r="H513" s="227">
        <f t="shared" si="70"/>
        <v>1649789.04</v>
      </c>
      <c r="I513" s="437">
        <f t="shared" si="71"/>
        <v>0.58277657630383484</v>
      </c>
      <c r="J513" s="437"/>
      <c r="K513" s="227"/>
      <c r="L513" s="227">
        <v>2830911.7199999997</v>
      </c>
      <c r="M513" s="227">
        <f t="shared" si="72"/>
        <v>1649789.04</v>
      </c>
      <c r="N513" s="365"/>
      <c r="O513" s="18">
        <v>7212654.5599999996</v>
      </c>
      <c r="P513" s="234">
        <f t="shared" si="73"/>
        <v>-2731953.8</v>
      </c>
      <c r="Q513" s="353"/>
      <c r="R513" s="226">
        <v>2683446.9</v>
      </c>
      <c r="S513" s="226">
        <v>2683446.9</v>
      </c>
      <c r="T513" s="227">
        <v>2683446.9</v>
      </c>
      <c r="U513" s="227">
        <v>1084340.56</v>
      </c>
      <c r="V513" s="227">
        <v>1084340.56</v>
      </c>
      <c r="W513" s="227">
        <v>1084340.56</v>
      </c>
      <c r="X513" s="227">
        <v>6258876.3930000002</v>
      </c>
      <c r="Y513" s="227">
        <v>6258876.3930000002</v>
      </c>
      <c r="Z513" s="227">
        <v>6258876.3930000002</v>
      </c>
      <c r="AA513" s="227">
        <v>4556963.0600000005</v>
      </c>
      <c r="AB513" s="227">
        <v>4556963.0600000005</v>
      </c>
      <c r="AC513" s="227">
        <v>4556963.0600000005</v>
      </c>
      <c r="AD513" s="227">
        <v>2830911.7199999997</v>
      </c>
      <c r="AE513" s="226">
        <v>2830911.7199999997</v>
      </c>
      <c r="AF513" s="227">
        <v>2830911.7199999997</v>
      </c>
      <c r="AG513" s="227">
        <v>1143928.99</v>
      </c>
      <c r="AH513" s="227">
        <v>1143928.99</v>
      </c>
      <c r="AI513" s="227">
        <v>1143928.99</v>
      </c>
      <c r="AJ513" s="227">
        <v>9943371.5</v>
      </c>
      <c r="AK513" s="227">
        <v>9943371.5</v>
      </c>
      <c r="AL513" s="227">
        <v>9943371.5</v>
      </c>
      <c r="AM513" s="227">
        <v>7212654.5599999996</v>
      </c>
      <c r="AN513" s="227">
        <v>7212654.5599999996</v>
      </c>
      <c r="AO513" s="227">
        <v>7212654.5599999996</v>
      </c>
      <c r="AP513" s="228">
        <v>4480700.76</v>
      </c>
      <c r="AQ513" s="227"/>
    </row>
    <row r="514" spans="1:43" s="13" customFormat="1" ht="12.75" x14ac:dyDescent="0.2">
      <c r="A514" s="195" t="s">
        <v>1231</v>
      </c>
      <c r="B514" s="279" t="s">
        <v>974</v>
      </c>
      <c r="C514" s="280" t="s">
        <v>1110</v>
      </c>
      <c r="D514" s="198"/>
      <c r="E514" s="320"/>
      <c r="F514" s="258">
        <v>56969093.619999997</v>
      </c>
      <c r="G514" s="258">
        <v>52836887.717000008</v>
      </c>
      <c r="H514" s="18">
        <f t="shared" si="70"/>
        <v>4132205.9029999897</v>
      </c>
      <c r="I514" s="232">
        <f t="shared" si="71"/>
        <v>7.8206837714070596E-2</v>
      </c>
      <c r="J514" s="321"/>
      <c r="K514" s="258"/>
      <c r="L514" s="258">
        <v>52836887.717000008</v>
      </c>
      <c r="M514" s="18">
        <f t="shared" si="72"/>
        <v>4132205.9029999897</v>
      </c>
      <c r="N514" s="225"/>
      <c r="O514" s="259">
        <v>56477301.480000004</v>
      </c>
      <c r="P514" s="234">
        <f t="shared" si="73"/>
        <v>491792.13999999315</v>
      </c>
      <c r="Q514" s="323"/>
      <c r="R514" s="226">
        <v>47156731.689000003</v>
      </c>
      <c r="S514" s="226">
        <v>50537865.175999999</v>
      </c>
      <c r="T514" s="227">
        <v>100693458.539</v>
      </c>
      <c r="U514" s="227">
        <v>99361677.795999974</v>
      </c>
      <c r="V514" s="227">
        <v>71997749.388999999</v>
      </c>
      <c r="W514" s="227">
        <v>70362802.17900002</v>
      </c>
      <c r="X514" s="227">
        <v>54650656.172000006</v>
      </c>
      <c r="Y514" s="227">
        <v>47791529.622000001</v>
      </c>
      <c r="Z514" s="227">
        <v>50357130.522000007</v>
      </c>
      <c r="AA514" s="227">
        <v>50158231.473000012</v>
      </c>
      <c r="AB514" s="227">
        <v>59808959.349000014</v>
      </c>
      <c r="AC514" s="227">
        <v>58804482.377000012</v>
      </c>
      <c r="AD514" s="227">
        <v>52836887.717000008</v>
      </c>
      <c r="AE514" s="226">
        <v>59010905.486999996</v>
      </c>
      <c r="AF514" s="227">
        <v>56222616.906999998</v>
      </c>
      <c r="AG514" s="227">
        <v>56989036.541000009</v>
      </c>
      <c r="AH514" s="227">
        <v>49184334.561000019</v>
      </c>
      <c r="AI514" s="227">
        <v>54927969.631000005</v>
      </c>
      <c r="AJ514" s="227">
        <v>64084232.024000004</v>
      </c>
      <c r="AK514" s="227">
        <v>80525545.32100001</v>
      </c>
      <c r="AL514" s="227">
        <v>98707132.129999965</v>
      </c>
      <c r="AM514" s="227">
        <v>62094131.286000006</v>
      </c>
      <c r="AN514" s="227">
        <v>57059907.750000015</v>
      </c>
      <c r="AO514" s="227">
        <v>56477301.480000004</v>
      </c>
      <c r="AP514" s="228">
        <v>56969093.619999997</v>
      </c>
    </row>
    <row r="515" spans="1:43" s="13" customFormat="1" ht="0.95" customHeight="1" outlineLevel="2" x14ac:dyDescent="0.2">
      <c r="A515" s="195"/>
      <c r="B515" s="279"/>
      <c r="C515" s="280"/>
      <c r="D515" s="198"/>
      <c r="E515" s="320"/>
      <c r="F515" s="258"/>
      <c r="G515" s="258"/>
      <c r="H515" s="18">
        <f t="shared" si="70"/>
        <v>0</v>
      </c>
      <c r="I515" s="232">
        <f t="shared" si="71"/>
        <v>0</v>
      </c>
      <c r="J515" s="321"/>
      <c r="K515" s="258"/>
      <c r="L515" s="258"/>
      <c r="M515" s="18">
        <f t="shared" si="72"/>
        <v>0</v>
      </c>
      <c r="N515" s="225"/>
      <c r="O515" s="259"/>
      <c r="P515" s="234">
        <f t="shared" si="73"/>
        <v>0</v>
      </c>
      <c r="Q515" s="323"/>
      <c r="R515" s="226"/>
      <c r="S515" s="226"/>
      <c r="T515" s="227"/>
      <c r="U515" s="227"/>
      <c r="V515" s="227"/>
      <c r="W515" s="227"/>
      <c r="X515" s="227"/>
      <c r="Y515" s="227"/>
      <c r="Z515" s="227"/>
      <c r="AA515" s="227"/>
      <c r="AB515" s="227"/>
      <c r="AC515" s="227"/>
      <c r="AD515" s="227"/>
      <c r="AE515" s="226"/>
      <c r="AF515" s="227"/>
      <c r="AG515" s="227"/>
      <c r="AH515" s="227"/>
      <c r="AI515" s="227"/>
      <c r="AJ515" s="227"/>
      <c r="AK515" s="227"/>
      <c r="AL515" s="227"/>
      <c r="AM515" s="227"/>
      <c r="AN515" s="227"/>
      <c r="AO515" s="227"/>
      <c r="AP515" s="228"/>
    </row>
    <row r="516" spans="1:43" s="13" customFormat="1" ht="12.75" outlineLevel="3" x14ac:dyDescent="0.2">
      <c r="A516" s="360" t="s">
        <v>1614</v>
      </c>
      <c r="B516" s="361" t="s">
        <v>2484</v>
      </c>
      <c r="C516" s="362" t="s">
        <v>3340</v>
      </c>
      <c r="D516" s="363"/>
      <c r="E516" s="364"/>
      <c r="F516" s="227">
        <v>94427543.109999999</v>
      </c>
      <c r="G516" s="227">
        <v>47895489.280000001</v>
      </c>
      <c r="H516" s="227">
        <f t="shared" si="70"/>
        <v>46532053.829999998</v>
      </c>
      <c r="I516" s="437">
        <f t="shared" si="71"/>
        <v>0.97153311365023798</v>
      </c>
      <c r="J516" s="437"/>
      <c r="K516" s="227"/>
      <c r="L516" s="227">
        <v>47895489.280000001</v>
      </c>
      <c r="M516" s="227">
        <f t="shared" si="72"/>
        <v>46532053.829999998</v>
      </c>
      <c r="N516" s="365"/>
      <c r="O516" s="18">
        <v>84862406.840000004</v>
      </c>
      <c r="P516" s="234">
        <f t="shared" si="73"/>
        <v>9565136.2699999958</v>
      </c>
      <c r="Q516" s="353"/>
      <c r="R516" s="226">
        <v>65646793.100000001</v>
      </c>
      <c r="S516" s="226">
        <v>58621793.960000001</v>
      </c>
      <c r="T516" s="227">
        <v>68133849.079999998</v>
      </c>
      <c r="U516" s="227">
        <v>74399399.109999999</v>
      </c>
      <c r="V516" s="227">
        <v>94319033.099999994</v>
      </c>
      <c r="W516" s="227">
        <v>107479114.64</v>
      </c>
      <c r="X516" s="227">
        <v>10615836.310000001</v>
      </c>
      <c r="Y516" s="227">
        <v>14241528.140000001</v>
      </c>
      <c r="Z516" s="227">
        <v>10903478.91</v>
      </c>
      <c r="AA516" s="227">
        <v>13810682.630000001</v>
      </c>
      <c r="AB516" s="227">
        <v>14139586.34</v>
      </c>
      <c r="AC516" s="227">
        <v>36374169.479999997</v>
      </c>
      <c r="AD516" s="227">
        <v>47895489.280000001</v>
      </c>
      <c r="AE516" s="226">
        <v>43382810.490000002</v>
      </c>
      <c r="AF516" s="227">
        <v>96750241.780000001</v>
      </c>
      <c r="AG516" s="227">
        <v>93939222.799999997</v>
      </c>
      <c r="AH516" s="227">
        <v>111166079.83</v>
      </c>
      <c r="AI516" s="227">
        <v>103111849.98999999</v>
      </c>
      <c r="AJ516" s="227">
        <v>140777682.81</v>
      </c>
      <c r="AK516" s="227">
        <v>67229500.579999998</v>
      </c>
      <c r="AL516" s="227">
        <v>40321937.670000002</v>
      </c>
      <c r="AM516" s="227">
        <v>48494003.07</v>
      </c>
      <c r="AN516" s="227">
        <v>61189592.840000004</v>
      </c>
      <c r="AO516" s="227">
        <v>84862406.840000004</v>
      </c>
      <c r="AP516" s="228">
        <v>94427543.109999999</v>
      </c>
      <c r="AQ516" s="227"/>
    </row>
    <row r="517" spans="1:43" s="13" customFormat="1" ht="12.75" x14ac:dyDescent="0.2">
      <c r="A517" s="195" t="s">
        <v>1232</v>
      </c>
      <c r="B517" s="279" t="s">
        <v>976</v>
      </c>
      <c r="C517" s="280" t="s">
        <v>1111</v>
      </c>
      <c r="D517" s="198"/>
      <c r="E517" s="320"/>
      <c r="F517" s="258">
        <v>94427543.109999999</v>
      </c>
      <c r="G517" s="258">
        <v>47895489.280000001</v>
      </c>
      <c r="H517" s="18">
        <f t="shared" si="70"/>
        <v>46532053.829999998</v>
      </c>
      <c r="I517" s="232">
        <f t="shared" si="71"/>
        <v>0.97153311365023798</v>
      </c>
      <c r="J517" s="321"/>
      <c r="K517" s="258"/>
      <c r="L517" s="258">
        <v>47895489.280000001</v>
      </c>
      <c r="M517" s="18">
        <f t="shared" si="72"/>
        <v>46532053.829999998</v>
      </c>
      <c r="N517" s="225"/>
      <c r="O517" s="259">
        <v>84862406.840000004</v>
      </c>
      <c r="P517" s="234">
        <f t="shared" si="73"/>
        <v>9565136.2699999958</v>
      </c>
      <c r="Q517" s="323"/>
      <c r="R517" s="226">
        <v>65646793.100000001</v>
      </c>
      <c r="S517" s="226">
        <v>58621793.960000001</v>
      </c>
      <c r="T517" s="227">
        <v>68133849.079999998</v>
      </c>
      <c r="U517" s="227">
        <v>74399399.109999999</v>
      </c>
      <c r="V517" s="227">
        <v>94319033.099999994</v>
      </c>
      <c r="W517" s="227">
        <v>107479114.64</v>
      </c>
      <c r="X517" s="227">
        <v>10615836.310000001</v>
      </c>
      <c r="Y517" s="227">
        <v>14241528.140000001</v>
      </c>
      <c r="Z517" s="227">
        <v>10903478.91</v>
      </c>
      <c r="AA517" s="227">
        <v>13810682.630000001</v>
      </c>
      <c r="AB517" s="227">
        <v>14139586.34</v>
      </c>
      <c r="AC517" s="227">
        <v>36374169.479999997</v>
      </c>
      <c r="AD517" s="227">
        <v>47895489.280000001</v>
      </c>
      <c r="AE517" s="226">
        <v>43382810.490000002</v>
      </c>
      <c r="AF517" s="227">
        <v>96750241.780000001</v>
      </c>
      <c r="AG517" s="227">
        <v>93939222.799999997</v>
      </c>
      <c r="AH517" s="227">
        <v>111166079.83</v>
      </c>
      <c r="AI517" s="227">
        <v>103111849.98999999</v>
      </c>
      <c r="AJ517" s="227">
        <v>140777682.81</v>
      </c>
      <c r="AK517" s="227">
        <v>67229500.579999998</v>
      </c>
      <c r="AL517" s="227">
        <v>40321937.670000002</v>
      </c>
      <c r="AM517" s="227">
        <v>48494003.07</v>
      </c>
      <c r="AN517" s="227">
        <v>61189592.840000004</v>
      </c>
      <c r="AO517" s="227">
        <v>84862406.840000004</v>
      </c>
      <c r="AP517" s="228">
        <v>94427543.109999999</v>
      </c>
    </row>
    <row r="518" spans="1:43" s="13" customFormat="1" ht="0.95" customHeight="1" outlineLevel="2" x14ac:dyDescent="0.2">
      <c r="A518" s="195"/>
      <c r="B518" s="279"/>
      <c r="C518" s="280"/>
      <c r="D518" s="198"/>
      <c r="E518" s="320"/>
      <c r="F518" s="258"/>
      <c r="G518" s="258"/>
      <c r="H518" s="18">
        <f t="shared" si="70"/>
        <v>0</v>
      </c>
      <c r="I518" s="232">
        <f t="shared" si="71"/>
        <v>0</v>
      </c>
      <c r="J518" s="321"/>
      <c r="K518" s="258"/>
      <c r="L518" s="258"/>
      <c r="M518" s="18">
        <f t="shared" si="72"/>
        <v>0</v>
      </c>
      <c r="N518" s="225"/>
      <c r="O518" s="259"/>
      <c r="P518" s="234">
        <f t="shared" si="73"/>
        <v>0</v>
      </c>
      <c r="Q518" s="323"/>
      <c r="R518" s="226"/>
      <c r="S518" s="226"/>
      <c r="T518" s="227"/>
      <c r="U518" s="227"/>
      <c r="V518" s="227"/>
      <c r="W518" s="227"/>
      <c r="X518" s="227"/>
      <c r="Y518" s="227"/>
      <c r="Z518" s="227"/>
      <c r="AA518" s="227"/>
      <c r="AB518" s="227"/>
      <c r="AC518" s="227"/>
      <c r="AD518" s="227"/>
      <c r="AE518" s="226"/>
      <c r="AF518" s="227"/>
      <c r="AG518" s="227"/>
      <c r="AH518" s="227"/>
      <c r="AI518" s="227"/>
      <c r="AJ518" s="227"/>
      <c r="AK518" s="227"/>
      <c r="AL518" s="227"/>
      <c r="AM518" s="227"/>
      <c r="AN518" s="227"/>
      <c r="AO518" s="227"/>
      <c r="AP518" s="228"/>
    </row>
    <row r="519" spans="1:43" s="13" customFormat="1" ht="12.75" outlineLevel="3" x14ac:dyDescent="0.2">
      <c r="A519" s="360" t="s">
        <v>1615</v>
      </c>
      <c r="B519" s="361" t="s">
        <v>2485</v>
      </c>
      <c r="C519" s="362" t="s">
        <v>3341</v>
      </c>
      <c r="D519" s="363"/>
      <c r="E519" s="364"/>
      <c r="F519" s="227">
        <v>45190554.270999998</v>
      </c>
      <c r="G519" s="227">
        <v>34178475.829999998</v>
      </c>
      <c r="H519" s="227">
        <f t="shared" si="70"/>
        <v>11012078.441</v>
      </c>
      <c r="I519" s="437">
        <f t="shared" si="71"/>
        <v>0.32219337385823971</v>
      </c>
      <c r="J519" s="437"/>
      <c r="K519" s="227"/>
      <c r="L519" s="227">
        <v>34178475.829999998</v>
      </c>
      <c r="M519" s="227">
        <f t="shared" si="72"/>
        <v>11012078.441</v>
      </c>
      <c r="N519" s="365"/>
      <c r="O519" s="18">
        <v>44477080.321000002</v>
      </c>
      <c r="P519" s="234">
        <f t="shared" si="73"/>
        <v>713473.94999999553</v>
      </c>
      <c r="Q519" s="353"/>
      <c r="R519" s="226">
        <v>14857250.318</v>
      </c>
      <c r="S519" s="226">
        <v>16644561.954</v>
      </c>
      <c r="T519" s="227">
        <v>19864445.552999999</v>
      </c>
      <c r="U519" s="227">
        <v>22764082.094999999</v>
      </c>
      <c r="V519" s="227">
        <v>17127679.535</v>
      </c>
      <c r="W519" s="227">
        <v>20539691.009</v>
      </c>
      <c r="X519" s="227">
        <v>28373110.116999999</v>
      </c>
      <c r="Y519" s="227">
        <v>19185988.852000002</v>
      </c>
      <c r="Z519" s="227">
        <v>22061287.853</v>
      </c>
      <c r="AA519" s="227">
        <v>19832051.899999999</v>
      </c>
      <c r="AB519" s="227">
        <v>25305227.745000001</v>
      </c>
      <c r="AC519" s="227">
        <v>22690938.958999999</v>
      </c>
      <c r="AD519" s="227">
        <v>34178475.829999998</v>
      </c>
      <c r="AE519" s="226">
        <v>20929284.261</v>
      </c>
      <c r="AF519" s="227">
        <v>23633868.800000001</v>
      </c>
      <c r="AG519" s="227">
        <v>25209350.710999999</v>
      </c>
      <c r="AH519" s="227">
        <v>28339335.780000001</v>
      </c>
      <c r="AI519" s="227">
        <v>27519006.090999998</v>
      </c>
      <c r="AJ519" s="227">
        <v>26410243.140999999</v>
      </c>
      <c r="AK519" s="227">
        <v>25274698.361000001</v>
      </c>
      <c r="AL519" s="227">
        <v>24778842.000999998</v>
      </c>
      <c r="AM519" s="227">
        <v>33000161.798</v>
      </c>
      <c r="AN519" s="227">
        <v>47777483.351000004</v>
      </c>
      <c r="AO519" s="227">
        <v>44477080.321000002</v>
      </c>
      <c r="AP519" s="228">
        <v>45190554.270999998</v>
      </c>
      <c r="AQ519" s="227"/>
    </row>
    <row r="520" spans="1:43" s="13" customFormat="1" ht="12.75" outlineLevel="3" x14ac:dyDescent="0.2">
      <c r="A520" s="360" t="s">
        <v>1616</v>
      </c>
      <c r="B520" s="361" t="s">
        <v>2486</v>
      </c>
      <c r="C520" s="362" t="s">
        <v>3342</v>
      </c>
      <c r="D520" s="363"/>
      <c r="E520" s="364"/>
      <c r="F520" s="227">
        <v>142455.33000000002</v>
      </c>
      <c r="G520" s="227">
        <v>103520.26000000001</v>
      </c>
      <c r="H520" s="227">
        <f t="shared" si="70"/>
        <v>38935.070000000007</v>
      </c>
      <c r="I520" s="437">
        <f t="shared" si="71"/>
        <v>0.37611062800653711</v>
      </c>
      <c r="J520" s="437"/>
      <c r="K520" s="227"/>
      <c r="L520" s="227">
        <v>103520.26000000001</v>
      </c>
      <c r="M520" s="227">
        <f t="shared" si="72"/>
        <v>38935.070000000007</v>
      </c>
      <c r="N520" s="365"/>
      <c r="O520" s="18">
        <v>229828.88</v>
      </c>
      <c r="P520" s="234">
        <f t="shared" si="73"/>
        <v>-87373.549999999988</v>
      </c>
      <c r="Q520" s="353"/>
      <c r="R520" s="226">
        <v>75856.040000000008</v>
      </c>
      <c r="S520" s="226">
        <v>88371.64</v>
      </c>
      <c r="T520" s="227">
        <v>70659.400000000009</v>
      </c>
      <c r="U520" s="227">
        <v>128376.91</v>
      </c>
      <c r="V520" s="227">
        <v>49819.17</v>
      </c>
      <c r="W520" s="227">
        <v>64937.61</v>
      </c>
      <c r="X520" s="227">
        <v>131354.29</v>
      </c>
      <c r="Y520" s="227">
        <v>86385.58</v>
      </c>
      <c r="Z520" s="227">
        <v>52307.3</v>
      </c>
      <c r="AA520" s="227">
        <v>52797.07</v>
      </c>
      <c r="AB520" s="227">
        <v>37485.660000000003</v>
      </c>
      <c r="AC520" s="227">
        <v>88497.83</v>
      </c>
      <c r="AD520" s="227">
        <v>103520.26000000001</v>
      </c>
      <c r="AE520" s="226">
        <v>69694.570000000007</v>
      </c>
      <c r="AF520" s="227">
        <v>82351.7</v>
      </c>
      <c r="AG520" s="227">
        <v>56270.44</v>
      </c>
      <c r="AH520" s="227">
        <v>56331.68</v>
      </c>
      <c r="AI520" s="227">
        <v>46556.15</v>
      </c>
      <c r="AJ520" s="227">
        <v>70714.69</v>
      </c>
      <c r="AK520" s="227">
        <v>81007.650000000009</v>
      </c>
      <c r="AL520" s="227">
        <v>52872.23</v>
      </c>
      <c r="AM520" s="227">
        <v>10774.15</v>
      </c>
      <c r="AN520" s="227">
        <v>95084.14</v>
      </c>
      <c r="AO520" s="227">
        <v>229828.88</v>
      </c>
      <c r="AP520" s="228">
        <v>142455.33000000002</v>
      </c>
      <c r="AQ520" s="227"/>
    </row>
    <row r="521" spans="1:43" s="13" customFormat="1" ht="12.75" outlineLevel="3" x14ac:dyDescent="0.2">
      <c r="A521" s="360" t="s">
        <v>1617</v>
      </c>
      <c r="B521" s="361" t="s">
        <v>2487</v>
      </c>
      <c r="C521" s="362" t="s">
        <v>3343</v>
      </c>
      <c r="D521" s="363"/>
      <c r="E521" s="364"/>
      <c r="F521" s="227">
        <v>188090.85</v>
      </c>
      <c r="G521" s="227">
        <v>405887.4</v>
      </c>
      <c r="H521" s="227">
        <f t="shared" si="70"/>
        <v>-217796.55000000002</v>
      </c>
      <c r="I521" s="437">
        <f t="shared" si="71"/>
        <v>-0.5365935232283634</v>
      </c>
      <c r="J521" s="437"/>
      <c r="K521" s="227"/>
      <c r="L521" s="227">
        <v>405887.4</v>
      </c>
      <c r="M521" s="227">
        <f t="shared" si="72"/>
        <v>-217796.55000000002</v>
      </c>
      <c r="N521" s="365"/>
      <c r="O521" s="18">
        <v>160422.24</v>
      </c>
      <c r="P521" s="234">
        <f t="shared" si="73"/>
        <v>27668.610000000015</v>
      </c>
      <c r="Q521" s="353"/>
      <c r="R521" s="226">
        <v>186762.16</v>
      </c>
      <c r="S521" s="226">
        <v>518112.36</v>
      </c>
      <c r="T521" s="227">
        <v>674945.8</v>
      </c>
      <c r="U521" s="227">
        <v>1085212.48</v>
      </c>
      <c r="V521" s="227">
        <v>125292.91</v>
      </c>
      <c r="W521" s="227">
        <v>127405.71</v>
      </c>
      <c r="X521" s="227">
        <v>112627.97</v>
      </c>
      <c r="Y521" s="227">
        <v>182361.9</v>
      </c>
      <c r="Z521" s="227">
        <v>196005.33000000002</v>
      </c>
      <c r="AA521" s="227">
        <v>286783.05</v>
      </c>
      <c r="AB521" s="227">
        <v>281801.69</v>
      </c>
      <c r="AC521" s="227">
        <v>276363.55</v>
      </c>
      <c r="AD521" s="227">
        <v>405887.4</v>
      </c>
      <c r="AE521" s="226">
        <v>2258807.4300000002</v>
      </c>
      <c r="AF521" s="227">
        <v>262341.92</v>
      </c>
      <c r="AG521" s="227">
        <v>163151.83000000002</v>
      </c>
      <c r="AH521" s="227">
        <v>135207.11000000002</v>
      </c>
      <c r="AI521" s="227">
        <v>187399.96</v>
      </c>
      <c r="AJ521" s="227">
        <v>591143.64</v>
      </c>
      <c r="AK521" s="227">
        <v>435033.73</v>
      </c>
      <c r="AL521" s="227">
        <v>2686755.9699999997</v>
      </c>
      <c r="AM521" s="227">
        <v>184002.9</v>
      </c>
      <c r="AN521" s="227">
        <v>133919.66</v>
      </c>
      <c r="AO521" s="227">
        <v>160422.24</v>
      </c>
      <c r="AP521" s="228">
        <v>188090.85</v>
      </c>
      <c r="AQ521" s="227"/>
    </row>
    <row r="522" spans="1:43" s="13" customFormat="1" ht="12.75" outlineLevel="3" x14ac:dyDescent="0.2">
      <c r="A522" s="360" t="s">
        <v>1618</v>
      </c>
      <c r="B522" s="361" t="s">
        <v>2488</v>
      </c>
      <c r="C522" s="362" t="s">
        <v>3344</v>
      </c>
      <c r="D522" s="363"/>
      <c r="E522" s="364"/>
      <c r="F522" s="227">
        <v>5453919.9500000002</v>
      </c>
      <c r="G522" s="227">
        <v>7391084.0599999996</v>
      </c>
      <c r="H522" s="227">
        <f t="shared" si="70"/>
        <v>-1937164.1099999994</v>
      </c>
      <c r="I522" s="437">
        <f t="shared" si="71"/>
        <v>-0.26209472037854209</v>
      </c>
      <c r="J522" s="437"/>
      <c r="K522" s="227"/>
      <c r="L522" s="227">
        <v>7391084.0599999996</v>
      </c>
      <c r="M522" s="227">
        <f t="shared" si="72"/>
        <v>-1937164.1099999994</v>
      </c>
      <c r="N522" s="365"/>
      <c r="O522" s="18">
        <v>4455603.8099999996</v>
      </c>
      <c r="P522" s="234">
        <f t="shared" si="73"/>
        <v>998316.1400000006</v>
      </c>
      <c r="Q522" s="353"/>
      <c r="R522" s="226">
        <v>9720522.7400000002</v>
      </c>
      <c r="S522" s="226">
        <v>6812892.9699999997</v>
      </c>
      <c r="T522" s="227">
        <v>6106745</v>
      </c>
      <c r="U522" s="227">
        <v>7409258.29</v>
      </c>
      <c r="V522" s="227">
        <v>5917493.5499999998</v>
      </c>
      <c r="W522" s="227">
        <v>5578170.8100000005</v>
      </c>
      <c r="X522" s="227">
        <v>4863011.46</v>
      </c>
      <c r="Y522" s="227">
        <v>5850053.96</v>
      </c>
      <c r="Z522" s="227">
        <v>6008163.9699999997</v>
      </c>
      <c r="AA522" s="227">
        <v>6965214.9000000004</v>
      </c>
      <c r="AB522" s="227">
        <v>5583716.7599999998</v>
      </c>
      <c r="AC522" s="227">
        <v>6712613.5800000001</v>
      </c>
      <c r="AD522" s="227">
        <v>7391084.0599999996</v>
      </c>
      <c r="AE522" s="226">
        <v>6122334.3399999999</v>
      </c>
      <c r="AF522" s="227">
        <v>5641421.0499999998</v>
      </c>
      <c r="AG522" s="227">
        <v>6344377.5999999996</v>
      </c>
      <c r="AH522" s="227">
        <v>5875657.7400000002</v>
      </c>
      <c r="AI522" s="227">
        <v>5634674.1500000004</v>
      </c>
      <c r="AJ522" s="227">
        <v>6744840.29</v>
      </c>
      <c r="AK522" s="227">
        <v>5804195.9100000001</v>
      </c>
      <c r="AL522" s="227">
        <v>7244667.4299999997</v>
      </c>
      <c r="AM522" s="227">
        <v>5374943.7599999998</v>
      </c>
      <c r="AN522" s="227">
        <v>4964991.4000000004</v>
      </c>
      <c r="AO522" s="227">
        <v>4455603.8099999996</v>
      </c>
      <c r="AP522" s="228">
        <v>5453919.9500000002</v>
      </c>
      <c r="AQ522" s="227"/>
    </row>
    <row r="523" spans="1:43" s="13" customFormat="1" ht="12.75" outlineLevel="3" x14ac:dyDescent="0.2">
      <c r="A523" s="360" t="s">
        <v>1619</v>
      </c>
      <c r="B523" s="361" t="s">
        <v>2489</v>
      </c>
      <c r="C523" s="362" t="s">
        <v>3345</v>
      </c>
      <c r="D523" s="363"/>
      <c r="E523" s="364"/>
      <c r="F523" s="227">
        <v>99501.84</v>
      </c>
      <c r="G523" s="227">
        <v>6996</v>
      </c>
      <c r="H523" s="227">
        <f t="shared" si="70"/>
        <v>92505.84</v>
      </c>
      <c r="I523" s="437" t="str">
        <f t="shared" si="71"/>
        <v>N.M.</v>
      </c>
      <c r="J523" s="437"/>
      <c r="K523" s="227"/>
      <c r="L523" s="227">
        <v>6996</v>
      </c>
      <c r="M523" s="227">
        <f t="shared" si="72"/>
        <v>92505.84</v>
      </c>
      <c r="N523" s="365"/>
      <c r="O523" s="18">
        <v>55249.55</v>
      </c>
      <c r="P523" s="234">
        <f t="shared" si="73"/>
        <v>44252.289999999994</v>
      </c>
      <c r="Q523" s="353"/>
      <c r="R523" s="226">
        <v>15484.67</v>
      </c>
      <c r="S523" s="226">
        <v>10128.620000000001</v>
      </c>
      <c r="T523" s="227">
        <v>11289.89</v>
      </c>
      <c r="U523" s="227">
        <v>53544.72</v>
      </c>
      <c r="V523" s="227">
        <v>11235.22</v>
      </c>
      <c r="W523" s="227">
        <v>105978.83</v>
      </c>
      <c r="X523" s="227">
        <v>48517.78</v>
      </c>
      <c r="Y523" s="227">
        <v>20533.189999999999</v>
      </c>
      <c r="Z523" s="227">
        <v>27799.89</v>
      </c>
      <c r="AA523" s="227">
        <v>75091.900000000009</v>
      </c>
      <c r="AB523" s="227">
        <v>19179.95</v>
      </c>
      <c r="AC523" s="227">
        <v>102233.41</v>
      </c>
      <c r="AD523" s="227">
        <v>6996</v>
      </c>
      <c r="AE523" s="226">
        <v>4062.53</v>
      </c>
      <c r="AF523" s="227">
        <v>38987.47</v>
      </c>
      <c r="AG523" s="227">
        <v>14371.23</v>
      </c>
      <c r="AH523" s="227">
        <v>32219.57</v>
      </c>
      <c r="AI523" s="227">
        <v>5071.24</v>
      </c>
      <c r="AJ523" s="227">
        <v>25449.850000000002</v>
      </c>
      <c r="AK523" s="227">
        <v>12096.2</v>
      </c>
      <c r="AL523" s="227">
        <v>43787.450000000004</v>
      </c>
      <c r="AM523" s="227">
        <v>38597.89</v>
      </c>
      <c r="AN523" s="227">
        <v>33753.72</v>
      </c>
      <c r="AO523" s="227">
        <v>55249.55</v>
      </c>
      <c r="AP523" s="228">
        <v>99501.84</v>
      </c>
      <c r="AQ523" s="227"/>
    </row>
    <row r="524" spans="1:43" s="13" customFormat="1" ht="12.75" outlineLevel="3" x14ac:dyDescent="0.2">
      <c r="A524" s="360" t="s">
        <v>1620</v>
      </c>
      <c r="B524" s="361" t="s">
        <v>2490</v>
      </c>
      <c r="C524" s="362" t="s">
        <v>3346</v>
      </c>
      <c r="D524" s="363"/>
      <c r="E524" s="364"/>
      <c r="F524" s="227">
        <v>378.87</v>
      </c>
      <c r="G524" s="227">
        <v>0</v>
      </c>
      <c r="H524" s="227">
        <f t="shared" si="70"/>
        <v>378.87</v>
      </c>
      <c r="I524" s="437" t="str">
        <f t="shared" si="71"/>
        <v>N.M.</v>
      </c>
      <c r="J524" s="437"/>
      <c r="K524" s="227"/>
      <c r="L524" s="227">
        <v>0</v>
      </c>
      <c r="M524" s="227">
        <f t="shared" si="72"/>
        <v>378.87</v>
      </c>
      <c r="N524" s="365"/>
      <c r="O524" s="18">
        <v>437.57</v>
      </c>
      <c r="P524" s="234">
        <f t="shared" si="73"/>
        <v>-58.699999999999989</v>
      </c>
      <c r="Q524" s="353"/>
      <c r="R524" s="226">
        <v>735.17</v>
      </c>
      <c r="S524" s="226">
        <v>2899.83</v>
      </c>
      <c r="T524" s="227">
        <v>0</v>
      </c>
      <c r="U524" s="227">
        <v>660.89</v>
      </c>
      <c r="V524" s="227">
        <v>481.02</v>
      </c>
      <c r="W524" s="227">
        <v>1636.44</v>
      </c>
      <c r="X524" s="227">
        <v>458.57</v>
      </c>
      <c r="Y524" s="227">
        <v>334.08</v>
      </c>
      <c r="Z524" s="227">
        <v>2030.3300000000002</v>
      </c>
      <c r="AA524" s="227">
        <v>150</v>
      </c>
      <c r="AB524" s="227">
        <v>668.55000000000007</v>
      </c>
      <c r="AC524" s="227">
        <v>267.10000000000002</v>
      </c>
      <c r="AD524" s="227">
        <v>0</v>
      </c>
      <c r="AE524" s="226">
        <v>567.9</v>
      </c>
      <c r="AF524" s="227">
        <v>308.53000000000003</v>
      </c>
      <c r="AG524" s="227">
        <v>1242.26</v>
      </c>
      <c r="AH524" s="227">
        <v>2325.16</v>
      </c>
      <c r="AI524" s="227">
        <v>0</v>
      </c>
      <c r="AJ524" s="227">
        <v>169.29</v>
      </c>
      <c r="AK524" s="227">
        <v>557.80000000000007</v>
      </c>
      <c r="AL524" s="227">
        <v>826.61</v>
      </c>
      <c r="AM524" s="227">
        <v>0</v>
      </c>
      <c r="AN524" s="227">
        <v>304.61</v>
      </c>
      <c r="AO524" s="227">
        <v>437.57</v>
      </c>
      <c r="AP524" s="228">
        <v>378.87</v>
      </c>
      <c r="AQ524" s="227"/>
    </row>
    <row r="525" spans="1:43" s="13" customFormat="1" ht="12.75" outlineLevel="3" x14ac:dyDescent="0.2">
      <c r="A525" s="360" t="s">
        <v>1621</v>
      </c>
      <c r="B525" s="361" t="s">
        <v>2491</v>
      </c>
      <c r="C525" s="362" t="s">
        <v>3347</v>
      </c>
      <c r="D525" s="363"/>
      <c r="E525" s="364"/>
      <c r="F525" s="227">
        <v>968.36</v>
      </c>
      <c r="G525" s="227">
        <v>137105.53</v>
      </c>
      <c r="H525" s="227">
        <f t="shared" ref="H525:H556" si="74">+F525-G525</f>
        <v>-136137.17000000001</v>
      </c>
      <c r="I525" s="437">
        <f t="shared" ref="I525:I556" si="75">IF(G525&lt;0,IF(H525=0,0,IF(OR(G525=0,F525=0),"N.M.",IF(ABS(H525/G525)&gt;=10,"N.M.",H525/(-G525)))),IF(H525=0,0,IF(OR(G525=0,F525=0),"N.M.",IF(ABS(H525/G525)&gt;=10,"N.M.",H525/G525))))</f>
        <v>-0.99293711931240125</v>
      </c>
      <c r="J525" s="437"/>
      <c r="K525" s="227"/>
      <c r="L525" s="227">
        <v>137105.53</v>
      </c>
      <c r="M525" s="227">
        <f t="shared" ref="M525:M556" si="76">F525-L525</f>
        <v>-136137.17000000001</v>
      </c>
      <c r="N525" s="365"/>
      <c r="O525" s="18">
        <v>542.79999999999995</v>
      </c>
      <c r="P525" s="234">
        <f t="shared" ref="P525:P556" si="77">+F525-O525</f>
        <v>425.56000000000006</v>
      </c>
      <c r="Q525" s="353"/>
      <c r="R525" s="226">
        <v>5327.96</v>
      </c>
      <c r="S525" s="226">
        <v>8823.67</v>
      </c>
      <c r="T525" s="227">
        <v>15040.93</v>
      </c>
      <c r="U525" s="227">
        <v>23974.57</v>
      </c>
      <c r="V525" s="227">
        <v>15382.87</v>
      </c>
      <c r="W525" s="227">
        <v>6729.1900000000005</v>
      </c>
      <c r="X525" s="227">
        <v>151874.35</v>
      </c>
      <c r="Y525" s="227">
        <v>8426.5400000000009</v>
      </c>
      <c r="Z525" s="227">
        <v>5814.33</v>
      </c>
      <c r="AA525" s="227">
        <v>6636.47</v>
      </c>
      <c r="AB525" s="227">
        <v>4658.46</v>
      </c>
      <c r="AC525" s="227">
        <v>148356.75</v>
      </c>
      <c r="AD525" s="227">
        <v>137105.53</v>
      </c>
      <c r="AE525" s="226">
        <v>10654.710000000001</v>
      </c>
      <c r="AF525" s="227">
        <v>8611.8700000000008</v>
      </c>
      <c r="AG525" s="227">
        <v>17475.79</v>
      </c>
      <c r="AH525" s="227">
        <v>24632.63</v>
      </c>
      <c r="AI525" s="227">
        <v>6545.58</v>
      </c>
      <c r="AJ525" s="227">
        <v>6097.39</v>
      </c>
      <c r="AK525" s="227">
        <v>22041.89</v>
      </c>
      <c r="AL525" s="227">
        <v>5768.89</v>
      </c>
      <c r="AM525" s="227">
        <v>57.46</v>
      </c>
      <c r="AN525" s="227">
        <v>116.98</v>
      </c>
      <c r="AO525" s="227">
        <v>542.79999999999995</v>
      </c>
      <c r="AP525" s="228">
        <v>968.36</v>
      </c>
      <c r="AQ525" s="227"/>
    </row>
    <row r="526" spans="1:43" s="229" customFormat="1" ht="12.75" x14ac:dyDescent="0.2">
      <c r="A526" s="195" t="s">
        <v>1233</v>
      </c>
      <c r="B526" s="279" t="s">
        <v>978</v>
      </c>
      <c r="C526" s="280" t="s">
        <v>1112</v>
      </c>
      <c r="D526" s="198"/>
      <c r="E526" s="320"/>
      <c r="F526" s="258">
        <v>51075869.471000001</v>
      </c>
      <c r="G526" s="258">
        <v>42223069.079999998</v>
      </c>
      <c r="H526" s="18">
        <f t="shared" si="74"/>
        <v>8852800.3910000026</v>
      </c>
      <c r="I526" s="232">
        <f t="shared" si="75"/>
        <v>0.20966738287609107</v>
      </c>
      <c r="J526" s="321"/>
      <c r="K526" s="258"/>
      <c r="L526" s="258">
        <v>42223069.079999998</v>
      </c>
      <c r="M526" s="18">
        <f t="shared" si="76"/>
        <v>8852800.3910000026</v>
      </c>
      <c r="N526" s="225"/>
      <c r="O526" s="259">
        <v>49379165.171000004</v>
      </c>
      <c r="P526" s="234">
        <f t="shared" si="77"/>
        <v>1696704.299999997</v>
      </c>
      <c r="Q526" s="323"/>
      <c r="R526" s="226">
        <v>24861939.058000006</v>
      </c>
      <c r="S526" s="226">
        <v>24085791.044</v>
      </c>
      <c r="T526" s="227">
        <v>26743126.572999999</v>
      </c>
      <c r="U526" s="227">
        <v>31465109.954999998</v>
      </c>
      <c r="V526" s="227">
        <v>23247384.275000002</v>
      </c>
      <c r="W526" s="227">
        <v>26424549.598999999</v>
      </c>
      <c r="X526" s="227">
        <v>33680954.537</v>
      </c>
      <c r="Y526" s="227">
        <v>25334084.101999998</v>
      </c>
      <c r="Z526" s="227">
        <v>28353409.002999995</v>
      </c>
      <c r="AA526" s="227">
        <v>27218725.289999999</v>
      </c>
      <c r="AB526" s="227">
        <v>31232738.815000005</v>
      </c>
      <c r="AC526" s="227">
        <v>30019271.179000001</v>
      </c>
      <c r="AD526" s="227">
        <v>42223069.079999998</v>
      </c>
      <c r="AE526" s="226">
        <v>29395405.741</v>
      </c>
      <c r="AF526" s="227">
        <v>29667891.340000004</v>
      </c>
      <c r="AG526" s="227">
        <v>31806239.861000001</v>
      </c>
      <c r="AH526" s="227">
        <v>34465709.670000002</v>
      </c>
      <c r="AI526" s="227">
        <v>33399253.170999993</v>
      </c>
      <c r="AJ526" s="227">
        <v>33848658.291000001</v>
      </c>
      <c r="AK526" s="227">
        <v>31629631.541000001</v>
      </c>
      <c r="AL526" s="227">
        <v>34813520.581</v>
      </c>
      <c r="AM526" s="227">
        <v>38608537.957999997</v>
      </c>
      <c r="AN526" s="227">
        <v>53005653.860999994</v>
      </c>
      <c r="AO526" s="227">
        <v>49379165.171000004</v>
      </c>
      <c r="AP526" s="228">
        <v>51075869.471000001</v>
      </c>
    </row>
    <row r="527" spans="1:43" s="229" customFormat="1" ht="0.95" customHeight="1" outlineLevel="2" x14ac:dyDescent="0.2">
      <c r="A527" s="195"/>
      <c r="B527" s="279"/>
      <c r="C527" s="280"/>
      <c r="D527" s="198"/>
      <c r="E527" s="320"/>
      <c r="F527" s="258"/>
      <c r="G527" s="258"/>
      <c r="H527" s="18">
        <f t="shared" si="74"/>
        <v>0</v>
      </c>
      <c r="I527" s="232">
        <f t="shared" si="75"/>
        <v>0</v>
      </c>
      <c r="J527" s="321"/>
      <c r="K527" s="258"/>
      <c r="L527" s="258"/>
      <c r="M527" s="18">
        <f t="shared" si="76"/>
        <v>0</v>
      </c>
      <c r="N527" s="225"/>
      <c r="O527" s="259"/>
      <c r="P527" s="234">
        <f t="shared" si="77"/>
        <v>0</v>
      </c>
      <c r="Q527" s="323"/>
      <c r="R527" s="226"/>
      <c r="S527" s="226"/>
      <c r="T527" s="227"/>
      <c r="U527" s="227"/>
      <c r="V527" s="227"/>
      <c r="W527" s="227"/>
      <c r="X527" s="227"/>
      <c r="Y527" s="227"/>
      <c r="Z527" s="227"/>
      <c r="AA527" s="227"/>
      <c r="AB527" s="227"/>
      <c r="AC527" s="227"/>
      <c r="AD527" s="227"/>
      <c r="AE527" s="226"/>
      <c r="AF527" s="227"/>
      <c r="AG527" s="227"/>
      <c r="AH527" s="227"/>
      <c r="AI527" s="227"/>
      <c r="AJ527" s="227"/>
      <c r="AK527" s="227"/>
      <c r="AL527" s="227"/>
      <c r="AM527" s="227"/>
      <c r="AN527" s="227"/>
      <c r="AO527" s="227"/>
      <c r="AP527" s="228"/>
    </row>
    <row r="528" spans="1:43" s="13" customFormat="1" ht="12.75" outlineLevel="3" x14ac:dyDescent="0.2">
      <c r="A528" s="360" t="s">
        <v>1622</v>
      </c>
      <c r="B528" s="361" t="s">
        <v>2492</v>
      </c>
      <c r="C528" s="362" t="s">
        <v>3348</v>
      </c>
      <c r="D528" s="363"/>
      <c r="E528" s="364"/>
      <c r="F528" s="227">
        <v>38575088.57</v>
      </c>
      <c r="G528" s="227">
        <v>31986930.010000002</v>
      </c>
      <c r="H528" s="227">
        <f t="shared" si="74"/>
        <v>6588158.5599999987</v>
      </c>
      <c r="I528" s="437">
        <f t="shared" si="75"/>
        <v>0.20596407838890313</v>
      </c>
      <c r="J528" s="437"/>
      <c r="K528" s="227"/>
      <c r="L528" s="227">
        <v>31986930.010000002</v>
      </c>
      <c r="M528" s="227">
        <f t="shared" si="76"/>
        <v>6588158.5599999987</v>
      </c>
      <c r="N528" s="365"/>
      <c r="O528" s="18">
        <v>38346364.670000002</v>
      </c>
      <c r="P528" s="234">
        <f t="shared" si="77"/>
        <v>228723.89999999851</v>
      </c>
      <c r="Q528" s="353"/>
      <c r="R528" s="226">
        <v>30240990.530000001</v>
      </c>
      <c r="S528" s="226">
        <v>30115693.82</v>
      </c>
      <c r="T528" s="227">
        <v>30166572.399999999</v>
      </c>
      <c r="U528" s="227">
        <v>30627753.120000001</v>
      </c>
      <c r="V528" s="227">
        <v>30629693.09</v>
      </c>
      <c r="W528" s="227">
        <v>30755561.66</v>
      </c>
      <c r="X528" s="227">
        <v>30739910.859999999</v>
      </c>
      <c r="Y528" s="227">
        <v>31003770.129999999</v>
      </c>
      <c r="Z528" s="227">
        <v>31226201.399999999</v>
      </c>
      <c r="AA528" s="227">
        <v>31400128.82</v>
      </c>
      <c r="AB528" s="227">
        <v>31486449.300000001</v>
      </c>
      <c r="AC528" s="227">
        <v>31715416.719999999</v>
      </c>
      <c r="AD528" s="227">
        <v>31986930.010000002</v>
      </c>
      <c r="AE528" s="226">
        <v>32943115.57</v>
      </c>
      <c r="AF528" s="227">
        <v>33298647.620000001</v>
      </c>
      <c r="AG528" s="227">
        <v>33577380.789999999</v>
      </c>
      <c r="AH528" s="227">
        <v>34432516.399999999</v>
      </c>
      <c r="AI528" s="227">
        <v>34544730.140000001</v>
      </c>
      <c r="AJ528" s="227">
        <v>37511529.700000003</v>
      </c>
      <c r="AK528" s="227">
        <v>37624086.240000002</v>
      </c>
      <c r="AL528" s="227">
        <v>37628067.270000003</v>
      </c>
      <c r="AM528" s="227">
        <v>37792696.229999997</v>
      </c>
      <c r="AN528" s="227">
        <v>38104477.770000003</v>
      </c>
      <c r="AO528" s="227">
        <v>38346364.670000002</v>
      </c>
      <c r="AP528" s="228">
        <v>38575088.57</v>
      </c>
      <c r="AQ528" s="227"/>
    </row>
    <row r="529" spans="1:43" s="13" customFormat="1" ht="12.75" outlineLevel="3" x14ac:dyDescent="0.2">
      <c r="A529" s="360" t="s">
        <v>1623</v>
      </c>
      <c r="B529" s="361" t="s">
        <v>2493</v>
      </c>
      <c r="C529" s="362" t="s">
        <v>3349</v>
      </c>
      <c r="D529" s="363"/>
      <c r="E529" s="364"/>
      <c r="F529" s="227">
        <v>209261.88</v>
      </c>
      <c r="G529" s="227">
        <v>444678.25</v>
      </c>
      <c r="H529" s="227">
        <f t="shared" si="74"/>
        <v>-235416.37</v>
      </c>
      <c r="I529" s="437">
        <f t="shared" si="75"/>
        <v>-0.52940833063006787</v>
      </c>
      <c r="J529" s="437"/>
      <c r="K529" s="227"/>
      <c r="L529" s="227">
        <v>444678.25</v>
      </c>
      <c r="M529" s="227">
        <f t="shared" si="76"/>
        <v>-235416.37</v>
      </c>
      <c r="N529" s="365"/>
      <c r="O529" s="18">
        <v>209261.88</v>
      </c>
      <c r="P529" s="234">
        <f t="shared" si="77"/>
        <v>0</v>
      </c>
      <c r="Q529" s="353"/>
      <c r="R529" s="226">
        <v>532907.43000000005</v>
      </c>
      <c r="S529" s="226">
        <v>597629.18000000005</v>
      </c>
      <c r="T529" s="227">
        <v>611202.07999999996</v>
      </c>
      <c r="U529" s="227">
        <v>586279.66</v>
      </c>
      <c r="V529" s="227">
        <v>597083.04</v>
      </c>
      <c r="W529" s="227">
        <v>623192.32000000007</v>
      </c>
      <c r="X529" s="227">
        <v>619704.38</v>
      </c>
      <c r="Y529" s="227">
        <v>495935.42</v>
      </c>
      <c r="Z529" s="227">
        <v>455935.43</v>
      </c>
      <c r="AA529" s="227">
        <v>475946.54000000004</v>
      </c>
      <c r="AB529" s="227">
        <v>494347.39</v>
      </c>
      <c r="AC529" s="227">
        <v>393502.59</v>
      </c>
      <c r="AD529" s="227">
        <v>444678.25</v>
      </c>
      <c r="AE529" s="226">
        <v>506893.15</v>
      </c>
      <c r="AF529" s="227">
        <v>523674.7</v>
      </c>
      <c r="AG529" s="227">
        <v>609083.26</v>
      </c>
      <c r="AH529" s="227">
        <v>656870.42000000004</v>
      </c>
      <c r="AI529" s="227">
        <v>703440.79</v>
      </c>
      <c r="AJ529" s="227">
        <v>482812.5</v>
      </c>
      <c r="AK529" s="227">
        <v>366376.63</v>
      </c>
      <c r="AL529" s="227">
        <v>266505.40000000002</v>
      </c>
      <c r="AM529" s="227">
        <v>209261.88</v>
      </c>
      <c r="AN529" s="227">
        <v>209261.88</v>
      </c>
      <c r="AO529" s="227">
        <v>209261.88</v>
      </c>
      <c r="AP529" s="228">
        <v>209261.88</v>
      </c>
      <c r="AQ529" s="227"/>
    </row>
    <row r="530" spans="1:43" s="229" customFormat="1" ht="12.75" x14ac:dyDescent="0.2">
      <c r="A530" s="195" t="s">
        <v>1234</v>
      </c>
      <c r="B530" s="279" t="s">
        <v>980</v>
      </c>
      <c r="C530" s="280" t="s">
        <v>1113</v>
      </c>
      <c r="D530" s="198"/>
      <c r="E530" s="320"/>
      <c r="F530" s="258">
        <v>38784350.450000003</v>
      </c>
      <c r="G530" s="258">
        <v>32431608.260000002</v>
      </c>
      <c r="H530" s="18">
        <f t="shared" si="74"/>
        <v>6352742.1900000013</v>
      </c>
      <c r="I530" s="232">
        <f t="shared" si="75"/>
        <v>0.19588119525466915</v>
      </c>
      <c r="J530" s="321"/>
      <c r="K530" s="258"/>
      <c r="L530" s="258">
        <v>32431608.260000002</v>
      </c>
      <c r="M530" s="18">
        <f t="shared" si="76"/>
        <v>6352742.1900000013</v>
      </c>
      <c r="N530" s="225"/>
      <c r="O530" s="259">
        <v>38555626.550000004</v>
      </c>
      <c r="P530" s="234">
        <f t="shared" si="77"/>
        <v>228723.89999999851</v>
      </c>
      <c r="Q530" s="323"/>
      <c r="R530" s="226">
        <v>30773897.960000001</v>
      </c>
      <c r="S530" s="226">
        <v>30713323</v>
      </c>
      <c r="T530" s="227">
        <v>30777774.479999997</v>
      </c>
      <c r="U530" s="227">
        <v>31214032.780000001</v>
      </c>
      <c r="V530" s="227">
        <v>31226776.129999999</v>
      </c>
      <c r="W530" s="227">
        <v>31378753.98</v>
      </c>
      <c r="X530" s="227">
        <v>31359615.239999998</v>
      </c>
      <c r="Y530" s="227">
        <v>31499705.550000001</v>
      </c>
      <c r="Z530" s="227">
        <v>31682136.829999998</v>
      </c>
      <c r="AA530" s="227">
        <v>31876075.359999999</v>
      </c>
      <c r="AB530" s="227">
        <v>31980796.690000001</v>
      </c>
      <c r="AC530" s="227">
        <v>32108919.309999999</v>
      </c>
      <c r="AD530" s="227">
        <v>32431608.260000002</v>
      </c>
      <c r="AE530" s="226">
        <v>33450008.719999999</v>
      </c>
      <c r="AF530" s="227">
        <v>33822322.32</v>
      </c>
      <c r="AG530" s="227">
        <v>34186464.049999997</v>
      </c>
      <c r="AH530" s="227">
        <v>35089386.82</v>
      </c>
      <c r="AI530" s="227">
        <v>35248170.93</v>
      </c>
      <c r="AJ530" s="227">
        <v>37994342.200000003</v>
      </c>
      <c r="AK530" s="227">
        <v>37990462.870000005</v>
      </c>
      <c r="AL530" s="227">
        <v>37894572.670000002</v>
      </c>
      <c r="AM530" s="227">
        <v>38001958.109999999</v>
      </c>
      <c r="AN530" s="227">
        <v>38313739.650000006</v>
      </c>
      <c r="AO530" s="227">
        <v>38555626.550000004</v>
      </c>
      <c r="AP530" s="228">
        <v>38784350.450000003</v>
      </c>
    </row>
    <row r="531" spans="1:43" s="229" customFormat="1" ht="0.95" customHeight="1" outlineLevel="2" x14ac:dyDescent="0.2">
      <c r="A531" s="195"/>
      <c r="B531" s="279"/>
      <c r="C531" s="280"/>
      <c r="D531" s="198"/>
      <c r="E531" s="320"/>
      <c r="F531" s="258"/>
      <c r="G531" s="258"/>
      <c r="H531" s="18">
        <f t="shared" si="74"/>
        <v>0</v>
      </c>
      <c r="I531" s="232">
        <f t="shared" si="75"/>
        <v>0</v>
      </c>
      <c r="J531" s="321"/>
      <c r="K531" s="258"/>
      <c r="L531" s="258"/>
      <c r="M531" s="18">
        <f t="shared" si="76"/>
        <v>0</v>
      </c>
      <c r="N531" s="225"/>
      <c r="O531" s="259"/>
      <c r="P531" s="234">
        <f t="shared" si="77"/>
        <v>0</v>
      </c>
      <c r="Q531" s="323"/>
      <c r="R531" s="226"/>
      <c r="S531" s="226"/>
      <c r="T531" s="227"/>
      <c r="U531" s="227"/>
      <c r="V531" s="227"/>
      <c r="W531" s="227"/>
      <c r="X531" s="227"/>
      <c r="Y531" s="227"/>
      <c r="Z531" s="227"/>
      <c r="AA531" s="227"/>
      <c r="AB531" s="227"/>
      <c r="AC531" s="227"/>
      <c r="AD531" s="227"/>
      <c r="AE531" s="226"/>
      <c r="AF531" s="227"/>
      <c r="AG531" s="227"/>
      <c r="AH531" s="227"/>
      <c r="AI531" s="227"/>
      <c r="AJ531" s="227"/>
      <c r="AK531" s="227"/>
      <c r="AL531" s="227"/>
      <c r="AM531" s="227"/>
      <c r="AN531" s="227"/>
      <c r="AO531" s="227"/>
      <c r="AP531" s="228"/>
    </row>
    <row r="532" spans="1:43" s="13" customFormat="1" ht="12.75" outlineLevel="3" x14ac:dyDescent="0.2">
      <c r="A532" s="360" t="s">
        <v>1624</v>
      </c>
      <c r="B532" s="361" t="s">
        <v>2494</v>
      </c>
      <c r="C532" s="362" t="s">
        <v>3350</v>
      </c>
      <c r="D532" s="363"/>
      <c r="E532" s="364"/>
      <c r="F532" s="227">
        <v>-299421.266</v>
      </c>
      <c r="G532" s="227">
        <v>2419570.3640000001</v>
      </c>
      <c r="H532" s="227">
        <f t="shared" si="74"/>
        <v>-2718991.63</v>
      </c>
      <c r="I532" s="437">
        <f t="shared" si="75"/>
        <v>-1.1237497658489257</v>
      </c>
      <c r="J532" s="437"/>
      <c r="K532" s="227"/>
      <c r="L532" s="227">
        <v>2419570.3640000001</v>
      </c>
      <c r="M532" s="227">
        <f t="shared" si="76"/>
        <v>-2718991.63</v>
      </c>
      <c r="N532" s="365"/>
      <c r="O532" s="18">
        <v>7159085.6540000001</v>
      </c>
      <c r="P532" s="234">
        <f t="shared" si="77"/>
        <v>-7458506.9199999999</v>
      </c>
      <c r="Q532" s="353"/>
      <c r="R532" s="226">
        <v>842815.47400000005</v>
      </c>
      <c r="S532" s="226">
        <v>-8475739.0289999992</v>
      </c>
      <c r="T532" s="227">
        <v>-20888534.605999999</v>
      </c>
      <c r="U532" s="227">
        <v>-4291688.4160000002</v>
      </c>
      <c r="V532" s="227">
        <v>-3443486.7960000001</v>
      </c>
      <c r="W532" s="227">
        <v>-2893296.6359999999</v>
      </c>
      <c r="X532" s="227">
        <v>-1574159.0209999999</v>
      </c>
      <c r="Y532" s="227">
        <v>-4706849.1409999998</v>
      </c>
      <c r="Z532" s="227">
        <v>-16618286.947000001</v>
      </c>
      <c r="AA532" s="227">
        <v>-8373433.6780000003</v>
      </c>
      <c r="AB532" s="227">
        <v>-10733649.296</v>
      </c>
      <c r="AC532" s="227">
        <v>-15847273.306</v>
      </c>
      <c r="AD532" s="227">
        <v>2419570.3640000001</v>
      </c>
      <c r="AE532" s="226">
        <v>-3281461.307</v>
      </c>
      <c r="AF532" s="227">
        <v>-1084411.345</v>
      </c>
      <c r="AG532" s="227">
        <v>1134798.125</v>
      </c>
      <c r="AH532" s="227">
        <v>-2895021.219</v>
      </c>
      <c r="AI532" s="227">
        <v>1703365.7180000001</v>
      </c>
      <c r="AJ532" s="227">
        <v>-5861481.4680000003</v>
      </c>
      <c r="AK532" s="227">
        <v>6662950.3080000002</v>
      </c>
      <c r="AL532" s="227">
        <v>7016005.7019999996</v>
      </c>
      <c r="AM532" s="227">
        <v>-1057347.8319999999</v>
      </c>
      <c r="AN532" s="227">
        <v>3325718.5440000002</v>
      </c>
      <c r="AO532" s="227">
        <v>7159085.6540000001</v>
      </c>
      <c r="AP532" s="228">
        <v>-299421.266</v>
      </c>
      <c r="AQ532" s="227"/>
    </row>
    <row r="533" spans="1:43" s="13" customFormat="1" ht="12.75" outlineLevel="3" x14ac:dyDescent="0.2">
      <c r="A533" s="360" t="s">
        <v>1625</v>
      </c>
      <c r="B533" s="361" t="s">
        <v>2495</v>
      </c>
      <c r="C533" s="362" t="s">
        <v>3351</v>
      </c>
      <c r="D533" s="363"/>
      <c r="E533" s="364"/>
      <c r="F533" s="227">
        <v>0.04</v>
      </c>
      <c r="G533" s="227">
        <v>0.04</v>
      </c>
      <c r="H533" s="227">
        <f t="shared" si="74"/>
        <v>0</v>
      </c>
      <c r="I533" s="437">
        <f t="shared" si="75"/>
        <v>0</v>
      </c>
      <c r="J533" s="437"/>
      <c r="K533" s="227"/>
      <c r="L533" s="227">
        <v>0.04</v>
      </c>
      <c r="M533" s="227">
        <f t="shared" si="76"/>
        <v>0</v>
      </c>
      <c r="N533" s="365"/>
      <c r="O533" s="18">
        <v>0.04</v>
      </c>
      <c r="P533" s="234">
        <f t="shared" si="77"/>
        <v>0</v>
      </c>
      <c r="Q533" s="353"/>
      <c r="R533" s="226">
        <v>0.04</v>
      </c>
      <c r="S533" s="226">
        <v>0.04</v>
      </c>
      <c r="T533" s="227">
        <v>0.04</v>
      </c>
      <c r="U533" s="227">
        <v>0.04</v>
      </c>
      <c r="V533" s="227">
        <v>0.04</v>
      </c>
      <c r="W533" s="227">
        <v>0.04</v>
      </c>
      <c r="X533" s="227">
        <v>0.04</v>
      </c>
      <c r="Y533" s="227">
        <v>0.04</v>
      </c>
      <c r="Z533" s="227">
        <v>0.04</v>
      </c>
      <c r="AA533" s="227">
        <v>0.04</v>
      </c>
      <c r="AB533" s="227">
        <v>0.04</v>
      </c>
      <c r="AC533" s="227">
        <v>0.04</v>
      </c>
      <c r="AD533" s="227">
        <v>0.04</v>
      </c>
      <c r="AE533" s="226">
        <v>0.04</v>
      </c>
      <c r="AF533" s="227">
        <v>0.04</v>
      </c>
      <c r="AG533" s="227">
        <v>0.04</v>
      </c>
      <c r="AH533" s="227">
        <v>0.04</v>
      </c>
      <c r="AI533" s="227">
        <v>0.04</v>
      </c>
      <c r="AJ533" s="227">
        <v>0.04</v>
      </c>
      <c r="AK533" s="227">
        <v>0.04</v>
      </c>
      <c r="AL533" s="227">
        <v>0.04</v>
      </c>
      <c r="AM533" s="227">
        <v>0.04</v>
      </c>
      <c r="AN533" s="227">
        <v>0.04</v>
      </c>
      <c r="AO533" s="227">
        <v>0.04</v>
      </c>
      <c r="AP533" s="228">
        <v>0.04</v>
      </c>
      <c r="AQ533" s="227"/>
    </row>
    <row r="534" spans="1:43" s="13" customFormat="1" ht="12.75" outlineLevel="3" x14ac:dyDescent="0.2">
      <c r="A534" s="360" t="s">
        <v>1626</v>
      </c>
      <c r="B534" s="361" t="s">
        <v>2496</v>
      </c>
      <c r="C534" s="362" t="s">
        <v>3351</v>
      </c>
      <c r="D534" s="363"/>
      <c r="E534" s="364"/>
      <c r="F534" s="227">
        <v>-1</v>
      </c>
      <c r="G534" s="227">
        <v>-1</v>
      </c>
      <c r="H534" s="227">
        <f t="shared" si="74"/>
        <v>0</v>
      </c>
      <c r="I534" s="437">
        <f t="shared" si="75"/>
        <v>0</v>
      </c>
      <c r="J534" s="437"/>
      <c r="K534" s="227"/>
      <c r="L534" s="227">
        <v>-1</v>
      </c>
      <c r="M534" s="227">
        <f t="shared" si="76"/>
        <v>0</v>
      </c>
      <c r="N534" s="365"/>
      <c r="O534" s="18">
        <v>-1</v>
      </c>
      <c r="P534" s="234">
        <f t="shared" si="77"/>
        <v>0</v>
      </c>
      <c r="Q534" s="353"/>
      <c r="R534" s="226">
        <v>-1</v>
      </c>
      <c r="S534" s="226">
        <v>-1</v>
      </c>
      <c r="T534" s="227">
        <v>-1</v>
      </c>
      <c r="U534" s="227">
        <v>-1</v>
      </c>
      <c r="V534" s="227">
        <v>-1</v>
      </c>
      <c r="W534" s="227">
        <v>-1</v>
      </c>
      <c r="X534" s="227">
        <v>-1</v>
      </c>
      <c r="Y534" s="227">
        <v>-1</v>
      </c>
      <c r="Z534" s="227">
        <v>-1</v>
      </c>
      <c r="AA534" s="227">
        <v>-1</v>
      </c>
      <c r="AB534" s="227">
        <v>-1</v>
      </c>
      <c r="AC534" s="227">
        <v>-1</v>
      </c>
      <c r="AD534" s="227">
        <v>-1</v>
      </c>
      <c r="AE534" s="226">
        <v>-1</v>
      </c>
      <c r="AF534" s="227">
        <v>-1</v>
      </c>
      <c r="AG534" s="227">
        <v>-1</v>
      </c>
      <c r="AH534" s="227">
        <v>-1</v>
      </c>
      <c r="AI534" s="227">
        <v>-1</v>
      </c>
      <c r="AJ534" s="227">
        <v>-1</v>
      </c>
      <c r="AK534" s="227">
        <v>-1</v>
      </c>
      <c r="AL534" s="227">
        <v>-1</v>
      </c>
      <c r="AM534" s="227">
        <v>-1</v>
      </c>
      <c r="AN534" s="227">
        <v>-1</v>
      </c>
      <c r="AO534" s="227">
        <v>-1</v>
      </c>
      <c r="AP534" s="228">
        <v>-1</v>
      </c>
      <c r="AQ534" s="227"/>
    </row>
    <row r="535" spans="1:43" s="13" customFormat="1" ht="12.75" outlineLevel="3" x14ac:dyDescent="0.2">
      <c r="A535" s="360" t="s">
        <v>1627</v>
      </c>
      <c r="B535" s="361" t="s">
        <v>2497</v>
      </c>
      <c r="C535" s="362" t="s">
        <v>3351</v>
      </c>
      <c r="D535" s="363"/>
      <c r="E535" s="364"/>
      <c r="F535" s="227">
        <v>-917884.09</v>
      </c>
      <c r="G535" s="227">
        <v>-917884.09</v>
      </c>
      <c r="H535" s="227">
        <f t="shared" si="74"/>
        <v>0</v>
      </c>
      <c r="I535" s="437">
        <f t="shared" si="75"/>
        <v>0</v>
      </c>
      <c r="J535" s="437"/>
      <c r="K535" s="227"/>
      <c r="L535" s="227">
        <v>-917884.09</v>
      </c>
      <c r="M535" s="227">
        <f t="shared" si="76"/>
        <v>0</v>
      </c>
      <c r="N535" s="365"/>
      <c r="O535" s="18">
        <v>-917884.09</v>
      </c>
      <c r="P535" s="234">
        <f t="shared" si="77"/>
        <v>0</v>
      </c>
      <c r="Q535" s="353"/>
      <c r="R535" s="226">
        <v>-917884.09</v>
      </c>
      <c r="S535" s="226">
        <v>-917884.09</v>
      </c>
      <c r="T535" s="227">
        <v>-917884.09</v>
      </c>
      <c r="U535" s="227">
        <v>-917884.09</v>
      </c>
      <c r="V535" s="227">
        <v>-917884.09</v>
      </c>
      <c r="W535" s="227">
        <v>-917884.09</v>
      </c>
      <c r="X535" s="227">
        <v>-917884.09</v>
      </c>
      <c r="Y535" s="227">
        <v>-917884.09</v>
      </c>
      <c r="Z535" s="227">
        <v>-917884.09</v>
      </c>
      <c r="AA535" s="227">
        <v>-917884.09</v>
      </c>
      <c r="AB535" s="227">
        <v>-917884.09</v>
      </c>
      <c r="AC535" s="227">
        <v>-917884.09</v>
      </c>
      <c r="AD535" s="227">
        <v>-917884.09</v>
      </c>
      <c r="AE535" s="226">
        <v>-917884.09</v>
      </c>
      <c r="AF535" s="227">
        <v>-917884.09</v>
      </c>
      <c r="AG535" s="227">
        <v>-917884.09</v>
      </c>
      <c r="AH535" s="227">
        <v>-917884.09</v>
      </c>
      <c r="AI535" s="227">
        <v>-917884.09</v>
      </c>
      <c r="AJ535" s="227">
        <v>-917884.09</v>
      </c>
      <c r="AK535" s="227">
        <v>-917884.09</v>
      </c>
      <c r="AL535" s="227">
        <v>-917884.09</v>
      </c>
      <c r="AM535" s="227">
        <v>-917884.09</v>
      </c>
      <c r="AN535" s="227">
        <v>-917884.09</v>
      </c>
      <c r="AO535" s="227">
        <v>-917884.09</v>
      </c>
      <c r="AP535" s="228">
        <v>-917884.09</v>
      </c>
      <c r="AQ535" s="227"/>
    </row>
    <row r="536" spans="1:43" s="13" customFormat="1" ht="12.75" outlineLevel="3" x14ac:dyDescent="0.2">
      <c r="A536" s="360" t="s">
        <v>1628</v>
      </c>
      <c r="B536" s="361" t="s">
        <v>2498</v>
      </c>
      <c r="C536" s="362" t="s">
        <v>3351</v>
      </c>
      <c r="D536" s="363"/>
      <c r="E536" s="364"/>
      <c r="F536" s="227">
        <v>-327213.92</v>
      </c>
      <c r="G536" s="227">
        <v>-327213.92</v>
      </c>
      <c r="H536" s="227">
        <f t="shared" si="74"/>
        <v>0</v>
      </c>
      <c r="I536" s="437">
        <f t="shared" si="75"/>
        <v>0</v>
      </c>
      <c r="J536" s="437"/>
      <c r="K536" s="227"/>
      <c r="L536" s="227">
        <v>-327213.92</v>
      </c>
      <c r="M536" s="227">
        <f t="shared" si="76"/>
        <v>0</v>
      </c>
      <c r="N536" s="365"/>
      <c r="O536" s="18">
        <v>-327213.92</v>
      </c>
      <c r="P536" s="234">
        <f t="shared" si="77"/>
        <v>0</v>
      </c>
      <c r="Q536" s="353"/>
      <c r="R536" s="226">
        <v>-327213.92</v>
      </c>
      <c r="S536" s="226">
        <v>-327213.92</v>
      </c>
      <c r="T536" s="227">
        <v>-327213.92</v>
      </c>
      <c r="U536" s="227">
        <v>-327213.92</v>
      </c>
      <c r="V536" s="227">
        <v>-327213.92</v>
      </c>
      <c r="W536" s="227">
        <v>-327213.92</v>
      </c>
      <c r="X536" s="227">
        <v>-327213.92</v>
      </c>
      <c r="Y536" s="227">
        <v>-327213.92</v>
      </c>
      <c r="Z536" s="227">
        <v>-327213.92</v>
      </c>
      <c r="AA536" s="227">
        <v>-327213.92</v>
      </c>
      <c r="AB536" s="227">
        <v>-327213.92</v>
      </c>
      <c r="AC536" s="227">
        <v>-327213.92</v>
      </c>
      <c r="AD536" s="227">
        <v>-327213.92</v>
      </c>
      <c r="AE536" s="226">
        <v>-327213.92</v>
      </c>
      <c r="AF536" s="227">
        <v>-327213.92</v>
      </c>
      <c r="AG536" s="227">
        <v>-327213.92</v>
      </c>
      <c r="AH536" s="227">
        <v>-327213.92</v>
      </c>
      <c r="AI536" s="227">
        <v>-327213.92</v>
      </c>
      <c r="AJ536" s="227">
        <v>-327213.92</v>
      </c>
      <c r="AK536" s="227">
        <v>-327213.92</v>
      </c>
      <c r="AL536" s="227">
        <v>-327213.92</v>
      </c>
      <c r="AM536" s="227">
        <v>-327213.92</v>
      </c>
      <c r="AN536" s="227">
        <v>-327213.92</v>
      </c>
      <c r="AO536" s="227">
        <v>-327213.92</v>
      </c>
      <c r="AP536" s="228">
        <v>-327213.92</v>
      </c>
      <c r="AQ536" s="227"/>
    </row>
    <row r="537" spans="1:43" s="13" customFormat="1" ht="12.75" outlineLevel="3" x14ac:dyDescent="0.2">
      <c r="A537" s="360" t="s">
        <v>1629</v>
      </c>
      <c r="B537" s="361" t="s">
        <v>2499</v>
      </c>
      <c r="C537" s="362" t="s">
        <v>3351</v>
      </c>
      <c r="D537" s="363"/>
      <c r="E537" s="364"/>
      <c r="F537" s="227">
        <v>-1422415.54</v>
      </c>
      <c r="G537" s="227">
        <v>-1422415.54</v>
      </c>
      <c r="H537" s="227">
        <f t="shared" si="74"/>
        <v>0</v>
      </c>
      <c r="I537" s="437">
        <f t="shared" si="75"/>
        <v>0</v>
      </c>
      <c r="J537" s="437"/>
      <c r="K537" s="227"/>
      <c r="L537" s="227">
        <v>-1422415.54</v>
      </c>
      <c r="M537" s="227">
        <f t="shared" si="76"/>
        <v>0</v>
      </c>
      <c r="N537" s="365"/>
      <c r="O537" s="18">
        <v>-1422415.54</v>
      </c>
      <c r="P537" s="234">
        <f t="shared" si="77"/>
        <v>0</v>
      </c>
      <c r="Q537" s="353"/>
      <c r="R537" s="226">
        <v>-1422415.54</v>
      </c>
      <c r="S537" s="226">
        <v>-1422415.54</v>
      </c>
      <c r="T537" s="227">
        <v>-1422415.54</v>
      </c>
      <c r="U537" s="227">
        <v>-1422415.54</v>
      </c>
      <c r="V537" s="227">
        <v>-1422415.54</v>
      </c>
      <c r="W537" s="227">
        <v>-1422415.54</v>
      </c>
      <c r="X537" s="227">
        <v>-1422415.54</v>
      </c>
      <c r="Y537" s="227">
        <v>-1422415.54</v>
      </c>
      <c r="Z537" s="227">
        <v>-1422415.54</v>
      </c>
      <c r="AA537" s="227">
        <v>-1422415.54</v>
      </c>
      <c r="AB537" s="227">
        <v>-1422415.54</v>
      </c>
      <c r="AC537" s="227">
        <v>-1422415.54</v>
      </c>
      <c r="AD537" s="227">
        <v>-1422415.54</v>
      </c>
      <c r="AE537" s="226">
        <v>-1422415.54</v>
      </c>
      <c r="AF537" s="227">
        <v>-1422415.54</v>
      </c>
      <c r="AG537" s="227">
        <v>-1422415.54</v>
      </c>
      <c r="AH537" s="227">
        <v>-1422415.54</v>
      </c>
      <c r="AI537" s="227">
        <v>-1422415.54</v>
      </c>
      <c r="AJ537" s="227">
        <v>-1422415.54</v>
      </c>
      <c r="AK537" s="227">
        <v>-1422415.54</v>
      </c>
      <c r="AL537" s="227">
        <v>-1422415.54</v>
      </c>
      <c r="AM537" s="227">
        <v>-1422415.54</v>
      </c>
      <c r="AN537" s="227">
        <v>-1422415.54</v>
      </c>
      <c r="AO537" s="227">
        <v>-1422415.54</v>
      </c>
      <c r="AP537" s="228">
        <v>-1422415.54</v>
      </c>
      <c r="AQ537" s="227"/>
    </row>
    <row r="538" spans="1:43" s="13" customFormat="1" ht="12.75" outlineLevel="3" x14ac:dyDescent="0.2">
      <c r="A538" s="360" t="s">
        <v>1630</v>
      </c>
      <c r="B538" s="361" t="s">
        <v>2500</v>
      </c>
      <c r="C538" s="362" t="s">
        <v>3351</v>
      </c>
      <c r="D538" s="363"/>
      <c r="E538" s="364"/>
      <c r="F538" s="227">
        <v>1756359.82</v>
      </c>
      <c r="G538" s="227">
        <v>1756359.82</v>
      </c>
      <c r="H538" s="227">
        <f t="shared" si="74"/>
        <v>0</v>
      </c>
      <c r="I538" s="437">
        <f t="shared" si="75"/>
        <v>0</v>
      </c>
      <c r="J538" s="437"/>
      <c r="K538" s="227"/>
      <c r="L538" s="227">
        <v>1756359.82</v>
      </c>
      <c r="M538" s="227">
        <f t="shared" si="76"/>
        <v>0</v>
      </c>
      <c r="N538" s="365"/>
      <c r="O538" s="18">
        <v>1756359.82</v>
      </c>
      <c r="P538" s="234">
        <f t="shared" si="77"/>
        <v>0</v>
      </c>
      <c r="Q538" s="353"/>
      <c r="R538" s="226">
        <v>2248923.29</v>
      </c>
      <c r="S538" s="226">
        <v>2248923.29</v>
      </c>
      <c r="T538" s="227">
        <v>2251424.0299999998</v>
      </c>
      <c r="U538" s="227">
        <v>2094986.49</v>
      </c>
      <c r="V538" s="227">
        <v>1978660.79</v>
      </c>
      <c r="W538" s="227">
        <v>1982440.65</v>
      </c>
      <c r="X538" s="227">
        <v>1984130.47</v>
      </c>
      <c r="Y538" s="227">
        <v>1980249.67</v>
      </c>
      <c r="Z538" s="227">
        <v>1976627.27</v>
      </c>
      <c r="AA538" s="227">
        <v>2000223.97</v>
      </c>
      <c r="AB538" s="227">
        <v>1999384.08</v>
      </c>
      <c r="AC538" s="227">
        <v>1994497.46</v>
      </c>
      <c r="AD538" s="227">
        <v>1756359.82</v>
      </c>
      <c r="AE538" s="226">
        <v>1756359.82</v>
      </c>
      <c r="AF538" s="227">
        <v>1756359.82</v>
      </c>
      <c r="AG538" s="227">
        <v>1756359.82</v>
      </c>
      <c r="AH538" s="227">
        <v>1756359.82</v>
      </c>
      <c r="AI538" s="227">
        <v>1756359.82</v>
      </c>
      <c r="AJ538" s="227">
        <v>1756359.82</v>
      </c>
      <c r="AK538" s="227">
        <v>1756359.82</v>
      </c>
      <c r="AL538" s="227">
        <v>1756359.82</v>
      </c>
      <c r="AM538" s="227">
        <v>1756359.82</v>
      </c>
      <c r="AN538" s="227">
        <v>1756359.82</v>
      </c>
      <c r="AO538" s="227">
        <v>1756359.82</v>
      </c>
      <c r="AP538" s="228">
        <v>1756359.82</v>
      </c>
      <c r="AQ538" s="227"/>
    </row>
    <row r="539" spans="1:43" s="13" customFormat="1" ht="12.75" outlineLevel="3" x14ac:dyDescent="0.2">
      <c r="A539" s="360" t="s">
        <v>1631</v>
      </c>
      <c r="B539" s="361" t="s">
        <v>2501</v>
      </c>
      <c r="C539" s="362" t="s">
        <v>3351</v>
      </c>
      <c r="D539" s="363"/>
      <c r="E539" s="364"/>
      <c r="F539" s="227">
        <v>-195005.07</v>
      </c>
      <c r="G539" s="227">
        <v>68563.09</v>
      </c>
      <c r="H539" s="227">
        <f t="shared" si="74"/>
        <v>-263568.16000000003</v>
      </c>
      <c r="I539" s="437">
        <f t="shared" si="75"/>
        <v>-3.8441698003984368</v>
      </c>
      <c r="J539" s="437"/>
      <c r="K539" s="227"/>
      <c r="L539" s="227">
        <v>68563.09</v>
      </c>
      <c r="M539" s="227">
        <f t="shared" si="76"/>
        <v>-263568.16000000003</v>
      </c>
      <c r="N539" s="365"/>
      <c r="O539" s="18">
        <v>68563.09</v>
      </c>
      <c r="P539" s="234">
        <f t="shared" si="77"/>
        <v>-263568.16000000003</v>
      </c>
      <c r="Q539" s="353"/>
      <c r="R539" s="226">
        <v>0</v>
      </c>
      <c r="S539" s="226">
        <v>0</v>
      </c>
      <c r="T539" s="227">
        <v>191471.30000000002</v>
      </c>
      <c r="U539" s="227">
        <v>41035.090000000004</v>
      </c>
      <c r="V539" s="227">
        <v>-388751.55</v>
      </c>
      <c r="W539" s="227">
        <v>-569085.87</v>
      </c>
      <c r="X539" s="227">
        <v>-585764.02</v>
      </c>
      <c r="Y539" s="227">
        <v>-685713.04</v>
      </c>
      <c r="Z539" s="227">
        <v>-3354804.32</v>
      </c>
      <c r="AA539" s="227">
        <v>-3222230.45</v>
      </c>
      <c r="AB539" s="227">
        <v>-3805957.41</v>
      </c>
      <c r="AC539" s="227">
        <v>-169574.17</v>
      </c>
      <c r="AD539" s="227">
        <v>68563.09</v>
      </c>
      <c r="AE539" s="226">
        <v>68563.09</v>
      </c>
      <c r="AF539" s="227">
        <v>68563.09</v>
      </c>
      <c r="AG539" s="227">
        <v>68563.09</v>
      </c>
      <c r="AH539" s="227">
        <v>68563.09</v>
      </c>
      <c r="AI539" s="227">
        <v>68563.09</v>
      </c>
      <c r="AJ539" s="227">
        <v>68563.09</v>
      </c>
      <c r="AK539" s="227">
        <v>68563.09</v>
      </c>
      <c r="AL539" s="227">
        <v>68563.09</v>
      </c>
      <c r="AM539" s="227">
        <v>68563.09</v>
      </c>
      <c r="AN539" s="227">
        <v>68563.09</v>
      </c>
      <c r="AO539" s="227">
        <v>68563.09</v>
      </c>
      <c r="AP539" s="228">
        <v>-195005.07</v>
      </c>
      <c r="AQ539" s="227"/>
    </row>
    <row r="540" spans="1:43" s="13" customFormat="1" ht="12.75" outlineLevel="3" x14ac:dyDescent="0.2">
      <c r="A540" s="360" t="s">
        <v>1632</v>
      </c>
      <c r="B540" s="361" t="s">
        <v>2502</v>
      </c>
      <c r="C540" s="362" t="s">
        <v>3351</v>
      </c>
      <c r="D540" s="363"/>
      <c r="E540" s="364"/>
      <c r="F540" s="227">
        <v>691139.99</v>
      </c>
      <c r="G540" s="227">
        <v>0</v>
      </c>
      <c r="H540" s="227">
        <f t="shared" si="74"/>
        <v>691139.99</v>
      </c>
      <c r="I540" s="437" t="str">
        <f t="shared" si="75"/>
        <v>N.M.</v>
      </c>
      <c r="J540" s="437"/>
      <c r="K540" s="227"/>
      <c r="L540" s="227">
        <v>0</v>
      </c>
      <c r="M540" s="227">
        <f t="shared" si="76"/>
        <v>691139.99</v>
      </c>
      <c r="N540" s="365"/>
      <c r="O540" s="18">
        <v>657149.41</v>
      </c>
      <c r="P540" s="234">
        <f t="shared" si="77"/>
        <v>33990.579999999958</v>
      </c>
      <c r="Q540" s="353"/>
      <c r="R540" s="226">
        <v>0</v>
      </c>
      <c r="S540" s="226">
        <v>0</v>
      </c>
      <c r="T540" s="227">
        <v>0</v>
      </c>
      <c r="U540" s="227">
        <v>0</v>
      </c>
      <c r="V540" s="227">
        <v>0</v>
      </c>
      <c r="W540" s="227">
        <v>0</v>
      </c>
      <c r="X540" s="227">
        <v>0</v>
      </c>
      <c r="Y540" s="227">
        <v>0</v>
      </c>
      <c r="Z540" s="227">
        <v>0</v>
      </c>
      <c r="AA540" s="227">
        <v>0</v>
      </c>
      <c r="AB540" s="227">
        <v>0</v>
      </c>
      <c r="AC540" s="227">
        <v>0</v>
      </c>
      <c r="AD540" s="227">
        <v>0</v>
      </c>
      <c r="AE540" s="226">
        <v>0</v>
      </c>
      <c r="AF540" s="227">
        <v>963262.56</v>
      </c>
      <c r="AG540" s="227">
        <v>765269.49</v>
      </c>
      <c r="AH540" s="227">
        <v>-42453.24</v>
      </c>
      <c r="AI540" s="227">
        <v>-142811.56</v>
      </c>
      <c r="AJ540" s="227">
        <v>-332832.3</v>
      </c>
      <c r="AK540" s="227">
        <v>-153378.03</v>
      </c>
      <c r="AL540" s="227">
        <v>-997181.33000000007</v>
      </c>
      <c r="AM540" s="227">
        <v>-1172471.73</v>
      </c>
      <c r="AN540" s="227">
        <v>-369050.5</v>
      </c>
      <c r="AO540" s="227">
        <v>657149.41</v>
      </c>
      <c r="AP540" s="228">
        <v>691139.99</v>
      </c>
      <c r="AQ540" s="227"/>
    </row>
    <row r="541" spans="1:43" s="13" customFormat="1" ht="12.75" outlineLevel="3" x14ac:dyDescent="0.2">
      <c r="A541" s="360" t="s">
        <v>1633</v>
      </c>
      <c r="B541" s="361" t="s">
        <v>2503</v>
      </c>
      <c r="C541" s="362" t="s">
        <v>3352</v>
      </c>
      <c r="D541" s="363"/>
      <c r="E541" s="364"/>
      <c r="F541" s="227">
        <v>-49346</v>
      </c>
      <c r="G541" s="227">
        <v>-49346</v>
      </c>
      <c r="H541" s="227">
        <f t="shared" si="74"/>
        <v>0</v>
      </c>
      <c r="I541" s="437">
        <f t="shared" si="75"/>
        <v>0</v>
      </c>
      <c r="J541" s="437"/>
      <c r="K541" s="227"/>
      <c r="L541" s="227">
        <v>-49346</v>
      </c>
      <c r="M541" s="227">
        <f t="shared" si="76"/>
        <v>0</v>
      </c>
      <c r="N541" s="365"/>
      <c r="O541" s="18">
        <v>-49346</v>
      </c>
      <c r="P541" s="234">
        <f t="shared" si="77"/>
        <v>0</v>
      </c>
      <c r="Q541" s="353"/>
      <c r="R541" s="226">
        <v>-49346</v>
      </c>
      <c r="S541" s="226">
        <v>-49346</v>
      </c>
      <c r="T541" s="227">
        <v>-49346</v>
      </c>
      <c r="U541" s="227">
        <v>-49346</v>
      </c>
      <c r="V541" s="227">
        <v>-49346</v>
      </c>
      <c r="W541" s="227">
        <v>-49346</v>
      </c>
      <c r="X541" s="227">
        <v>-49346</v>
      </c>
      <c r="Y541" s="227">
        <v>-49346</v>
      </c>
      <c r="Z541" s="227">
        <v>-49346</v>
      </c>
      <c r="AA541" s="227">
        <v>-49346</v>
      </c>
      <c r="AB541" s="227">
        <v>-49346</v>
      </c>
      <c r="AC541" s="227">
        <v>-49346</v>
      </c>
      <c r="AD541" s="227">
        <v>-49346</v>
      </c>
      <c r="AE541" s="226">
        <v>-49346</v>
      </c>
      <c r="AF541" s="227">
        <v>-49346</v>
      </c>
      <c r="AG541" s="227">
        <v>-49346</v>
      </c>
      <c r="AH541" s="227">
        <v>-49346</v>
      </c>
      <c r="AI541" s="227">
        <v>-49346</v>
      </c>
      <c r="AJ541" s="227">
        <v>-49346</v>
      </c>
      <c r="AK541" s="227">
        <v>-49346</v>
      </c>
      <c r="AL541" s="227">
        <v>-49346</v>
      </c>
      <c r="AM541" s="227">
        <v>-49346</v>
      </c>
      <c r="AN541" s="227">
        <v>-49346</v>
      </c>
      <c r="AO541" s="227">
        <v>-49346</v>
      </c>
      <c r="AP541" s="228">
        <v>-49346</v>
      </c>
      <c r="AQ541" s="227"/>
    </row>
    <row r="542" spans="1:43" s="13" customFormat="1" ht="12.75" outlineLevel="3" x14ac:dyDescent="0.2">
      <c r="A542" s="360" t="s">
        <v>1634</v>
      </c>
      <c r="B542" s="361" t="s">
        <v>2504</v>
      </c>
      <c r="C542" s="362" t="s">
        <v>3353</v>
      </c>
      <c r="D542" s="363"/>
      <c r="E542" s="364"/>
      <c r="F542" s="227">
        <v>19265.060000000001</v>
      </c>
      <c r="G542" s="227">
        <v>79500.509999999995</v>
      </c>
      <c r="H542" s="227">
        <f t="shared" si="74"/>
        <v>-60235.45</v>
      </c>
      <c r="I542" s="437">
        <f t="shared" si="75"/>
        <v>-0.7576737558035791</v>
      </c>
      <c r="J542" s="437"/>
      <c r="K542" s="227"/>
      <c r="L542" s="227">
        <v>79500.509999999995</v>
      </c>
      <c r="M542" s="227">
        <f t="shared" si="76"/>
        <v>-60235.45</v>
      </c>
      <c r="N542" s="365"/>
      <c r="O542" s="18">
        <v>93287.900000000009</v>
      </c>
      <c r="P542" s="234">
        <f t="shared" si="77"/>
        <v>-74022.840000000011</v>
      </c>
      <c r="Q542" s="353"/>
      <c r="R542" s="226">
        <v>54611.65</v>
      </c>
      <c r="S542" s="226">
        <v>63885.060000000005</v>
      </c>
      <c r="T542" s="227">
        <v>95631.27</v>
      </c>
      <c r="U542" s="227">
        <v>106901.43000000001</v>
      </c>
      <c r="V542" s="227">
        <v>131591.36000000002</v>
      </c>
      <c r="W542" s="227">
        <v>139684.53</v>
      </c>
      <c r="X542" s="227">
        <v>176251.21</v>
      </c>
      <c r="Y542" s="227">
        <v>73123.740000000005</v>
      </c>
      <c r="Z542" s="227">
        <v>90104.07</v>
      </c>
      <c r="AA542" s="227">
        <v>112530.42</v>
      </c>
      <c r="AB542" s="227">
        <v>114185.74</v>
      </c>
      <c r="AC542" s="227">
        <v>138979.59</v>
      </c>
      <c r="AD542" s="227">
        <v>79500.509999999995</v>
      </c>
      <c r="AE542" s="226">
        <v>75394.509999999995</v>
      </c>
      <c r="AF542" s="227">
        <v>77716.460000000006</v>
      </c>
      <c r="AG542" s="227">
        <v>129591.21</v>
      </c>
      <c r="AH542" s="227">
        <v>129332.37000000001</v>
      </c>
      <c r="AI542" s="227">
        <v>157362.73000000001</v>
      </c>
      <c r="AJ542" s="227">
        <v>62186.68</v>
      </c>
      <c r="AK542" s="227">
        <v>146613.47</v>
      </c>
      <c r="AL542" s="227">
        <v>121439.68000000001</v>
      </c>
      <c r="AM542" s="227">
        <v>77098.52</v>
      </c>
      <c r="AN542" s="227">
        <v>86176.57</v>
      </c>
      <c r="AO542" s="227">
        <v>93287.900000000009</v>
      </c>
      <c r="AP542" s="228">
        <v>19265.060000000001</v>
      </c>
      <c r="AQ542" s="227"/>
    </row>
    <row r="543" spans="1:43" s="13" customFormat="1" ht="12.75" outlineLevel="3" x14ac:dyDescent="0.2">
      <c r="A543" s="360" t="s">
        <v>1635</v>
      </c>
      <c r="B543" s="361" t="s">
        <v>2505</v>
      </c>
      <c r="C543" s="362" t="s">
        <v>3354</v>
      </c>
      <c r="D543" s="363"/>
      <c r="E543" s="364"/>
      <c r="F543" s="227">
        <v>5014.51</v>
      </c>
      <c r="G543" s="227">
        <v>5785.6500000000005</v>
      </c>
      <c r="H543" s="227">
        <f t="shared" si="74"/>
        <v>-771.14000000000033</v>
      </c>
      <c r="I543" s="437">
        <f t="shared" si="75"/>
        <v>-0.13328493773387609</v>
      </c>
      <c r="J543" s="437"/>
      <c r="K543" s="227"/>
      <c r="L543" s="227">
        <v>5785.6500000000005</v>
      </c>
      <c r="M543" s="227">
        <f t="shared" si="76"/>
        <v>-771.14000000000033</v>
      </c>
      <c r="N543" s="365"/>
      <c r="O543" s="18">
        <v>89.63</v>
      </c>
      <c r="P543" s="234">
        <f t="shared" si="77"/>
        <v>4924.88</v>
      </c>
      <c r="Q543" s="353"/>
      <c r="R543" s="226">
        <v>4231.6400000000003</v>
      </c>
      <c r="S543" s="226">
        <v>3306.6</v>
      </c>
      <c r="T543" s="227">
        <v>125.57000000000001</v>
      </c>
      <c r="U543" s="227">
        <v>60.49</v>
      </c>
      <c r="V543" s="227">
        <v>30.82</v>
      </c>
      <c r="W543" s="227">
        <v>45.83</v>
      </c>
      <c r="X543" s="227">
        <v>63.45</v>
      </c>
      <c r="Y543" s="227">
        <v>67.320000000000007</v>
      </c>
      <c r="Z543" s="227">
        <v>13.81</v>
      </c>
      <c r="AA543" s="227">
        <v>38.01</v>
      </c>
      <c r="AB543" s="227">
        <v>81.850000000000009</v>
      </c>
      <c r="AC543" s="227">
        <v>222.65</v>
      </c>
      <c r="AD543" s="227">
        <v>5785.6500000000005</v>
      </c>
      <c r="AE543" s="226">
        <v>3821.21</v>
      </c>
      <c r="AF543" s="227">
        <v>173.31</v>
      </c>
      <c r="AG543" s="227">
        <v>124.06</v>
      </c>
      <c r="AH543" s="227">
        <v>97.64</v>
      </c>
      <c r="AI543" s="227">
        <v>120.33</v>
      </c>
      <c r="AJ543" s="227">
        <v>58.1</v>
      </c>
      <c r="AK543" s="227">
        <v>279.40000000000003</v>
      </c>
      <c r="AL543" s="227">
        <v>144.30000000000001</v>
      </c>
      <c r="AM543" s="227">
        <v>29.740000000000002</v>
      </c>
      <c r="AN543" s="227">
        <v>7.88</v>
      </c>
      <c r="AO543" s="227">
        <v>89.63</v>
      </c>
      <c r="AP543" s="228">
        <v>5014.51</v>
      </c>
      <c r="AQ543" s="227"/>
    </row>
    <row r="544" spans="1:43" s="13" customFormat="1" ht="12.75" outlineLevel="3" x14ac:dyDescent="0.2">
      <c r="A544" s="360" t="s">
        <v>1636</v>
      </c>
      <c r="B544" s="361" t="s">
        <v>2506</v>
      </c>
      <c r="C544" s="362" t="s">
        <v>3355</v>
      </c>
      <c r="D544" s="363"/>
      <c r="E544" s="364"/>
      <c r="F544" s="227">
        <v>2396.71</v>
      </c>
      <c r="G544" s="227">
        <v>13180.94</v>
      </c>
      <c r="H544" s="227">
        <f t="shared" si="74"/>
        <v>-10784.23</v>
      </c>
      <c r="I544" s="437">
        <f t="shared" si="75"/>
        <v>-0.81816850695018706</v>
      </c>
      <c r="J544" s="437"/>
      <c r="K544" s="227"/>
      <c r="L544" s="227">
        <v>13180.94</v>
      </c>
      <c r="M544" s="227">
        <f t="shared" si="76"/>
        <v>-10784.23</v>
      </c>
      <c r="N544" s="365"/>
      <c r="O544" s="18">
        <v>51.730000000000004</v>
      </c>
      <c r="P544" s="234">
        <f t="shared" si="77"/>
        <v>2344.98</v>
      </c>
      <c r="Q544" s="353"/>
      <c r="R544" s="226">
        <v>6662.53</v>
      </c>
      <c r="S544" s="226">
        <v>10251.790000000001</v>
      </c>
      <c r="T544" s="227">
        <v>2487.56</v>
      </c>
      <c r="U544" s="227">
        <v>131.53</v>
      </c>
      <c r="V544" s="227">
        <v>0</v>
      </c>
      <c r="W544" s="227">
        <v>0</v>
      </c>
      <c r="X544" s="227">
        <v>0</v>
      </c>
      <c r="Y544" s="227">
        <v>121.49000000000001</v>
      </c>
      <c r="Z544" s="227">
        <v>16.010000000000002</v>
      </c>
      <c r="AA544" s="227">
        <v>83.78</v>
      </c>
      <c r="AB544" s="227">
        <v>187.46</v>
      </c>
      <c r="AC544" s="227">
        <v>601.30000000000007</v>
      </c>
      <c r="AD544" s="227">
        <v>13180.94</v>
      </c>
      <c r="AE544" s="226">
        <v>9104.91</v>
      </c>
      <c r="AF544" s="227">
        <v>1621.76</v>
      </c>
      <c r="AG544" s="227">
        <v>244.34</v>
      </c>
      <c r="AH544" s="227">
        <v>6332.91</v>
      </c>
      <c r="AI544" s="227">
        <v>5860.1</v>
      </c>
      <c r="AJ544" s="227">
        <v>328.14</v>
      </c>
      <c r="AK544" s="227">
        <v>604.25</v>
      </c>
      <c r="AL544" s="227">
        <v>423.72</v>
      </c>
      <c r="AM544" s="227">
        <v>251.6</v>
      </c>
      <c r="AN544" s="227">
        <v>245.65</v>
      </c>
      <c r="AO544" s="227">
        <v>51.730000000000004</v>
      </c>
      <c r="AP544" s="228">
        <v>2396.71</v>
      </c>
      <c r="AQ544" s="227"/>
    </row>
    <row r="545" spans="1:43" s="13" customFormat="1" ht="12.75" outlineLevel="3" x14ac:dyDescent="0.2">
      <c r="A545" s="360" t="s">
        <v>1637</v>
      </c>
      <c r="B545" s="361" t="s">
        <v>2507</v>
      </c>
      <c r="C545" s="362" t="s">
        <v>3356</v>
      </c>
      <c r="D545" s="363"/>
      <c r="E545" s="364"/>
      <c r="F545" s="227">
        <v>0</v>
      </c>
      <c r="G545" s="227">
        <v>492200</v>
      </c>
      <c r="H545" s="227">
        <f t="shared" si="74"/>
        <v>-492200</v>
      </c>
      <c r="I545" s="437" t="str">
        <f t="shared" si="75"/>
        <v>N.M.</v>
      </c>
      <c r="J545" s="437"/>
      <c r="K545" s="227"/>
      <c r="L545" s="227">
        <v>492200</v>
      </c>
      <c r="M545" s="227">
        <f t="shared" si="76"/>
        <v>-492200</v>
      </c>
      <c r="N545" s="365"/>
      <c r="O545" s="18">
        <v>0</v>
      </c>
      <c r="P545" s="234">
        <f t="shared" si="77"/>
        <v>0</v>
      </c>
      <c r="Q545" s="353"/>
      <c r="R545" s="226">
        <v>445900</v>
      </c>
      <c r="S545" s="226">
        <v>445900</v>
      </c>
      <c r="T545" s="227">
        <v>457000</v>
      </c>
      <c r="U545" s="227">
        <v>457000</v>
      </c>
      <c r="V545" s="227">
        <v>457000</v>
      </c>
      <c r="W545" s="227">
        <v>468500</v>
      </c>
      <c r="X545" s="227">
        <v>468500</v>
      </c>
      <c r="Y545" s="227">
        <v>468500</v>
      </c>
      <c r="Z545" s="227">
        <v>480200</v>
      </c>
      <c r="AA545" s="227">
        <v>480200</v>
      </c>
      <c r="AB545" s="227">
        <v>480200</v>
      </c>
      <c r="AC545" s="227">
        <v>492200</v>
      </c>
      <c r="AD545" s="227">
        <v>492200</v>
      </c>
      <c r="AE545" s="226">
        <v>492200</v>
      </c>
      <c r="AF545" s="227">
        <v>504500</v>
      </c>
      <c r="AG545" s="227">
        <v>504500</v>
      </c>
      <c r="AH545" s="227">
        <v>504500</v>
      </c>
      <c r="AI545" s="227">
        <v>0</v>
      </c>
      <c r="AJ545" s="227">
        <v>0</v>
      </c>
      <c r="AK545" s="227">
        <v>0</v>
      </c>
      <c r="AL545" s="227">
        <v>0</v>
      </c>
      <c r="AM545" s="227">
        <v>0</v>
      </c>
      <c r="AN545" s="227">
        <v>0</v>
      </c>
      <c r="AO545" s="227">
        <v>0</v>
      </c>
      <c r="AP545" s="228">
        <v>0</v>
      </c>
      <c r="AQ545" s="227"/>
    </row>
    <row r="546" spans="1:43" s="13" customFormat="1" ht="12.75" outlineLevel="3" x14ac:dyDescent="0.2">
      <c r="A546" s="360" t="s">
        <v>1638</v>
      </c>
      <c r="B546" s="361" t="s">
        <v>2508</v>
      </c>
      <c r="C546" s="362" t="s">
        <v>3356</v>
      </c>
      <c r="D546" s="363"/>
      <c r="E546" s="364"/>
      <c r="F546" s="227">
        <v>0</v>
      </c>
      <c r="G546" s="227">
        <v>0</v>
      </c>
      <c r="H546" s="227">
        <f t="shared" si="74"/>
        <v>0</v>
      </c>
      <c r="I546" s="437">
        <f t="shared" si="75"/>
        <v>0</v>
      </c>
      <c r="J546" s="437"/>
      <c r="K546" s="227"/>
      <c r="L546" s="227">
        <v>0</v>
      </c>
      <c r="M546" s="227">
        <f t="shared" si="76"/>
        <v>0</v>
      </c>
      <c r="N546" s="365"/>
      <c r="O546" s="18">
        <v>0</v>
      </c>
      <c r="P546" s="234">
        <f t="shared" si="77"/>
        <v>0</v>
      </c>
      <c r="Q546" s="353"/>
      <c r="R546" s="226">
        <v>0</v>
      </c>
      <c r="S546" s="226">
        <v>0</v>
      </c>
      <c r="T546" s="227">
        <v>0</v>
      </c>
      <c r="U546" s="227">
        <v>0</v>
      </c>
      <c r="V546" s="227">
        <v>0</v>
      </c>
      <c r="W546" s="227">
        <v>0</v>
      </c>
      <c r="X546" s="227">
        <v>0</v>
      </c>
      <c r="Y546" s="227">
        <v>0</v>
      </c>
      <c r="Z546" s="227">
        <v>0</v>
      </c>
      <c r="AA546" s="227">
        <v>0</v>
      </c>
      <c r="AB546" s="227">
        <v>0</v>
      </c>
      <c r="AC546" s="227">
        <v>0</v>
      </c>
      <c r="AD546" s="227">
        <v>0</v>
      </c>
      <c r="AE546" s="226">
        <v>0</v>
      </c>
      <c r="AF546" s="227">
        <v>0</v>
      </c>
      <c r="AG546" s="227">
        <v>0</v>
      </c>
      <c r="AH546" s="227">
        <v>0</v>
      </c>
      <c r="AI546" s="227">
        <v>3528938.42</v>
      </c>
      <c r="AJ546" s="227">
        <v>3528938.42</v>
      </c>
      <c r="AK546" s="227">
        <v>0</v>
      </c>
      <c r="AL546" s="227">
        <v>0</v>
      </c>
      <c r="AM546" s="227">
        <v>0</v>
      </c>
      <c r="AN546" s="227">
        <v>0</v>
      </c>
      <c r="AO546" s="227">
        <v>0</v>
      </c>
      <c r="AP546" s="228">
        <v>0</v>
      </c>
      <c r="AQ546" s="227"/>
    </row>
    <row r="547" spans="1:43" s="13" customFormat="1" ht="12.75" outlineLevel="3" x14ac:dyDescent="0.2">
      <c r="A547" s="360" t="s">
        <v>1639</v>
      </c>
      <c r="B547" s="361" t="s">
        <v>2509</v>
      </c>
      <c r="C547" s="362" t="s">
        <v>3356</v>
      </c>
      <c r="D547" s="363"/>
      <c r="E547" s="364"/>
      <c r="F547" s="227">
        <v>0</v>
      </c>
      <c r="G547" s="227">
        <v>0</v>
      </c>
      <c r="H547" s="227">
        <f t="shared" si="74"/>
        <v>0</v>
      </c>
      <c r="I547" s="437">
        <f t="shared" si="75"/>
        <v>0</v>
      </c>
      <c r="J547" s="437"/>
      <c r="K547" s="227"/>
      <c r="L547" s="227">
        <v>0</v>
      </c>
      <c r="M547" s="227">
        <f t="shared" si="76"/>
        <v>0</v>
      </c>
      <c r="N547" s="365"/>
      <c r="O547" s="18">
        <v>0</v>
      </c>
      <c r="P547" s="234">
        <f t="shared" si="77"/>
        <v>0</v>
      </c>
      <c r="Q547" s="353"/>
      <c r="R547" s="226">
        <v>75900.240000000005</v>
      </c>
      <c r="S547" s="226">
        <v>0</v>
      </c>
      <c r="T547" s="227">
        <v>13.97</v>
      </c>
      <c r="U547" s="227">
        <v>0</v>
      </c>
      <c r="V547" s="227">
        <v>0</v>
      </c>
      <c r="W547" s="227">
        <v>0</v>
      </c>
      <c r="X547" s="227">
        <v>0</v>
      </c>
      <c r="Y547" s="227">
        <v>0</v>
      </c>
      <c r="Z547" s="227">
        <v>0</v>
      </c>
      <c r="AA547" s="227">
        <v>0</v>
      </c>
      <c r="AB547" s="227">
        <v>0</v>
      </c>
      <c r="AC547" s="227">
        <v>0</v>
      </c>
      <c r="AD547" s="227">
        <v>0</v>
      </c>
      <c r="AE547" s="226">
        <v>0</v>
      </c>
      <c r="AF547" s="227">
        <v>0</v>
      </c>
      <c r="AG547" s="227">
        <v>0</v>
      </c>
      <c r="AH547" s="227">
        <v>0</v>
      </c>
      <c r="AI547" s="227">
        <v>0</v>
      </c>
      <c r="AJ547" s="227">
        <v>0</v>
      </c>
      <c r="AK547" s="227">
        <v>0</v>
      </c>
      <c r="AL547" s="227">
        <v>0</v>
      </c>
      <c r="AM547" s="227">
        <v>0</v>
      </c>
      <c r="AN547" s="227">
        <v>0</v>
      </c>
      <c r="AO547" s="227">
        <v>0</v>
      </c>
      <c r="AP547" s="228">
        <v>0</v>
      </c>
      <c r="AQ547" s="227"/>
    </row>
    <row r="548" spans="1:43" s="13" customFormat="1" ht="12.75" outlineLevel="3" x14ac:dyDescent="0.2">
      <c r="A548" s="360" t="s">
        <v>1640</v>
      </c>
      <c r="B548" s="361" t="s">
        <v>2510</v>
      </c>
      <c r="C548" s="362" t="s">
        <v>3356</v>
      </c>
      <c r="D548" s="363"/>
      <c r="E548" s="364"/>
      <c r="F548" s="227">
        <v>0</v>
      </c>
      <c r="G548" s="227">
        <v>91734.67</v>
      </c>
      <c r="H548" s="227">
        <f t="shared" si="74"/>
        <v>-91734.67</v>
      </c>
      <c r="I548" s="437" t="str">
        <f t="shared" si="75"/>
        <v>N.M.</v>
      </c>
      <c r="J548" s="437"/>
      <c r="K548" s="227"/>
      <c r="L548" s="227">
        <v>91734.67</v>
      </c>
      <c r="M548" s="227">
        <f t="shared" si="76"/>
        <v>-91734.67</v>
      </c>
      <c r="N548" s="365"/>
      <c r="O548" s="18">
        <v>0</v>
      </c>
      <c r="P548" s="234">
        <f t="shared" si="77"/>
        <v>0</v>
      </c>
      <c r="Q548" s="353"/>
      <c r="R548" s="226">
        <v>0</v>
      </c>
      <c r="S548" s="226">
        <v>56939.69</v>
      </c>
      <c r="T548" s="227">
        <v>131237.89000000001</v>
      </c>
      <c r="U548" s="227">
        <v>79523.960000000006</v>
      </c>
      <c r="V548" s="227">
        <v>56489.270000000004</v>
      </c>
      <c r="W548" s="227">
        <v>85292.150000000009</v>
      </c>
      <c r="X548" s="227">
        <v>83829.570000000007</v>
      </c>
      <c r="Y548" s="227">
        <v>49604.72</v>
      </c>
      <c r="Z548" s="227">
        <v>59709.03</v>
      </c>
      <c r="AA548" s="227">
        <v>109771.15000000001</v>
      </c>
      <c r="AB548" s="227">
        <v>72143.47</v>
      </c>
      <c r="AC548" s="227">
        <v>99277.69</v>
      </c>
      <c r="AD548" s="227">
        <v>91734.67</v>
      </c>
      <c r="AE548" s="226">
        <v>270.54000000000002</v>
      </c>
      <c r="AF548" s="227">
        <v>270.16000000000003</v>
      </c>
      <c r="AG548" s="227">
        <v>0</v>
      </c>
      <c r="AH548" s="227">
        <v>0</v>
      </c>
      <c r="AI548" s="227">
        <v>0</v>
      </c>
      <c r="AJ548" s="227">
        <v>0</v>
      </c>
      <c r="AK548" s="227">
        <v>0</v>
      </c>
      <c r="AL548" s="227">
        <v>0</v>
      </c>
      <c r="AM548" s="227">
        <v>0</v>
      </c>
      <c r="AN548" s="227">
        <v>0</v>
      </c>
      <c r="AO548" s="227">
        <v>0</v>
      </c>
      <c r="AP548" s="228">
        <v>0</v>
      </c>
      <c r="AQ548" s="227"/>
    </row>
    <row r="549" spans="1:43" s="13" customFormat="1" ht="12.75" outlineLevel="3" x14ac:dyDescent="0.2">
      <c r="A549" s="360" t="s">
        <v>1641</v>
      </c>
      <c r="B549" s="361" t="s">
        <v>2511</v>
      </c>
      <c r="C549" s="362" t="s">
        <v>3356</v>
      </c>
      <c r="D549" s="363"/>
      <c r="E549" s="364"/>
      <c r="F549" s="227">
        <v>165537.924</v>
      </c>
      <c r="G549" s="227">
        <v>0</v>
      </c>
      <c r="H549" s="227">
        <f t="shared" si="74"/>
        <v>165537.924</v>
      </c>
      <c r="I549" s="437" t="str">
        <f t="shared" si="75"/>
        <v>N.M.</v>
      </c>
      <c r="J549" s="437"/>
      <c r="K549" s="227"/>
      <c r="L549" s="227">
        <v>0</v>
      </c>
      <c r="M549" s="227">
        <f t="shared" si="76"/>
        <v>165537.924</v>
      </c>
      <c r="N549" s="365"/>
      <c r="O549" s="18">
        <v>119880.158</v>
      </c>
      <c r="P549" s="234">
        <f t="shared" si="77"/>
        <v>45657.766000000003</v>
      </c>
      <c r="Q549" s="353"/>
      <c r="R549" s="226">
        <v>0</v>
      </c>
      <c r="S549" s="226">
        <v>0</v>
      </c>
      <c r="T549" s="227">
        <v>0</v>
      </c>
      <c r="U549" s="227">
        <v>0</v>
      </c>
      <c r="V549" s="227">
        <v>0</v>
      </c>
      <c r="W549" s="227">
        <v>0</v>
      </c>
      <c r="X549" s="227">
        <v>0</v>
      </c>
      <c r="Y549" s="227">
        <v>0</v>
      </c>
      <c r="Z549" s="227">
        <v>0</v>
      </c>
      <c r="AA549" s="227">
        <v>0</v>
      </c>
      <c r="AB549" s="227">
        <v>0</v>
      </c>
      <c r="AC549" s="227">
        <v>0</v>
      </c>
      <c r="AD549" s="227">
        <v>0</v>
      </c>
      <c r="AE549" s="226">
        <v>150714.30000000002</v>
      </c>
      <c r="AF549" s="227">
        <v>58797.760000000002</v>
      </c>
      <c r="AG549" s="227">
        <v>79931.820000000007</v>
      </c>
      <c r="AH549" s="227">
        <v>66177.600000000006</v>
      </c>
      <c r="AI549" s="227">
        <v>65689.11</v>
      </c>
      <c r="AJ549" s="227">
        <v>79948.66</v>
      </c>
      <c r="AK549" s="227">
        <v>102249.69</v>
      </c>
      <c r="AL549" s="227">
        <v>171432.32000000001</v>
      </c>
      <c r="AM549" s="227">
        <v>134900.96799999999</v>
      </c>
      <c r="AN549" s="227">
        <v>150789.378</v>
      </c>
      <c r="AO549" s="227">
        <v>119880.158</v>
      </c>
      <c r="AP549" s="228">
        <v>165537.924</v>
      </c>
      <c r="AQ549" s="227"/>
    </row>
    <row r="550" spans="1:43" s="13" customFormat="1" ht="12.75" outlineLevel="3" x14ac:dyDescent="0.2">
      <c r="A550" s="360" t="s">
        <v>1642</v>
      </c>
      <c r="B550" s="361" t="s">
        <v>2512</v>
      </c>
      <c r="C550" s="362" t="s">
        <v>3357</v>
      </c>
      <c r="D550" s="363"/>
      <c r="E550" s="364"/>
      <c r="F550" s="227">
        <v>0</v>
      </c>
      <c r="G550" s="227">
        <v>0</v>
      </c>
      <c r="H550" s="227">
        <f t="shared" si="74"/>
        <v>0</v>
      </c>
      <c r="I550" s="437">
        <f t="shared" si="75"/>
        <v>0</v>
      </c>
      <c r="J550" s="437"/>
      <c r="K550" s="227"/>
      <c r="L550" s="227">
        <v>0</v>
      </c>
      <c r="M550" s="227">
        <f t="shared" si="76"/>
        <v>0</v>
      </c>
      <c r="N550" s="365"/>
      <c r="O550" s="18">
        <v>0</v>
      </c>
      <c r="P550" s="234">
        <f t="shared" si="77"/>
        <v>0</v>
      </c>
      <c r="Q550" s="353"/>
      <c r="R550" s="226">
        <v>0</v>
      </c>
      <c r="S550" s="226">
        <v>0</v>
      </c>
      <c r="T550" s="227">
        <v>0</v>
      </c>
      <c r="U550" s="227">
        <v>0</v>
      </c>
      <c r="V550" s="227">
        <v>0</v>
      </c>
      <c r="W550" s="227">
        <v>0</v>
      </c>
      <c r="X550" s="227">
        <v>0</v>
      </c>
      <c r="Y550" s="227">
        <v>0</v>
      </c>
      <c r="Z550" s="227">
        <v>0</v>
      </c>
      <c r="AA550" s="227">
        <v>0</v>
      </c>
      <c r="AB550" s="227">
        <v>0</v>
      </c>
      <c r="AC550" s="227">
        <v>-1391.2</v>
      </c>
      <c r="AD550" s="227">
        <v>0</v>
      </c>
      <c r="AE550" s="226">
        <v>0</v>
      </c>
      <c r="AF550" s="227">
        <v>0</v>
      </c>
      <c r="AG550" s="227">
        <v>0</v>
      </c>
      <c r="AH550" s="227">
        <v>0</v>
      </c>
      <c r="AI550" s="227">
        <v>0</v>
      </c>
      <c r="AJ550" s="227">
        <v>0</v>
      </c>
      <c r="AK550" s="227">
        <v>0</v>
      </c>
      <c r="AL550" s="227">
        <v>0</v>
      </c>
      <c r="AM550" s="227">
        <v>0</v>
      </c>
      <c r="AN550" s="227">
        <v>0</v>
      </c>
      <c r="AO550" s="227">
        <v>0</v>
      </c>
      <c r="AP550" s="228">
        <v>0</v>
      </c>
      <c r="AQ550" s="227"/>
    </row>
    <row r="551" spans="1:43" s="13" customFormat="1" ht="12.75" outlineLevel="3" x14ac:dyDescent="0.2">
      <c r="A551" s="360" t="s">
        <v>1643</v>
      </c>
      <c r="B551" s="361" t="s">
        <v>2513</v>
      </c>
      <c r="C551" s="362" t="s">
        <v>3357</v>
      </c>
      <c r="D551" s="363"/>
      <c r="E551" s="364"/>
      <c r="F551" s="227">
        <v>1801976.1099999999</v>
      </c>
      <c r="G551" s="227">
        <v>2199410.29</v>
      </c>
      <c r="H551" s="227">
        <f t="shared" si="74"/>
        <v>-397434.18000000017</v>
      </c>
      <c r="I551" s="437">
        <f t="shared" si="75"/>
        <v>-0.18070033672525929</v>
      </c>
      <c r="J551" s="437"/>
      <c r="K551" s="227"/>
      <c r="L551" s="227">
        <v>2199410.29</v>
      </c>
      <c r="M551" s="227">
        <f t="shared" si="76"/>
        <v>-397434.18000000017</v>
      </c>
      <c r="N551" s="365"/>
      <c r="O551" s="18">
        <v>1801976.1099999999</v>
      </c>
      <c r="P551" s="234">
        <f t="shared" si="77"/>
        <v>0</v>
      </c>
      <c r="Q551" s="353"/>
      <c r="R551" s="226">
        <v>13123986.060000001</v>
      </c>
      <c r="S551" s="226">
        <v>13123527.390000001</v>
      </c>
      <c r="T551" s="227">
        <v>5203412.49</v>
      </c>
      <c r="U551" s="227">
        <v>4412746.76</v>
      </c>
      <c r="V551" s="227">
        <v>4203219.8</v>
      </c>
      <c r="W551" s="227">
        <v>4187565.82</v>
      </c>
      <c r="X551" s="227">
        <v>4133888.15</v>
      </c>
      <c r="Y551" s="227">
        <v>4133888.15</v>
      </c>
      <c r="Z551" s="227">
        <v>2839419.2199999997</v>
      </c>
      <c r="AA551" s="227">
        <v>2837682.18</v>
      </c>
      <c r="AB551" s="227">
        <v>2837682.18</v>
      </c>
      <c r="AC551" s="227">
        <v>2199410.29</v>
      </c>
      <c r="AD551" s="227">
        <v>2199410.29</v>
      </c>
      <c r="AE551" s="226">
        <v>2199410.29</v>
      </c>
      <c r="AF551" s="227">
        <v>2199410.29</v>
      </c>
      <c r="AG551" s="227">
        <v>2199410.29</v>
      </c>
      <c r="AH551" s="227">
        <v>2199410.29</v>
      </c>
      <c r="AI551" s="227">
        <v>2199410.29</v>
      </c>
      <c r="AJ551" s="227">
        <v>2199410.29</v>
      </c>
      <c r="AK551" s="227">
        <v>2199410.29</v>
      </c>
      <c r="AL551" s="227">
        <v>2199410.29</v>
      </c>
      <c r="AM551" s="227">
        <v>2199410.29</v>
      </c>
      <c r="AN551" s="227">
        <v>1801976.1099999999</v>
      </c>
      <c r="AO551" s="227">
        <v>1801976.1099999999</v>
      </c>
      <c r="AP551" s="228">
        <v>1801976.1099999999</v>
      </c>
      <c r="AQ551" s="227"/>
    </row>
    <row r="552" spans="1:43" s="13" customFormat="1" ht="12.75" outlineLevel="3" x14ac:dyDescent="0.2">
      <c r="A552" s="360" t="s">
        <v>1644</v>
      </c>
      <c r="B552" s="361" t="s">
        <v>2514</v>
      </c>
      <c r="C552" s="362" t="s">
        <v>3357</v>
      </c>
      <c r="D552" s="363"/>
      <c r="E552" s="364"/>
      <c r="F552" s="227">
        <v>1195586.26</v>
      </c>
      <c r="G552" s="227">
        <v>17667205.690000001</v>
      </c>
      <c r="H552" s="227">
        <f t="shared" si="74"/>
        <v>-16471619.430000002</v>
      </c>
      <c r="I552" s="437">
        <f t="shared" si="75"/>
        <v>-0.93232737078072703</v>
      </c>
      <c r="J552" s="437"/>
      <c r="K552" s="227"/>
      <c r="L552" s="227">
        <v>17667205.690000001</v>
      </c>
      <c r="M552" s="227">
        <f t="shared" si="76"/>
        <v>-16471619.430000002</v>
      </c>
      <c r="N552" s="365"/>
      <c r="O552" s="18">
        <v>1195586.26</v>
      </c>
      <c r="P552" s="234">
        <f t="shared" si="77"/>
        <v>0</v>
      </c>
      <c r="Q552" s="353"/>
      <c r="R552" s="226">
        <v>19140712.850000001</v>
      </c>
      <c r="S552" s="226">
        <v>19140712.850000001</v>
      </c>
      <c r="T552" s="227">
        <v>19140712.850000001</v>
      </c>
      <c r="U552" s="227">
        <v>19140712.850000001</v>
      </c>
      <c r="V552" s="227">
        <v>19140712.850000001</v>
      </c>
      <c r="W552" s="227">
        <v>19140712.850000001</v>
      </c>
      <c r="X552" s="227">
        <v>19140712.850000001</v>
      </c>
      <c r="Y552" s="227">
        <v>19140712.850000001</v>
      </c>
      <c r="Z552" s="227">
        <v>17670284.829999998</v>
      </c>
      <c r="AA552" s="227">
        <v>17688100.890000001</v>
      </c>
      <c r="AB552" s="227">
        <v>17671285.079999998</v>
      </c>
      <c r="AC552" s="227">
        <v>17667379.629999999</v>
      </c>
      <c r="AD552" s="227">
        <v>17667205.690000001</v>
      </c>
      <c r="AE552" s="226">
        <v>13367324.98</v>
      </c>
      <c r="AF552" s="227">
        <v>11955713.369999999</v>
      </c>
      <c r="AG552" s="227">
        <v>5813652.6100000003</v>
      </c>
      <c r="AH552" s="227">
        <v>5068838.75</v>
      </c>
      <c r="AI552" s="227">
        <v>4673277.2699999996</v>
      </c>
      <c r="AJ552" s="227">
        <v>4666285.09</v>
      </c>
      <c r="AK552" s="227">
        <v>4465141.57</v>
      </c>
      <c r="AL552" s="227">
        <v>2341035.4900000002</v>
      </c>
      <c r="AM552" s="227">
        <v>1433708.98</v>
      </c>
      <c r="AN552" s="227">
        <v>1378713.35</v>
      </c>
      <c r="AO552" s="227">
        <v>1195586.26</v>
      </c>
      <c r="AP552" s="228">
        <v>1195586.26</v>
      </c>
      <c r="AQ552" s="227"/>
    </row>
    <row r="553" spans="1:43" s="13" customFormat="1" ht="12.75" outlineLevel="3" x14ac:dyDescent="0.2">
      <c r="A553" s="360" t="s">
        <v>1645</v>
      </c>
      <c r="B553" s="361" t="s">
        <v>2515</v>
      </c>
      <c r="C553" s="362" t="s">
        <v>3357</v>
      </c>
      <c r="D553" s="363"/>
      <c r="E553" s="364"/>
      <c r="F553" s="227">
        <v>12748862.300000001</v>
      </c>
      <c r="G553" s="227">
        <v>19416700</v>
      </c>
      <c r="H553" s="227">
        <f t="shared" si="74"/>
        <v>-6667837.6999999993</v>
      </c>
      <c r="I553" s="437">
        <f t="shared" si="75"/>
        <v>-0.34340736067405891</v>
      </c>
      <c r="J553" s="437"/>
      <c r="K553" s="227"/>
      <c r="L553" s="227">
        <v>19416700</v>
      </c>
      <c r="M553" s="227">
        <f t="shared" si="76"/>
        <v>-6667837.6999999993</v>
      </c>
      <c r="N553" s="365"/>
      <c r="O553" s="18">
        <v>17970382.140000001</v>
      </c>
      <c r="P553" s="234">
        <f t="shared" si="77"/>
        <v>-5221519.84</v>
      </c>
      <c r="Q553" s="353"/>
      <c r="R553" s="226">
        <v>0</v>
      </c>
      <c r="S553" s="226">
        <v>0</v>
      </c>
      <c r="T553" s="227">
        <v>0</v>
      </c>
      <c r="U553" s="227">
        <v>0</v>
      </c>
      <c r="V553" s="227">
        <v>0</v>
      </c>
      <c r="W553" s="227">
        <v>0</v>
      </c>
      <c r="X553" s="227">
        <v>0</v>
      </c>
      <c r="Y553" s="227">
        <v>65600</v>
      </c>
      <c r="Z553" s="227">
        <v>59000</v>
      </c>
      <c r="AA553" s="227">
        <v>59000</v>
      </c>
      <c r="AB553" s="227">
        <v>59000</v>
      </c>
      <c r="AC553" s="227">
        <v>59000</v>
      </c>
      <c r="AD553" s="227">
        <v>19416700</v>
      </c>
      <c r="AE553" s="226">
        <v>19416700</v>
      </c>
      <c r="AF553" s="227">
        <v>19416700</v>
      </c>
      <c r="AG553" s="227">
        <v>19419758.59</v>
      </c>
      <c r="AH553" s="227">
        <v>19417103.59</v>
      </c>
      <c r="AI553" s="227">
        <v>19417103.59</v>
      </c>
      <c r="AJ553" s="227">
        <v>19417103.59</v>
      </c>
      <c r="AK553" s="227">
        <v>19417103.59</v>
      </c>
      <c r="AL553" s="227">
        <v>17962606.780000001</v>
      </c>
      <c r="AM553" s="227">
        <v>17987739.77</v>
      </c>
      <c r="AN553" s="227">
        <v>17970844.440000001</v>
      </c>
      <c r="AO553" s="227">
        <v>17970382.140000001</v>
      </c>
      <c r="AP553" s="228">
        <v>12748862.300000001</v>
      </c>
      <c r="AQ553" s="227"/>
    </row>
    <row r="554" spans="1:43" s="13" customFormat="1" ht="12.75" outlineLevel="3" x14ac:dyDescent="0.2">
      <c r="A554" s="360" t="s">
        <v>1646</v>
      </c>
      <c r="B554" s="361" t="s">
        <v>2516</v>
      </c>
      <c r="C554" s="362" t="s">
        <v>3357</v>
      </c>
      <c r="D554" s="363"/>
      <c r="E554" s="364"/>
      <c r="F554" s="227">
        <v>22334568</v>
      </c>
      <c r="G554" s="227">
        <v>0</v>
      </c>
      <c r="H554" s="227">
        <f t="shared" si="74"/>
        <v>22334568</v>
      </c>
      <c r="I554" s="437" t="str">
        <f t="shared" si="75"/>
        <v>N.M.</v>
      </c>
      <c r="J554" s="437"/>
      <c r="K554" s="227"/>
      <c r="L554" s="227">
        <v>0</v>
      </c>
      <c r="M554" s="227">
        <f t="shared" si="76"/>
        <v>22334568</v>
      </c>
      <c r="N554" s="365"/>
      <c r="O554" s="18">
        <v>59000</v>
      </c>
      <c r="P554" s="234">
        <f t="shared" si="77"/>
        <v>22275568</v>
      </c>
      <c r="Q554" s="353"/>
      <c r="R554" s="226">
        <v>0</v>
      </c>
      <c r="S554" s="226">
        <v>0</v>
      </c>
      <c r="T554" s="227">
        <v>0</v>
      </c>
      <c r="U554" s="227">
        <v>0</v>
      </c>
      <c r="V554" s="227">
        <v>0</v>
      </c>
      <c r="W554" s="227">
        <v>0</v>
      </c>
      <c r="X554" s="227">
        <v>0</v>
      </c>
      <c r="Y554" s="227">
        <v>0</v>
      </c>
      <c r="Z554" s="227">
        <v>0</v>
      </c>
      <c r="AA554" s="227">
        <v>0</v>
      </c>
      <c r="AB554" s="227">
        <v>0</v>
      </c>
      <c r="AC554" s="227">
        <v>0</v>
      </c>
      <c r="AD554" s="227">
        <v>0</v>
      </c>
      <c r="AE554" s="226">
        <v>0</v>
      </c>
      <c r="AF554" s="227">
        <v>0</v>
      </c>
      <c r="AG554" s="227">
        <v>0</v>
      </c>
      <c r="AH554" s="227">
        <v>0</v>
      </c>
      <c r="AI554" s="227">
        <v>0</v>
      </c>
      <c r="AJ554" s="227">
        <v>0</v>
      </c>
      <c r="AK554" s="227">
        <v>59000</v>
      </c>
      <c r="AL554" s="227">
        <v>59000</v>
      </c>
      <c r="AM554" s="227">
        <v>59000</v>
      </c>
      <c r="AN554" s="227">
        <v>59000</v>
      </c>
      <c r="AO554" s="227">
        <v>59000</v>
      </c>
      <c r="AP554" s="228">
        <v>22334568</v>
      </c>
      <c r="AQ554" s="227"/>
    </row>
    <row r="555" spans="1:43" s="13" customFormat="1" ht="12.75" outlineLevel="3" x14ac:dyDescent="0.2">
      <c r="A555" s="360" t="s">
        <v>1647</v>
      </c>
      <c r="B555" s="361" t="s">
        <v>2517</v>
      </c>
      <c r="C555" s="362" t="s">
        <v>3358</v>
      </c>
      <c r="D555" s="363"/>
      <c r="E555" s="364"/>
      <c r="F555" s="227">
        <v>-225823</v>
      </c>
      <c r="G555" s="227">
        <v>-225823</v>
      </c>
      <c r="H555" s="227">
        <f t="shared" si="74"/>
        <v>0</v>
      </c>
      <c r="I555" s="437">
        <f t="shared" si="75"/>
        <v>0</v>
      </c>
      <c r="J555" s="437"/>
      <c r="K555" s="227"/>
      <c r="L555" s="227">
        <v>-225823</v>
      </c>
      <c r="M555" s="227">
        <f t="shared" si="76"/>
        <v>0</v>
      </c>
      <c r="N555" s="365"/>
      <c r="O555" s="18">
        <v>-225823</v>
      </c>
      <c r="P555" s="234">
        <f t="shared" si="77"/>
        <v>0</v>
      </c>
      <c r="Q555" s="353"/>
      <c r="R555" s="226">
        <v>-225823</v>
      </c>
      <c r="S555" s="226">
        <v>-225823</v>
      </c>
      <c r="T555" s="227">
        <v>-225823</v>
      </c>
      <c r="U555" s="227">
        <v>-225823</v>
      </c>
      <c r="V555" s="227">
        <v>-225823</v>
      </c>
      <c r="W555" s="227">
        <v>-225823</v>
      </c>
      <c r="X555" s="227">
        <v>-225823</v>
      </c>
      <c r="Y555" s="227">
        <v>-225823</v>
      </c>
      <c r="Z555" s="227">
        <v>-225823</v>
      </c>
      <c r="AA555" s="227">
        <v>-225823</v>
      </c>
      <c r="AB555" s="227">
        <v>-225823</v>
      </c>
      <c r="AC555" s="227">
        <v>-225823</v>
      </c>
      <c r="AD555" s="227">
        <v>-225823</v>
      </c>
      <c r="AE555" s="226">
        <v>-225823</v>
      </c>
      <c r="AF555" s="227">
        <v>-225823</v>
      </c>
      <c r="AG555" s="227">
        <v>-225823</v>
      </c>
      <c r="AH555" s="227">
        <v>-225823</v>
      </c>
      <c r="AI555" s="227">
        <v>-225823</v>
      </c>
      <c r="AJ555" s="227">
        <v>-225823</v>
      </c>
      <c r="AK555" s="227">
        <v>-225823</v>
      </c>
      <c r="AL555" s="227">
        <v>-225823</v>
      </c>
      <c r="AM555" s="227">
        <v>-225823</v>
      </c>
      <c r="AN555" s="227">
        <v>-225823</v>
      </c>
      <c r="AO555" s="227">
        <v>-225823</v>
      </c>
      <c r="AP555" s="228">
        <v>-225823</v>
      </c>
      <c r="AQ555" s="227"/>
    </row>
    <row r="556" spans="1:43" s="13" customFormat="1" ht="12.75" outlineLevel="3" x14ac:dyDescent="0.2">
      <c r="A556" s="360" t="s">
        <v>1648</v>
      </c>
      <c r="B556" s="361" t="s">
        <v>2518</v>
      </c>
      <c r="C556" s="362" t="s">
        <v>3358</v>
      </c>
      <c r="D556" s="363"/>
      <c r="E556" s="364"/>
      <c r="F556" s="227">
        <v>174650</v>
      </c>
      <c r="G556" s="227">
        <v>174650</v>
      </c>
      <c r="H556" s="227">
        <f t="shared" si="74"/>
        <v>0</v>
      </c>
      <c r="I556" s="437">
        <f t="shared" si="75"/>
        <v>0</v>
      </c>
      <c r="J556" s="437"/>
      <c r="K556" s="227"/>
      <c r="L556" s="227">
        <v>174650</v>
      </c>
      <c r="M556" s="227">
        <f t="shared" si="76"/>
        <v>0</v>
      </c>
      <c r="N556" s="365"/>
      <c r="O556" s="18">
        <v>174650</v>
      </c>
      <c r="P556" s="234">
        <f t="shared" si="77"/>
        <v>0</v>
      </c>
      <c r="Q556" s="353"/>
      <c r="R556" s="226">
        <v>174650</v>
      </c>
      <c r="S556" s="226">
        <v>174650</v>
      </c>
      <c r="T556" s="227">
        <v>174650</v>
      </c>
      <c r="U556" s="227">
        <v>174650</v>
      </c>
      <c r="V556" s="227">
        <v>174650</v>
      </c>
      <c r="W556" s="227">
        <v>174650</v>
      </c>
      <c r="X556" s="227">
        <v>174650</v>
      </c>
      <c r="Y556" s="227">
        <v>174650</v>
      </c>
      <c r="Z556" s="227">
        <v>174650</v>
      </c>
      <c r="AA556" s="227">
        <v>174650</v>
      </c>
      <c r="AB556" s="227">
        <v>174650</v>
      </c>
      <c r="AC556" s="227">
        <v>174650</v>
      </c>
      <c r="AD556" s="227">
        <v>174650</v>
      </c>
      <c r="AE556" s="226">
        <v>174650</v>
      </c>
      <c r="AF556" s="227">
        <v>174650</v>
      </c>
      <c r="AG556" s="227">
        <v>174650</v>
      </c>
      <c r="AH556" s="227">
        <v>174650</v>
      </c>
      <c r="AI556" s="227">
        <v>174650</v>
      </c>
      <c r="AJ556" s="227">
        <v>174650</v>
      </c>
      <c r="AK556" s="227">
        <v>174650</v>
      </c>
      <c r="AL556" s="227">
        <v>174650</v>
      </c>
      <c r="AM556" s="227">
        <v>174650</v>
      </c>
      <c r="AN556" s="227">
        <v>174650</v>
      </c>
      <c r="AO556" s="227">
        <v>174650</v>
      </c>
      <c r="AP556" s="228">
        <v>174650</v>
      </c>
      <c r="AQ556" s="227"/>
    </row>
    <row r="557" spans="1:43" s="13" customFormat="1" ht="12.75" outlineLevel="3" x14ac:dyDescent="0.2">
      <c r="A557" s="360" t="s">
        <v>1649</v>
      </c>
      <c r="B557" s="361" t="s">
        <v>2519</v>
      </c>
      <c r="C557" s="362" t="s">
        <v>3358</v>
      </c>
      <c r="D557" s="363"/>
      <c r="E557" s="364"/>
      <c r="F557" s="227">
        <v>243115</v>
      </c>
      <c r="G557" s="227">
        <v>243115</v>
      </c>
      <c r="H557" s="227">
        <f t="shared" ref="H557:H588" si="78">+F557-G557</f>
        <v>0</v>
      </c>
      <c r="I557" s="437">
        <f t="shared" ref="I557:I588" si="79">IF(G557&lt;0,IF(H557=0,0,IF(OR(G557=0,F557=0),"N.M.",IF(ABS(H557/G557)&gt;=10,"N.M.",H557/(-G557)))),IF(H557=0,0,IF(OR(G557=0,F557=0),"N.M.",IF(ABS(H557/G557)&gt;=10,"N.M.",H557/G557))))</f>
        <v>0</v>
      </c>
      <c r="J557" s="437"/>
      <c r="K557" s="227"/>
      <c r="L557" s="227">
        <v>243115</v>
      </c>
      <c r="M557" s="227">
        <f t="shared" ref="M557:M588" si="80">F557-L557</f>
        <v>0</v>
      </c>
      <c r="N557" s="365"/>
      <c r="O557" s="18">
        <v>243115</v>
      </c>
      <c r="P557" s="234">
        <f t="shared" ref="P557:P588" si="81">+F557-O557</f>
        <v>0</v>
      </c>
      <c r="Q557" s="353"/>
      <c r="R557" s="226">
        <v>243115</v>
      </c>
      <c r="S557" s="226">
        <v>243115</v>
      </c>
      <c r="T557" s="227">
        <v>243115</v>
      </c>
      <c r="U557" s="227">
        <v>243115</v>
      </c>
      <c r="V557" s="227">
        <v>243115</v>
      </c>
      <c r="W557" s="227">
        <v>243115</v>
      </c>
      <c r="X557" s="227">
        <v>243115</v>
      </c>
      <c r="Y557" s="227">
        <v>243115</v>
      </c>
      <c r="Z557" s="227">
        <v>243115</v>
      </c>
      <c r="AA557" s="227">
        <v>243115</v>
      </c>
      <c r="AB557" s="227">
        <v>243115</v>
      </c>
      <c r="AC557" s="227">
        <v>243115</v>
      </c>
      <c r="AD557" s="227">
        <v>243115</v>
      </c>
      <c r="AE557" s="226">
        <v>243115</v>
      </c>
      <c r="AF557" s="227">
        <v>243115</v>
      </c>
      <c r="AG557" s="227">
        <v>243115</v>
      </c>
      <c r="AH557" s="227">
        <v>243115</v>
      </c>
      <c r="AI557" s="227">
        <v>243115</v>
      </c>
      <c r="AJ557" s="227">
        <v>243115</v>
      </c>
      <c r="AK557" s="227">
        <v>243115</v>
      </c>
      <c r="AL557" s="227">
        <v>243115</v>
      </c>
      <c r="AM557" s="227">
        <v>243115</v>
      </c>
      <c r="AN557" s="227">
        <v>243115</v>
      </c>
      <c r="AO557" s="227">
        <v>243115</v>
      </c>
      <c r="AP557" s="228">
        <v>243115</v>
      </c>
      <c r="AQ557" s="227"/>
    </row>
    <row r="558" spans="1:43" s="13" customFormat="1" ht="12.75" outlineLevel="3" x14ac:dyDescent="0.2">
      <c r="A558" s="360" t="s">
        <v>1650</v>
      </c>
      <c r="B558" s="361" t="s">
        <v>2520</v>
      </c>
      <c r="C558" s="362" t="s">
        <v>3358</v>
      </c>
      <c r="D558" s="363"/>
      <c r="E558" s="364"/>
      <c r="F558" s="227">
        <v>48643</v>
      </c>
      <c r="G558" s="227">
        <v>48643</v>
      </c>
      <c r="H558" s="227">
        <f t="shared" si="78"/>
        <v>0</v>
      </c>
      <c r="I558" s="437">
        <f t="shared" si="79"/>
        <v>0</v>
      </c>
      <c r="J558" s="437"/>
      <c r="K558" s="227"/>
      <c r="L558" s="227">
        <v>48643</v>
      </c>
      <c r="M558" s="227">
        <f t="shared" si="80"/>
        <v>0</v>
      </c>
      <c r="N558" s="365"/>
      <c r="O558" s="18">
        <v>48643</v>
      </c>
      <c r="P558" s="234">
        <f t="shared" si="81"/>
        <v>0</v>
      </c>
      <c r="Q558" s="353"/>
      <c r="R558" s="226">
        <v>253815</v>
      </c>
      <c r="S558" s="226">
        <v>253815</v>
      </c>
      <c r="T558" s="227">
        <v>253815</v>
      </c>
      <c r="U558" s="227">
        <v>253815</v>
      </c>
      <c r="V558" s="227">
        <v>253815</v>
      </c>
      <c r="W558" s="227">
        <v>253815</v>
      </c>
      <c r="X558" s="227">
        <v>253815</v>
      </c>
      <c r="Y558" s="227">
        <v>253815</v>
      </c>
      <c r="Z558" s="227">
        <v>253815</v>
      </c>
      <c r="AA558" s="227">
        <v>253815</v>
      </c>
      <c r="AB558" s="227">
        <v>253815</v>
      </c>
      <c r="AC558" s="227">
        <v>253815</v>
      </c>
      <c r="AD558" s="227">
        <v>48643</v>
      </c>
      <c r="AE558" s="226">
        <v>48643</v>
      </c>
      <c r="AF558" s="227">
        <v>48643</v>
      </c>
      <c r="AG558" s="227">
        <v>48643</v>
      </c>
      <c r="AH558" s="227">
        <v>48643</v>
      </c>
      <c r="AI558" s="227">
        <v>48643</v>
      </c>
      <c r="AJ558" s="227">
        <v>48643</v>
      </c>
      <c r="AK558" s="227">
        <v>48643</v>
      </c>
      <c r="AL558" s="227">
        <v>48643</v>
      </c>
      <c r="AM558" s="227">
        <v>48643</v>
      </c>
      <c r="AN558" s="227">
        <v>48643</v>
      </c>
      <c r="AO558" s="227">
        <v>48643</v>
      </c>
      <c r="AP558" s="228">
        <v>48643</v>
      </c>
      <c r="AQ558" s="227"/>
    </row>
    <row r="559" spans="1:43" s="13" customFormat="1" ht="12.75" outlineLevel="3" x14ac:dyDescent="0.2">
      <c r="A559" s="360" t="s">
        <v>1651</v>
      </c>
      <c r="B559" s="361" t="s">
        <v>2521</v>
      </c>
      <c r="C559" s="362" t="s">
        <v>3359</v>
      </c>
      <c r="D559" s="363"/>
      <c r="E559" s="364"/>
      <c r="F559" s="227">
        <v>0</v>
      </c>
      <c r="G559" s="227">
        <v>0</v>
      </c>
      <c r="H559" s="227">
        <f t="shared" si="78"/>
        <v>0</v>
      </c>
      <c r="I559" s="437">
        <f t="shared" si="79"/>
        <v>0</v>
      </c>
      <c r="J559" s="437"/>
      <c r="K559" s="227"/>
      <c r="L559" s="227">
        <v>0</v>
      </c>
      <c r="M559" s="227">
        <f t="shared" si="80"/>
        <v>0</v>
      </c>
      <c r="N559" s="365"/>
      <c r="O559" s="18">
        <v>0</v>
      </c>
      <c r="P559" s="234">
        <f t="shared" si="81"/>
        <v>0</v>
      </c>
      <c r="Q559" s="353"/>
      <c r="R559" s="226">
        <v>411700.12</v>
      </c>
      <c r="S559" s="226">
        <v>0</v>
      </c>
      <c r="T559" s="227">
        <v>0</v>
      </c>
      <c r="U559" s="227">
        <v>0</v>
      </c>
      <c r="V559" s="227">
        <v>0</v>
      </c>
      <c r="W559" s="227">
        <v>0</v>
      </c>
      <c r="X559" s="227">
        <v>0</v>
      </c>
      <c r="Y559" s="227">
        <v>0</v>
      </c>
      <c r="Z559" s="227">
        <v>0</v>
      </c>
      <c r="AA559" s="227">
        <v>0</v>
      </c>
      <c r="AB559" s="227">
        <v>0</v>
      </c>
      <c r="AC559" s="227">
        <v>0</v>
      </c>
      <c r="AD559" s="227">
        <v>0</v>
      </c>
      <c r="AE559" s="226">
        <v>0</v>
      </c>
      <c r="AF559" s="227">
        <v>0</v>
      </c>
      <c r="AG559" s="227">
        <v>0</v>
      </c>
      <c r="AH559" s="227">
        <v>0</v>
      </c>
      <c r="AI559" s="227">
        <v>0</v>
      </c>
      <c r="AJ559" s="227">
        <v>0</v>
      </c>
      <c r="AK559" s="227">
        <v>0</v>
      </c>
      <c r="AL559" s="227">
        <v>0</v>
      </c>
      <c r="AM559" s="227">
        <v>0</v>
      </c>
      <c r="AN559" s="227">
        <v>0</v>
      </c>
      <c r="AO559" s="227">
        <v>0</v>
      </c>
      <c r="AP559" s="228">
        <v>0</v>
      </c>
      <c r="AQ559" s="227"/>
    </row>
    <row r="560" spans="1:43" s="13" customFormat="1" ht="12.75" outlineLevel="3" x14ac:dyDescent="0.2">
      <c r="A560" s="360" t="s">
        <v>1652</v>
      </c>
      <c r="B560" s="361" t="s">
        <v>2522</v>
      </c>
      <c r="C560" s="362" t="s">
        <v>3359</v>
      </c>
      <c r="D560" s="363"/>
      <c r="E560" s="364"/>
      <c r="F560" s="227">
        <v>0</v>
      </c>
      <c r="G560" s="227">
        <v>520816.67</v>
      </c>
      <c r="H560" s="227">
        <f t="shared" si="78"/>
        <v>-520816.67</v>
      </c>
      <c r="I560" s="437" t="str">
        <f t="shared" si="79"/>
        <v>N.M.</v>
      </c>
      <c r="J560" s="437"/>
      <c r="K560" s="227"/>
      <c r="L560" s="227">
        <v>520816.67</v>
      </c>
      <c r="M560" s="227">
        <f t="shared" si="80"/>
        <v>-520816.67</v>
      </c>
      <c r="N560" s="365"/>
      <c r="O560" s="18">
        <v>0</v>
      </c>
      <c r="P560" s="234">
        <f t="shared" si="81"/>
        <v>0</v>
      </c>
      <c r="Q560" s="353"/>
      <c r="R560" s="226">
        <v>0</v>
      </c>
      <c r="S560" s="226">
        <v>521586.53</v>
      </c>
      <c r="T560" s="227">
        <v>521586.53</v>
      </c>
      <c r="U560" s="227">
        <v>521586.53</v>
      </c>
      <c r="V560" s="227">
        <v>521586.53</v>
      </c>
      <c r="W560" s="227">
        <v>521586.53</v>
      </c>
      <c r="X560" s="227">
        <v>521586.53</v>
      </c>
      <c r="Y560" s="227">
        <v>521586.53</v>
      </c>
      <c r="Z560" s="227">
        <v>521586.53</v>
      </c>
      <c r="AA560" s="227">
        <v>521586.53</v>
      </c>
      <c r="AB560" s="227">
        <v>521586.53</v>
      </c>
      <c r="AC560" s="227">
        <v>521586.53</v>
      </c>
      <c r="AD560" s="227">
        <v>520816.67</v>
      </c>
      <c r="AE560" s="226">
        <v>0</v>
      </c>
      <c r="AF560" s="227">
        <v>0</v>
      </c>
      <c r="AG560" s="227">
        <v>0</v>
      </c>
      <c r="AH560" s="227">
        <v>0</v>
      </c>
      <c r="AI560" s="227">
        <v>0</v>
      </c>
      <c r="AJ560" s="227">
        <v>0</v>
      </c>
      <c r="AK560" s="227">
        <v>0</v>
      </c>
      <c r="AL560" s="227">
        <v>0</v>
      </c>
      <c r="AM560" s="227">
        <v>0</v>
      </c>
      <c r="AN560" s="227">
        <v>0</v>
      </c>
      <c r="AO560" s="227">
        <v>0</v>
      </c>
      <c r="AP560" s="228">
        <v>0</v>
      </c>
      <c r="AQ560" s="227"/>
    </row>
    <row r="561" spans="1:43" s="13" customFormat="1" ht="12.75" outlineLevel="3" x14ac:dyDescent="0.2">
      <c r="A561" s="360" t="s">
        <v>1653</v>
      </c>
      <c r="B561" s="361" t="s">
        <v>2523</v>
      </c>
      <c r="C561" s="362" t="s">
        <v>3359</v>
      </c>
      <c r="D561" s="363"/>
      <c r="E561" s="364"/>
      <c r="F561" s="227">
        <v>524001.67</v>
      </c>
      <c r="G561" s="227">
        <v>0</v>
      </c>
      <c r="H561" s="227">
        <f t="shared" si="78"/>
        <v>524001.67</v>
      </c>
      <c r="I561" s="437" t="str">
        <f t="shared" si="79"/>
        <v>N.M.</v>
      </c>
      <c r="J561" s="437"/>
      <c r="K561" s="227"/>
      <c r="L561" s="227">
        <v>0</v>
      </c>
      <c r="M561" s="227">
        <f t="shared" si="80"/>
        <v>524001.67</v>
      </c>
      <c r="N561" s="365"/>
      <c r="O561" s="18">
        <v>524765.53</v>
      </c>
      <c r="P561" s="234">
        <f t="shared" si="81"/>
        <v>-763.86000000004424</v>
      </c>
      <c r="Q561" s="353"/>
      <c r="R561" s="226">
        <v>0</v>
      </c>
      <c r="S561" s="226">
        <v>0</v>
      </c>
      <c r="T561" s="227">
        <v>0</v>
      </c>
      <c r="U561" s="227">
        <v>0</v>
      </c>
      <c r="V561" s="227">
        <v>0</v>
      </c>
      <c r="W561" s="227">
        <v>0</v>
      </c>
      <c r="X561" s="227">
        <v>0</v>
      </c>
      <c r="Y561" s="227">
        <v>0</v>
      </c>
      <c r="Z561" s="227">
        <v>0</v>
      </c>
      <c r="AA561" s="227">
        <v>0</v>
      </c>
      <c r="AB561" s="227">
        <v>0</v>
      </c>
      <c r="AC561" s="227">
        <v>0</v>
      </c>
      <c r="AD561" s="227">
        <v>0</v>
      </c>
      <c r="AE561" s="226">
        <v>524765.53</v>
      </c>
      <c r="AF561" s="227">
        <v>524765.53</v>
      </c>
      <c r="AG561" s="227">
        <v>524765.53</v>
      </c>
      <c r="AH561" s="227">
        <v>524765.53</v>
      </c>
      <c r="AI561" s="227">
        <v>524765.53</v>
      </c>
      <c r="AJ561" s="227">
        <v>524765.53</v>
      </c>
      <c r="AK561" s="227">
        <v>524765.53</v>
      </c>
      <c r="AL561" s="227">
        <v>524765.53</v>
      </c>
      <c r="AM561" s="227">
        <v>524765.53</v>
      </c>
      <c r="AN561" s="227">
        <v>524765.53</v>
      </c>
      <c r="AO561" s="227">
        <v>524765.53</v>
      </c>
      <c r="AP561" s="228">
        <v>524001.67</v>
      </c>
      <c r="AQ561" s="227"/>
    </row>
    <row r="562" spans="1:43" s="13" customFormat="1" ht="12.75" outlineLevel="3" x14ac:dyDescent="0.2">
      <c r="A562" s="360" t="s">
        <v>1654</v>
      </c>
      <c r="B562" s="361" t="s">
        <v>2524</v>
      </c>
      <c r="C562" s="362" t="s">
        <v>3360</v>
      </c>
      <c r="D562" s="363"/>
      <c r="E562" s="364"/>
      <c r="F562" s="227">
        <v>0</v>
      </c>
      <c r="G562" s="227">
        <v>0</v>
      </c>
      <c r="H562" s="227">
        <f t="shared" si="78"/>
        <v>0</v>
      </c>
      <c r="I562" s="437">
        <f t="shared" si="79"/>
        <v>0</v>
      </c>
      <c r="J562" s="437"/>
      <c r="K562" s="227"/>
      <c r="L562" s="227">
        <v>0</v>
      </c>
      <c r="M562" s="227">
        <f t="shared" si="80"/>
        <v>0</v>
      </c>
      <c r="N562" s="365"/>
      <c r="O562" s="18">
        <v>0</v>
      </c>
      <c r="P562" s="234">
        <f t="shared" si="81"/>
        <v>0</v>
      </c>
      <c r="Q562" s="353"/>
      <c r="R562" s="226">
        <v>0</v>
      </c>
      <c r="S562" s="226">
        <v>0</v>
      </c>
      <c r="T562" s="227">
        <v>0</v>
      </c>
      <c r="U562" s="227">
        <v>0</v>
      </c>
      <c r="V562" s="227">
        <v>0</v>
      </c>
      <c r="W562" s="227">
        <v>0</v>
      </c>
      <c r="X562" s="227">
        <v>0</v>
      </c>
      <c r="Y562" s="227">
        <v>0</v>
      </c>
      <c r="Z562" s="227">
        <v>0</v>
      </c>
      <c r="AA562" s="227">
        <v>0</v>
      </c>
      <c r="AB562" s="227">
        <v>0</v>
      </c>
      <c r="AC562" s="227">
        <v>0</v>
      </c>
      <c r="AD562" s="227">
        <v>0</v>
      </c>
      <c r="AE562" s="226">
        <v>0</v>
      </c>
      <c r="AF562" s="227">
        <v>0</v>
      </c>
      <c r="AG562" s="227">
        <v>0</v>
      </c>
      <c r="AH562" s="227">
        <v>0</v>
      </c>
      <c r="AI562" s="227">
        <v>0</v>
      </c>
      <c r="AJ562" s="227">
        <v>0</v>
      </c>
      <c r="AK562" s="227">
        <v>0</v>
      </c>
      <c r="AL562" s="227">
        <v>4858.53</v>
      </c>
      <c r="AM562" s="227">
        <v>0</v>
      </c>
      <c r="AN562" s="227">
        <v>0</v>
      </c>
      <c r="AO562" s="227">
        <v>0</v>
      </c>
      <c r="AP562" s="228">
        <v>0</v>
      </c>
      <c r="AQ562" s="227"/>
    </row>
    <row r="563" spans="1:43" s="13" customFormat="1" ht="12.75" outlineLevel="3" x14ac:dyDescent="0.2">
      <c r="A563" s="360" t="s">
        <v>1655</v>
      </c>
      <c r="B563" s="361" t="s">
        <v>2525</v>
      </c>
      <c r="C563" s="362" t="s">
        <v>3360</v>
      </c>
      <c r="D563" s="363"/>
      <c r="E563" s="364"/>
      <c r="F563" s="227">
        <v>0</v>
      </c>
      <c r="G563" s="227">
        <v>0</v>
      </c>
      <c r="H563" s="227">
        <f t="shared" si="78"/>
        <v>0</v>
      </c>
      <c r="I563" s="437">
        <f t="shared" si="79"/>
        <v>0</v>
      </c>
      <c r="J563" s="437"/>
      <c r="K563" s="227"/>
      <c r="L563" s="227">
        <v>0</v>
      </c>
      <c r="M563" s="227">
        <f t="shared" si="80"/>
        <v>0</v>
      </c>
      <c r="N563" s="365"/>
      <c r="O563" s="18">
        <v>0</v>
      </c>
      <c r="P563" s="234">
        <f t="shared" si="81"/>
        <v>0</v>
      </c>
      <c r="Q563" s="353"/>
      <c r="R563" s="226">
        <v>5735.07</v>
      </c>
      <c r="S563" s="226">
        <v>4200</v>
      </c>
      <c r="T563" s="227">
        <v>0</v>
      </c>
      <c r="U563" s="227">
        <v>0</v>
      </c>
      <c r="V563" s="227">
        <v>0</v>
      </c>
      <c r="W563" s="227">
        <v>-2316</v>
      </c>
      <c r="X563" s="227">
        <v>0</v>
      </c>
      <c r="Y563" s="227">
        <v>0</v>
      </c>
      <c r="Z563" s="227">
        <v>0</v>
      </c>
      <c r="AA563" s="227">
        <v>0</v>
      </c>
      <c r="AB563" s="227">
        <v>0</v>
      </c>
      <c r="AC563" s="227">
        <v>0</v>
      </c>
      <c r="AD563" s="227">
        <v>0</v>
      </c>
      <c r="AE563" s="226">
        <v>0</v>
      </c>
      <c r="AF563" s="227">
        <v>0</v>
      </c>
      <c r="AG563" s="227">
        <v>0</v>
      </c>
      <c r="AH563" s="227">
        <v>0</v>
      </c>
      <c r="AI563" s="227">
        <v>0</v>
      </c>
      <c r="AJ563" s="227">
        <v>574.39</v>
      </c>
      <c r="AK563" s="227">
        <v>574.39</v>
      </c>
      <c r="AL563" s="227">
        <v>1161.6400000000001</v>
      </c>
      <c r="AM563" s="227">
        <v>0</v>
      </c>
      <c r="AN563" s="227">
        <v>0</v>
      </c>
      <c r="AO563" s="227">
        <v>0</v>
      </c>
      <c r="AP563" s="228">
        <v>0</v>
      </c>
      <c r="AQ563" s="227"/>
    </row>
    <row r="564" spans="1:43" s="13" customFormat="1" ht="12.75" outlineLevel="3" x14ac:dyDescent="0.2">
      <c r="A564" s="360" t="s">
        <v>1656</v>
      </c>
      <c r="B564" s="361" t="s">
        <v>2526</v>
      </c>
      <c r="C564" s="362" t="s">
        <v>3360</v>
      </c>
      <c r="D564" s="363"/>
      <c r="E564" s="364"/>
      <c r="F564" s="227">
        <v>0</v>
      </c>
      <c r="G564" s="227">
        <v>5687.37</v>
      </c>
      <c r="H564" s="227">
        <f t="shared" si="78"/>
        <v>-5687.37</v>
      </c>
      <c r="I564" s="437" t="str">
        <f t="shared" si="79"/>
        <v>N.M.</v>
      </c>
      <c r="J564" s="437"/>
      <c r="K564" s="227"/>
      <c r="L564" s="227">
        <v>5687.37</v>
      </c>
      <c r="M564" s="227">
        <f t="shared" si="80"/>
        <v>-5687.37</v>
      </c>
      <c r="N564" s="365"/>
      <c r="O564" s="18">
        <v>0</v>
      </c>
      <c r="P564" s="234">
        <f t="shared" si="81"/>
        <v>0</v>
      </c>
      <c r="Q564" s="353"/>
      <c r="R564" s="226">
        <v>0</v>
      </c>
      <c r="S564" s="226">
        <v>2887.31</v>
      </c>
      <c r="T564" s="227">
        <v>4287.3100000000004</v>
      </c>
      <c r="U564" s="227">
        <v>5687.31</v>
      </c>
      <c r="V564" s="227">
        <v>7087.31</v>
      </c>
      <c r="W564" s="227">
        <v>6603.31</v>
      </c>
      <c r="X564" s="227">
        <v>5687.31</v>
      </c>
      <c r="Y564" s="227">
        <v>7087.31</v>
      </c>
      <c r="Z564" s="227">
        <v>4287.3100000000004</v>
      </c>
      <c r="AA564" s="227">
        <v>5687.31</v>
      </c>
      <c r="AB564" s="227">
        <v>7087.31</v>
      </c>
      <c r="AC564" s="227">
        <v>4287.3100000000004</v>
      </c>
      <c r="AD564" s="227">
        <v>5687.37</v>
      </c>
      <c r="AE564" s="226">
        <v>4200</v>
      </c>
      <c r="AF564" s="227">
        <v>0</v>
      </c>
      <c r="AG564" s="227">
        <v>0</v>
      </c>
      <c r="AH564" s="227">
        <v>0</v>
      </c>
      <c r="AI564" s="227">
        <v>0</v>
      </c>
      <c r="AJ564" s="227">
        <v>0</v>
      </c>
      <c r="AK564" s="227">
        <v>0</v>
      </c>
      <c r="AL564" s="227">
        <v>0</v>
      </c>
      <c r="AM564" s="227">
        <v>0</v>
      </c>
      <c r="AN564" s="227">
        <v>0</v>
      </c>
      <c r="AO564" s="227">
        <v>0</v>
      </c>
      <c r="AP564" s="228">
        <v>0</v>
      </c>
      <c r="AQ564" s="227"/>
    </row>
    <row r="565" spans="1:43" s="13" customFormat="1" ht="12.75" outlineLevel="3" x14ac:dyDescent="0.2">
      <c r="A565" s="360" t="s">
        <v>1657</v>
      </c>
      <c r="B565" s="361" t="s">
        <v>2527</v>
      </c>
      <c r="C565" s="362" t="s">
        <v>3360</v>
      </c>
      <c r="D565" s="363"/>
      <c r="E565" s="364"/>
      <c r="F565" s="227">
        <v>1604.91</v>
      </c>
      <c r="G565" s="227">
        <v>0</v>
      </c>
      <c r="H565" s="227">
        <f t="shared" si="78"/>
        <v>1604.91</v>
      </c>
      <c r="I565" s="437" t="str">
        <f t="shared" si="79"/>
        <v>N.M.</v>
      </c>
      <c r="J565" s="437"/>
      <c r="K565" s="227"/>
      <c r="L565" s="227">
        <v>0</v>
      </c>
      <c r="M565" s="227">
        <f t="shared" si="80"/>
        <v>1604.91</v>
      </c>
      <c r="N565" s="365"/>
      <c r="O565" s="18">
        <v>1604.91</v>
      </c>
      <c r="P565" s="234">
        <f t="shared" si="81"/>
        <v>0</v>
      </c>
      <c r="Q565" s="353"/>
      <c r="R565" s="226">
        <v>0</v>
      </c>
      <c r="S565" s="226">
        <v>0</v>
      </c>
      <c r="T565" s="227">
        <v>0</v>
      </c>
      <c r="U565" s="227">
        <v>0</v>
      </c>
      <c r="V565" s="227">
        <v>0</v>
      </c>
      <c r="W565" s="227">
        <v>0</v>
      </c>
      <c r="X565" s="227">
        <v>0</v>
      </c>
      <c r="Y565" s="227">
        <v>0</v>
      </c>
      <c r="Z565" s="227">
        <v>0</v>
      </c>
      <c r="AA565" s="227">
        <v>0</v>
      </c>
      <c r="AB565" s="227">
        <v>0</v>
      </c>
      <c r="AC565" s="227">
        <v>0</v>
      </c>
      <c r="AD565" s="227">
        <v>0</v>
      </c>
      <c r="AE565" s="226">
        <v>1604.91</v>
      </c>
      <c r="AF565" s="227">
        <v>1604.91</v>
      </c>
      <c r="AG565" s="227">
        <v>1604.91</v>
      </c>
      <c r="AH565" s="227">
        <v>1604.91</v>
      </c>
      <c r="AI565" s="227">
        <v>1604.91</v>
      </c>
      <c r="AJ565" s="227">
        <v>1604.91</v>
      </c>
      <c r="AK565" s="227">
        <v>1604.91</v>
      </c>
      <c r="AL565" s="227">
        <v>1604.91</v>
      </c>
      <c r="AM565" s="227">
        <v>1604.91</v>
      </c>
      <c r="AN565" s="227">
        <v>1604.91</v>
      </c>
      <c r="AO565" s="227">
        <v>1604.91</v>
      </c>
      <c r="AP565" s="228">
        <v>1604.91</v>
      </c>
      <c r="AQ565" s="227"/>
    </row>
    <row r="566" spans="1:43" s="13" customFormat="1" ht="12.75" outlineLevel="3" x14ac:dyDescent="0.2">
      <c r="A566" s="360" t="s">
        <v>1658</v>
      </c>
      <c r="B566" s="361" t="s">
        <v>2528</v>
      </c>
      <c r="C566" s="362" t="s">
        <v>3361</v>
      </c>
      <c r="D566" s="363"/>
      <c r="E566" s="364"/>
      <c r="F566" s="227">
        <v>-145</v>
      </c>
      <c r="G566" s="227">
        <v>-145</v>
      </c>
      <c r="H566" s="227">
        <f t="shared" si="78"/>
        <v>0</v>
      </c>
      <c r="I566" s="437">
        <f t="shared" si="79"/>
        <v>0</v>
      </c>
      <c r="J566" s="437"/>
      <c r="K566" s="227"/>
      <c r="L566" s="227">
        <v>-145</v>
      </c>
      <c r="M566" s="227">
        <f t="shared" si="80"/>
        <v>0</v>
      </c>
      <c r="N566" s="365"/>
      <c r="O566" s="18">
        <v>-145</v>
      </c>
      <c r="P566" s="234">
        <f t="shared" si="81"/>
        <v>0</v>
      </c>
      <c r="Q566" s="353"/>
      <c r="R566" s="226">
        <v>-145</v>
      </c>
      <c r="S566" s="226">
        <v>-145</v>
      </c>
      <c r="T566" s="227">
        <v>-145</v>
      </c>
      <c r="U566" s="227">
        <v>-145</v>
      </c>
      <c r="V566" s="227">
        <v>-145</v>
      </c>
      <c r="W566" s="227">
        <v>-145</v>
      </c>
      <c r="X566" s="227">
        <v>-145</v>
      </c>
      <c r="Y566" s="227">
        <v>-145</v>
      </c>
      <c r="Z566" s="227">
        <v>-145</v>
      </c>
      <c r="AA566" s="227">
        <v>-145</v>
      </c>
      <c r="AB566" s="227">
        <v>-145</v>
      </c>
      <c r="AC566" s="227">
        <v>-145</v>
      </c>
      <c r="AD566" s="227">
        <v>-145</v>
      </c>
      <c r="AE566" s="226">
        <v>-145</v>
      </c>
      <c r="AF566" s="227">
        <v>-145</v>
      </c>
      <c r="AG566" s="227">
        <v>-145</v>
      </c>
      <c r="AH566" s="227">
        <v>-145</v>
      </c>
      <c r="AI566" s="227">
        <v>-145</v>
      </c>
      <c r="AJ566" s="227">
        <v>-145</v>
      </c>
      <c r="AK566" s="227">
        <v>-145</v>
      </c>
      <c r="AL566" s="227">
        <v>-145</v>
      </c>
      <c r="AM566" s="227">
        <v>-145</v>
      </c>
      <c r="AN566" s="227">
        <v>-145</v>
      </c>
      <c r="AO566" s="227">
        <v>-145</v>
      </c>
      <c r="AP566" s="228">
        <v>-145</v>
      </c>
      <c r="AQ566" s="227"/>
    </row>
    <row r="567" spans="1:43" s="13" customFormat="1" ht="12.75" outlineLevel="3" x14ac:dyDescent="0.2">
      <c r="A567" s="360" t="s">
        <v>1659</v>
      </c>
      <c r="B567" s="361" t="s">
        <v>2529</v>
      </c>
      <c r="C567" s="362" t="s">
        <v>3361</v>
      </c>
      <c r="D567" s="363"/>
      <c r="E567" s="364"/>
      <c r="F567" s="227">
        <v>-200</v>
      </c>
      <c r="G567" s="227">
        <v>-200</v>
      </c>
      <c r="H567" s="227">
        <f t="shared" si="78"/>
        <v>0</v>
      </c>
      <c r="I567" s="437">
        <f t="shared" si="79"/>
        <v>0</v>
      </c>
      <c r="J567" s="437"/>
      <c r="K567" s="227"/>
      <c r="L567" s="227">
        <v>-200</v>
      </c>
      <c r="M567" s="227">
        <f t="shared" si="80"/>
        <v>0</v>
      </c>
      <c r="N567" s="365"/>
      <c r="O567" s="18">
        <v>-200</v>
      </c>
      <c r="P567" s="234">
        <f t="shared" si="81"/>
        <v>0</v>
      </c>
      <c r="Q567" s="353"/>
      <c r="R567" s="226">
        <v>-200</v>
      </c>
      <c r="S567" s="226">
        <v>-200</v>
      </c>
      <c r="T567" s="227">
        <v>-200</v>
      </c>
      <c r="U567" s="227">
        <v>-200</v>
      </c>
      <c r="V567" s="227">
        <v>-200</v>
      </c>
      <c r="W567" s="227">
        <v>-200</v>
      </c>
      <c r="X567" s="227">
        <v>-200</v>
      </c>
      <c r="Y567" s="227">
        <v>-200</v>
      </c>
      <c r="Z567" s="227">
        <v>-200</v>
      </c>
      <c r="AA567" s="227">
        <v>-200</v>
      </c>
      <c r="AB567" s="227">
        <v>-200</v>
      </c>
      <c r="AC567" s="227">
        <v>-200</v>
      </c>
      <c r="AD567" s="227">
        <v>-200</v>
      </c>
      <c r="AE567" s="226">
        <v>-200</v>
      </c>
      <c r="AF567" s="227">
        <v>-200</v>
      </c>
      <c r="AG567" s="227">
        <v>-200</v>
      </c>
      <c r="AH567" s="227">
        <v>-200</v>
      </c>
      <c r="AI567" s="227">
        <v>-200</v>
      </c>
      <c r="AJ567" s="227">
        <v>-200</v>
      </c>
      <c r="AK567" s="227">
        <v>-200</v>
      </c>
      <c r="AL567" s="227">
        <v>-200</v>
      </c>
      <c r="AM567" s="227">
        <v>-200</v>
      </c>
      <c r="AN567" s="227">
        <v>-200</v>
      </c>
      <c r="AO567" s="227">
        <v>-200</v>
      </c>
      <c r="AP567" s="228">
        <v>-200</v>
      </c>
      <c r="AQ567" s="227"/>
    </row>
    <row r="568" spans="1:43" s="13" customFormat="1" ht="12.75" outlineLevel="3" x14ac:dyDescent="0.2">
      <c r="A568" s="360" t="s">
        <v>1660</v>
      </c>
      <c r="B568" s="361" t="s">
        <v>2530</v>
      </c>
      <c r="C568" s="362" t="s">
        <v>3361</v>
      </c>
      <c r="D568" s="363"/>
      <c r="E568" s="364"/>
      <c r="F568" s="227">
        <v>-175</v>
      </c>
      <c r="G568" s="227">
        <v>0</v>
      </c>
      <c r="H568" s="227">
        <f t="shared" si="78"/>
        <v>-175</v>
      </c>
      <c r="I568" s="437" t="str">
        <f t="shared" si="79"/>
        <v>N.M.</v>
      </c>
      <c r="J568" s="437"/>
      <c r="K568" s="227"/>
      <c r="L568" s="227">
        <v>0</v>
      </c>
      <c r="M568" s="227">
        <f t="shared" si="80"/>
        <v>-175</v>
      </c>
      <c r="N568" s="365"/>
      <c r="O568" s="18">
        <v>-175</v>
      </c>
      <c r="P568" s="234">
        <f t="shared" si="81"/>
        <v>0</v>
      </c>
      <c r="Q568" s="353"/>
      <c r="R568" s="226">
        <v>0</v>
      </c>
      <c r="S568" s="226">
        <v>0</v>
      </c>
      <c r="T568" s="227">
        <v>0</v>
      </c>
      <c r="U568" s="227">
        <v>0</v>
      </c>
      <c r="V568" s="227">
        <v>0</v>
      </c>
      <c r="W568" s="227">
        <v>0</v>
      </c>
      <c r="X568" s="227">
        <v>0</v>
      </c>
      <c r="Y568" s="227">
        <v>0</v>
      </c>
      <c r="Z568" s="227">
        <v>0</v>
      </c>
      <c r="AA568" s="227">
        <v>0</v>
      </c>
      <c r="AB568" s="227">
        <v>0</v>
      </c>
      <c r="AC568" s="227">
        <v>0</v>
      </c>
      <c r="AD568" s="227">
        <v>0</v>
      </c>
      <c r="AE568" s="226">
        <v>0</v>
      </c>
      <c r="AF568" s="227">
        <v>0</v>
      </c>
      <c r="AG568" s="227">
        <v>0</v>
      </c>
      <c r="AH568" s="227">
        <v>0</v>
      </c>
      <c r="AI568" s="227">
        <v>0</v>
      </c>
      <c r="AJ568" s="227">
        <v>0</v>
      </c>
      <c r="AK568" s="227">
        <v>-175</v>
      </c>
      <c r="AL568" s="227">
        <v>-175</v>
      </c>
      <c r="AM568" s="227">
        <v>-175</v>
      </c>
      <c r="AN568" s="227">
        <v>-175</v>
      </c>
      <c r="AO568" s="227">
        <v>-175</v>
      </c>
      <c r="AP568" s="228">
        <v>-175</v>
      </c>
      <c r="AQ568" s="227"/>
    </row>
    <row r="569" spans="1:43" s="13" customFormat="1" ht="12.75" outlineLevel="3" x14ac:dyDescent="0.2">
      <c r="A569" s="360" t="s">
        <v>1661</v>
      </c>
      <c r="B569" s="361" t="s">
        <v>2531</v>
      </c>
      <c r="C569" s="362" t="s">
        <v>3362</v>
      </c>
      <c r="D569" s="363"/>
      <c r="E569" s="364"/>
      <c r="F569" s="227">
        <v>-26</v>
      </c>
      <c r="G569" s="227">
        <v>-26</v>
      </c>
      <c r="H569" s="227">
        <f t="shared" si="78"/>
        <v>0</v>
      </c>
      <c r="I569" s="437">
        <f t="shared" si="79"/>
        <v>0</v>
      </c>
      <c r="J569" s="437"/>
      <c r="K569" s="227"/>
      <c r="L569" s="227">
        <v>-26</v>
      </c>
      <c r="M569" s="227">
        <f t="shared" si="80"/>
        <v>0</v>
      </c>
      <c r="N569" s="365"/>
      <c r="O569" s="18">
        <v>-26</v>
      </c>
      <c r="P569" s="234">
        <f t="shared" si="81"/>
        <v>0</v>
      </c>
      <c r="Q569" s="353"/>
      <c r="R569" s="226">
        <v>-26</v>
      </c>
      <c r="S569" s="226">
        <v>-26</v>
      </c>
      <c r="T569" s="227">
        <v>-26</v>
      </c>
      <c r="U569" s="227">
        <v>-26</v>
      </c>
      <c r="V569" s="227">
        <v>-26</v>
      </c>
      <c r="W569" s="227">
        <v>-26</v>
      </c>
      <c r="X569" s="227">
        <v>-26</v>
      </c>
      <c r="Y569" s="227">
        <v>-26</v>
      </c>
      <c r="Z569" s="227">
        <v>-26</v>
      </c>
      <c r="AA569" s="227">
        <v>-26</v>
      </c>
      <c r="AB569" s="227">
        <v>-26</v>
      </c>
      <c r="AC569" s="227">
        <v>-26</v>
      </c>
      <c r="AD569" s="227">
        <v>-26</v>
      </c>
      <c r="AE569" s="226">
        <v>-26</v>
      </c>
      <c r="AF569" s="227">
        <v>-26</v>
      </c>
      <c r="AG569" s="227">
        <v>-26</v>
      </c>
      <c r="AH569" s="227">
        <v>-26</v>
      </c>
      <c r="AI569" s="227">
        <v>-26</v>
      </c>
      <c r="AJ569" s="227">
        <v>-26</v>
      </c>
      <c r="AK569" s="227">
        <v>-26</v>
      </c>
      <c r="AL569" s="227">
        <v>-26</v>
      </c>
      <c r="AM569" s="227">
        <v>-26</v>
      </c>
      <c r="AN569" s="227">
        <v>-26</v>
      </c>
      <c r="AO569" s="227">
        <v>-26</v>
      </c>
      <c r="AP569" s="228">
        <v>-26</v>
      </c>
      <c r="AQ569" s="227"/>
    </row>
    <row r="570" spans="1:43" s="13" customFormat="1" ht="12.75" outlineLevel="3" x14ac:dyDescent="0.2">
      <c r="A570" s="360" t="s">
        <v>1662</v>
      </c>
      <c r="B570" s="361" t="s">
        <v>2532</v>
      </c>
      <c r="C570" s="362" t="s">
        <v>3363</v>
      </c>
      <c r="D570" s="363"/>
      <c r="E570" s="364"/>
      <c r="F570" s="227">
        <v>274522.59000000003</v>
      </c>
      <c r="G570" s="227">
        <v>274522.59000000003</v>
      </c>
      <c r="H570" s="227">
        <f t="shared" si="78"/>
        <v>0</v>
      </c>
      <c r="I570" s="437">
        <f t="shared" si="79"/>
        <v>0</v>
      </c>
      <c r="J570" s="437"/>
      <c r="K570" s="227"/>
      <c r="L570" s="227">
        <v>274522.59000000003</v>
      </c>
      <c r="M570" s="227">
        <f t="shared" si="80"/>
        <v>0</v>
      </c>
      <c r="N570" s="365"/>
      <c r="O570" s="18">
        <v>274522.59000000003</v>
      </c>
      <c r="P570" s="234">
        <f t="shared" si="81"/>
        <v>0</v>
      </c>
      <c r="Q570" s="353"/>
      <c r="R570" s="226">
        <v>289028.39</v>
      </c>
      <c r="S570" s="226">
        <v>289028.39</v>
      </c>
      <c r="T570" s="227">
        <v>281097.15000000002</v>
      </c>
      <c r="U570" s="227">
        <v>275874.76</v>
      </c>
      <c r="V570" s="227">
        <v>275868.24</v>
      </c>
      <c r="W570" s="227">
        <v>275868.24</v>
      </c>
      <c r="X570" s="227">
        <v>275868.24</v>
      </c>
      <c r="Y570" s="227">
        <v>275868.24</v>
      </c>
      <c r="Z570" s="227">
        <v>274236.67</v>
      </c>
      <c r="AA570" s="227">
        <v>274522.59000000003</v>
      </c>
      <c r="AB570" s="227">
        <v>274522.59000000003</v>
      </c>
      <c r="AC570" s="227">
        <v>274522.59000000003</v>
      </c>
      <c r="AD570" s="227">
        <v>274522.59000000003</v>
      </c>
      <c r="AE570" s="226">
        <v>274522.59000000003</v>
      </c>
      <c r="AF570" s="227">
        <v>274522.59000000003</v>
      </c>
      <c r="AG570" s="227">
        <v>274522.59000000003</v>
      </c>
      <c r="AH570" s="227">
        <v>274522.59000000003</v>
      </c>
      <c r="AI570" s="227">
        <v>274522.59000000003</v>
      </c>
      <c r="AJ570" s="227">
        <v>274522.59000000003</v>
      </c>
      <c r="AK570" s="227">
        <v>274522.59000000003</v>
      </c>
      <c r="AL570" s="227">
        <v>274522.59000000003</v>
      </c>
      <c r="AM570" s="227">
        <v>274522.59000000003</v>
      </c>
      <c r="AN570" s="227">
        <v>274522.59000000003</v>
      </c>
      <c r="AO570" s="227">
        <v>274522.59000000003</v>
      </c>
      <c r="AP570" s="228">
        <v>274522.59000000003</v>
      </c>
      <c r="AQ570" s="227"/>
    </row>
    <row r="571" spans="1:43" s="13" customFormat="1" ht="12.75" outlineLevel="3" x14ac:dyDescent="0.2">
      <c r="A571" s="360" t="s">
        <v>1663</v>
      </c>
      <c r="B571" s="361" t="s">
        <v>2533</v>
      </c>
      <c r="C571" s="362" t="s">
        <v>3363</v>
      </c>
      <c r="D571" s="363"/>
      <c r="E571" s="364"/>
      <c r="F571" s="227">
        <v>363105.71</v>
      </c>
      <c r="G571" s="227">
        <v>489554.52</v>
      </c>
      <c r="H571" s="227">
        <f t="shared" si="78"/>
        <v>-126448.81</v>
      </c>
      <c r="I571" s="437">
        <f t="shared" si="79"/>
        <v>-0.25829362171959924</v>
      </c>
      <c r="J571" s="437"/>
      <c r="K571" s="227"/>
      <c r="L571" s="227">
        <v>489554.52</v>
      </c>
      <c r="M571" s="227">
        <f t="shared" si="80"/>
        <v>-126448.81</v>
      </c>
      <c r="N571" s="365"/>
      <c r="O571" s="18">
        <v>363105.71</v>
      </c>
      <c r="P571" s="234">
        <f t="shared" si="81"/>
        <v>0</v>
      </c>
      <c r="Q571" s="353"/>
      <c r="R571" s="226">
        <v>0</v>
      </c>
      <c r="S571" s="226">
        <v>486800</v>
      </c>
      <c r="T571" s="227">
        <v>486800</v>
      </c>
      <c r="U571" s="227">
        <v>486800</v>
      </c>
      <c r="V571" s="227">
        <v>486800</v>
      </c>
      <c r="W571" s="227">
        <v>486800</v>
      </c>
      <c r="X571" s="227">
        <v>486800</v>
      </c>
      <c r="Y571" s="227">
        <v>486800</v>
      </c>
      <c r="Z571" s="227">
        <v>489323.79000000004</v>
      </c>
      <c r="AA571" s="227">
        <v>489554.52</v>
      </c>
      <c r="AB571" s="227">
        <v>489554.52</v>
      </c>
      <c r="AC571" s="227">
        <v>489554.52</v>
      </c>
      <c r="AD571" s="227">
        <v>489554.52</v>
      </c>
      <c r="AE571" s="226">
        <v>380632.10000000003</v>
      </c>
      <c r="AF571" s="227">
        <v>379261.52</v>
      </c>
      <c r="AG571" s="227">
        <v>373456.97000000003</v>
      </c>
      <c r="AH571" s="227">
        <v>373456.97000000003</v>
      </c>
      <c r="AI571" s="227">
        <v>373456.97000000003</v>
      </c>
      <c r="AJ571" s="227">
        <v>373456.97000000003</v>
      </c>
      <c r="AK571" s="227">
        <v>373451.57</v>
      </c>
      <c r="AL571" s="227">
        <v>366562.45</v>
      </c>
      <c r="AM571" s="227">
        <v>366851.57</v>
      </c>
      <c r="AN571" s="227">
        <v>363158.35000000003</v>
      </c>
      <c r="AO571" s="227">
        <v>363105.71</v>
      </c>
      <c r="AP571" s="228">
        <v>363105.71</v>
      </c>
      <c r="AQ571" s="227"/>
    </row>
    <row r="572" spans="1:43" s="13" customFormat="1" ht="12.75" outlineLevel="3" x14ac:dyDescent="0.2">
      <c r="A572" s="360" t="s">
        <v>1664</v>
      </c>
      <c r="B572" s="361" t="s">
        <v>2534</v>
      </c>
      <c r="C572" s="362" t="s">
        <v>3363</v>
      </c>
      <c r="D572" s="363"/>
      <c r="E572" s="364"/>
      <c r="F572" s="227">
        <v>393459.87</v>
      </c>
      <c r="G572" s="227">
        <v>0</v>
      </c>
      <c r="H572" s="227">
        <f t="shared" si="78"/>
        <v>393459.87</v>
      </c>
      <c r="I572" s="437" t="str">
        <f t="shared" si="79"/>
        <v>N.M.</v>
      </c>
      <c r="J572" s="437"/>
      <c r="K572" s="227"/>
      <c r="L572" s="227">
        <v>0</v>
      </c>
      <c r="M572" s="227">
        <f t="shared" si="80"/>
        <v>393459.87</v>
      </c>
      <c r="N572" s="365"/>
      <c r="O572" s="18">
        <v>529539.94999999995</v>
      </c>
      <c r="P572" s="234">
        <f t="shared" si="81"/>
        <v>-136080.07999999996</v>
      </c>
      <c r="Q572" s="353"/>
      <c r="R572" s="226">
        <v>0</v>
      </c>
      <c r="S572" s="226">
        <v>0</v>
      </c>
      <c r="T572" s="227">
        <v>0</v>
      </c>
      <c r="U572" s="227">
        <v>0</v>
      </c>
      <c r="V572" s="227">
        <v>0</v>
      </c>
      <c r="W572" s="227">
        <v>0</v>
      </c>
      <c r="X572" s="227">
        <v>0</v>
      </c>
      <c r="Y572" s="227">
        <v>0</v>
      </c>
      <c r="Z572" s="227">
        <v>0</v>
      </c>
      <c r="AA572" s="227">
        <v>0</v>
      </c>
      <c r="AB572" s="227">
        <v>0</v>
      </c>
      <c r="AC572" s="227">
        <v>0</v>
      </c>
      <c r="AD572" s="227">
        <v>0</v>
      </c>
      <c r="AE572" s="226">
        <v>525700</v>
      </c>
      <c r="AF572" s="227">
        <v>525700</v>
      </c>
      <c r="AG572" s="227">
        <v>525700</v>
      </c>
      <c r="AH572" s="227">
        <v>525700</v>
      </c>
      <c r="AI572" s="227">
        <v>525700</v>
      </c>
      <c r="AJ572" s="227">
        <v>522939.95</v>
      </c>
      <c r="AK572" s="227">
        <v>529539.94999999995</v>
      </c>
      <c r="AL572" s="227">
        <v>529539.94999999995</v>
      </c>
      <c r="AM572" s="227">
        <v>529539.94999999995</v>
      </c>
      <c r="AN572" s="227">
        <v>529539.94999999995</v>
      </c>
      <c r="AO572" s="227">
        <v>529539.94999999995</v>
      </c>
      <c r="AP572" s="228">
        <v>393459.87</v>
      </c>
      <c r="AQ572" s="227"/>
    </row>
    <row r="573" spans="1:43" s="13" customFormat="1" ht="12.75" outlineLevel="3" x14ac:dyDescent="0.2">
      <c r="A573" s="360" t="s">
        <v>1665</v>
      </c>
      <c r="B573" s="361" t="s">
        <v>2535</v>
      </c>
      <c r="C573" s="362" t="s">
        <v>3364</v>
      </c>
      <c r="D573" s="363"/>
      <c r="E573" s="364"/>
      <c r="F573" s="227">
        <v>0</v>
      </c>
      <c r="G573" s="227">
        <v>0</v>
      </c>
      <c r="H573" s="227">
        <f t="shared" si="78"/>
        <v>0</v>
      </c>
      <c r="I573" s="437">
        <f t="shared" si="79"/>
        <v>0</v>
      </c>
      <c r="J573" s="437"/>
      <c r="K573" s="227"/>
      <c r="L573" s="227">
        <v>0</v>
      </c>
      <c r="M573" s="227">
        <f t="shared" si="80"/>
        <v>0</v>
      </c>
      <c r="N573" s="365"/>
      <c r="O573" s="18">
        <v>0</v>
      </c>
      <c r="P573" s="234">
        <f t="shared" si="81"/>
        <v>0</v>
      </c>
      <c r="Q573" s="353"/>
      <c r="R573" s="226">
        <v>10019.44</v>
      </c>
      <c r="S573" s="226">
        <v>10019.44</v>
      </c>
      <c r="T573" s="227">
        <v>10019.44</v>
      </c>
      <c r="U573" s="227">
        <v>10019.44</v>
      </c>
      <c r="V573" s="227">
        <v>10019.44</v>
      </c>
      <c r="W573" s="227">
        <v>-804.98</v>
      </c>
      <c r="X573" s="227">
        <v>0</v>
      </c>
      <c r="Y573" s="227">
        <v>0</v>
      </c>
      <c r="Z573" s="227">
        <v>0</v>
      </c>
      <c r="AA573" s="227">
        <v>0</v>
      </c>
      <c r="AB573" s="227">
        <v>0</v>
      </c>
      <c r="AC573" s="227">
        <v>0</v>
      </c>
      <c r="AD573" s="227">
        <v>0</v>
      </c>
      <c r="AE573" s="226">
        <v>0</v>
      </c>
      <c r="AF573" s="227">
        <v>0</v>
      </c>
      <c r="AG573" s="227">
        <v>0</v>
      </c>
      <c r="AH573" s="227">
        <v>0</v>
      </c>
      <c r="AI573" s="227">
        <v>0</v>
      </c>
      <c r="AJ573" s="227">
        <v>0</v>
      </c>
      <c r="AK573" s="227">
        <v>0</v>
      </c>
      <c r="AL573" s="227">
        <v>0</v>
      </c>
      <c r="AM573" s="227">
        <v>0</v>
      </c>
      <c r="AN573" s="227">
        <v>0</v>
      </c>
      <c r="AO573" s="227">
        <v>0</v>
      </c>
      <c r="AP573" s="228">
        <v>0</v>
      </c>
      <c r="AQ573" s="227"/>
    </row>
    <row r="574" spans="1:43" s="13" customFormat="1" ht="12.75" outlineLevel="3" x14ac:dyDescent="0.2">
      <c r="A574" s="360" t="s">
        <v>1666</v>
      </c>
      <c r="B574" s="361" t="s">
        <v>2536</v>
      </c>
      <c r="C574" s="362" t="s">
        <v>3364</v>
      </c>
      <c r="D574" s="363"/>
      <c r="E574" s="364"/>
      <c r="F574" s="227">
        <v>0</v>
      </c>
      <c r="G574" s="227">
        <v>0</v>
      </c>
      <c r="H574" s="227">
        <f t="shared" si="78"/>
        <v>0</v>
      </c>
      <c r="I574" s="437">
        <f t="shared" si="79"/>
        <v>0</v>
      </c>
      <c r="J574" s="437"/>
      <c r="K574" s="227"/>
      <c r="L574" s="227">
        <v>0</v>
      </c>
      <c r="M574" s="227">
        <f t="shared" si="80"/>
        <v>0</v>
      </c>
      <c r="N574" s="365"/>
      <c r="O574" s="18">
        <v>0</v>
      </c>
      <c r="P574" s="234">
        <f t="shared" si="81"/>
        <v>0</v>
      </c>
      <c r="Q574" s="353"/>
      <c r="R574" s="226">
        <v>0</v>
      </c>
      <c r="S574" s="226">
        <v>1110</v>
      </c>
      <c r="T574" s="227">
        <v>2220</v>
      </c>
      <c r="U574" s="227">
        <v>3330</v>
      </c>
      <c r="V574" s="227">
        <v>4440</v>
      </c>
      <c r="W574" s="227">
        <v>5550</v>
      </c>
      <c r="X574" s="227">
        <v>6660</v>
      </c>
      <c r="Y574" s="227">
        <v>7770</v>
      </c>
      <c r="Z574" s="227">
        <v>8880</v>
      </c>
      <c r="AA574" s="227">
        <v>7009.4400000000005</v>
      </c>
      <c r="AB574" s="227">
        <v>-2507.66</v>
      </c>
      <c r="AC574" s="227">
        <v>-1397.66</v>
      </c>
      <c r="AD574" s="227">
        <v>0</v>
      </c>
      <c r="AE574" s="226">
        <v>0</v>
      </c>
      <c r="AF574" s="227">
        <v>0</v>
      </c>
      <c r="AG574" s="227">
        <v>0</v>
      </c>
      <c r="AH574" s="227">
        <v>0</v>
      </c>
      <c r="AI574" s="227">
        <v>0</v>
      </c>
      <c r="AJ574" s="227">
        <v>0</v>
      </c>
      <c r="AK574" s="227">
        <v>0</v>
      </c>
      <c r="AL574" s="227">
        <v>0</v>
      </c>
      <c r="AM574" s="227">
        <v>0</v>
      </c>
      <c r="AN574" s="227">
        <v>0</v>
      </c>
      <c r="AO574" s="227">
        <v>0</v>
      </c>
      <c r="AP574" s="228">
        <v>0</v>
      </c>
      <c r="AQ574" s="227"/>
    </row>
    <row r="575" spans="1:43" s="13" customFormat="1" ht="12.75" outlineLevel="3" x14ac:dyDescent="0.2">
      <c r="A575" s="360" t="s">
        <v>1667</v>
      </c>
      <c r="B575" s="361" t="s">
        <v>2537</v>
      </c>
      <c r="C575" s="362" t="s">
        <v>3364</v>
      </c>
      <c r="D575" s="363"/>
      <c r="E575" s="364"/>
      <c r="F575" s="227">
        <v>-9</v>
      </c>
      <c r="G575" s="227">
        <v>0</v>
      </c>
      <c r="H575" s="227">
        <f t="shared" si="78"/>
        <v>-9</v>
      </c>
      <c r="I575" s="437" t="str">
        <f t="shared" si="79"/>
        <v>N.M.</v>
      </c>
      <c r="J575" s="437"/>
      <c r="K575" s="227"/>
      <c r="L575" s="227">
        <v>0</v>
      </c>
      <c r="M575" s="227">
        <f t="shared" si="80"/>
        <v>-9</v>
      </c>
      <c r="N575" s="365"/>
      <c r="O575" s="18">
        <v>-1146</v>
      </c>
      <c r="P575" s="234">
        <f t="shared" si="81"/>
        <v>1137</v>
      </c>
      <c r="Q575" s="353"/>
      <c r="R575" s="226">
        <v>0</v>
      </c>
      <c r="S575" s="226">
        <v>0</v>
      </c>
      <c r="T575" s="227">
        <v>0</v>
      </c>
      <c r="U575" s="227">
        <v>0</v>
      </c>
      <c r="V575" s="227">
        <v>0</v>
      </c>
      <c r="W575" s="227">
        <v>0</v>
      </c>
      <c r="X575" s="227">
        <v>0</v>
      </c>
      <c r="Y575" s="227">
        <v>0</v>
      </c>
      <c r="Z575" s="227">
        <v>0</v>
      </c>
      <c r="AA575" s="227">
        <v>0</v>
      </c>
      <c r="AB575" s="227">
        <v>0</v>
      </c>
      <c r="AC575" s="227">
        <v>0</v>
      </c>
      <c r="AD575" s="227">
        <v>0</v>
      </c>
      <c r="AE575" s="226">
        <v>1133</v>
      </c>
      <c r="AF575" s="227">
        <v>2266</v>
      </c>
      <c r="AG575" s="227">
        <v>3399</v>
      </c>
      <c r="AH575" s="227">
        <v>4532</v>
      </c>
      <c r="AI575" s="227">
        <v>5665</v>
      </c>
      <c r="AJ575" s="227">
        <v>6798</v>
      </c>
      <c r="AK575" s="227">
        <v>7931</v>
      </c>
      <c r="AL575" s="227">
        <v>9064</v>
      </c>
      <c r="AM575" s="227">
        <v>7216.4400000000005</v>
      </c>
      <c r="AN575" s="227">
        <v>-2279</v>
      </c>
      <c r="AO575" s="227">
        <v>-1146</v>
      </c>
      <c r="AP575" s="228">
        <v>-9</v>
      </c>
      <c r="AQ575" s="227"/>
    </row>
    <row r="576" spans="1:43" s="13" customFormat="1" ht="12.75" outlineLevel="3" x14ac:dyDescent="0.2">
      <c r="A576" s="360" t="s">
        <v>1668</v>
      </c>
      <c r="B576" s="361" t="s">
        <v>2538</v>
      </c>
      <c r="C576" s="362" t="s">
        <v>3365</v>
      </c>
      <c r="D576" s="363"/>
      <c r="E576" s="364"/>
      <c r="F576" s="227">
        <v>201573.64</v>
      </c>
      <c r="G576" s="227">
        <v>383428.18</v>
      </c>
      <c r="H576" s="227">
        <f t="shared" si="78"/>
        <v>-181854.53999999998</v>
      </c>
      <c r="I576" s="437">
        <f t="shared" si="79"/>
        <v>-0.47428579714719971</v>
      </c>
      <c r="J576" s="437"/>
      <c r="K576" s="227"/>
      <c r="L576" s="227">
        <v>383428.18</v>
      </c>
      <c r="M576" s="227">
        <f t="shared" si="80"/>
        <v>-181854.53999999998</v>
      </c>
      <c r="N576" s="365"/>
      <c r="O576" s="18">
        <v>188474.75</v>
      </c>
      <c r="P576" s="234">
        <f t="shared" si="81"/>
        <v>13098.890000000014</v>
      </c>
      <c r="Q576" s="353"/>
      <c r="R576" s="226">
        <v>500743.93</v>
      </c>
      <c r="S576" s="226">
        <v>526354.69000000006</v>
      </c>
      <c r="T576" s="227">
        <v>550573.32999999996</v>
      </c>
      <c r="U576" s="227">
        <v>74308.69</v>
      </c>
      <c r="V576" s="227">
        <v>99275.19</v>
      </c>
      <c r="W576" s="227">
        <v>124241.73</v>
      </c>
      <c r="X576" s="227">
        <v>147647.15</v>
      </c>
      <c r="Y576" s="227">
        <v>170007.72</v>
      </c>
      <c r="Z576" s="227">
        <v>194378.87</v>
      </c>
      <c r="AA576" s="227">
        <v>257793.14</v>
      </c>
      <c r="AB576" s="227">
        <v>296071.96000000002</v>
      </c>
      <c r="AC576" s="227">
        <v>334350.36</v>
      </c>
      <c r="AD576" s="227">
        <v>383428.18</v>
      </c>
      <c r="AE576" s="226">
        <v>389296.4</v>
      </c>
      <c r="AF576" s="227">
        <v>413158.47000000003</v>
      </c>
      <c r="AG576" s="227">
        <v>70269.53</v>
      </c>
      <c r="AH576" s="227">
        <v>93692.67</v>
      </c>
      <c r="AI576" s="227">
        <v>100960.39</v>
      </c>
      <c r="AJ576" s="227">
        <v>152821.12</v>
      </c>
      <c r="AK576" s="227">
        <v>180338.39</v>
      </c>
      <c r="AL576" s="227">
        <v>207855.78</v>
      </c>
      <c r="AM576" s="227">
        <v>157539.53</v>
      </c>
      <c r="AN576" s="227">
        <v>177203.58000000002</v>
      </c>
      <c r="AO576" s="227">
        <v>188474.75</v>
      </c>
      <c r="AP576" s="228">
        <v>201573.64</v>
      </c>
      <c r="AQ576" s="227"/>
    </row>
    <row r="577" spans="1:43" s="13" customFormat="1" ht="12.75" outlineLevel="3" x14ac:dyDescent="0.2">
      <c r="A577" s="360" t="s">
        <v>1669</v>
      </c>
      <c r="B577" s="361" t="s">
        <v>2539</v>
      </c>
      <c r="C577" s="362" t="s">
        <v>3366</v>
      </c>
      <c r="D577" s="363"/>
      <c r="E577" s="364"/>
      <c r="F577" s="227">
        <v>0</v>
      </c>
      <c r="G577" s="227">
        <v>0</v>
      </c>
      <c r="H577" s="227">
        <f t="shared" si="78"/>
        <v>0</v>
      </c>
      <c r="I577" s="437">
        <f t="shared" si="79"/>
        <v>0</v>
      </c>
      <c r="J577" s="437"/>
      <c r="K577" s="227"/>
      <c r="L577" s="227">
        <v>0</v>
      </c>
      <c r="M577" s="227">
        <f t="shared" si="80"/>
        <v>0</v>
      </c>
      <c r="N577" s="365"/>
      <c r="O577" s="18">
        <v>0</v>
      </c>
      <c r="P577" s="234">
        <f t="shared" si="81"/>
        <v>0</v>
      </c>
      <c r="Q577" s="353"/>
      <c r="R577" s="226">
        <v>833102.14</v>
      </c>
      <c r="S577" s="226">
        <v>833102.14</v>
      </c>
      <c r="T577" s="227">
        <v>833102.14</v>
      </c>
      <c r="U577" s="227">
        <v>833102.14</v>
      </c>
      <c r="V577" s="227">
        <v>833102.14</v>
      </c>
      <c r="W577" s="227">
        <v>833102.14</v>
      </c>
      <c r="X577" s="227">
        <v>833102.14</v>
      </c>
      <c r="Y577" s="227">
        <v>833102.14</v>
      </c>
      <c r="Z577" s="227">
        <v>833102.14</v>
      </c>
      <c r="AA577" s="227">
        <v>833102.14</v>
      </c>
      <c r="AB577" s="227">
        <v>833102.14</v>
      </c>
      <c r="AC577" s="227">
        <v>833102.14</v>
      </c>
      <c r="AD577" s="227">
        <v>0</v>
      </c>
      <c r="AE577" s="226">
        <v>0</v>
      </c>
      <c r="AF577" s="227">
        <v>0</v>
      </c>
      <c r="AG577" s="227">
        <v>0</v>
      </c>
      <c r="AH577" s="227">
        <v>0</v>
      </c>
      <c r="AI577" s="227">
        <v>0</v>
      </c>
      <c r="AJ577" s="227">
        <v>0</v>
      </c>
      <c r="AK577" s="227">
        <v>0</v>
      </c>
      <c r="AL577" s="227">
        <v>0</v>
      </c>
      <c r="AM577" s="227">
        <v>0</v>
      </c>
      <c r="AN577" s="227">
        <v>0</v>
      </c>
      <c r="AO577" s="227">
        <v>0</v>
      </c>
      <c r="AP577" s="228">
        <v>0</v>
      </c>
      <c r="AQ577" s="227"/>
    </row>
    <row r="578" spans="1:43" s="13" customFormat="1" ht="12.75" outlineLevel="3" x14ac:dyDescent="0.2">
      <c r="A578" s="360" t="s">
        <v>1670</v>
      </c>
      <c r="B578" s="361" t="s">
        <v>2540</v>
      </c>
      <c r="C578" s="362" t="s">
        <v>3367</v>
      </c>
      <c r="D578" s="363"/>
      <c r="E578" s="364"/>
      <c r="F578" s="227">
        <v>0</v>
      </c>
      <c r="G578" s="227">
        <v>942683.70000000007</v>
      </c>
      <c r="H578" s="227">
        <f t="shared" si="78"/>
        <v>-942683.70000000007</v>
      </c>
      <c r="I578" s="437" t="str">
        <f t="shared" si="79"/>
        <v>N.M.</v>
      </c>
      <c r="J578" s="437"/>
      <c r="K578" s="227"/>
      <c r="L578" s="227">
        <v>942683.70000000007</v>
      </c>
      <c r="M578" s="227">
        <f t="shared" si="80"/>
        <v>-942683.70000000007</v>
      </c>
      <c r="N578" s="365"/>
      <c r="O578" s="18">
        <v>942683.70000000007</v>
      </c>
      <c r="P578" s="234">
        <f t="shared" si="81"/>
        <v>-942683.70000000007</v>
      </c>
      <c r="Q578" s="353"/>
      <c r="R578" s="226">
        <v>833102.15</v>
      </c>
      <c r="S578" s="226">
        <v>833102.15</v>
      </c>
      <c r="T578" s="227">
        <v>833102.15</v>
      </c>
      <c r="U578" s="227">
        <v>833102.15</v>
      </c>
      <c r="V578" s="227">
        <v>833102.15</v>
      </c>
      <c r="W578" s="227">
        <v>833102.15</v>
      </c>
      <c r="X578" s="227">
        <v>833102.15</v>
      </c>
      <c r="Y578" s="227">
        <v>833102.15</v>
      </c>
      <c r="Z578" s="227">
        <v>833102.15</v>
      </c>
      <c r="AA578" s="227">
        <v>833102.15</v>
      </c>
      <c r="AB578" s="227">
        <v>833102.15</v>
      </c>
      <c r="AC578" s="227">
        <v>833102.15</v>
      </c>
      <c r="AD578" s="227">
        <v>942683.70000000007</v>
      </c>
      <c r="AE578" s="226">
        <v>942683.70000000007</v>
      </c>
      <c r="AF578" s="227">
        <v>942683.70000000007</v>
      </c>
      <c r="AG578" s="227">
        <v>942683.70000000007</v>
      </c>
      <c r="AH578" s="227">
        <v>942683.70000000007</v>
      </c>
      <c r="AI578" s="227">
        <v>942683.70000000007</v>
      </c>
      <c r="AJ578" s="227">
        <v>942683.70000000007</v>
      </c>
      <c r="AK578" s="227">
        <v>942683.70000000007</v>
      </c>
      <c r="AL578" s="227">
        <v>942683.70000000007</v>
      </c>
      <c r="AM578" s="227">
        <v>942683.70000000007</v>
      </c>
      <c r="AN578" s="227">
        <v>942683.70000000007</v>
      </c>
      <c r="AO578" s="227">
        <v>942683.70000000007</v>
      </c>
      <c r="AP578" s="228">
        <v>0</v>
      </c>
      <c r="AQ578" s="227"/>
    </row>
    <row r="579" spans="1:43" s="13" customFormat="1" ht="12.75" outlineLevel="3" x14ac:dyDescent="0.2">
      <c r="A579" s="360" t="s">
        <v>1671</v>
      </c>
      <c r="B579" s="361" t="s">
        <v>2541</v>
      </c>
      <c r="C579" s="362" t="s">
        <v>3368</v>
      </c>
      <c r="D579" s="363"/>
      <c r="E579" s="364"/>
      <c r="F579" s="227">
        <v>0</v>
      </c>
      <c r="G579" s="227">
        <v>0</v>
      </c>
      <c r="H579" s="227">
        <f t="shared" si="78"/>
        <v>0</v>
      </c>
      <c r="I579" s="437">
        <f t="shared" si="79"/>
        <v>0</v>
      </c>
      <c r="J579" s="437"/>
      <c r="K579" s="227"/>
      <c r="L579" s="227">
        <v>0</v>
      </c>
      <c r="M579" s="227">
        <f t="shared" si="80"/>
        <v>0</v>
      </c>
      <c r="N579" s="365"/>
      <c r="O579" s="18">
        <v>-296567</v>
      </c>
      <c r="P579" s="234">
        <f t="shared" si="81"/>
        <v>296567</v>
      </c>
      <c r="Q579" s="353"/>
      <c r="R579" s="226">
        <v>0</v>
      </c>
      <c r="S579" s="226">
        <v>0</v>
      </c>
      <c r="T579" s="227">
        <v>0</v>
      </c>
      <c r="U579" s="227">
        <v>0</v>
      </c>
      <c r="V579" s="227">
        <v>0</v>
      </c>
      <c r="W579" s="227">
        <v>0</v>
      </c>
      <c r="X579" s="227">
        <v>0</v>
      </c>
      <c r="Y579" s="227">
        <v>0</v>
      </c>
      <c r="Z579" s="227">
        <v>0</v>
      </c>
      <c r="AA579" s="227">
        <v>0</v>
      </c>
      <c r="AB579" s="227">
        <v>0</v>
      </c>
      <c r="AC579" s="227">
        <v>0</v>
      </c>
      <c r="AD579" s="227">
        <v>0</v>
      </c>
      <c r="AE579" s="226">
        <v>0</v>
      </c>
      <c r="AF579" s="227">
        <v>0</v>
      </c>
      <c r="AG579" s="227">
        <v>0</v>
      </c>
      <c r="AH579" s="227">
        <v>0</v>
      </c>
      <c r="AI579" s="227">
        <v>0</v>
      </c>
      <c r="AJ579" s="227">
        <v>0</v>
      </c>
      <c r="AK579" s="227">
        <v>0</v>
      </c>
      <c r="AL579" s="227">
        <v>0</v>
      </c>
      <c r="AM579" s="227">
        <v>0</v>
      </c>
      <c r="AN579" s="227">
        <v>0</v>
      </c>
      <c r="AO579" s="227">
        <v>-296567</v>
      </c>
      <c r="AP579" s="228">
        <v>0</v>
      </c>
      <c r="AQ579" s="227"/>
    </row>
    <row r="580" spans="1:43" s="229" customFormat="1" ht="12.75" x14ac:dyDescent="0.2">
      <c r="A580" s="195" t="s">
        <v>1235</v>
      </c>
      <c r="B580" s="279" t="s">
        <v>982</v>
      </c>
      <c r="C580" s="280" t="s">
        <v>1114</v>
      </c>
      <c r="D580" s="198"/>
      <c r="E580" s="320"/>
      <c r="F580" s="258">
        <v>39507718.228</v>
      </c>
      <c r="G580" s="258">
        <v>44350257.544000007</v>
      </c>
      <c r="H580" s="18">
        <f t="shared" si="78"/>
        <v>-4842539.3160000071</v>
      </c>
      <c r="I580" s="232">
        <f t="shared" si="79"/>
        <v>-0.10918852751183487</v>
      </c>
      <c r="J580" s="321"/>
      <c r="K580" s="322"/>
      <c r="L580" s="259">
        <v>44350257.544000007</v>
      </c>
      <c r="M580" s="234">
        <f t="shared" si="80"/>
        <v>-4842539.3160000071</v>
      </c>
      <c r="N580" s="225"/>
      <c r="O580" s="259">
        <v>30931574.532000002</v>
      </c>
      <c r="P580" s="234">
        <f t="shared" si="81"/>
        <v>8576143.6959999986</v>
      </c>
      <c r="Q580" s="323"/>
      <c r="R580" s="226">
        <v>36555700.464000002</v>
      </c>
      <c r="S580" s="226">
        <v>27854423.781000003</v>
      </c>
      <c r="T580" s="227">
        <v>7836295.8640000019</v>
      </c>
      <c r="U580" s="227">
        <v>22813746.694000006</v>
      </c>
      <c r="V580" s="227">
        <v>22935273.034000002</v>
      </c>
      <c r="W580" s="227">
        <v>23354117.933999997</v>
      </c>
      <c r="X580" s="227">
        <v>24666431.668999996</v>
      </c>
      <c r="Y580" s="227">
        <v>21383155.338999998</v>
      </c>
      <c r="Z580" s="227">
        <v>4089705.9229999958</v>
      </c>
      <c r="AA580" s="227">
        <v>12642849.581999999</v>
      </c>
      <c r="AB580" s="227">
        <v>9675588.1839999966</v>
      </c>
      <c r="AC580" s="227">
        <v>7650963.3640000019</v>
      </c>
      <c r="AD580" s="227">
        <v>44350257.544000007</v>
      </c>
      <c r="AE580" s="226">
        <v>34826294.063000008</v>
      </c>
      <c r="AF580" s="227">
        <v>36505993.445000008</v>
      </c>
      <c r="AG580" s="227">
        <v>32111959.165000003</v>
      </c>
      <c r="AH580" s="227">
        <v>26543553.460999999</v>
      </c>
      <c r="AI580" s="227">
        <v>33705951.488000005</v>
      </c>
      <c r="AJ580" s="227">
        <v>25908388.761999998</v>
      </c>
      <c r="AK580" s="227">
        <v>35083487.96800001</v>
      </c>
      <c r="AL580" s="227">
        <v>31085037.432000004</v>
      </c>
      <c r="AM580" s="227">
        <v>21815145.926000003</v>
      </c>
      <c r="AN580" s="227">
        <v>26563722.432</v>
      </c>
      <c r="AO580" s="227">
        <v>30931574.532000002</v>
      </c>
      <c r="AP580" s="228">
        <v>39507718.228</v>
      </c>
    </row>
    <row r="581" spans="1:43" s="229" customFormat="1" ht="0.95" customHeight="1" outlineLevel="2" x14ac:dyDescent="0.2">
      <c r="A581" s="195"/>
      <c r="B581" s="279"/>
      <c r="C581" s="280"/>
      <c r="D581" s="198"/>
      <c r="E581" s="320"/>
      <c r="F581" s="258"/>
      <c r="G581" s="258"/>
      <c r="H581" s="18">
        <f t="shared" si="78"/>
        <v>0</v>
      </c>
      <c r="I581" s="232">
        <f t="shared" si="79"/>
        <v>0</v>
      </c>
      <c r="J581" s="321"/>
      <c r="K581" s="322"/>
      <c r="L581" s="259"/>
      <c r="M581" s="234">
        <f t="shared" si="80"/>
        <v>0</v>
      </c>
      <c r="N581" s="225"/>
      <c r="O581" s="259"/>
      <c r="P581" s="234">
        <f t="shared" si="81"/>
        <v>0</v>
      </c>
      <c r="Q581" s="323"/>
      <c r="R581" s="226"/>
      <c r="S581" s="226"/>
      <c r="T581" s="227"/>
      <c r="U581" s="227"/>
      <c r="V581" s="227"/>
      <c r="W581" s="227"/>
      <c r="X581" s="227"/>
      <c r="Y581" s="227"/>
      <c r="Z581" s="227"/>
      <c r="AA581" s="227"/>
      <c r="AB581" s="227"/>
      <c r="AC581" s="227"/>
      <c r="AD581" s="227"/>
      <c r="AE581" s="226"/>
      <c r="AF581" s="227"/>
      <c r="AG581" s="227"/>
      <c r="AH581" s="227"/>
      <c r="AI581" s="227"/>
      <c r="AJ581" s="227"/>
      <c r="AK581" s="227"/>
      <c r="AL581" s="227"/>
      <c r="AM581" s="227"/>
      <c r="AN581" s="227"/>
      <c r="AO581" s="227"/>
      <c r="AP581" s="228"/>
    </row>
    <row r="582" spans="1:43" s="13" customFormat="1" ht="12.75" outlineLevel="3" x14ac:dyDescent="0.2">
      <c r="A582" s="360" t="s">
        <v>1672</v>
      </c>
      <c r="B582" s="361" t="s">
        <v>2542</v>
      </c>
      <c r="C582" s="362" t="s">
        <v>3369</v>
      </c>
      <c r="D582" s="363"/>
      <c r="E582" s="364"/>
      <c r="F582" s="227">
        <v>254583.33000000002</v>
      </c>
      <c r="G582" s="227">
        <v>254583.33000000002</v>
      </c>
      <c r="H582" s="227">
        <f t="shared" si="78"/>
        <v>0</v>
      </c>
      <c r="I582" s="437">
        <f t="shared" si="79"/>
        <v>0</v>
      </c>
      <c r="J582" s="437"/>
      <c r="K582" s="227"/>
      <c r="L582" s="227">
        <v>254583.33000000002</v>
      </c>
      <c r="M582" s="227">
        <f t="shared" si="80"/>
        <v>0</v>
      </c>
      <c r="N582" s="365"/>
      <c r="O582" s="18">
        <v>127291.67</v>
      </c>
      <c r="P582" s="234">
        <f t="shared" si="81"/>
        <v>127291.66000000002</v>
      </c>
      <c r="Q582" s="353"/>
      <c r="R582" s="226">
        <v>254583.33000000002</v>
      </c>
      <c r="S582" s="226">
        <v>381875</v>
      </c>
      <c r="T582" s="227">
        <v>509166.67</v>
      </c>
      <c r="U582" s="227">
        <v>636458.34</v>
      </c>
      <c r="V582" s="227">
        <v>763750</v>
      </c>
      <c r="W582" s="227">
        <v>127291.67</v>
      </c>
      <c r="X582" s="227">
        <v>254583.34</v>
      </c>
      <c r="Y582" s="227">
        <v>381875</v>
      </c>
      <c r="Z582" s="227">
        <v>509166.67</v>
      </c>
      <c r="AA582" s="227">
        <v>636458.34</v>
      </c>
      <c r="AB582" s="227">
        <v>763750</v>
      </c>
      <c r="AC582" s="227">
        <v>127291.67</v>
      </c>
      <c r="AD582" s="227">
        <v>254583.33000000002</v>
      </c>
      <c r="AE582" s="226">
        <v>381875</v>
      </c>
      <c r="AF582" s="227">
        <v>509166.67</v>
      </c>
      <c r="AG582" s="227">
        <v>636458.34</v>
      </c>
      <c r="AH582" s="227">
        <v>763750</v>
      </c>
      <c r="AI582" s="227">
        <v>127291.67</v>
      </c>
      <c r="AJ582" s="227">
        <v>254583.34</v>
      </c>
      <c r="AK582" s="227">
        <v>381875</v>
      </c>
      <c r="AL582" s="227">
        <v>509166.67</v>
      </c>
      <c r="AM582" s="227">
        <v>636458.34</v>
      </c>
      <c r="AN582" s="227">
        <v>763750</v>
      </c>
      <c r="AO582" s="227">
        <v>127291.67</v>
      </c>
      <c r="AP582" s="228">
        <v>254583.33000000002</v>
      </c>
      <c r="AQ582" s="227"/>
    </row>
    <row r="583" spans="1:43" s="13" customFormat="1" ht="12.75" outlineLevel="3" x14ac:dyDescent="0.2">
      <c r="A583" s="360" t="s">
        <v>1673</v>
      </c>
      <c r="B583" s="361" t="s">
        <v>2543</v>
      </c>
      <c r="C583" s="362" t="s">
        <v>3370</v>
      </c>
      <c r="D583" s="363"/>
      <c r="E583" s="364"/>
      <c r="F583" s="227">
        <v>2939357.89</v>
      </c>
      <c r="G583" s="227">
        <v>86618.07</v>
      </c>
      <c r="H583" s="227">
        <f t="shared" si="78"/>
        <v>2852739.8200000003</v>
      </c>
      <c r="I583" s="437" t="str">
        <f t="shared" si="79"/>
        <v>N.M.</v>
      </c>
      <c r="J583" s="437"/>
      <c r="K583" s="227"/>
      <c r="L583" s="227">
        <v>86618.07</v>
      </c>
      <c r="M583" s="227">
        <f t="shared" si="80"/>
        <v>2852739.8200000003</v>
      </c>
      <c r="N583" s="365"/>
      <c r="O583" s="18">
        <v>2670296.61</v>
      </c>
      <c r="P583" s="234">
        <f t="shared" si="81"/>
        <v>269061.28000000026</v>
      </c>
      <c r="Q583" s="353"/>
      <c r="R583" s="226">
        <v>259968.76</v>
      </c>
      <c r="S583" s="226">
        <v>58718.76</v>
      </c>
      <c r="T583" s="227">
        <v>137767.37</v>
      </c>
      <c r="U583" s="227">
        <v>248243.06</v>
      </c>
      <c r="V583" s="227">
        <v>43364.590000000004</v>
      </c>
      <c r="W583" s="227">
        <v>143916.68</v>
      </c>
      <c r="X583" s="227">
        <v>292368.07</v>
      </c>
      <c r="Y583" s="227">
        <v>214048.62</v>
      </c>
      <c r="Z583" s="227">
        <v>431371.54000000004</v>
      </c>
      <c r="AA583" s="227">
        <v>279461.82</v>
      </c>
      <c r="AB583" s="227">
        <v>213270.84</v>
      </c>
      <c r="AC583" s="227">
        <v>314270.84000000003</v>
      </c>
      <c r="AD583" s="227">
        <v>86618.07</v>
      </c>
      <c r="AE583" s="226">
        <v>85527.790000000008</v>
      </c>
      <c r="AF583" s="227">
        <v>305159.73</v>
      </c>
      <c r="AG583" s="227">
        <v>646335.07999999996</v>
      </c>
      <c r="AH583" s="227">
        <v>334920.5</v>
      </c>
      <c r="AI583" s="227">
        <v>881039.31</v>
      </c>
      <c r="AJ583" s="227">
        <v>1111690.8400000001</v>
      </c>
      <c r="AK583" s="227">
        <v>714750.47</v>
      </c>
      <c r="AL583" s="227">
        <v>1777249.54</v>
      </c>
      <c r="AM583" s="227">
        <v>2346044.11</v>
      </c>
      <c r="AN583" s="227">
        <v>1779416.4</v>
      </c>
      <c r="AO583" s="227">
        <v>2670296.61</v>
      </c>
      <c r="AP583" s="228">
        <v>2939357.89</v>
      </c>
      <c r="AQ583" s="227"/>
    </row>
    <row r="584" spans="1:43" s="13" customFormat="1" ht="12.75" outlineLevel="3" x14ac:dyDescent="0.2">
      <c r="A584" s="360" t="s">
        <v>1674</v>
      </c>
      <c r="B584" s="361" t="s">
        <v>2544</v>
      </c>
      <c r="C584" s="362" t="s">
        <v>3371</v>
      </c>
      <c r="D584" s="363"/>
      <c r="E584" s="364"/>
      <c r="F584" s="227">
        <v>5309707.74</v>
      </c>
      <c r="G584" s="227">
        <v>5309707.75</v>
      </c>
      <c r="H584" s="227">
        <f t="shared" si="78"/>
        <v>-9.9999997764825821E-3</v>
      </c>
      <c r="I584" s="437">
        <f t="shared" si="79"/>
        <v>-1.8833427840699108E-9</v>
      </c>
      <c r="J584" s="437"/>
      <c r="K584" s="227"/>
      <c r="L584" s="227">
        <v>5309707.75</v>
      </c>
      <c r="M584" s="227">
        <f t="shared" si="80"/>
        <v>-9.9999997764825821E-3</v>
      </c>
      <c r="N584" s="365"/>
      <c r="O584" s="18">
        <v>10184686.93</v>
      </c>
      <c r="P584" s="234">
        <f t="shared" si="81"/>
        <v>-4874979.1899999995</v>
      </c>
      <c r="Q584" s="353"/>
      <c r="R584" s="226">
        <v>5414429.9199999999</v>
      </c>
      <c r="S584" s="226">
        <v>8265992.4299999997</v>
      </c>
      <c r="T584" s="227">
        <v>11117554.939999999</v>
      </c>
      <c r="U584" s="227">
        <v>5794617.4500000002</v>
      </c>
      <c r="V584" s="227">
        <v>8646179.9600000009</v>
      </c>
      <c r="W584" s="227">
        <v>11497742.470000001</v>
      </c>
      <c r="X584" s="227">
        <v>5309707.75</v>
      </c>
      <c r="Y584" s="227">
        <v>7919603.5899999999</v>
      </c>
      <c r="Z584" s="227">
        <v>10529499.43</v>
      </c>
      <c r="AA584" s="227">
        <v>4964895.2699999996</v>
      </c>
      <c r="AB584" s="227">
        <v>7574791.0999999996</v>
      </c>
      <c r="AC584" s="227">
        <v>10184686.939999999</v>
      </c>
      <c r="AD584" s="227">
        <v>5309707.75</v>
      </c>
      <c r="AE584" s="226">
        <v>7919603.5899999999</v>
      </c>
      <c r="AF584" s="227">
        <v>10529499.43</v>
      </c>
      <c r="AG584" s="227">
        <v>4964895.25</v>
      </c>
      <c r="AH584" s="227">
        <v>7574791.0999999996</v>
      </c>
      <c r="AI584" s="227">
        <v>10184686.91</v>
      </c>
      <c r="AJ584" s="227">
        <v>5309707.75</v>
      </c>
      <c r="AK584" s="227">
        <v>7919603.5700000003</v>
      </c>
      <c r="AL584" s="227">
        <v>10529499.41</v>
      </c>
      <c r="AM584" s="227">
        <v>4964895.26</v>
      </c>
      <c r="AN584" s="227">
        <v>7574791.0899999999</v>
      </c>
      <c r="AO584" s="227">
        <v>10184686.93</v>
      </c>
      <c r="AP584" s="228">
        <v>5309707.74</v>
      </c>
      <c r="AQ584" s="227"/>
    </row>
    <row r="585" spans="1:43" s="13" customFormat="1" ht="12.75" outlineLevel="3" x14ac:dyDescent="0.2">
      <c r="A585" s="360" t="s">
        <v>1675</v>
      </c>
      <c r="B585" s="361" t="s">
        <v>2545</v>
      </c>
      <c r="C585" s="362" t="s">
        <v>3372</v>
      </c>
      <c r="D585" s="363"/>
      <c r="E585" s="364"/>
      <c r="F585" s="227">
        <v>39230.450000000004</v>
      </c>
      <c r="G585" s="227">
        <v>34173.270000000004</v>
      </c>
      <c r="H585" s="227">
        <f t="shared" si="78"/>
        <v>5057.18</v>
      </c>
      <c r="I585" s="437">
        <f t="shared" si="79"/>
        <v>0.14798642330687112</v>
      </c>
      <c r="J585" s="437"/>
      <c r="K585" s="227"/>
      <c r="L585" s="227">
        <v>34173.270000000004</v>
      </c>
      <c r="M585" s="227">
        <f t="shared" si="80"/>
        <v>5057.18</v>
      </c>
      <c r="N585" s="365"/>
      <c r="O585" s="18">
        <v>35670.47</v>
      </c>
      <c r="P585" s="234">
        <f t="shared" si="81"/>
        <v>3559.9800000000032</v>
      </c>
      <c r="Q585" s="353"/>
      <c r="R585" s="226">
        <v>470350.2</v>
      </c>
      <c r="S585" s="226">
        <v>1683.39</v>
      </c>
      <c r="T585" s="227">
        <v>4021.4300000000003</v>
      </c>
      <c r="U585" s="227">
        <v>7780.28</v>
      </c>
      <c r="V585" s="227">
        <v>10291.969999999999</v>
      </c>
      <c r="W585" s="227">
        <v>12958.470000000001</v>
      </c>
      <c r="X585" s="227">
        <v>16523.670000000002</v>
      </c>
      <c r="Y585" s="227">
        <v>19143.32</v>
      </c>
      <c r="Z585" s="227">
        <v>21795.87</v>
      </c>
      <c r="AA585" s="227">
        <v>25352.81</v>
      </c>
      <c r="AB585" s="227">
        <v>27856.83</v>
      </c>
      <c r="AC585" s="227">
        <v>30338.79</v>
      </c>
      <c r="AD585" s="227">
        <v>34173.270000000004</v>
      </c>
      <c r="AE585" s="226">
        <v>1600.27</v>
      </c>
      <c r="AF585" s="227">
        <v>4234.4800000000005</v>
      </c>
      <c r="AG585" s="227">
        <v>8722.27</v>
      </c>
      <c r="AH585" s="227">
        <v>11550.24</v>
      </c>
      <c r="AI585" s="227">
        <v>14540.86</v>
      </c>
      <c r="AJ585" s="227">
        <v>18727.88</v>
      </c>
      <c r="AK585" s="227">
        <v>21996.41</v>
      </c>
      <c r="AL585" s="227">
        <v>25121.71</v>
      </c>
      <c r="AM585" s="227">
        <v>29340.18</v>
      </c>
      <c r="AN585" s="227">
        <v>32579.510000000002</v>
      </c>
      <c r="AO585" s="227">
        <v>35670.47</v>
      </c>
      <c r="AP585" s="228">
        <v>39230.450000000004</v>
      </c>
      <c r="AQ585" s="227"/>
    </row>
    <row r="586" spans="1:43" s="13" customFormat="1" ht="12.75" outlineLevel="3" x14ac:dyDescent="0.2">
      <c r="A586" s="360" t="s">
        <v>1676</v>
      </c>
      <c r="B586" s="361" t="s">
        <v>2546</v>
      </c>
      <c r="C586" s="362" t="s">
        <v>3373</v>
      </c>
      <c r="D586" s="363"/>
      <c r="E586" s="364"/>
      <c r="F586" s="227">
        <v>4.0000000000000001E-3</v>
      </c>
      <c r="G586" s="227">
        <v>4.0000000000000001E-3</v>
      </c>
      <c r="H586" s="227">
        <f t="shared" si="78"/>
        <v>0</v>
      </c>
      <c r="I586" s="437">
        <f t="shared" si="79"/>
        <v>0</v>
      </c>
      <c r="J586" s="437"/>
      <c r="K586" s="227"/>
      <c r="L586" s="227">
        <v>4.0000000000000001E-3</v>
      </c>
      <c r="M586" s="227">
        <f t="shared" si="80"/>
        <v>0</v>
      </c>
      <c r="N586" s="365"/>
      <c r="O586" s="18">
        <v>4.0000000000000001E-3</v>
      </c>
      <c r="P586" s="234">
        <f t="shared" si="81"/>
        <v>0</v>
      </c>
      <c r="Q586" s="353"/>
      <c r="R586" s="226">
        <v>4.0000000000000001E-3</v>
      </c>
      <c r="S586" s="226">
        <v>4.0000000000000001E-3</v>
      </c>
      <c r="T586" s="227">
        <v>4.0000000000000001E-3</v>
      </c>
      <c r="U586" s="227">
        <v>4.0000000000000001E-3</v>
      </c>
      <c r="V586" s="227">
        <v>4.0000000000000001E-3</v>
      </c>
      <c r="W586" s="227">
        <v>4.0000000000000001E-3</v>
      </c>
      <c r="X586" s="227">
        <v>4.0000000000000001E-3</v>
      </c>
      <c r="Y586" s="227">
        <v>4.0000000000000001E-3</v>
      </c>
      <c r="Z586" s="227">
        <v>4.0000000000000001E-3</v>
      </c>
      <c r="AA586" s="227">
        <v>4.0000000000000001E-3</v>
      </c>
      <c r="AB586" s="227">
        <v>4.0000000000000001E-3</v>
      </c>
      <c r="AC586" s="227">
        <v>4.0000000000000001E-3</v>
      </c>
      <c r="AD586" s="227">
        <v>4.0000000000000001E-3</v>
      </c>
      <c r="AE586" s="226">
        <v>4.0000000000000001E-3</v>
      </c>
      <c r="AF586" s="227">
        <v>4.0000000000000001E-3</v>
      </c>
      <c r="AG586" s="227">
        <v>4.0000000000000001E-3</v>
      </c>
      <c r="AH586" s="227">
        <v>4.0000000000000001E-3</v>
      </c>
      <c r="AI586" s="227">
        <v>4.0000000000000001E-3</v>
      </c>
      <c r="AJ586" s="227">
        <v>4.0000000000000001E-3</v>
      </c>
      <c r="AK586" s="227">
        <v>4.0000000000000001E-3</v>
      </c>
      <c r="AL586" s="227">
        <v>4.0000000000000001E-3</v>
      </c>
      <c r="AM586" s="227">
        <v>4.0000000000000001E-3</v>
      </c>
      <c r="AN586" s="227">
        <v>4.0000000000000001E-3</v>
      </c>
      <c r="AO586" s="227">
        <v>4.0000000000000001E-3</v>
      </c>
      <c r="AP586" s="228">
        <v>4.0000000000000001E-3</v>
      </c>
      <c r="AQ586" s="227"/>
    </row>
    <row r="587" spans="1:43" s="13" customFormat="1" ht="12.75" x14ac:dyDescent="0.2">
      <c r="A587" s="195" t="s">
        <v>1236</v>
      </c>
      <c r="B587" s="279" t="s">
        <v>984</v>
      </c>
      <c r="C587" s="280" t="s">
        <v>1115</v>
      </c>
      <c r="D587" s="198"/>
      <c r="E587" s="320"/>
      <c r="F587" s="258">
        <v>8542879.4140000008</v>
      </c>
      <c r="G587" s="258">
        <v>5685082.4239999996</v>
      </c>
      <c r="H587" s="18">
        <f t="shared" si="78"/>
        <v>2857796.9900000012</v>
      </c>
      <c r="I587" s="232">
        <f t="shared" si="79"/>
        <v>0.50268347525369161</v>
      </c>
      <c r="J587" s="321"/>
      <c r="K587" s="322"/>
      <c r="L587" s="259">
        <v>5685082.4239999996</v>
      </c>
      <c r="M587" s="234">
        <f t="shared" si="80"/>
        <v>2857796.9900000012</v>
      </c>
      <c r="N587" s="225"/>
      <c r="O587" s="259">
        <v>13017945.684</v>
      </c>
      <c r="P587" s="234">
        <f t="shared" si="81"/>
        <v>-4475066.2699999996</v>
      </c>
      <c r="Q587" s="323"/>
      <c r="R587" s="226">
        <v>6399332.2139999997</v>
      </c>
      <c r="S587" s="226">
        <v>8708269.5840000007</v>
      </c>
      <c r="T587" s="227">
        <v>11768510.414000001</v>
      </c>
      <c r="U587" s="227">
        <v>6687099.1339999996</v>
      </c>
      <c r="V587" s="227">
        <v>9463586.5240000021</v>
      </c>
      <c r="W587" s="227">
        <v>11781909.294000002</v>
      </c>
      <c r="X587" s="227">
        <v>5873182.8339999998</v>
      </c>
      <c r="Y587" s="227">
        <v>8534670.534</v>
      </c>
      <c r="Z587" s="227">
        <v>11491833.514</v>
      </c>
      <c r="AA587" s="227">
        <v>5906168.243999999</v>
      </c>
      <c r="AB587" s="227">
        <v>8579668.7740000002</v>
      </c>
      <c r="AC587" s="227">
        <v>10656588.243999999</v>
      </c>
      <c r="AD587" s="227">
        <v>5685082.4239999996</v>
      </c>
      <c r="AE587" s="226">
        <v>8388606.6539999992</v>
      </c>
      <c r="AF587" s="227">
        <v>11348060.314000001</v>
      </c>
      <c r="AG587" s="227">
        <v>6256410.9439999992</v>
      </c>
      <c r="AH587" s="227">
        <v>8685011.8440000005</v>
      </c>
      <c r="AI587" s="227">
        <v>11207558.754000001</v>
      </c>
      <c r="AJ587" s="227">
        <v>6694709.8139999993</v>
      </c>
      <c r="AK587" s="227">
        <v>9038225.4540000018</v>
      </c>
      <c r="AL587" s="227">
        <v>12841037.334000003</v>
      </c>
      <c r="AM587" s="227">
        <v>7976737.8939999985</v>
      </c>
      <c r="AN587" s="227">
        <v>10150537.004000001</v>
      </c>
      <c r="AO587" s="227">
        <v>13017945.684</v>
      </c>
      <c r="AP587" s="228">
        <v>8542879.4140000008</v>
      </c>
    </row>
    <row r="588" spans="1:43" s="13" customFormat="1" ht="0.95" customHeight="1" outlineLevel="2" x14ac:dyDescent="0.2">
      <c r="A588" s="195"/>
      <c r="B588" s="279"/>
      <c r="C588" s="280"/>
      <c r="D588" s="198"/>
      <c r="E588" s="320"/>
      <c r="F588" s="258"/>
      <c r="G588" s="258"/>
      <c r="H588" s="18">
        <f t="shared" si="78"/>
        <v>0</v>
      </c>
      <c r="I588" s="232">
        <f t="shared" si="79"/>
        <v>0</v>
      </c>
      <c r="J588" s="321"/>
      <c r="K588" s="322"/>
      <c r="L588" s="259"/>
      <c r="M588" s="234">
        <f t="shared" si="80"/>
        <v>0</v>
      </c>
      <c r="N588" s="225"/>
      <c r="O588" s="259"/>
      <c r="P588" s="234">
        <f t="shared" si="81"/>
        <v>0</v>
      </c>
      <c r="Q588" s="323"/>
      <c r="R588" s="226"/>
      <c r="S588" s="226"/>
      <c r="T588" s="227"/>
      <c r="U588" s="227"/>
      <c r="V588" s="227"/>
      <c r="W588" s="227"/>
      <c r="X588" s="227"/>
      <c r="Y588" s="227"/>
      <c r="Z588" s="227"/>
      <c r="AA588" s="227"/>
      <c r="AB588" s="227"/>
      <c r="AC588" s="227"/>
      <c r="AD588" s="227"/>
      <c r="AE588" s="226"/>
      <c r="AF588" s="227"/>
      <c r="AG588" s="227"/>
      <c r="AH588" s="227"/>
      <c r="AI588" s="227"/>
      <c r="AJ588" s="227"/>
      <c r="AK588" s="227"/>
      <c r="AL588" s="227"/>
      <c r="AM588" s="227"/>
      <c r="AN588" s="227"/>
      <c r="AO588" s="227"/>
      <c r="AP588" s="228"/>
    </row>
    <row r="589" spans="1:43" s="13" customFormat="1" ht="12.75" x14ac:dyDescent="0.2">
      <c r="A589" s="195" t="s">
        <v>1237</v>
      </c>
      <c r="B589" s="279" t="s">
        <v>986</v>
      </c>
      <c r="C589" s="280" t="s">
        <v>1116</v>
      </c>
      <c r="D589" s="220"/>
      <c r="E589" s="320"/>
      <c r="F589" s="258">
        <v>0</v>
      </c>
      <c r="G589" s="258">
        <v>0</v>
      </c>
      <c r="H589" s="18">
        <f t="shared" ref="H589:H620" si="82">+F589-G589</f>
        <v>0</v>
      </c>
      <c r="I589" s="232">
        <f t="shared" ref="I589:I620" si="83">IF(G589&lt;0,IF(H589=0,0,IF(OR(G589=0,F589=0),"N.M.",IF(ABS(H589/G589)&gt;=10,"N.M.",H589/(-G589)))),IF(H589=0,0,IF(OR(G589=0,F589=0),"N.M.",IF(ABS(H589/G589)&gt;=10,"N.M.",H589/G589))))</f>
        <v>0</v>
      </c>
      <c r="J589" s="321"/>
      <c r="K589" s="322"/>
      <c r="L589" s="259">
        <v>0</v>
      </c>
      <c r="M589" s="234">
        <f t="shared" ref="M589:M620" si="84">F589-L589</f>
        <v>0</v>
      </c>
      <c r="N589" s="225"/>
      <c r="O589" s="259">
        <v>0</v>
      </c>
      <c r="P589" s="234">
        <f t="shared" ref="P589:P620" si="85">+F589-O589</f>
        <v>0</v>
      </c>
      <c r="Q589" s="323"/>
      <c r="R589" s="226">
        <v>0</v>
      </c>
      <c r="S589" s="226">
        <v>0</v>
      </c>
      <c r="T589" s="227">
        <v>0</v>
      </c>
      <c r="U589" s="227">
        <v>0</v>
      </c>
      <c r="V589" s="227">
        <v>0</v>
      </c>
      <c r="W589" s="227">
        <v>0</v>
      </c>
      <c r="X589" s="227">
        <v>0</v>
      </c>
      <c r="Y589" s="227">
        <v>0</v>
      </c>
      <c r="Z589" s="227">
        <v>0</v>
      </c>
      <c r="AA589" s="227">
        <v>0</v>
      </c>
      <c r="AB589" s="227">
        <v>0</v>
      </c>
      <c r="AC589" s="227">
        <v>0</v>
      </c>
      <c r="AD589" s="227">
        <v>0</v>
      </c>
      <c r="AE589" s="226">
        <v>0</v>
      </c>
      <c r="AF589" s="227">
        <v>0</v>
      </c>
      <c r="AG589" s="227">
        <v>0</v>
      </c>
      <c r="AH589" s="227">
        <v>0</v>
      </c>
      <c r="AI589" s="227">
        <v>0</v>
      </c>
      <c r="AJ589" s="227">
        <v>0</v>
      </c>
      <c r="AK589" s="227">
        <v>0</v>
      </c>
      <c r="AL589" s="227">
        <v>0</v>
      </c>
      <c r="AM589" s="227">
        <v>0</v>
      </c>
      <c r="AN589" s="227">
        <v>0</v>
      </c>
      <c r="AO589" s="227">
        <v>0</v>
      </c>
      <c r="AP589" s="228">
        <v>0</v>
      </c>
    </row>
    <row r="590" spans="1:43" s="13" customFormat="1" ht="0.95" customHeight="1" outlineLevel="2" x14ac:dyDescent="0.2">
      <c r="A590" s="195"/>
      <c r="B590" s="279"/>
      <c r="C590" s="280"/>
      <c r="D590" s="220"/>
      <c r="E590" s="320"/>
      <c r="F590" s="258"/>
      <c r="G590" s="258"/>
      <c r="H590" s="18">
        <f t="shared" si="82"/>
        <v>0</v>
      </c>
      <c r="I590" s="232">
        <f t="shared" si="83"/>
        <v>0</v>
      </c>
      <c r="J590" s="321"/>
      <c r="K590" s="322"/>
      <c r="L590" s="259"/>
      <c r="M590" s="234">
        <f t="shared" si="84"/>
        <v>0</v>
      </c>
      <c r="N590" s="225"/>
      <c r="O590" s="259"/>
      <c r="P590" s="234">
        <f t="shared" si="85"/>
        <v>0</v>
      </c>
      <c r="Q590" s="323"/>
      <c r="R590" s="226"/>
      <c r="S590" s="226"/>
      <c r="T590" s="227"/>
      <c r="U590" s="227"/>
      <c r="V590" s="227"/>
      <c r="W590" s="227"/>
      <c r="X590" s="227"/>
      <c r="Y590" s="227"/>
      <c r="Z590" s="227"/>
      <c r="AA590" s="227"/>
      <c r="AB590" s="227"/>
      <c r="AC590" s="227"/>
      <c r="AD590" s="227"/>
      <c r="AE590" s="226"/>
      <c r="AF590" s="227"/>
      <c r="AG590" s="227"/>
      <c r="AH590" s="227"/>
      <c r="AI590" s="227"/>
      <c r="AJ590" s="227"/>
      <c r="AK590" s="227"/>
      <c r="AL590" s="227"/>
      <c r="AM590" s="227"/>
      <c r="AN590" s="227"/>
      <c r="AO590" s="227"/>
      <c r="AP590" s="228"/>
    </row>
    <row r="591" spans="1:43" s="13" customFormat="1" ht="12.75" x14ac:dyDescent="0.2">
      <c r="A591" s="195" t="s">
        <v>1238</v>
      </c>
      <c r="B591" s="279" t="s">
        <v>988</v>
      </c>
      <c r="C591" s="304" t="s">
        <v>1117</v>
      </c>
      <c r="D591" s="220"/>
      <c r="E591" s="320"/>
      <c r="F591" s="258">
        <v>0</v>
      </c>
      <c r="G591" s="258">
        <v>0</v>
      </c>
      <c r="H591" s="18">
        <f t="shared" si="82"/>
        <v>0</v>
      </c>
      <c r="I591" s="232">
        <f t="shared" si="83"/>
        <v>0</v>
      </c>
      <c r="J591" s="321"/>
      <c r="K591" s="322"/>
      <c r="L591" s="259">
        <v>0</v>
      </c>
      <c r="M591" s="234">
        <f t="shared" si="84"/>
        <v>0</v>
      </c>
      <c r="N591" s="225"/>
      <c r="O591" s="259">
        <v>0</v>
      </c>
      <c r="P591" s="234">
        <f t="shared" si="85"/>
        <v>0</v>
      </c>
      <c r="Q591" s="323"/>
      <c r="R591" s="226">
        <v>0</v>
      </c>
      <c r="S591" s="226">
        <v>0</v>
      </c>
      <c r="T591" s="227">
        <v>0</v>
      </c>
      <c r="U591" s="227">
        <v>0</v>
      </c>
      <c r="V591" s="227">
        <v>0</v>
      </c>
      <c r="W591" s="227">
        <v>0</v>
      </c>
      <c r="X591" s="227">
        <v>0</v>
      </c>
      <c r="Y591" s="227">
        <v>0</v>
      </c>
      <c r="Z591" s="227">
        <v>0</v>
      </c>
      <c r="AA591" s="227">
        <v>0</v>
      </c>
      <c r="AB591" s="227">
        <v>0</v>
      </c>
      <c r="AC591" s="227">
        <v>0</v>
      </c>
      <c r="AD591" s="227">
        <v>0</v>
      </c>
      <c r="AE591" s="226">
        <v>0</v>
      </c>
      <c r="AF591" s="227">
        <v>0</v>
      </c>
      <c r="AG591" s="227">
        <v>0</v>
      </c>
      <c r="AH591" s="227">
        <v>0</v>
      </c>
      <c r="AI591" s="227">
        <v>0</v>
      </c>
      <c r="AJ591" s="227">
        <v>0</v>
      </c>
      <c r="AK591" s="227">
        <v>0</v>
      </c>
      <c r="AL591" s="227">
        <v>0</v>
      </c>
      <c r="AM591" s="227">
        <v>0</v>
      </c>
      <c r="AN591" s="227">
        <v>0</v>
      </c>
      <c r="AO591" s="227">
        <v>0</v>
      </c>
      <c r="AP591" s="228">
        <v>0</v>
      </c>
    </row>
    <row r="592" spans="1:43" s="13" customFormat="1" ht="0.95" customHeight="1" outlineLevel="2" x14ac:dyDescent="0.2">
      <c r="A592" s="195"/>
      <c r="B592" s="279"/>
      <c r="C592" s="304"/>
      <c r="D592" s="220"/>
      <c r="E592" s="320"/>
      <c r="F592" s="258"/>
      <c r="G592" s="258"/>
      <c r="H592" s="18">
        <f t="shared" si="82"/>
        <v>0</v>
      </c>
      <c r="I592" s="232">
        <f t="shared" si="83"/>
        <v>0</v>
      </c>
      <c r="J592" s="321"/>
      <c r="K592" s="322"/>
      <c r="L592" s="259"/>
      <c r="M592" s="234">
        <f t="shared" si="84"/>
        <v>0</v>
      </c>
      <c r="N592" s="225"/>
      <c r="O592" s="259"/>
      <c r="P592" s="234">
        <f t="shared" si="85"/>
        <v>0</v>
      </c>
      <c r="Q592" s="323"/>
      <c r="R592" s="226"/>
      <c r="S592" s="226"/>
      <c r="T592" s="227"/>
      <c r="U592" s="227"/>
      <c r="V592" s="227"/>
      <c r="W592" s="227"/>
      <c r="X592" s="227"/>
      <c r="Y592" s="227"/>
      <c r="Z592" s="227"/>
      <c r="AA592" s="227"/>
      <c r="AB592" s="227"/>
      <c r="AC592" s="227"/>
      <c r="AD592" s="227"/>
      <c r="AE592" s="226"/>
      <c r="AF592" s="227"/>
      <c r="AG592" s="227"/>
      <c r="AH592" s="227"/>
      <c r="AI592" s="227"/>
      <c r="AJ592" s="227"/>
      <c r="AK592" s="227"/>
      <c r="AL592" s="227"/>
      <c r="AM592" s="227"/>
      <c r="AN592" s="227"/>
      <c r="AO592" s="227"/>
      <c r="AP592" s="228"/>
    </row>
    <row r="593" spans="1:43" s="13" customFormat="1" ht="12.75" x14ac:dyDescent="0.2">
      <c r="A593" s="195" t="s">
        <v>1239</v>
      </c>
      <c r="B593" s="279" t="s">
        <v>990</v>
      </c>
      <c r="C593" s="304" t="s">
        <v>1118</v>
      </c>
      <c r="D593" s="198"/>
      <c r="E593" s="320"/>
      <c r="F593" s="258">
        <v>0</v>
      </c>
      <c r="G593" s="258">
        <v>0</v>
      </c>
      <c r="H593" s="18">
        <f t="shared" si="82"/>
        <v>0</v>
      </c>
      <c r="I593" s="232">
        <f t="shared" si="83"/>
        <v>0</v>
      </c>
      <c r="J593" s="321"/>
      <c r="K593" s="322"/>
      <c r="L593" s="259">
        <v>0</v>
      </c>
      <c r="M593" s="234">
        <f t="shared" si="84"/>
        <v>0</v>
      </c>
      <c r="N593" s="225"/>
      <c r="O593" s="259">
        <v>0</v>
      </c>
      <c r="P593" s="234">
        <f t="shared" si="85"/>
        <v>0</v>
      </c>
      <c r="Q593" s="323"/>
      <c r="R593" s="226">
        <v>0</v>
      </c>
      <c r="S593" s="226">
        <v>0</v>
      </c>
      <c r="T593" s="227">
        <v>0</v>
      </c>
      <c r="U593" s="227">
        <v>0</v>
      </c>
      <c r="V593" s="227">
        <v>0</v>
      </c>
      <c r="W593" s="227">
        <v>0</v>
      </c>
      <c r="X593" s="227">
        <v>0</v>
      </c>
      <c r="Y593" s="227">
        <v>0</v>
      </c>
      <c r="Z593" s="227">
        <v>0</v>
      </c>
      <c r="AA593" s="227">
        <v>0</v>
      </c>
      <c r="AB593" s="227">
        <v>0</v>
      </c>
      <c r="AC593" s="227">
        <v>0</v>
      </c>
      <c r="AD593" s="227">
        <v>0</v>
      </c>
      <c r="AE593" s="226">
        <v>0</v>
      </c>
      <c r="AF593" s="227">
        <v>0</v>
      </c>
      <c r="AG593" s="227">
        <v>0</v>
      </c>
      <c r="AH593" s="227">
        <v>0</v>
      </c>
      <c r="AI593" s="227">
        <v>0</v>
      </c>
      <c r="AJ593" s="227">
        <v>0</v>
      </c>
      <c r="AK593" s="227">
        <v>0</v>
      </c>
      <c r="AL593" s="227">
        <v>0</v>
      </c>
      <c r="AM593" s="227">
        <v>0</v>
      </c>
      <c r="AN593" s="227">
        <v>0</v>
      </c>
      <c r="AO593" s="227">
        <v>0</v>
      </c>
      <c r="AP593" s="228">
        <v>0</v>
      </c>
    </row>
    <row r="594" spans="1:43" s="13" customFormat="1" ht="0.95" customHeight="1" outlineLevel="2" x14ac:dyDescent="0.2">
      <c r="A594" s="195"/>
      <c r="B594" s="279"/>
      <c r="C594" s="304"/>
      <c r="D594" s="198"/>
      <c r="E594" s="320"/>
      <c r="F594" s="258"/>
      <c r="G594" s="258"/>
      <c r="H594" s="18">
        <f t="shared" si="82"/>
        <v>0</v>
      </c>
      <c r="I594" s="232">
        <f t="shared" si="83"/>
        <v>0</v>
      </c>
      <c r="J594" s="321"/>
      <c r="K594" s="322"/>
      <c r="L594" s="259"/>
      <c r="M594" s="234">
        <f t="shared" si="84"/>
        <v>0</v>
      </c>
      <c r="N594" s="225"/>
      <c r="O594" s="259"/>
      <c r="P594" s="234">
        <f t="shared" si="85"/>
        <v>0</v>
      </c>
      <c r="Q594" s="323"/>
      <c r="R594" s="226"/>
      <c r="S594" s="226"/>
      <c r="T594" s="227"/>
      <c r="U594" s="227"/>
      <c r="V594" s="227"/>
      <c r="W594" s="227"/>
      <c r="X594" s="227"/>
      <c r="Y594" s="227"/>
      <c r="Z594" s="227"/>
      <c r="AA594" s="227"/>
      <c r="AB594" s="227"/>
      <c r="AC594" s="227"/>
      <c r="AD594" s="227"/>
      <c r="AE594" s="226"/>
      <c r="AF594" s="227"/>
      <c r="AG594" s="227"/>
      <c r="AH594" s="227"/>
      <c r="AI594" s="227"/>
      <c r="AJ594" s="227"/>
      <c r="AK594" s="227"/>
      <c r="AL594" s="227"/>
      <c r="AM594" s="227"/>
      <c r="AN594" s="227"/>
      <c r="AO594" s="227"/>
      <c r="AP594" s="228"/>
    </row>
    <row r="595" spans="1:43" s="13" customFormat="1" ht="12.75" outlineLevel="3" x14ac:dyDescent="0.2">
      <c r="A595" s="360" t="s">
        <v>1677</v>
      </c>
      <c r="B595" s="361" t="s">
        <v>2547</v>
      </c>
      <c r="C595" s="362" t="s">
        <v>3374</v>
      </c>
      <c r="D595" s="363"/>
      <c r="E595" s="364"/>
      <c r="F595" s="227">
        <v>0</v>
      </c>
      <c r="G595" s="227">
        <v>0</v>
      </c>
      <c r="H595" s="227">
        <f t="shared" si="82"/>
        <v>0</v>
      </c>
      <c r="I595" s="437">
        <f t="shared" si="83"/>
        <v>0</v>
      </c>
      <c r="J595" s="437"/>
      <c r="K595" s="227"/>
      <c r="L595" s="227">
        <v>0</v>
      </c>
      <c r="M595" s="227">
        <f t="shared" si="84"/>
        <v>0</v>
      </c>
      <c r="N595" s="365"/>
      <c r="O595" s="18">
        <v>0</v>
      </c>
      <c r="P595" s="234">
        <f t="shared" si="85"/>
        <v>0</v>
      </c>
      <c r="Q595" s="353"/>
      <c r="R595" s="226">
        <v>0</v>
      </c>
      <c r="S595" s="226">
        <v>0</v>
      </c>
      <c r="T595" s="227">
        <v>0</v>
      </c>
      <c r="U595" s="227">
        <v>0</v>
      </c>
      <c r="V595" s="227">
        <v>0</v>
      </c>
      <c r="W595" s="227">
        <v>0</v>
      </c>
      <c r="X595" s="227">
        <v>0</v>
      </c>
      <c r="Y595" s="227">
        <v>0</v>
      </c>
      <c r="Z595" s="227">
        <v>0</v>
      </c>
      <c r="AA595" s="227">
        <v>0</v>
      </c>
      <c r="AB595" s="227">
        <v>0</v>
      </c>
      <c r="AC595" s="227">
        <v>0</v>
      </c>
      <c r="AD595" s="227">
        <v>0</v>
      </c>
      <c r="AE595" s="226">
        <v>1237.45</v>
      </c>
      <c r="AF595" s="227">
        <v>0</v>
      </c>
      <c r="AG595" s="227">
        <v>0</v>
      </c>
      <c r="AH595" s="227">
        <v>0</v>
      </c>
      <c r="AI595" s="227">
        <v>0</v>
      </c>
      <c r="AJ595" s="227">
        <v>0</v>
      </c>
      <c r="AK595" s="227">
        <v>0</v>
      </c>
      <c r="AL595" s="227">
        <v>0</v>
      </c>
      <c r="AM595" s="227">
        <v>0</v>
      </c>
      <c r="AN595" s="227">
        <v>0</v>
      </c>
      <c r="AO595" s="227">
        <v>0</v>
      </c>
      <c r="AP595" s="228">
        <v>0</v>
      </c>
      <c r="AQ595" s="227"/>
    </row>
    <row r="596" spans="1:43" s="13" customFormat="1" ht="12.75" outlineLevel="3" x14ac:dyDescent="0.2">
      <c r="A596" s="360" t="s">
        <v>1678</v>
      </c>
      <c r="B596" s="361" t="s">
        <v>2548</v>
      </c>
      <c r="C596" s="362" t="s">
        <v>3375</v>
      </c>
      <c r="D596" s="363"/>
      <c r="E596" s="364"/>
      <c r="F596" s="227">
        <v>932447.88</v>
      </c>
      <c r="G596" s="227">
        <v>843466.95000000007</v>
      </c>
      <c r="H596" s="227">
        <f t="shared" si="82"/>
        <v>88980.929999999935</v>
      </c>
      <c r="I596" s="437">
        <f t="shared" si="83"/>
        <v>0.10549426981104586</v>
      </c>
      <c r="J596" s="437"/>
      <c r="K596" s="227"/>
      <c r="L596" s="227">
        <v>843466.95000000007</v>
      </c>
      <c r="M596" s="227">
        <f t="shared" si="84"/>
        <v>88980.929999999935</v>
      </c>
      <c r="N596" s="365"/>
      <c r="O596" s="18">
        <v>793491.88</v>
      </c>
      <c r="P596" s="234">
        <f t="shared" si="85"/>
        <v>138956</v>
      </c>
      <c r="Q596" s="353"/>
      <c r="R596" s="226">
        <v>634207.29</v>
      </c>
      <c r="S596" s="226">
        <v>742869.64</v>
      </c>
      <c r="T596" s="227">
        <v>711879.53</v>
      </c>
      <c r="U596" s="227">
        <v>723771.69000000006</v>
      </c>
      <c r="V596" s="227">
        <v>677169.13</v>
      </c>
      <c r="W596" s="227">
        <v>627809.95000000007</v>
      </c>
      <c r="X596" s="227">
        <v>661877.54</v>
      </c>
      <c r="Y596" s="227">
        <v>698666.52</v>
      </c>
      <c r="Z596" s="227">
        <v>739480.03</v>
      </c>
      <c r="AA596" s="227">
        <v>711866.23</v>
      </c>
      <c r="AB596" s="227">
        <v>610757.42000000004</v>
      </c>
      <c r="AC596" s="227">
        <v>668062.02</v>
      </c>
      <c r="AD596" s="227">
        <v>843466.95000000007</v>
      </c>
      <c r="AE596" s="226">
        <v>935506.20000000007</v>
      </c>
      <c r="AF596" s="227">
        <v>813342.95000000007</v>
      </c>
      <c r="AG596" s="227">
        <v>733231.48</v>
      </c>
      <c r="AH596" s="227">
        <v>687409.59</v>
      </c>
      <c r="AI596" s="227">
        <v>747887.52</v>
      </c>
      <c r="AJ596" s="227">
        <v>870968.51</v>
      </c>
      <c r="AK596" s="227">
        <v>889765.36</v>
      </c>
      <c r="AL596" s="227">
        <v>883041.62</v>
      </c>
      <c r="AM596" s="227">
        <v>728115.6</v>
      </c>
      <c r="AN596" s="227">
        <v>752824.42</v>
      </c>
      <c r="AO596" s="227">
        <v>793491.88</v>
      </c>
      <c r="AP596" s="228">
        <v>932447.88</v>
      </c>
      <c r="AQ596" s="227"/>
    </row>
    <row r="597" spans="1:43" s="13" customFormat="1" ht="12.75" outlineLevel="3" x14ac:dyDescent="0.2">
      <c r="A597" s="360" t="s">
        <v>1679</v>
      </c>
      <c r="B597" s="361" t="s">
        <v>2549</v>
      </c>
      <c r="C597" s="362" t="s">
        <v>3376</v>
      </c>
      <c r="D597" s="363"/>
      <c r="E597" s="364"/>
      <c r="F597" s="227">
        <v>608261.71</v>
      </c>
      <c r="G597" s="227">
        <v>542115.25</v>
      </c>
      <c r="H597" s="227">
        <f t="shared" si="82"/>
        <v>66146.459999999963</v>
      </c>
      <c r="I597" s="437">
        <f t="shared" si="83"/>
        <v>0.12201549393786647</v>
      </c>
      <c r="J597" s="437"/>
      <c r="K597" s="227"/>
      <c r="L597" s="227">
        <v>542115.25</v>
      </c>
      <c r="M597" s="227">
        <f t="shared" si="84"/>
        <v>66146.459999999963</v>
      </c>
      <c r="N597" s="365"/>
      <c r="O597" s="18">
        <v>395145.52</v>
      </c>
      <c r="P597" s="234">
        <f t="shared" si="85"/>
        <v>213116.18999999994</v>
      </c>
      <c r="Q597" s="353"/>
      <c r="R597" s="226">
        <v>450224.78</v>
      </c>
      <c r="S597" s="226">
        <v>234366.76</v>
      </c>
      <c r="T597" s="227">
        <v>397747.64</v>
      </c>
      <c r="U597" s="227">
        <v>551616.18000000005</v>
      </c>
      <c r="V597" s="227">
        <v>204073.94</v>
      </c>
      <c r="W597" s="227">
        <v>335927.24</v>
      </c>
      <c r="X597" s="227">
        <v>491409.68</v>
      </c>
      <c r="Y597" s="227">
        <v>240298.30000000002</v>
      </c>
      <c r="Z597" s="227">
        <v>430974.76</v>
      </c>
      <c r="AA597" s="227">
        <v>609781.93000000005</v>
      </c>
      <c r="AB597" s="227">
        <v>209482.6</v>
      </c>
      <c r="AC597" s="227">
        <v>349334.39</v>
      </c>
      <c r="AD597" s="227">
        <v>542115.25</v>
      </c>
      <c r="AE597" s="226">
        <v>284078.63</v>
      </c>
      <c r="AF597" s="227">
        <v>441597.10000000003</v>
      </c>
      <c r="AG597" s="227">
        <v>576531.69000000006</v>
      </c>
      <c r="AH597" s="227">
        <v>202012.83000000002</v>
      </c>
      <c r="AI597" s="227">
        <v>357945.23</v>
      </c>
      <c r="AJ597" s="227">
        <v>563088.07000000007</v>
      </c>
      <c r="AK597" s="227">
        <v>301011.77</v>
      </c>
      <c r="AL597" s="227">
        <v>531347.29</v>
      </c>
      <c r="AM597" s="227">
        <v>703317.77</v>
      </c>
      <c r="AN597" s="227">
        <v>226323.84</v>
      </c>
      <c r="AO597" s="227">
        <v>395145.52</v>
      </c>
      <c r="AP597" s="228">
        <v>608261.71</v>
      </c>
      <c r="AQ597" s="227"/>
    </row>
    <row r="598" spans="1:43" s="13" customFormat="1" ht="12.75" outlineLevel="3" x14ac:dyDescent="0.2">
      <c r="A598" s="360" t="s">
        <v>1680</v>
      </c>
      <c r="B598" s="361" t="s">
        <v>2550</v>
      </c>
      <c r="C598" s="362" t="s">
        <v>3377</v>
      </c>
      <c r="D598" s="363"/>
      <c r="E598" s="364"/>
      <c r="F598" s="227">
        <v>1465502.3599999999</v>
      </c>
      <c r="G598" s="227">
        <v>1324688.6499999999</v>
      </c>
      <c r="H598" s="227">
        <f t="shared" si="82"/>
        <v>140813.70999999996</v>
      </c>
      <c r="I598" s="437">
        <f t="shared" si="83"/>
        <v>0.10629947648453089</v>
      </c>
      <c r="J598" s="437"/>
      <c r="K598" s="227"/>
      <c r="L598" s="227">
        <v>1324688.6499999999</v>
      </c>
      <c r="M598" s="227">
        <f t="shared" si="84"/>
        <v>140813.70999999996</v>
      </c>
      <c r="N598" s="365"/>
      <c r="O598" s="18">
        <v>1171953.28</v>
      </c>
      <c r="P598" s="234">
        <f t="shared" si="85"/>
        <v>293549.07999999984</v>
      </c>
      <c r="Q598" s="353"/>
      <c r="R598" s="226">
        <v>1052856.22</v>
      </c>
      <c r="S598" s="226">
        <v>1286948.8999999999</v>
      </c>
      <c r="T598" s="227">
        <v>1213872.3</v>
      </c>
      <c r="U598" s="227">
        <v>1111394.95</v>
      </c>
      <c r="V598" s="227">
        <v>1002967.53</v>
      </c>
      <c r="W598" s="227">
        <v>894351.58000000007</v>
      </c>
      <c r="X598" s="227">
        <v>942696.54</v>
      </c>
      <c r="Y598" s="227">
        <v>1042683.01</v>
      </c>
      <c r="Z598" s="227">
        <v>1099457.0900000001</v>
      </c>
      <c r="AA598" s="227">
        <v>1071988.1000000001</v>
      </c>
      <c r="AB598" s="227">
        <v>942341.42</v>
      </c>
      <c r="AC598" s="227">
        <v>982540.23</v>
      </c>
      <c r="AD598" s="227">
        <v>1324688.6499999999</v>
      </c>
      <c r="AE598" s="226">
        <v>1550933.02</v>
      </c>
      <c r="AF598" s="227">
        <v>1291103.78</v>
      </c>
      <c r="AG598" s="227">
        <v>1061071.29</v>
      </c>
      <c r="AH598" s="227">
        <v>1067232.3700000001</v>
      </c>
      <c r="AI598" s="227">
        <v>1023913.44</v>
      </c>
      <c r="AJ598" s="227">
        <v>1184085.24</v>
      </c>
      <c r="AK598" s="227">
        <v>1332068.6499999999</v>
      </c>
      <c r="AL598" s="227">
        <v>1326060.71</v>
      </c>
      <c r="AM598" s="227">
        <v>1076714.24</v>
      </c>
      <c r="AN598" s="227">
        <v>1030822.46</v>
      </c>
      <c r="AO598" s="227">
        <v>1171953.28</v>
      </c>
      <c r="AP598" s="228">
        <v>1465502.3599999999</v>
      </c>
      <c r="AQ598" s="227"/>
    </row>
    <row r="599" spans="1:43" s="13" customFormat="1" ht="12.75" x14ac:dyDescent="0.2">
      <c r="A599" s="195" t="s">
        <v>1240</v>
      </c>
      <c r="B599" s="279" t="s">
        <v>992</v>
      </c>
      <c r="C599" s="287" t="s">
        <v>1119</v>
      </c>
      <c r="D599" s="198"/>
      <c r="E599" s="320"/>
      <c r="F599" s="258">
        <v>3006211.9499999997</v>
      </c>
      <c r="G599" s="258">
        <v>2710270.85</v>
      </c>
      <c r="H599" s="18">
        <f t="shared" si="82"/>
        <v>295941.09999999963</v>
      </c>
      <c r="I599" s="232">
        <f t="shared" si="83"/>
        <v>0.10919244473296816</v>
      </c>
      <c r="J599" s="321"/>
      <c r="K599" s="322"/>
      <c r="L599" s="259">
        <v>2710270.85</v>
      </c>
      <c r="M599" s="234">
        <f t="shared" si="84"/>
        <v>295941.09999999963</v>
      </c>
      <c r="N599" s="225"/>
      <c r="O599" s="259">
        <v>2360590.6799999997</v>
      </c>
      <c r="P599" s="234">
        <f t="shared" si="85"/>
        <v>645621.27</v>
      </c>
      <c r="Q599" s="323"/>
      <c r="R599" s="226">
        <v>2137288.29</v>
      </c>
      <c r="S599" s="226">
        <v>2264185.2999999998</v>
      </c>
      <c r="T599" s="227">
        <v>2323499.4699999997</v>
      </c>
      <c r="U599" s="227">
        <v>2386782.8200000003</v>
      </c>
      <c r="V599" s="227">
        <v>1884210.6</v>
      </c>
      <c r="W599" s="227">
        <v>1858088.77</v>
      </c>
      <c r="X599" s="227">
        <v>2095983.76</v>
      </c>
      <c r="Y599" s="227">
        <v>1981647.83</v>
      </c>
      <c r="Z599" s="227">
        <v>2269911.88</v>
      </c>
      <c r="AA599" s="227">
        <v>2393636.2600000002</v>
      </c>
      <c r="AB599" s="227">
        <v>1762581.44</v>
      </c>
      <c r="AC599" s="227">
        <v>1999936.6400000001</v>
      </c>
      <c r="AD599" s="227">
        <v>2710270.85</v>
      </c>
      <c r="AE599" s="226">
        <v>2771755.3</v>
      </c>
      <c r="AF599" s="227">
        <v>2546043.83</v>
      </c>
      <c r="AG599" s="227">
        <v>2370834.46</v>
      </c>
      <c r="AH599" s="227">
        <v>1956654.79</v>
      </c>
      <c r="AI599" s="227">
        <v>2129746.19</v>
      </c>
      <c r="AJ599" s="227">
        <v>2618141.8200000003</v>
      </c>
      <c r="AK599" s="227">
        <v>2522845.7799999998</v>
      </c>
      <c r="AL599" s="227">
        <v>2740449.62</v>
      </c>
      <c r="AM599" s="227">
        <v>2508147.6100000003</v>
      </c>
      <c r="AN599" s="227">
        <v>2009970.72</v>
      </c>
      <c r="AO599" s="227">
        <v>2360590.6799999997</v>
      </c>
      <c r="AP599" s="228">
        <v>3006211.9499999997</v>
      </c>
    </row>
    <row r="600" spans="1:43" s="13" customFormat="1" ht="0.95" customHeight="1" outlineLevel="2" x14ac:dyDescent="0.2">
      <c r="A600" s="195"/>
      <c r="B600" s="279"/>
      <c r="C600" s="287"/>
      <c r="D600" s="198"/>
      <c r="E600" s="320"/>
      <c r="F600" s="258"/>
      <c r="G600" s="258"/>
      <c r="H600" s="18">
        <f t="shared" si="82"/>
        <v>0</v>
      </c>
      <c r="I600" s="232">
        <f t="shared" si="83"/>
        <v>0</v>
      </c>
      <c r="J600" s="321"/>
      <c r="K600" s="322"/>
      <c r="L600" s="259"/>
      <c r="M600" s="234">
        <f t="shared" si="84"/>
        <v>0</v>
      </c>
      <c r="N600" s="225"/>
      <c r="O600" s="259"/>
      <c r="P600" s="234">
        <f t="shared" si="85"/>
        <v>0</v>
      </c>
      <c r="Q600" s="323"/>
      <c r="R600" s="226"/>
      <c r="S600" s="226"/>
      <c r="T600" s="227"/>
      <c r="U600" s="227"/>
      <c r="V600" s="227"/>
      <c r="W600" s="227"/>
      <c r="X600" s="227"/>
      <c r="Y600" s="227"/>
      <c r="Z600" s="227"/>
      <c r="AA600" s="227"/>
      <c r="AB600" s="227"/>
      <c r="AC600" s="227"/>
      <c r="AD600" s="227"/>
      <c r="AE600" s="226"/>
      <c r="AF600" s="227"/>
      <c r="AG600" s="227"/>
      <c r="AH600" s="227"/>
      <c r="AI600" s="227"/>
      <c r="AJ600" s="227"/>
      <c r="AK600" s="227"/>
      <c r="AL600" s="227"/>
      <c r="AM600" s="227"/>
      <c r="AN600" s="227"/>
      <c r="AO600" s="227"/>
      <c r="AP600" s="228"/>
    </row>
    <row r="601" spans="1:43" s="13" customFormat="1" ht="12.75" outlineLevel="3" x14ac:dyDescent="0.2">
      <c r="A601" s="360" t="s">
        <v>1681</v>
      </c>
      <c r="B601" s="361" t="s">
        <v>2551</v>
      </c>
      <c r="C601" s="362" t="s">
        <v>3378</v>
      </c>
      <c r="D601" s="363"/>
      <c r="E601" s="364"/>
      <c r="F601" s="227">
        <v>0</v>
      </c>
      <c r="G601" s="227">
        <v>450000</v>
      </c>
      <c r="H601" s="227">
        <f t="shared" si="82"/>
        <v>-450000</v>
      </c>
      <c r="I601" s="437" t="str">
        <f t="shared" si="83"/>
        <v>N.M.</v>
      </c>
      <c r="J601" s="437"/>
      <c r="K601" s="227"/>
      <c r="L601" s="227">
        <v>450000</v>
      </c>
      <c r="M601" s="227">
        <f t="shared" si="84"/>
        <v>-450000</v>
      </c>
      <c r="N601" s="365"/>
      <c r="O601" s="18">
        <v>0</v>
      </c>
      <c r="P601" s="234">
        <f t="shared" si="85"/>
        <v>0</v>
      </c>
      <c r="Q601" s="353"/>
      <c r="R601" s="226">
        <v>124975.06</v>
      </c>
      <c r="S601" s="226">
        <v>124975.06</v>
      </c>
      <c r="T601" s="227">
        <v>124975.06</v>
      </c>
      <c r="U601" s="227">
        <v>0</v>
      </c>
      <c r="V601" s="227">
        <v>0</v>
      </c>
      <c r="W601" s="227">
        <v>0</v>
      </c>
      <c r="X601" s="227">
        <v>0</v>
      </c>
      <c r="Y601" s="227">
        <v>0</v>
      </c>
      <c r="Z601" s="227">
        <v>0</v>
      </c>
      <c r="AA601" s="227">
        <v>0</v>
      </c>
      <c r="AB601" s="227">
        <v>0</v>
      </c>
      <c r="AC601" s="227">
        <v>0</v>
      </c>
      <c r="AD601" s="227">
        <v>450000</v>
      </c>
      <c r="AE601" s="226">
        <v>450000</v>
      </c>
      <c r="AF601" s="227">
        <v>42000</v>
      </c>
      <c r="AG601" s="227">
        <v>42000</v>
      </c>
      <c r="AH601" s="227">
        <v>0</v>
      </c>
      <c r="AI601" s="227">
        <v>0</v>
      </c>
      <c r="AJ601" s="227">
        <v>0</v>
      </c>
      <c r="AK601" s="227">
        <v>0</v>
      </c>
      <c r="AL601" s="227">
        <v>0</v>
      </c>
      <c r="AM601" s="227">
        <v>0</v>
      </c>
      <c r="AN601" s="227">
        <v>0</v>
      </c>
      <c r="AO601" s="227">
        <v>0</v>
      </c>
      <c r="AP601" s="228">
        <v>0</v>
      </c>
      <c r="AQ601" s="227"/>
    </row>
    <row r="602" spans="1:43" s="13" customFormat="1" ht="12.75" outlineLevel="3" x14ac:dyDescent="0.2">
      <c r="A602" s="360" t="s">
        <v>1682</v>
      </c>
      <c r="B602" s="361" t="s">
        <v>2552</v>
      </c>
      <c r="C602" s="362" t="s">
        <v>3379</v>
      </c>
      <c r="D602" s="363"/>
      <c r="E602" s="364"/>
      <c r="F602" s="227">
        <v>90526.3</v>
      </c>
      <c r="G602" s="227">
        <v>130983.88</v>
      </c>
      <c r="H602" s="227">
        <f t="shared" si="82"/>
        <v>-40457.58</v>
      </c>
      <c r="I602" s="437">
        <f t="shared" si="83"/>
        <v>-0.30887449661744637</v>
      </c>
      <c r="J602" s="437"/>
      <c r="K602" s="227"/>
      <c r="L602" s="227">
        <v>130983.88</v>
      </c>
      <c r="M602" s="227">
        <f t="shared" si="84"/>
        <v>-40457.58</v>
      </c>
      <c r="N602" s="365"/>
      <c r="O602" s="18">
        <v>89635.53</v>
      </c>
      <c r="P602" s="234">
        <f t="shared" si="85"/>
        <v>890.77000000000407</v>
      </c>
      <c r="Q602" s="353"/>
      <c r="R602" s="226">
        <v>121803.19</v>
      </c>
      <c r="S602" s="226">
        <v>140406.85</v>
      </c>
      <c r="T602" s="227">
        <v>139378.9</v>
      </c>
      <c r="U602" s="227">
        <v>140951.39000000001</v>
      </c>
      <c r="V602" s="227">
        <v>139283.72</v>
      </c>
      <c r="W602" s="227">
        <v>139503.24</v>
      </c>
      <c r="X602" s="227">
        <v>137682.62</v>
      </c>
      <c r="Y602" s="227">
        <v>144239.89000000001</v>
      </c>
      <c r="Z602" s="227">
        <v>142140.73000000001</v>
      </c>
      <c r="AA602" s="227">
        <v>140818.61000000002</v>
      </c>
      <c r="AB602" s="227">
        <v>139784.78</v>
      </c>
      <c r="AC602" s="227">
        <v>131308.86000000002</v>
      </c>
      <c r="AD602" s="227">
        <v>130983.88</v>
      </c>
      <c r="AE602" s="226">
        <v>140425.82</v>
      </c>
      <c r="AF602" s="227">
        <v>141075.38</v>
      </c>
      <c r="AG602" s="227">
        <v>139032.33000000002</v>
      </c>
      <c r="AH602" s="227">
        <v>139237.11000000002</v>
      </c>
      <c r="AI602" s="227">
        <v>137587.17000000001</v>
      </c>
      <c r="AJ602" s="227">
        <v>136101.99</v>
      </c>
      <c r="AK602" s="227">
        <v>137516.58000000002</v>
      </c>
      <c r="AL602" s="227">
        <v>142302.19</v>
      </c>
      <c r="AM602" s="227">
        <v>141307.84</v>
      </c>
      <c r="AN602" s="227">
        <v>89432.290000000008</v>
      </c>
      <c r="AO602" s="227">
        <v>89635.53</v>
      </c>
      <c r="AP602" s="228">
        <v>90526.3</v>
      </c>
      <c r="AQ602" s="227"/>
    </row>
    <row r="603" spans="1:43" s="13" customFormat="1" ht="12.75" outlineLevel="3" x14ac:dyDescent="0.2">
      <c r="A603" s="360" t="s">
        <v>1683</v>
      </c>
      <c r="B603" s="361" t="s">
        <v>2553</v>
      </c>
      <c r="C603" s="362" t="s">
        <v>3380</v>
      </c>
      <c r="D603" s="363"/>
      <c r="E603" s="364"/>
      <c r="F603" s="227">
        <v>8588.42</v>
      </c>
      <c r="G603" s="227">
        <v>12425.28</v>
      </c>
      <c r="H603" s="227">
        <f t="shared" si="82"/>
        <v>-3836.8600000000006</v>
      </c>
      <c r="I603" s="437">
        <f t="shared" si="83"/>
        <v>-0.30879465090525127</v>
      </c>
      <c r="J603" s="437"/>
      <c r="K603" s="227"/>
      <c r="L603" s="227">
        <v>12425.28</v>
      </c>
      <c r="M603" s="227">
        <f t="shared" si="84"/>
        <v>-3836.8600000000006</v>
      </c>
      <c r="N603" s="365"/>
      <c r="O603" s="18">
        <v>8374.17</v>
      </c>
      <c r="P603" s="234">
        <f t="shared" si="85"/>
        <v>214.25</v>
      </c>
      <c r="Q603" s="353"/>
      <c r="R603" s="226">
        <v>13643.04</v>
      </c>
      <c r="S603" s="226">
        <v>13457.58</v>
      </c>
      <c r="T603" s="227">
        <v>13416.94</v>
      </c>
      <c r="U603" s="227">
        <v>13541.130000000001</v>
      </c>
      <c r="V603" s="227">
        <v>13399.41</v>
      </c>
      <c r="W603" s="227">
        <v>13403.050000000001</v>
      </c>
      <c r="X603" s="227">
        <v>13200.42</v>
      </c>
      <c r="Y603" s="227">
        <v>14841.460000000001</v>
      </c>
      <c r="Z603" s="227">
        <v>14522.58</v>
      </c>
      <c r="AA603" s="227">
        <v>14387.89</v>
      </c>
      <c r="AB603" s="227">
        <v>14220.94</v>
      </c>
      <c r="AC603" s="227">
        <v>12418.470000000001</v>
      </c>
      <c r="AD603" s="227">
        <v>12425.28</v>
      </c>
      <c r="AE603" s="226">
        <v>13166.92</v>
      </c>
      <c r="AF603" s="227">
        <v>13293.36</v>
      </c>
      <c r="AG603" s="227">
        <v>13236.1</v>
      </c>
      <c r="AH603" s="227">
        <v>13355.49</v>
      </c>
      <c r="AI603" s="227">
        <v>13327.75</v>
      </c>
      <c r="AJ603" s="227">
        <v>13079.7</v>
      </c>
      <c r="AK603" s="227">
        <v>13364.79</v>
      </c>
      <c r="AL603" s="227">
        <v>13738.31</v>
      </c>
      <c r="AM603" s="227">
        <v>13752.74</v>
      </c>
      <c r="AN603" s="227">
        <v>8337.57</v>
      </c>
      <c r="AO603" s="227">
        <v>8374.17</v>
      </c>
      <c r="AP603" s="228">
        <v>8588.42</v>
      </c>
      <c r="AQ603" s="227"/>
    </row>
    <row r="604" spans="1:43" s="13" customFormat="1" ht="12.75" outlineLevel="3" x14ac:dyDescent="0.2">
      <c r="A604" s="360" t="s">
        <v>1684</v>
      </c>
      <c r="B604" s="361" t="s">
        <v>2554</v>
      </c>
      <c r="C604" s="362" t="s">
        <v>3381</v>
      </c>
      <c r="D604" s="363"/>
      <c r="E604" s="364"/>
      <c r="F604" s="227">
        <v>1443.48</v>
      </c>
      <c r="G604" s="227">
        <v>1663.67</v>
      </c>
      <c r="H604" s="227">
        <f t="shared" si="82"/>
        <v>-220.19000000000005</v>
      </c>
      <c r="I604" s="437">
        <f t="shared" si="83"/>
        <v>-0.1323519688399743</v>
      </c>
      <c r="J604" s="437"/>
      <c r="K604" s="227"/>
      <c r="L604" s="227">
        <v>1663.67</v>
      </c>
      <c r="M604" s="227">
        <f t="shared" si="84"/>
        <v>-220.19000000000005</v>
      </c>
      <c r="N604" s="365"/>
      <c r="O604" s="18">
        <v>1481.3700000000001</v>
      </c>
      <c r="P604" s="234">
        <f t="shared" si="85"/>
        <v>-37.8900000000001</v>
      </c>
      <c r="Q604" s="353"/>
      <c r="R604" s="226">
        <v>1700.89</v>
      </c>
      <c r="S604" s="226">
        <v>1742.95</v>
      </c>
      <c r="T604" s="227">
        <v>1740.75</v>
      </c>
      <c r="U604" s="227">
        <v>1745.72</v>
      </c>
      <c r="V604" s="227">
        <v>1772.82</v>
      </c>
      <c r="W604" s="227">
        <v>1805.3600000000001</v>
      </c>
      <c r="X604" s="227">
        <v>1795.8600000000001</v>
      </c>
      <c r="Y604" s="227">
        <v>1761.5</v>
      </c>
      <c r="Z604" s="227">
        <v>1726.57</v>
      </c>
      <c r="AA604" s="227">
        <v>1706.69</v>
      </c>
      <c r="AB604" s="227">
        <v>1656.15</v>
      </c>
      <c r="AC604" s="227">
        <v>1656.3400000000001</v>
      </c>
      <c r="AD604" s="227">
        <v>1663.67</v>
      </c>
      <c r="AE604" s="226">
        <v>1818.19</v>
      </c>
      <c r="AF604" s="227">
        <v>1804.81</v>
      </c>
      <c r="AG604" s="227">
        <v>1821.18</v>
      </c>
      <c r="AH604" s="227">
        <v>1827.3500000000001</v>
      </c>
      <c r="AI604" s="227">
        <v>1855.58</v>
      </c>
      <c r="AJ604" s="227">
        <v>1840.07</v>
      </c>
      <c r="AK604" s="227">
        <v>1884.45</v>
      </c>
      <c r="AL604" s="227">
        <v>1928.08</v>
      </c>
      <c r="AM604" s="227">
        <v>1913.51</v>
      </c>
      <c r="AN604" s="227">
        <v>1395.32</v>
      </c>
      <c r="AO604" s="227">
        <v>1481.3700000000001</v>
      </c>
      <c r="AP604" s="228">
        <v>1443.48</v>
      </c>
      <c r="AQ604" s="227"/>
    </row>
    <row r="605" spans="1:43" s="13" customFormat="1" ht="12.75" outlineLevel="3" x14ac:dyDescent="0.2">
      <c r="A605" s="360" t="s">
        <v>1685</v>
      </c>
      <c r="B605" s="361" t="s">
        <v>2555</v>
      </c>
      <c r="C605" s="362" t="s">
        <v>3382</v>
      </c>
      <c r="D605" s="363"/>
      <c r="E605" s="364"/>
      <c r="F605" s="227">
        <v>0</v>
      </c>
      <c r="G605" s="227">
        <v>0</v>
      </c>
      <c r="H605" s="227">
        <f t="shared" si="82"/>
        <v>0</v>
      </c>
      <c r="I605" s="437">
        <f t="shared" si="83"/>
        <v>0</v>
      </c>
      <c r="J605" s="437"/>
      <c r="K605" s="227"/>
      <c r="L605" s="227">
        <v>0</v>
      </c>
      <c r="M605" s="227">
        <f t="shared" si="84"/>
        <v>0</v>
      </c>
      <c r="N605" s="365"/>
      <c r="O605" s="18">
        <v>0</v>
      </c>
      <c r="P605" s="234">
        <f t="shared" si="85"/>
        <v>0</v>
      </c>
      <c r="Q605" s="353"/>
      <c r="R605" s="226">
        <v>0</v>
      </c>
      <c r="S605" s="226">
        <v>0</v>
      </c>
      <c r="T605" s="227">
        <v>0</v>
      </c>
      <c r="U605" s="227">
        <v>0</v>
      </c>
      <c r="V605" s="227">
        <v>0</v>
      </c>
      <c r="W605" s="227">
        <v>0</v>
      </c>
      <c r="X605" s="227">
        <v>0</v>
      </c>
      <c r="Y605" s="227">
        <v>640.62</v>
      </c>
      <c r="Z605" s="227">
        <v>640.62</v>
      </c>
      <c r="AA605" s="227">
        <v>640.62</v>
      </c>
      <c r="AB605" s="227">
        <v>640.62</v>
      </c>
      <c r="AC605" s="227">
        <v>0</v>
      </c>
      <c r="AD605" s="227">
        <v>0</v>
      </c>
      <c r="AE605" s="226">
        <v>0</v>
      </c>
      <c r="AF605" s="227">
        <v>0</v>
      </c>
      <c r="AG605" s="227">
        <v>0</v>
      </c>
      <c r="AH605" s="227">
        <v>0</v>
      </c>
      <c r="AI605" s="227">
        <v>0</v>
      </c>
      <c r="AJ605" s="227">
        <v>0</v>
      </c>
      <c r="AK605" s="227">
        <v>0</v>
      </c>
      <c r="AL605" s="227">
        <v>0</v>
      </c>
      <c r="AM605" s="227">
        <v>0</v>
      </c>
      <c r="AN605" s="227">
        <v>0</v>
      </c>
      <c r="AO605" s="227">
        <v>0</v>
      </c>
      <c r="AP605" s="228">
        <v>0</v>
      </c>
      <c r="AQ605" s="227"/>
    </row>
    <row r="606" spans="1:43" s="13" customFormat="1" ht="12.75" outlineLevel="3" x14ac:dyDescent="0.2">
      <c r="A606" s="360" t="s">
        <v>1686</v>
      </c>
      <c r="B606" s="361" t="s">
        <v>2556</v>
      </c>
      <c r="C606" s="362" t="s">
        <v>3383</v>
      </c>
      <c r="D606" s="363"/>
      <c r="E606" s="364"/>
      <c r="F606" s="227">
        <v>0</v>
      </c>
      <c r="G606" s="227">
        <v>0</v>
      </c>
      <c r="H606" s="227">
        <f t="shared" si="82"/>
        <v>0</v>
      </c>
      <c r="I606" s="437">
        <f t="shared" si="83"/>
        <v>0</v>
      </c>
      <c r="J606" s="437"/>
      <c r="K606" s="227"/>
      <c r="L606" s="227">
        <v>0</v>
      </c>
      <c r="M606" s="227">
        <f t="shared" si="84"/>
        <v>0</v>
      </c>
      <c r="N606" s="365"/>
      <c r="O606" s="18">
        <v>704889.26</v>
      </c>
      <c r="P606" s="234">
        <f t="shared" si="85"/>
        <v>-704889.26</v>
      </c>
      <c r="Q606" s="353"/>
      <c r="R606" s="226">
        <v>0</v>
      </c>
      <c r="S606" s="226">
        <v>4170531.12</v>
      </c>
      <c r="T606" s="227">
        <v>4131624.66</v>
      </c>
      <c r="U606" s="227">
        <v>4069712.84</v>
      </c>
      <c r="V606" s="227">
        <v>3920921.3</v>
      </c>
      <c r="W606" s="227">
        <v>3693218.21</v>
      </c>
      <c r="X606" s="227">
        <v>3350804.88</v>
      </c>
      <c r="Y606" s="227">
        <v>2920908.86</v>
      </c>
      <c r="Z606" s="227">
        <v>2631025.25</v>
      </c>
      <c r="AA606" s="227">
        <v>2328152.48</v>
      </c>
      <c r="AB606" s="227">
        <v>2022822.98</v>
      </c>
      <c r="AC606" s="227">
        <v>1642135.57</v>
      </c>
      <c r="AD606" s="227">
        <v>0</v>
      </c>
      <c r="AE606" s="226">
        <v>3699220.71</v>
      </c>
      <c r="AF606" s="227">
        <v>3644882.25</v>
      </c>
      <c r="AG606" s="227">
        <v>3531397.98</v>
      </c>
      <c r="AH606" s="227">
        <v>3296883.29</v>
      </c>
      <c r="AI606" s="227">
        <v>3061701.33</v>
      </c>
      <c r="AJ606" s="227">
        <v>2689324.99</v>
      </c>
      <c r="AK606" s="227">
        <v>2274856.39</v>
      </c>
      <c r="AL606" s="227">
        <v>2009266</v>
      </c>
      <c r="AM606" s="227">
        <v>1137618.1400000001</v>
      </c>
      <c r="AN606" s="227">
        <v>934972.03</v>
      </c>
      <c r="AO606" s="227">
        <v>704889.26</v>
      </c>
      <c r="AP606" s="228">
        <v>0</v>
      </c>
      <c r="AQ606" s="227"/>
    </row>
    <row r="607" spans="1:43" s="13" customFormat="1" ht="12.75" outlineLevel="3" x14ac:dyDescent="0.2">
      <c r="A607" s="360" t="s">
        <v>1687</v>
      </c>
      <c r="B607" s="361" t="s">
        <v>2557</v>
      </c>
      <c r="C607" s="362" t="s">
        <v>3384</v>
      </c>
      <c r="D607" s="363"/>
      <c r="E607" s="364"/>
      <c r="F607" s="227">
        <v>2485145.96</v>
      </c>
      <c r="G607" s="227">
        <v>3846196.06</v>
      </c>
      <c r="H607" s="227">
        <f t="shared" si="82"/>
        <v>-1361050.1</v>
      </c>
      <c r="I607" s="437">
        <f t="shared" si="83"/>
        <v>-0.35386914207384429</v>
      </c>
      <c r="J607" s="437"/>
      <c r="K607" s="227"/>
      <c r="L607" s="227">
        <v>3846196.06</v>
      </c>
      <c r="M607" s="227">
        <f t="shared" si="84"/>
        <v>-1361050.1</v>
      </c>
      <c r="N607" s="365"/>
      <c r="O607" s="18">
        <v>1953219.9</v>
      </c>
      <c r="P607" s="234">
        <f t="shared" si="85"/>
        <v>531926.06000000006</v>
      </c>
      <c r="Q607" s="353"/>
      <c r="R607" s="226">
        <v>4259174.9800000004</v>
      </c>
      <c r="S607" s="226">
        <v>271540.59000000003</v>
      </c>
      <c r="T607" s="227">
        <v>489265.17</v>
      </c>
      <c r="U607" s="227">
        <v>773002.69000000006</v>
      </c>
      <c r="V607" s="227">
        <v>1060613.79</v>
      </c>
      <c r="W607" s="227">
        <v>1316438.02</v>
      </c>
      <c r="X607" s="227">
        <v>1590353.02</v>
      </c>
      <c r="Y607" s="227">
        <v>1794611.88</v>
      </c>
      <c r="Z607" s="227">
        <v>2014420.11</v>
      </c>
      <c r="AA607" s="227">
        <v>2232960.31</v>
      </c>
      <c r="AB607" s="227">
        <v>2445653.48</v>
      </c>
      <c r="AC607" s="227">
        <v>2654022.79</v>
      </c>
      <c r="AD607" s="227">
        <v>3846196.06</v>
      </c>
      <c r="AE607" s="226">
        <v>300518.31</v>
      </c>
      <c r="AF607" s="227">
        <v>530181.44999999995</v>
      </c>
      <c r="AG607" s="227">
        <v>799136.5</v>
      </c>
      <c r="AH607" s="227">
        <v>1037368.62</v>
      </c>
      <c r="AI607" s="227">
        <v>1295546.32</v>
      </c>
      <c r="AJ607" s="227">
        <v>1562601.1800000002</v>
      </c>
      <c r="AK607" s="227">
        <v>1831249.98</v>
      </c>
      <c r="AL607" s="227">
        <v>2150786.52</v>
      </c>
      <c r="AM607" s="227">
        <v>1564136.87</v>
      </c>
      <c r="AN607" s="227">
        <v>1723827.38</v>
      </c>
      <c r="AO607" s="227">
        <v>1953219.9</v>
      </c>
      <c r="AP607" s="228">
        <v>2485145.96</v>
      </c>
      <c r="AQ607" s="227"/>
    </row>
    <row r="608" spans="1:43" s="13" customFormat="1" ht="12.75" outlineLevel="3" x14ac:dyDescent="0.2">
      <c r="A608" s="360" t="s">
        <v>1688</v>
      </c>
      <c r="B608" s="361" t="s">
        <v>2558</v>
      </c>
      <c r="C608" s="362" t="s">
        <v>3385</v>
      </c>
      <c r="D608" s="363"/>
      <c r="E608" s="364"/>
      <c r="F608" s="227">
        <v>1585557.0899999999</v>
      </c>
      <c r="G608" s="227">
        <v>1528763.27</v>
      </c>
      <c r="H608" s="227">
        <f t="shared" si="82"/>
        <v>56793.819999999832</v>
      </c>
      <c r="I608" s="437">
        <f t="shared" si="83"/>
        <v>3.7150173028424362E-2</v>
      </c>
      <c r="J608" s="437"/>
      <c r="K608" s="227"/>
      <c r="L608" s="227">
        <v>1528763.27</v>
      </c>
      <c r="M608" s="227">
        <f t="shared" si="84"/>
        <v>56793.819999999832</v>
      </c>
      <c r="N608" s="365"/>
      <c r="O608" s="18">
        <v>1585557.0899999999</v>
      </c>
      <c r="P608" s="234">
        <f t="shared" si="85"/>
        <v>0</v>
      </c>
      <c r="Q608" s="353"/>
      <c r="R608" s="226">
        <v>1534321.78</v>
      </c>
      <c r="S608" s="226">
        <v>1534321.78</v>
      </c>
      <c r="T608" s="227">
        <v>1534321.78</v>
      </c>
      <c r="U608" s="227">
        <v>1528763.27</v>
      </c>
      <c r="V608" s="227">
        <v>1528763.27</v>
      </c>
      <c r="W608" s="227">
        <v>1528763.27</v>
      </c>
      <c r="X608" s="227">
        <v>1528763.27</v>
      </c>
      <c r="Y608" s="227">
        <v>1528763.27</v>
      </c>
      <c r="Z608" s="227">
        <v>1528763.27</v>
      </c>
      <c r="AA608" s="227">
        <v>1528763.27</v>
      </c>
      <c r="AB608" s="227">
        <v>1528763.27</v>
      </c>
      <c r="AC608" s="227">
        <v>1528763.27</v>
      </c>
      <c r="AD608" s="227">
        <v>1528763.27</v>
      </c>
      <c r="AE608" s="226">
        <v>1528763.27</v>
      </c>
      <c r="AF608" s="227">
        <v>1528763.27</v>
      </c>
      <c r="AG608" s="227">
        <v>1747875.32</v>
      </c>
      <c r="AH608" s="227">
        <v>1747875.32</v>
      </c>
      <c r="AI608" s="227">
        <v>1747875.32</v>
      </c>
      <c r="AJ608" s="227">
        <v>1747875.32</v>
      </c>
      <c r="AK608" s="227">
        <v>1747875.32</v>
      </c>
      <c r="AL608" s="227">
        <v>1747875.32</v>
      </c>
      <c r="AM608" s="227">
        <v>1585557.0899999999</v>
      </c>
      <c r="AN608" s="227">
        <v>1585557.0899999999</v>
      </c>
      <c r="AO608" s="227">
        <v>1585557.0899999999</v>
      </c>
      <c r="AP608" s="228">
        <v>1585557.0899999999</v>
      </c>
      <c r="AQ608" s="227"/>
    </row>
    <row r="609" spans="1:43" s="13" customFormat="1" ht="12.75" outlineLevel="3" x14ac:dyDescent="0.2">
      <c r="A609" s="360" t="s">
        <v>1689</v>
      </c>
      <c r="B609" s="361" t="s">
        <v>2559</v>
      </c>
      <c r="C609" s="362" t="s">
        <v>3386</v>
      </c>
      <c r="D609" s="363"/>
      <c r="E609" s="364"/>
      <c r="F609" s="227">
        <v>4247.4800000000005</v>
      </c>
      <c r="G609" s="227">
        <v>2467</v>
      </c>
      <c r="H609" s="227">
        <f t="shared" si="82"/>
        <v>1780.4800000000005</v>
      </c>
      <c r="I609" s="437">
        <f t="shared" si="83"/>
        <v>0.72171868666396455</v>
      </c>
      <c r="J609" s="437"/>
      <c r="K609" s="227"/>
      <c r="L609" s="227">
        <v>2467</v>
      </c>
      <c r="M609" s="227">
        <f t="shared" si="84"/>
        <v>1780.4800000000005</v>
      </c>
      <c r="N609" s="365"/>
      <c r="O609" s="18">
        <v>2467</v>
      </c>
      <c r="P609" s="234">
        <f t="shared" si="85"/>
        <v>1780.4800000000005</v>
      </c>
      <c r="Q609" s="353"/>
      <c r="R609" s="226">
        <v>1269</v>
      </c>
      <c r="S609" s="226">
        <v>1269</v>
      </c>
      <c r="T609" s="227">
        <v>1269</v>
      </c>
      <c r="U609" s="227">
        <v>1269</v>
      </c>
      <c r="V609" s="227">
        <v>1269</v>
      </c>
      <c r="W609" s="227">
        <v>1269</v>
      </c>
      <c r="X609" s="227">
        <v>1269</v>
      </c>
      <c r="Y609" s="227">
        <v>1269</v>
      </c>
      <c r="Z609" s="227">
        <v>1269</v>
      </c>
      <c r="AA609" s="227">
        <v>1269</v>
      </c>
      <c r="AB609" s="227">
        <v>1269</v>
      </c>
      <c r="AC609" s="227">
        <v>1269</v>
      </c>
      <c r="AD609" s="227">
        <v>2467</v>
      </c>
      <c r="AE609" s="226">
        <v>2467</v>
      </c>
      <c r="AF609" s="227">
        <v>2467</v>
      </c>
      <c r="AG609" s="227">
        <v>2467</v>
      </c>
      <c r="AH609" s="227">
        <v>2467</v>
      </c>
      <c r="AI609" s="227">
        <v>2467</v>
      </c>
      <c r="AJ609" s="227">
        <v>2467</v>
      </c>
      <c r="AK609" s="227">
        <v>2467</v>
      </c>
      <c r="AL609" s="227">
        <v>2467</v>
      </c>
      <c r="AM609" s="227">
        <v>2467</v>
      </c>
      <c r="AN609" s="227">
        <v>2467</v>
      </c>
      <c r="AO609" s="227">
        <v>2467</v>
      </c>
      <c r="AP609" s="228">
        <v>4247.4800000000005</v>
      </c>
      <c r="AQ609" s="227"/>
    </row>
    <row r="610" spans="1:43" s="13" customFormat="1" ht="12.75" outlineLevel="3" x14ac:dyDescent="0.2">
      <c r="A610" s="360" t="s">
        <v>1690</v>
      </c>
      <c r="B610" s="361" t="s">
        <v>2560</v>
      </c>
      <c r="C610" s="362" t="s">
        <v>3387</v>
      </c>
      <c r="D610" s="363"/>
      <c r="E610" s="364"/>
      <c r="F610" s="227">
        <v>42417.73</v>
      </c>
      <c r="G610" s="227">
        <v>67.61</v>
      </c>
      <c r="H610" s="227">
        <f t="shared" si="82"/>
        <v>42350.12</v>
      </c>
      <c r="I610" s="437" t="str">
        <f t="shared" si="83"/>
        <v>N.M.</v>
      </c>
      <c r="J610" s="437"/>
      <c r="K610" s="227"/>
      <c r="L610" s="227">
        <v>67.61</v>
      </c>
      <c r="M610" s="227">
        <f t="shared" si="84"/>
        <v>42350.12</v>
      </c>
      <c r="N610" s="365"/>
      <c r="O610" s="18">
        <v>153558.62</v>
      </c>
      <c r="P610" s="234">
        <f t="shared" si="85"/>
        <v>-111140.88999999998</v>
      </c>
      <c r="Q610" s="353"/>
      <c r="R610" s="226">
        <v>689202.46</v>
      </c>
      <c r="S610" s="226">
        <v>633344.17000000004</v>
      </c>
      <c r="T610" s="227">
        <v>803160.74</v>
      </c>
      <c r="U610" s="227">
        <v>917024.26</v>
      </c>
      <c r="V610" s="227">
        <v>841676.19000000006</v>
      </c>
      <c r="W610" s="227">
        <v>620771.20000000007</v>
      </c>
      <c r="X610" s="227">
        <v>675659.13</v>
      </c>
      <c r="Y610" s="227">
        <v>480395.67</v>
      </c>
      <c r="Z610" s="227">
        <v>615211.91</v>
      </c>
      <c r="AA610" s="227">
        <v>543071.46</v>
      </c>
      <c r="AB610" s="227">
        <v>561412.63</v>
      </c>
      <c r="AC610" s="227">
        <v>288766.48</v>
      </c>
      <c r="AD610" s="227">
        <v>67.61</v>
      </c>
      <c r="AE610" s="226">
        <v>108275.34</v>
      </c>
      <c r="AF610" s="227">
        <v>135859.89000000001</v>
      </c>
      <c r="AG610" s="227">
        <v>276407.34000000003</v>
      </c>
      <c r="AH610" s="227">
        <v>209740.79</v>
      </c>
      <c r="AI610" s="227">
        <v>141661.04</v>
      </c>
      <c r="AJ610" s="227">
        <v>206044.39</v>
      </c>
      <c r="AK610" s="227">
        <v>216341.42</v>
      </c>
      <c r="AL610" s="227">
        <v>339901.22000000003</v>
      </c>
      <c r="AM610" s="227">
        <v>424230.61</v>
      </c>
      <c r="AN610" s="227">
        <v>280115.71000000002</v>
      </c>
      <c r="AO610" s="227">
        <v>153558.62</v>
      </c>
      <c r="AP610" s="228">
        <v>42417.73</v>
      </c>
      <c r="AQ610" s="227"/>
    </row>
    <row r="611" spans="1:43" s="13" customFormat="1" ht="12.75" outlineLevel="3" x14ac:dyDescent="0.2">
      <c r="A611" s="360" t="s">
        <v>1691</v>
      </c>
      <c r="B611" s="361" t="s">
        <v>2561</v>
      </c>
      <c r="C611" s="362" t="s">
        <v>3388</v>
      </c>
      <c r="D611" s="363"/>
      <c r="E611" s="364"/>
      <c r="F611" s="227">
        <v>3408.62</v>
      </c>
      <c r="G611" s="227">
        <v>4947.8</v>
      </c>
      <c r="H611" s="227">
        <f t="shared" si="82"/>
        <v>-1539.1800000000003</v>
      </c>
      <c r="I611" s="437">
        <f t="shared" si="83"/>
        <v>-0.31108371397388745</v>
      </c>
      <c r="J611" s="437"/>
      <c r="K611" s="227"/>
      <c r="L611" s="227">
        <v>4947.8</v>
      </c>
      <c r="M611" s="227">
        <f t="shared" si="84"/>
        <v>-1539.1800000000003</v>
      </c>
      <c r="N611" s="365"/>
      <c r="O611" s="18">
        <v>3339.59</v>
      </c>
      <c r="P611" s="234">
        <f t="shared" si="85"/>
        <v>69.029999999999745</v>
      </c>
      <c r="Q611" s="353"/>
      <c r="R611" s="226">
        <v>5442.88</v>
      </c>
      <c r="S611" s="226">
        <v>5419.45</v>
      </c>
      <c r="T611" s="227">
        <v>5408.83</v>
      </c>
      <c r="U611" s="227">
        <v>5436.74</v>
      </c>
      <c r="V611" s="227">
        <v>5385.88</v>
      </c>
      <c r="W611" s="227">
        <v>5386.88</v>
      </c>
      <c r="X611" s="227">
        <v>5303.62</v>
      </c>
      <c r="Y611" s="227">
        <v>5588.31</v>
      </c>
      <c r="Z611" s="227">
        <v>5422.47</v>
      </c>
      <c r="AA611" s="227">
        <v>5357.07</v>
      </c>
      <c r="AB611" s="227">
        <v>5312.83</v>
      </c>
      <c r="AC611" s="227">
        <v>4966.8900000000003</v>
      </c>
      <c r="AD611" s="227">
        <v>4947.8</v>
      </c>
      <c r="AE611" s="226">
        <v>5163.6400000000003</v>
      </c>
      <c r="AF611" s="227">
        <v>5154.71</v>
      </c>
      <c r="AG611" s="227">
        <v>5131.97</v>
      </c>
      <c r="AH611" s="227">
        <v>5185.0600000000004</v>
      </c>
      <c r="AI611" s="227">
        <v>5176.91</v>
      </c>
      <c r="AJ611" s="227">
        <v>5110.59</v>
      </c>
      <c r="AK611" s="227">
        <v>5214.46</v>
      </c>
      <c r="AL611" s="227">
        <v>5373.88</v>
      </c>
      <c r="AM611" s="227">
        <v>5367.37</v>
      </c>
      <c r="AN611" s="227">
        <v>3326.3</v>
      </c>
      <c r="AO611" s="227">
        <v>3339.59</v>
      </c>
      <c r="AP611" s="228">
        <v>3408.62</v>
      </c>
      <c r="AQ611" s="227"/>
    </row>
    <row r="612" spans="1:43" s="13" customFormat="1" ht="12.75" outlineLevel="3" x14ac:dyDescent="0.2">
      <c r="A612" s="360" t="s">
        <v>1692</v>
      </c>
      <c r="B612" s="361" t="s">
        <v>2562</v>
      </c>
      <c r="C612" s="362" t="s">
        <v>3389</v>
      </c>
      <c r="D612" s="363"/>
      <c r="E612" s="364"/>
      <c r="F612" s="227">
        <v>14164.06</v>
      </c>
      <c r="G612" s="227">
        <v>10548.11</v>
      </c>
      <c r="H612" s="227">
        <f t="shared" si="82"/>
        <v>3615.9499999999989</v>
      </c>
      <c r="I612" s="437">
        <f t="shared" si="83"/>
        <v>0.34280548837659058</v>
      </c>
      <c r="J612" s="437"/>
      <c r="K612" s="227"/>
      <c r="L612" s="227">
        <v>10548.11</v>
      </c>
      <c r="M612" s="227">
        <f t="shared" si="84"/>
        <v>3615.9499999999989</v>
      </c>
      <c r="N612" s="365"/>
      <c r="O612" s="18">
        <v>18332.48</v>
      </c>
      <c r="P612" s="234">
        <f t="shared" si="85"/>
        <v>-4168.42</v>
      </c>
      <c r="Q612" s="353"/>
      <c r="R612" s="226">
        <v>5140.13</v>
      </c>
      <c r="S612" s="226">
        <v>5140.13</v>
      </c>
      <c r="T612" s="227">
        <v>5140.13</v>
      </c>
      <c r="U612" s="227">
        <v>1621.3400000000001</v>
      </c>
      <c r="V612" s="227">
        <v>1621.3400000000001</v>
      </c>
      <c r="W612" s="227">
        <v>1621.3400000000001</v>
      </c>
      <c r="X612" s="227">
        <v>8899.0400000000009</v>
      </c>
      <c r="Y612" s="227">
        <v>5192.1900000000005</v>
      </c>
      <c r="Z612" s="227">
        <v>5177</v>
      </c>
      <c r="AA612" s="227">
        <v>5177</v>
      </c>
      <c r="AB612" s="227">
        <v>10911.61</v>
      </c>
      <c r="AC612" s="227">
        <v>10548.11</v>
      </c>
      <c r="AD612" s="227">
        <v>10548.11</v>
      </c>
      <c r="AE612" s="226">
        <v>10548.11</v>
      </c>
      <c r="AF612" s="227">
        <v>5371.11</v>
      </c>
      <c r="AG612" s="227">
        <v>5304.04</v>
      </c>
      <c r="AH612" s="227">
        <v>5304.04</v>
      </c>
      <c r="AI612" s="227">
        <v>5304.04</v>
      </c>
      <c r="AJ612" s="227">
        <v>5304.04</v>
      </c>
      <c r="AK612" s="227">
        <v>5304.04</v>
      </c>
      <c r="AL612" s="227">
        <v>5304.04</v>
      </c>
      <c r="AM612" s="227">
        <v>18332.48</v>
      </c>
      <c r="AN612" s="227">
        <v>18332.48</v>
      </c>
      <c r="AO612" s="227">
        <v>18332.48</v>
      </c>
      <c r="AP612" s="228">
        <v>14164.06</v>
      </c>
      <c r="AQ612" s="227"/>
    </row>
    <row r="613" spans="1:43" s="13" customFormat="1" ht="12.75" outlineLevel="3" x14ac:dyDescent="0.2">
      <c r="A613" s="360" t="s">
        <v>1693</v>
      </c>
      <c r="B613" s="361" t="s">
        <v>2563</v>
      </c>
      <c r="C613" s="362" t="s">
        <v>3390</v>
      </c>
      <c r="D613" s="363"/>
      <c r="E613" s="364"/>
      <c r="F613" s="227">
        <v>110492.28</v>
      </c>
      <c r="G613" s="227">
        <v>203686.36000000002</v>
      </c>
      <c r="H613" s="227">
        <f t="shared" si="82"/>
        <v>-93194.080000000016</v>
      </c>
      <c r="I613" s="437">
        <f t="shared" si="83"/>
        <v>-0.45753716645532871</v>
      </c>
      <c r="J613" s="437"/>
      <c r="K613" s="227"/>
      <c r="L613" s="227">
        <v>203686.36000000002</v>
      </c>
      <c r="M613" s="227">
        <f t="shared" si="84"/>
        <v>-93194.080000000016</v>
      </c>
      <c r="N613" s="365"/>
      <c r="O613" s="18">
        <v>103552.78</v>
      </c>
      <c r="P613" s="234">
        <f t="shared" si="85"/>
        <v>6939.5</v>
      </c>
      <c r="Q613" s="353"/>
      <c r="R613" s="226">
        <v>259404.1</v>
      </c>
      <c r="S613" s="226">
        <v>272661.14</v>
      </c>
      <c r="T613" s="227">
        <v>285197.09000000003</v>
      </c>
      <c r="U613" s="227">
        <v>38466.090000000004</v>
      </c>
      <c r="V613" s="227">
        <v>51823.85</v>
      </c>
      <c r="W613" s="227">
        <v>65181.61</v>
      </c>
      <c r="X613" s="227">
        <v>77686.41</v>
      </c>
      <c r="Y613" s="227">
        <v>89646.76</v>
      </c>
      <c r="Z613" s="227">
        <v>102682.97</v>
      </c>
      <c r="AA613" s="227">
        <v>136629.28</v>
      </c>
      <c r="AB613" s="227">
        <v>157108.6</v>
      </c>
      <c r="AC613" s="227">
        <v>177587.66</v>
      </c>
      <c r="AD613" s="227">
        <v>203686.36000000002</v>
      </c>
      <c r="AE613" s="226">
        <v>206785.35</v>
      </c>
      <c r="AF613" s="227">
        <v>219550.55000000002</v>
      </c>
      <c r="AG613" s="227">
        <v>37586.910000000003</v>
      </c>
      <c r="AH613" s="227">
        <v>50163.67</v>
      </c>
      <c r="AI613" s="227">
        <v>54140.54</v>
      </c>
      <c r="AJ613" s="227">
        <v>81992.13</v>
      </c>
      <c r="AK613" s="227">
        <v>96793.85</v>
      </c>
      <c r="AL613" s="227">
        <v>111595.73</v>
      </c>
      <c r="AM613" s="227">
        <v>86486.53</v>
      </c>
      <c r="AN613" s="227">
        <v>97335.6</v>
      </c>
      <c r="AO613" s="227">
        <v>103552.78</v>
      </c>
      <c r="AP613" s="228">
        <v>110492.28</v>
      </c>
      <c r="AQ613" s="227"/>
    </row>
    <row r="614" spans="1:43" s="13" customFormat="1" ht="12.75" outlineLevel="3" x14ac:dyDescent="0.2">
      <c r="A614" s="360" t="s">
        <v>1694</v>
      </c>
      <c r="B614" s="361" t="s">
        <v>2564</v>
      </c>
      <c r="C614" s="362" t="s">
        <v>3391</v>
      </c>
      <c r="D614" s="363"/>
      <c r="E614" s="364"/>
      <c r="F614" s="227">
        <v>0</v>
      </c>
      <c r="G614" s="227">
        <v>0</v>
      </c>
      <c r="H614" s="227">
        <f t="shared" si="82"/>
        <v>0</v>
      </c>
      <c r="I614" s="437">
        <f t="shared" si="83"/>
        <v>0</v>
      </c>
      <c r="J614" s="437"/>
      <c r="K614" s="227"/>
      <c r="L614" s="227">
        <v>0</v>
      </c>
      <c r="M614" s="227">
        <f t="shared" si="84"/>
        <v>0</v>
      </c>
      <c r="N614" s="365"/>
      <c r="O614" s="18">
        <v>0</v>
      </c>
      <c r="P614" s="234">
        <f t="shared" si="85"/>
        <v>0</v>
      </c>
      <c r="Q614" s="353"/>
      <c r="R614" s="226">
        <v>207502.97</v>
      </c>
      <c r="S614" s="226">
        <v>224565.71</v>
      </c>
      <c r="T614" s="227">
        <v>0</v>
      </c>
      <c r="U614" s="227">
        <v>0</v>
      </c>
      <c r="V614" s="227">
        <v>0</v>
      </c>
      <c r="W614" s="227">
        <v>0</v>
      </c>
      <c r="X614" s="227">
        <v>0</v>
      </c>
      <c r="Y614" s="227">
        <v>0</v>
      </c>
      <c r="Z614" s="227">
        <v>0</v>
      </c>
      <c r="AA614" s="227">
        <v>0</v>
      </c>
      <c r="AB614" s="227">
        <v>0</v>
      </c>
      <c r="AC614" s="227">
        <v>0</v>
      </c>
      <c r="AD614" s="227">
        <v>0</v>
      </c>
      <c r="AE614" s="226">
        <v>0</v>
      </c>
      <c r="AF614" s="227">
        <v>0</v>
      </c>
      <c r="AG614" s="227">
        <v>0</v>
      </c>
      <c r="AH614" s="227">
        <v>0</v>
      </c>
      <c r="AI614" s="227">
        <v>0</v>
      </c>
      <c r="AJ614" s="227">
        <v>0</v>
      </c>
      <c r="AK614" s="227">
        <v>0</v>
      </c>
      <c r="AL614" s="227">
        <v>0</v>
      </c>
      <c r="AM614" s="227">
        <v>0</v>
      </c>
      <c r="AN614" s="227">
        <v>0</v>
      </c>
      <c r="AO614" s="227">
        <v>0</v>
      </c>
      <c r="AP614" s="228">
        <v>0</v>
      </c>
      <c r="AQ614" s="227"/>
    </row>
    <row r="615" spans="1:43" s="13" customFormat="1" ht="12.75" outlineLevel="3" x14ac:dyDescent="0.2">
      <c r="A615" s="360" t="s">
        <v>1695</v>
      </c>
      <c r="B615" s="361" t="s">
        <v>2565</v>
      </c>
      <c r="C615" s="362" t="s">
        <v>3392</v>
      </c>
      <c r="D615" s="363"/>
      <c r="E615" s="364"/>
      <c r="F615" s="227">
        <v>160275.26999999999</v>
      </c>
      <c r="G615" s="227">
        <v>366670.31</v>
      </c>
      <c r="H615" s="227">
        <f t="shared" si="82"/>
        <v>-206395.04</v>
      </c>
      <c r="I615" s="437">
        <f t="shared" si="83"/>
        <v>-0.56288997055692891</v>
      </c>
      <c r="J615" s="437"/>
      <c r="K615" s="227"/>
      <c r="L615" s="227">
        <v>366670.31</v>
      </c>
      <c r="M615" s="227">
        <f t="shared" si="84"/>
        <v>-206395.04</v>
      </c>
      <c r="N615" s="365"/>
      <c r="O615" s="18">
        <v>194552.07</v>
      </c>
      <c r="P615" s="234">
        <f t="shared" si="85"/>
        <v>-34276.800000000017</v>
      </c>
      <c r="Q615" s="353"/>
      <c r="R615" s="226">
        <v>145010</v>
      </c>
      <c r="S615" s="226">
        <v>182080.38</v>
      </c>
      <c r="T615" s="227">
        <v>243177.76</v>
      </c>
      <c r="U615" s="227">
        <v>270460.12</v>
      </c>
      <c r="V615" s="227">
        <v>332211.56</v>
      </c>
      <c r="W615" s="227">
        <v>394188.4</v>
      </c>
      <c r="X615" s="227">
        <v>356304.14</v>
      </c>
      <c r="Y615" s="227">
        <v>343538.04</v>
      </c>
      <c r="Z615" s="227">
        <v>330796.02</v>
      </c>
      <c r="AA615" s="227">
        <v>393070.14</v>
      </c>
      <c r="AB615" s="227">
        <v>455230.52</v>
      </c>
      <c r="AC615" s="227">
        <v>389523.55</v>
      </c>
      <c r="AD615" s="227">
        <v>366670.31</v>
      </c>
      <c r="AE615" s="226">
        <v>428836.87</v>
      </c>
      <c r="AF615" s="227">
        <v>490829.77</v>
      </c>
      <c r="AG615" s="227">
        <v>277825.11</v>
      </c>
      <c r="AH615" s="227">
        <v>339777.55</v>
      </c>
      <c r="AI615" s="227">
        <v>401902.99</v>
      </c>
      <c r="AJ615" s="227">
        <v>194021.27</v>
      </c>
      <c r="AK615" s="227">
        <v>121174.13</v>
      </c>
      <c r="AL615" s="227">
        <v>183420.65</v>
      </c>
      <c r="AM615" s="227">
        <v>220387.69</v>
      </c>
      <c r="AN615" s="227">
        <v>132449.39000000001</v>
      </c>
      <c r="AO615" s="227">
        <v>194552.07</v>
      </c>
      <c r="AP615" s="228">
        <v>160275.26999999999</v>
      </c>
      <c r="AQ615" s="227"/>
    </row>
    <row r="616" spans="1:43" s="13" customFormat="1" ht="12.75" outlineLevel="3" x14ac:dyDescent="0.2">
      <c r="A616" s="360" t="s">
        <v>1696</v>
      </c>
      <c r="B616" s="361" t="s">
        <v>2566</v>
      </c>
      <c r="C616" s="362" t="s">
        <v>3393</v>
      </c>
      <c r="D616" s="363"/>
      <c r="E616" s="364"/>
      <c r="F616" s="227">
        <v>0</v>
      </c>
      <c r="G616" s="227">
        <v>1064.01</v>
      </c>
      <c r="H616" s="227">
        <f t="shared" si="82"/>
        <v>-1064.01</v>
      </c>
      <c r="I616" s="437" t="str">
        <f t="shared" si="83"/>
        <v>N.M.</v>
      </c>
      <c r="J616" s="437"/>
      <c r="K616" s="227"/>
      <c r="L616" s="227">
        <v>1064.01</v>
      </c>
      <c r="M616" s="227">
        <f t="shared" si="84"/>
        <v>-1064.01</v>
      </c>
      <c r="N616" s="365"/>
      <c r="O616" s="18">
        <v>0</v>
      </c>
      <c r="P616" s="234">
        <f t="shared" si="85"/>
        <v>0</v>
      </c>
      <c r="Q616" s="353"/>
      <c r="R616" s="226">
        <v>0</v>
      </c>
      <c r="S616" s="226">
        <v>0</v>
      </c>
      <c r="T616" s="227">
        <v>0</v>
      </c>
      <c r="U616" s="227">
        <v>0</v>
      </c>
      <c r="V616" s="227">
        <v>0</v>
      </c>
      <c r="W616" s="227">
        <v>0</v>
      </c>
      <c r="X616" s="227">
        <v>0</v>
      </c>
      <c r="Y616" s="227">
        <v>0</v>
      </c>
      <c r="Z616" s="227">
        <v>0</v>
      </c>
      <c r="AA616" s="227">
        <v>0</v>
      </c>
      <c r="AB616" s="227">
        <v>1064.01</v>
      </c>
      <c r="AC616" s="227">
        <v>1064.01</v>
      </c>
      <c r="AD616" s="227">
        <v>1064.01</v>
      </c>
      <c r="AE616" s="226">
        <v>1064.01</v>
      </c>
      <c r="AF616" s="227">
        <v>1064.01</v>
      </c>
      <c r="AG616" s="227">
        <v>1064.01</v>
      </c>
      <c r="AH616" s="227">
        <v>1064.01</v>
      </c>
      <c r="AI616" s="227">
        <v>1064.01</v>
      </c>
      <c r="AJ616" s="227">
        <v>1064.01</v>
      </c>
      <c r="AK616" s="227">
        <v>1064.01</v>
      </c>
      <c r="AL616" s="227">
        <v>0</v>
      </c>
      <c r="AM616" s="227">
        <v>0</v>
      </c>
      <c r="AN616" s="227">
        <v>0</v>
      </c>
      <c r="AO616" s="227">
        <v>0</v>
      </c>
      <c r="AP616" s="228">
        <v>0</v>
      </c>
      <c r="AQ616" s="227"/>
    </row>
    <row r="617" spans="1:43" s="13" customFormat="1" ht="12.75" outlineLevel="3" x14ac:dyDescent="0.2">
      <c r="A617" s="360" t="s">
        <v>1697</v>
      </c>
      <c r="B617" s="361" t="s">
        <v>2567</v>
      </c>
      <c r="C617" s="362" t="s">
        <v>3394</v>
      </c>
      <c r="D617" s="363"/>
      <c r="E617" s="364"/>
      <c r="F617" s="227">
        <v>0</v>
      </c>
      <c r="G617" s="227">
        <v>0</v>
      </c>
      <c r="H617" s="227">
        <f t="shared" si="82"/>
        <v>0</v>
      </c>
      <c r="I617" s="437">
        <f t="shared" si="83"/>
        <v>0</v>
      </c>
      <c r="J617" s="437"/>
      <c r="K617" s="227"/>
      <c r="L617" s="227">
        <v>0</v>
      </c>
      <c r="M617" s="227">
        <f t="shared" si="84"/>
        <v>0</v>
      </c>
      <c r="N617" s="365"/>
      <c r="O617" s="18">
        <v>0</v>
      </c>
      <c r="P617" s="234">
        <f t="shared" si="85"/>
        <v>0</v>
      </c>
      <c r="Q617" s="353"/>
      <c r="R617" s="226">
        <v>0</v>
      </c>
      <c r="S617" s="226">
        <v>-14743.42</v>
      </c>
      <c r="T617" s="227">
        <v>-34398.18</v>
      </c>
      <c r="U617" s="227">
        <v>0</v>
      </c>
      <c r="V617" s="227">
        <v>-14497.48</v>
      </c>
      <c r="W617" s="227">
        <v>-7409.34</v>
      </c>
      <c r="X617" s="227">
        <v>0</v>
      </c>
      <c r="Y617" s="227">
        <v>-6116.33</v>
      </c>
      <c r="Z617" s="227">
        <v>-5066.8</v>
      </c>
      <c r="AA617" s="227">
        <v>0</v>
      </c>
      <c r="AB617" s="227">
        <v>-11281.19</v>
      </c>
      <c r="AC617" s="227">
        <v>-3668.82</v>
      </c>
      <c r="AD617" s="227">
        <v>0</v>
      </c>
      <c r="AE617" s="226">
        <v>-3684.82</v>
      </c>
      <c r="AF617" s="227">
        <v>-23342.62</v>
      </c>
      <c r="AG617" s="227">
        <v>0</v>
      </c>
      <c r="AH617" s="227">
        <v>-16035.94</v>
      </c>
      <c r="AI617" s="227">
        <v>-8551.0400000000009</v>
      </c>
      <c r="AJ617" s="227">
        <v>0</v>
      </c>
      <c r="AK617" s="227">
        <v>-426273.89</v>
      </c>
      <c r="AL617" s="227">
        <v>-25024.87</v>
      </c>
      <c r="AM617" s="227">
        <v>0</v>
      </c>
      <c r="AN617" s="227">
        <v>0</v>
      </c>
      <c r="AO617" s="227">
        <v>0</v>
      </c>
      <c r="AP617" s="228">
        <v>0</v>
      </c>
      <c r="AQ617" s="227"/>
    </row>
    <row r="618" spans="1:43" s="13" customFormat="1" ht="12.75" outlineLevel="3" x14ac:dyDescent="0.2">
      <c r="A618" s="360" t="s">
        <v>1698</v>
      </c>
      <c r="B618" s="361" t="s">
        <v>2568</v>
      </c>
      <c r="C618" s="362" t="s">
        <v>3395</v>
      </c>
      <c r="D618" s="363"/>
      <c r="E618" s="364"/>
      <c r="F618" s="227">
        <v>2598419.7820000001</v>
      </c>
      <c r="G618" s="227">
        <v>482261.23200000002</v>
      </c>
      <c r="H618" s="227">
        <f t="shared" si="82"/>
        <v>2116158.5500000003</v>
      </c>
      <c r="I618" s="437">
        <f t="shared" si="83"/>
        <v>4.3879922531280728</v>
      </c>
      <c r="J618" s="437"/>
      <c r="K618" s="227"/>
      <c r="L618" s="227">
        <v>482261.23200000002</v>
      </c>
      <c r="M618" s="227">
        <f t="shared" si="84"/>
        <v>2116158.5500000003</v>
      </c>
      <c r="N618" s="365"/>
      <c r="O618" s="18">
        <v>251790.73199999999</v>
      </c>
      <c r="P618" s="234">
        <f t="shared" si="85"/>
        <v>2346629.0500000003</v>
      </c>
      <c r="Q618" s="353"/>
      <c r="R618" s="226">
        <v>868331.64199999999</v>
      </c>
      <c r="S618" s="226">
        <v>881425.022</v>
      </c>
      <c r="T618" s="227">
        <v>845137.37199999997</v>
      </c>
      <c r="U618" s="227">
        <v>3164748.5419999999</v>
      </c>
      <c r="V618" s="227">
        <v>13670115.881999999</v>
      </c>
      <c r="W618" s="227">
        <v>902865.37199999997</v>
      </c>
      <c r="X618" s="227">
        <v>3252085.5619999999</v>
      </c>
      <c r="Y618" s="227">
        <v>1981392.7220000001</v>
      </c>
      <c r="Z618" s="227">
        <v>1747018.602</v>
      </c>
      <c r="AA618" s="227">
        <v>5029337.5319999997</v>
      </c>
      <c r="AB618" s="227">
        <v>782148.96200000006</v>
      </c>
      <c r="AC618" s="227">
        <v>3427677.3119999999</v>
      </c>
      <c r="AD618" s="227">
        <v>482261.23200000002</v>
      </c>
      <c r="AE618" s="226">
        <v>1960073.5819999999</v>
      </c>
      <c r="AF618" s="227">
        <v>958451.23199999996</v>
      </c>
      <c r="AG618" s="227">
        <v>9211167.1520000007</v>
      </c>
      <c r="AH618" s="227">
        <v>2722407.142</v>
      </c>
      <c r="AI618" s="227">
        <v>5266571.5319999997</v>
      </c>
      <c r="AJ618" s="227">
        <v>8997792.682</v>
      </c>
      <c r="AK618" s="227">
        <v>6456356.3720000004</v>
      </c>
      <c r="AL618" s="227">
        <v>3731783.4219999998</v>
      </c>
      <c r="AM618" s="227">
        <v>3532962.4619999998</v>
      </c>
      <c r="AN618" s="227">
        <v>2667276.7420000001</v>
      </c>
      <c r="AO618" s="227">
        <v>251790.73199999999</v>
      </c>
      <c r="AP618" s="228">
        <v>2598419.7820000001</v>
      </c>
      <c r="AQ618" s="227"/>
    </row>
    <row r="619" spans="1:43" s="13" customFormat="1" ht="12.75" outlineLevel="3" x14ac:dyDescent="0.2">
      <c r="A619" s="360" t="s">
        <v>1699</v>
      </c>
      <c r="B619" s="361" t="s">
        <v>2569</v>
      </c>
      <c r="C619" s="362" t="s">
        <v>3396</v>
      </c>
      <c r="D619" s="363"/>
      <c r="E619" s="364"/>
      <c r="F619" s="227">
        <v>7541.01</v>
      </c>
      <c r="G619" s="227">
        <v>7038.24</v>
      </c>
      <c r="H619" s="227">
        <f t="shared" si="82"/>
        <v>502.77000000000044</v>
      </c>
      <c r="I619" s="437">
        <f t="shared" si="83"/>
        <v>7.1434051694741929E-2</v>
      </c>
      <c r="J619" s="437"/>
      <c r="K619" s="227"/>
      <c r="L619" s="227">
        <v>7038.24</v>
      </c>
      <c r="M619" s="227">
        <f t="shared" si="84"/>
        <v>502.77000000000044</v>
      </c>
      <c r="N619" s="365"/>
      <c r="O619" s="18">
        <v>7541.01</v>
      </c>
      <c r="P619" s="234">
        <f t="shared" si="85"/>
        <v>0</v>
      </c>
      <c r="Q619" s="353"/>
      <c r="R619" s="226">
        <v>7709.05</v>
      </c>
      <c r="S619" s="226">
        <v>7709.05</v>
      </c>
      <c r="T619" s="227">
        <v>7709.05</v>
      </c>
      <c r="U619" s="227">
        <v>7709.05</v>
      </c>
      <c r="V619" s="227">
        <v>7709.05</v>
      </c>
      <c r="W619" s="227">
        <v>7709.05</v>
      </c>
      <c r="X619" s="227">
        <v>7709.05</v>
      </c>
      <c r="Y619" s="227">
        <v>10526.52</v>
      </c>
      <c r="Z619" s="227">
        <v>10526.52</v>
      </c>
      <c r="AA619" s="227">
        <v>10526.52</v>
      </c>
      <c r="AB619" s="227">
        <v>7038.24</v>
      </c>
      <c r="AC619" s="227">
        <v>7038.24</v>
      </c>
      <c r="AD619" s="227">
        <v>7038.24</v>
      </c>
      <c r="AE619" s="226">
        <v>7038.24</v>
      </c>
      <c r="AF619" s="227">
        <v>7038.24</v>
      </c>
      <c r="AG619" s="227">
        <v>7038.24</v>
      </c>
      <c r="AH619" s="227">
        <v>7038.24</v>
      </c>
      <c r="AI619" s="227">
        <v>7038.24</v>
      </c>
      <c r="AJ619" s="227">
        <v>7038.24</v>
      </c>
      <c r="AK619" s="227">
        <v>7038.24</v>
      </c>
      <c r="AL619" s="227">
        <v>7038.24</v>
      </c>
      <c r="AM619" s="227">
        <v>12088.24</v>
      </c>
      <c r="AN619" s="227">
        <v>7541.01</v>
      </c>
      <c r="AO619" s="227">
        <v>7541.01</v>
      </c>
      <c r="AP619" s="228">
        <v>7541.01</v>
      </c>
      <c r="AQ619" s="227"/>
    </row>
    <row r="620" spans="1:43" s="13" customFormat="1" ht="12.75" outlineLevel="3" x14ac:dyDescent="0.2">
      <c r="A620" s="360" t="s">
        <v>1700</v>
      </c>
      <c r="B620" s="361" t="s">
        <v>2570</v>
      </c>
      <c r="C620" s="362" t="s">
        <v>3397</v>
      </c>
      <c r="D620" s="363"/>
      <c r="E620" s="364"/>
      <c r="F620" s="227">
        <v>41015.076000000001</v>
      </c>
      <c r="G620" s="227">
        <v>30237.076000000001</v>
      </c>
      <c r="H620" s="227">
        <f t="shared" si="82"/>
        <v>10778</v>
      </c>
      <c r="I620" s="437">
        <f t="shared" si="83"/>
        <v>0.35644981016021521</v>
      </c>
      <c r="J620" s="437"/>
      <c r="K620" s="227"/>
      <c r="L620" s="227">
        <v>30237.076000000001</v>
      </c>
      <c r="M620" s="227">
        <f t="shared" si="84"/>
        <v>10778</v>
      </c>
      <c r="N620" s="365"/>
      <c r="O620" s="18">
        <v>2517.076</v>
      </c>
      <c r="P620" s="234">
        <f t="shared" si="85"/>
        <v>38498</v>
      </c>
      <c r="Q620" s="353"/>
      <c r="R620" s="226">
        <v>36504.235999999997</v>
      </c>
      <c r="S620" s="226">
        <v>50541.156000000003</v>
      </c>
      <c r="T620" s="227">
        <v>57802.616000000002</v>
      </c>
      <c r="U620" s="227">
        <v>47988.995999999999</v>
      </c>
      <c r="V620" s="227">
        <v>46712.915999999997</v>
      </c>
      <c r="W620" s="227">
        <v>8932.6360000000004</v>
      </c>
      <c r="X620" s="227">
        <v>7656.5560000000005</v>
      </c>
      <c r="Y620" s="227">
        <v>6380.4760000000006</v>
      </c>
      <c r="Z620" s="227">
        <v>5104.3960000000006</v>
      </c>
      <c r="AA620" s="227">
        <v>3828.3160000000003</v>
      </c>
      <c r="AB620" s="227">
        <v>2552.2360000000003</v>
      </c>
      <c r="AC620" s="227">
        <v>31513.155999999999</v>
      </c>
      <c r="AD620" s="227">
        <v>30237.076000000001</v>
      </c>
      <c r="AE620" s="226">
        <v>27717.076000000001</v>
      </c>
      <c r="AF620" s="227">
        <v>25197.076000000001</v>
      </c>
      <c r="AG620" s="227">
        <v>22677.076000000001</v>
      </c>
      <c r="AH620" s="227">
        <v>20157.076000000001</v>
      </c>
      <c r="AI620" s="227">
        <v>17637.076000000001</v>
      </c>
      <c r="AJ620" s="227">
        <v>15117.076000000001</v>
      </c>
      <c r="AK620" s="227">
        <v>12597.076000000001</v>
      </c>
      <c r="AL620" s="227">
        <v>10077.075999999999</v>
      </c>
      <c r="AM620" s="227">
        <v>7557.076</v>
      </c>
      <c r="AN620" s="227">
        <v>5037.076</v>
      </c>
      <c r="AO620" s="227">
        <v>2517.076</v>
      </c>
      <c r="AP620" s="228">
        <v>41015.076000000001</v>
      </c>
      <c r="AQ620" s="227"/>
    </row>
    <row r="621" spans="1:43" s="13" customFormat="1" ht="12.75" outlineLevel="3" x14ac:dyDescent="0.2">
      <c r="A621" s="360" t="s">
        <v>1701</v>
      </c>
      <c r="B621" s="361" t="s">
        <v>2571</v>
      </c>
      <c r="C621" s="362" t="s">
        <v>3398</v>
      </c>
      <c r="D621" s="363"/>
      <c r="E621" s="364"/>
      <c r="F621" s="227">
        <v>0</v>
      </c>
      <c r="G621" s="227">
        <v>0</v>
      </c>
      <c r="H621" s="227">
        <f t="shared" ref="H621:H652" si="86">+F621-G621</f>
        <v>0</v>
      </c>
      <c r="I621" s="437">
        <f t="shared" ref="I621:I652" si="87">IF(G621&lt;0,IF(H621=0,0,IF(OR(G621=0,F621=0),"N.M.",IF(ABS(H621/G621)&gt;=10,"N.M.",H621/(-G621)))),IF(H621=0,0,IF(OR(G621=0,F621=0),"N.M.",IF(ABS(H621/G621)&gt;=10,"N.M.",H621/G621))))</f>
        <v>0</v>
      </c>
      <c r="J621" s="437"/>
      <c r="K621" s="227"/>
      <c r="L621" s="227">
        <v>0</v>
      </c>
      <c r="M621" s="227">
        <f t="shared" ref="M621:M652" si="88">F621-L621</f>
        <v>0</v>
      </c>
      <c r="N621" s="365"/>
      <c r="O621" s="18">
        <v>0</v>
      </c>
      <c r="P621" s="234">
        <f t="shared" ref="P621:P652" si="89">+F621-O621</f>
        <v>0</v>
      </c>
      <c r="Q621" s="353"/>
      <c r="R621" s="226">
        <v>61780.6</v>
      </c>
      <c r="S621" s="226">
        <v>0</v>
      </c>
      <c r="T621" s="227">
        <v>0</v>
      </c>
      <c r="U621" s="227">
        <v>0</v>
      </c>
      <c r="V621" s="227">
        <v>0</v>
      </c>
      <c r="W621" s="227">
        <v>0</v>
      </c>
      <c r="X621" s="227">
        <v>0</v>
      </c>
      <c r="Y621" s="227">
        <v>0</v>
      </c>
      <c r="Z621" s="227">
        <v>0</v>
      </c>
      <c r="AA621" s="227">
        <v>0</v>
      </c>
      <c r="AB621" s="227">
        <v>0</v>
      </c>
      <c r="AC621" s="227">
        <v>0</v>
      </c>
      <c r="AD621" s="227">
        <v>0</v>
      </c>
      <c r="AE621" s="226">
        <v>0</v>
      </c>
      <c r="AF621" s="227">
        <v>0</v>
      </c>
      <c r="AG621" s="227">
        <v>0</v>
      </c>
      <c r="AH621" s="227">
        <v>0</v>
      </c>
      <c r="AI621" s="227">
        <v>0</v>
      </c>
      <c r="AJ621" s="227">
        <v>0</v>
      </c>
      <c r="AK621" s="227">
        <v>0</v>
      </c>
      <c r="AL621" s="227">
        <v>0</v>
      </c>
      <c r="AM621" s="227">
        <v>0</v>
      </c>
      <c r="AN621" s="227">
        <v>0</v>
      </c>
      <c r="AO621" s="227">
        <v>0</v>
      </c>
      <c r="AP621" s="228">
        <v>0</v>
      </c>
      <c r="AQ621" s="227"/>
    </row>
    <row r="622" spans="1:43" s="13" customFormat="1" ht="12.75" outlineLevel="3" x14ac:dyDescent="0.2">
      <c r="A622" s="360" t="s">
        <v>1702</v>
      </c>
      <c r="B622" s="361" t="s">
        <v>2572</v>
      </c>
      <c r="C622" s="362" t="s">
        <v>3399</v>
      </c>
      <c r="D622" s="363"/>
      <c r="E622" s="364"/>
      <c r="F622" s="227">
        <v>403201.72000000003</v>
      </c>
      <c r="G622" s="227">
        <v>440189.15</v>
      </c>
      <c r="H622" s="227">
        <f t="shared" si="86"/>
        <v>-36987.429999999993</v>
      </c>
      <c r="I622" s="437">
        <f t="shared" si="87"/>
        <v>-8.4026219183276074E-2</v>
      </c>
      <c r="J622" s="437"/>
      <c r="K622" s="227"/>
      <c r="L622" s="227">
        <v>440189.15</v>
      </c>
      <c r="M622" s="227">
        <f t="shared" si="88"/>
        <v>-36987.429999999993</v>
      </c>
      <c r="N622" s="365"/>
      <c r="O622" s="18">
        <v>452459.05</v>
      </c>
      <c r="P622" s="234">
        <f t="shared" si="89"/>
        <v>-49257.329999999958</v>
      </c>
      <c r="Q622" s="353"/>
      <c r="R622" s="226">
        <v>541505.04</v>
      </c>
      <c r="S622" s="226">
        <v>517371.43</v>
      </c>
      <c r="T622" s="227">
        <v>496908.25</v>
      </c>
      <c r="U622" s="227">
        <v>254883.78</v>
      </c>
      <c r="V622" s="227">
        <v>498932.29000000004</v>
      </c>
      <c r="W622" s="227">
        <v>551790.79</v>
      </c>
      <c r="X622" s="227">
        <v>582303.77</v>
      </c>
      <c r="Y622" s="227">
        <v>436869.29000000004</v>
      </c>
      <c r="Z622" s="227">
        <v>431282.22000000003</v>
      </c>
      <c r="AA622" s="227">
        <v>391822.53</v>
      </c>
      <c r="AB622" s="227">
        <v>335571.03</v>
      </c>
      <c r="AC622" s="227">
        <v>434954.69</v>
      </c>
      <c r="AD622" s="227">
        <v>440189.15</v>
      </c>
      <c r="AE622" s="226">
        <v>428724.59</v>
      </c>
      <c r="AF622" s="227">
        <v>354723.83</v>
      </c>
      <c r="AG622" s="227">
        <v>317601.06</v>
      </c>
      <c r="AH622" s="227">
        <v>331231.40000000002</v>
      </c>
      <c r="AI622" s="227">
        <v>363566.29</v>
      </c>
      <c r="AJ622" s="227">
        <v>380575.94</v>
      </c>
      <c r="AK622" s="227">
        <v>365263.35999999999</v>
      </c>
      <c r="AL622" s="227">
        <v>373351.55</v>
      </c>
      <c r="AM622" s="227">
        <v>313743.7</v>
      </c>
      <c r="AN622" s="227">
        <v>286675.01</v>
      </c>
      <c r="AO622" s="227">
        <v>452459.05</v>
      </c>
      <c r="AP622" s="228">
        <v>403201.72000000003</v>
      </c>
      <c r="AQ622" s="227"/>
    </row>
    <row r="623" spans="1:43" s="13" customFormat="1" ht="12.75" outlineLevel="3" x14ac:dyDescent="0.2">
      <c r="A623" s="360" t="s">
        <v>1703</v>
      </c>
      <c r="B623" s="361" t="s">
        <v>2573</v>
      </c>
      <c r="C623" s="362" t="s">
        <v>3400</v>
      </c>
      <c r="D623" s="363"/>
      <c r="E623" s="364"/>
      <c r="F623" s="227">
        <v>78700.38</v>
      </c>
      <c r="G623" s="227">
        <v>78898.78</v>
      </c>
      <c r="H623" s="227">
        <f t="shared" si="86"/>
        <v>-198.39999999999418</v>
      </c>
      <c r="I623" s="437">
        <f t="shared" si="87"/>
        <v>-2.5146142944161391E-3</v>
      </c>
      <c r="J623" s="437"/>
      <c r="K623" s="227"/>
      <c r="L623" s="227">
        <v>78898.78</v>
      </c>
      <c r="M623" s="227">
        <f t="shared" si="88"/>
        <v>-198.39999999999418</v>
      </c>
      <c r="N623" s="365"/>
      <c r="O623" s="18">
        <v>69104.78</v>
      </c>
      <c r="P623" s="234">
        <f t="shared" si="89"/>
        <v>9595.6000000000058</v>
      </c>
      <c r="Q623" s="353"/>
      <c r="R623" s="226">
        <v>72111.02</v>
      </c>
      <c r="S623" s="226">
        <v>67900.160000000003</v>
      </c>
      <c r="T623" s="227">
        <v>79563.509999999995</v>
      </c>
      <c r="U623" s="227">
        <v>89976.01</v>
      </c>
      <c r="V623" s="227">
        <v>84512.98</v>
      </c>
      <c r="W623" s="227">
        <v>93276.1</v>
      </c>
      <c r="X623" s="227">
        <v>84217.76</v>
      </c>
      <c r="Y623" s="227">
        <v>58751.54</v>
      </c>
      <c r="Z623" s="227">
        <v>52583.68</v>
      </c>
      <c r="AA623" s="227">
        <v>64229.17</v>
      </c>
      <c r="AB623" s="227">
        <v>57680.11</v>
      </c>
      <c r="AC623" s="227">
        <v>69333.930000000008</v>
      </c>
      <c r="AD623" s="227">
        <v>78898.78</v>
      </c>
      <c r="AE623" s="226">
        <v>73139.17</v>
      </c>
      <c r="AF623" s="227">
        <v>84778.55</v>
      </c>
      <c r="AG623" s="227">
        <v>95048.25</v>
      </c>
      <c r="AH623" s="227">
        <v>88463.94</v>
      </c>
      <c r="AI623" s="227">
        <v>97048.71</v>
      </c>
      <c r="AJ623" s="227">
        <v>86871.74</v>
      </c>
      <c r="AK623" s="227">
        <v>59628.69</v>
      </c>
      <c r="AL623" s="227">
        <v>52909.4</v>
      </c>
      <c r="AM623" s="227">
        <v>64547.58</v>
      </c>
      <c r="AN623" s="227">
        <v>57469.69</v>
      </c>
      <c r="AO623" s="227">
        <v>69104.78</v>
      </c>
      <c r="AP623" s="228">
        <v>78700.38</v>
      </c>
      <c r="AQ623" s="227"/>
    </row>
    <row r="624" spans="1:43" s="13" customFormat="1" ht="12.75" outlineLevel="3" x14ac:dyDescent="0.2">
      <c r="A624" s="360" t="s">
        <v>1704</v>
      </c>
      <c r="B624" s="361" t="s">
        <v>2574</v>
      </c>
      <c r="C624" s="362" t="s">
        <v>3401</v>
      </c>
      <c r="D624" s="363"/>
      <c r="E624" s="364"/>
      <c r="F624" s="227">
        <v>1874856.31</v>
      </c>
      <c r="G624" s="227">
        <v>2341148.13</v>
      </c>
      <c r="H624" s="227">
        <f t="shared" si="86"/>
        <v>-466291.81999999983</v>
      </c>
      <c r="I624" s="437">
        <f t="shared" si="87"/>
        <v>-0.19917228389986577</v>
      </c>
      <c r="J624" s="437"/>
      <c r="K624" s="227"/>
      <c r="L624" s="227">
        <v>2341148.13</v>
      </c>
      <c r="M624" s="227">
        <f t="shared" si="88"/>
        <v>-466291.81999999983</v>
      </c>
      <c r="N624" s="365"/>
      <c r="O624" s="18">
        <v>1854322.1600000001</v>
      </c>
      <c r="P624" s="234">
        <f t="shared" si="89"/>
        <v>20534.149999999907</v>
      </c>
      <c r="Q624" s="353"/>
      <c r="R624" s="226">
        <v>2193703.4500000002</v>
      </c>
      <c r="S624" s="226">
        <v>2154266.33</v>
      </c>
      <c r="T624" s="227">
        <v>2192429.6800000002</v>
      </c>
      <c r="U624" s="227">
        <v>2468483.9700000002</v>
      </c>
      <c r="V624" s="227">
        <v>2294809.7000000002</v>
      </c>
      <c r="W624" s="227">
        <v>2281520.59</v>
      </c>
      <c r="X624" s="227">
        <v>2140219.64</v>
      </c>
      <c r="Y624" s="227">
        <v>2237798.48</v>
      </c>
      <c r="Z624" s="227">
        <v>2253562.33</v>
      </c>
      <c r="AA624" s="227">
        <v>2171070.19</v>
      </c>
      <c r="AB624" s="227">
        <v>2305425.48</v>
      </c>
      <c r="AC624" s="227">
        <v>2141290.2400000002</v>
      </c>
      <c r="AD624" s="227">
        <v>2341148.13</v>
      </c>
      <c r="AE624" s="226">
        <v>2431180.87</v>
      </c>
      <c r="AF624" s="227">
        <v>2667455.58</v>
      </c>
      <c r="AG624" s="227">
        <v>2636114.7599999998</v>
      </c>
      <c r="AH624" s="227">
        <v>2628092.81</v>
      </c>
      <c r="AI624" s="227">
        <v>2476315.73</v>
      </c>
      <c r="AJ624" s="227">
        <v>2412610.77</v>
      </c>
      <c r="AK624" s="227">
        <v>2512376.6</v>
      </c>
      <c r="AL624" s="227">
        <v>2456747.42</v>
      </c>
      <c r="AM624" s="227">
        <v>1998081.1600000001</v>
      </c>
      <c r="AN624" s="227">
        <v>2136542</v>
      </c>
      <c r="AO624" s="227">
        <v>1854322.1600000001</v>
      </c>
      <c r="AP624" s="228">
        <v>1874856.31</v>
      </c>
      <c r="AQ624" s="227"/>
    </row>
    <row r="625" spans="1:43" s="13" customFormat="1" ht="12.75" outlineLevel="3" x14ac:dyDescent="0.2">
      <c r="A625" s="360" t="s">
        <v>1705</v>
      </c>
      <c r="B625" s="361" t="s">
        <v>2575</v>
      </c>
      <c r="C625" s="362" t="s">
        <v>3402</v>
      </c>
      <c r="D625" s="363"/>
      <c r="E625" s="364"/>
      <c r="F625" s="227">
        <v>0</v>
      </c>
      <c r="G625" s="227">
        <v>0</v>
      </c>
      <c r="H625" s="227">
        <f t="shared" si="86"/>
        <v>0</v>
      </c>
      <c r="I625" s="437">
        <f t="shared" si="87"/>
        <v>0</v>
      </c>
      <c r="J625" s="437"/>
      <c r="K625" s="227"/>
      <c r="L625" s="227">
        <v>0</v>
      </c>
      <c r="M625" s="227">
        <f t="shared" si="88"/>
        <v>0</v>
      </c>
      <c r="N625" s="365"/>
      <c r="O625" s="18">
        <v>0</v>
      </c>
      <c r="P625" s="234">
        <f t="shared" si="89"/>
        <v>0</v>
      </c>
      <c r="Q625" s="353"/>
      <c r="R625" s="226">
        <v>3478.53</v>
      </c>
      <c r="S625" s="226">
        <v>0</v>
      </c>
      <c r="T625" s="227">
        <v>0</v>
      </c>
      <c r="U625" s="227">
        <v>0</v>
      </c>
      <c r="V625" s="227">
        <v>0</v>
      </c>
      <c r="W625" s="227">
        <v>0</v>
      </c>
      <c r="X625" s="227">
        <v>0</v>
      </c>
      <c r="Y625" s="227">
        <v>0</v>
      </c>
      <c r="Z625" s="227">
        <v>0</v>
      </c>
      <c r="AA625" s="227">
        <v>0</v>
      </c>
      <c r="AB625" s="227">
        <v>0</v>
      </c>
      <c r="AC625" s="227">
        <v>0</v>
      </c>
      <c r="AD625" s="227">
        <v>0</v>
      </c>
      <c r="AE625" s="226">
        <v>0</v>
      </c>
      <c r="AF625" s="227">
        <v>0</v>
      </c>
      <c r="AG625" s="227">
        <v>0</v>
      </c>
      <c r="AH625" s="227">
        <v>0</v>
      </c>
      <c r="AI625" s="227">
        <v>0</v>
      </c>
      <c r="AJ625" s="227">
        <v>0</v>
      </c>
      <c r="AK625" s="227">
        <v>0</v>
      </c>
      <c r="AL625" s="227">
        <v>0</v>
      </c>
      <c r="AM625" s="227">
        <v>0</v>
      </c>
      <c r="AN625" s="227">
        <v>0</v>
      </c>
      <c r="AO625" s="227">
        <v>0</v>
      </c>
      <c r="AP625" s="228">
        <v>0</v>
      </c>
      <c r="AQ625" s="227"/>
    </row>
    <row r="626" spans="1:43" s="13" customFormat="1" ht="12.75" outlineLevel="3" x14ac:dyDescent="0.2">
      <c r="A626" s="360" t="s">
        <v>1706</v>
      </c>
      <c r="B626" s="361" t="s">
        <v>2576</v>
      </c>
      <c r="C626" s="362" t="s">
        <v>3402</v>
      </c>
      <c r="D626" s="363"/>
      <c r="E626" s="364"/>
      <c r="F626" s="227">
        <v>0</v>
      </c>
      <c r="G626" s="227">
        <v>52.5</v>
      </c>
      <c r="H626" s="227">
        <f t="shared" si="86"/>
        <v>-52.5</v>
      </c>
      <c r="I626" s="437" t="str">
        <f t="shared" si="87"/>
        <v>N.M.</v>
      </c>
      <c r="J626" s="437"/>
      <c r="K626" s="227"/>
      <c r="L626" s="227">
        <v>52.5</v>
      </c>
      <c r="M626" s="227">
        <f t="shared" si="88"/>
        <v>-52.5</v>
      </c>
      <c r="N626" s="365"/>
      <c r="O626" s="18">
        <v>0</v>
      </c>
      <c r="P626" s="234">
        <f t="shared" si="89"/>
        <v>0</v>
      </c>
      <c r="Q626" s="353"/>
      <c r="R626" s="226">
        <v>0</v>
      </c>
      <c r="S626" s="226">
        <v>56.82</v>
      </c>
      <c r="T626" s="227">
        <v>56.82</v>
      </c>
      <c r="U626" s="227">
        <v>56.82</v>
      </c>
      <c r="V626" s="227">
        <v>4281.99</v>
      </c>
      <c r="W626" s="227">
        <v>56.82</v>
      </c>
      <c r="X626" s="227">
        <v>79.62</v>
      </c>
      <c r="Y626" s="227">
        <v>493.91</v>
      </c>
      <c r="Z626" s="227">
        <v>79.62</v>
      </c>
      <c r="AA626" s="227">
        <v>52.5</v>
      </c>
      <c r="AB626" s="227">
        <v>1108.67</v>
      </c>
      <c r="AC626" s="227">
        <v>4029.48</v>
      </c>
      <c r="AD626" s="227">
        <v>52.5</v>
      </c>
      <c r="AE626" s="226">
        <v>0</v>
      </c>
      <c r="AF626" s="227">
        <v>0</v>
      </c>
      <c r="AG626" s="227">
        <v>0</v>
      </c>
      <c r="AH626" s="227">
        <v>0</v>
      </c>
      <c r="AI626" s="227">
        <v>0</v>
      </c>
      <c r="AJ626" s="227">
        <v>0</v>
      </c>
      <c r="AK626" s="227">
        <v>0</v>
      </c>
      <c r="AL626" s="227">
        <v>0</v>
      </c>
      <c r="AM626" s="227">
        <v>0</v>
      </c>
      <c r="AN626" s="227">
        <v>0</v>
      </c>
      <c r="AO626" s="227">
        <v>0</v>
      </c>
      <c r="AP626" s="228">
        <v>0</v>
      </c>
      <c r="AQ626" s="227"/>
    </row>
    <row r="627" spans="1:43" s="13" customFormat="1" ht="12.75" outlineLevel="3" x14ac:dyDescent="0.2">
      <c r="A627" s="360" t="s">
        <v>1707</v>
      </c>
      <c r="B627" s="361" t="s">
        <v>2577</v>
      </c>
      <c r="C627" s="362" t="s">
        <v>3402</v>
      </c>
      <c r="D627" s="363"/>
      <c r="E627" s="364"/>
      <c r="F627" s="227">
        <v>0</v>
      </c>
      <c r="G627" s="227">
        <v>0</v>
      </c>
      <c r="H627" s="227">
        <f t="shared" si="86"/>
        <v>0</v>
      </c>
      <c r="I627" s="437">
        <f t="shared" si="87"/>
        <v>0</v>
      </c>
      <c r="J627" s="437"/>
      <c r="K627" s="227"/>
      <c r="L627" s="227">
        <v>0</v>
      </c>
      <c r="M627" s="227">
        <f t="shared" si="88"/>
        <v>0</v>
      </c>
      <c r="N627" s="365"/>
      <c r="O627" s="18">
        <v>0</v>
      </c>
      <c r="P627" s="234">
        <f t="shared" si="89"/>
        <v>0</v>
      </c>
      <c r="Q627" s="353"/>
      <c r="R627" s="226">
        <v>0</v>
      </c>
      <c r="S627" s="226">
        <v>0</v>
      </c>
      <c r="T627" s="227">
        <v>0</v>
      </c>
      <c r="U627" s="227">
        <v>0</v>
      </c>
      <c r="V627" s="227">
        <v>0</v>
      </c>
      <c r="W627" s="227">
        <v>0</v>
      </c>
      <c r="X627" s="227">
        <v>0</v>
      </c>
      <c r="Y627" s="227">
        <v>0</v>
      </c>
      <c r="Z627" s="227">
        <v>0</v>
      </c>
      <c r="AA627" s="227">
        <v>0</v>
      </c>
      <c r="AB627" s="227">
        <v>0</v>
      </c>
      <c r="AC627" s="227">
        <v>0</v>
      </c>
      <c r="AD627" s="227">
        <v>0</v>
      </c>
      <c r="AE627" s="226">
        <v>119.7</v>
      </c>
      <c r="AF627" s="227">
        <v>52.5</v>
      </c>
      <c r="AG627" s="227">
        <v>52.5</v>
      </c>
      <c r="AH627" s="227">
        <v>52.5</v>
      </c>
      <c r="AI627" s="227">
        <v>6611.1100000000006</v>
      </c>
      <c r="AJ627" s="227">
        <v>52.5</v>
      </c>
      <c r="AK627" s="227">
        <v>0</v>
      </c>
      <c r="AL627" s="227">
        <v>0</v>
      </c>
      <c r="AM627" s="227">
        <v>0</v>
      </c>
      <c r="AN627" s="227">
        <v>0</v>
      </c>
      <c r="AO627" s="227">
        <v>0</v>
      </c>
      <c r="AP627" s="228">
        <v>0</v>
      </c>
      <c r="AQ627" s="227"/>
    </row>
    <row r="628" spans="1:43" s="13" customFormat="1" ht="12.75" outlineLevel="3" x14ac:dyDescent="0.2">
      <c r="A628" s="360" t="s">
        <v>1708</v>
      </c>
      <c r="B628" s="361" t="s">
        <v>2578</v>
      </c>
      <c r="C628" s="362" t="s">
        <v>3403</v>
      </c>
      <c r="D628" s="363"/>
      <c r="E628" s="364"/>
      <c r="F628" s="227">
        <v>496351.34</v>
      </c>
      <c r="G628" s="227">
        <v>681705.5</v>
      </c>
      <c r="H628" s="227">
        <f t="shared" si="86"/>
        <v>-185354.15999999997</v>
      </c>
      <c r="I628" s="437">
        <f t="shared" si="87"/>
        <v>-0.27189770362715276</v>
      </c>
      <c r="J628" s="437"/>
      <c r="K628" s="227"/>
      <c r="L628" s="227">
        <v>681705.5</v>
      </c>
      <c r="M628" s="227">
        <f t="shared" si="88"/>
        <v>-185354.15999999997</v>
      </c>
      <c r="N628" s="365"/>
      <c r="O628" s="18">
        <v>1280494.04</v>
      </c>
      <c r="P628" s="234">
        <f t="shared" si="89"/>
        <v>-784142.7</v>
      </c>
      <c r="Q628" s="353"/>
      <c r="R628" s="226">
        <v>1012236.43</v>
      </c>
      <c r="S628" s="226">
        <v>763067.75</v>
      </c>
      <c r="T628" s="227">
        <v>1656911.8</v>
      </c>
      <c r="U628" s="227">
        <v>1243123.93</v>
      </c>
      <c r="V628" s="227">
        <v>1565724.46</v>
      </c>
      <c r="W628" s="227">
        <v>1727283.65</v>
      </c>
      <c r="X628" s="227">
        <v>2023904.62</v>
      </c>
      <c r="Y628" s="227">
        <v>767443.24</v>
      </c>
      <c r="Z628" s="227">
        <v>1034241.78</v>
      </c>
      <c r="AA628" s="227">
        <v>1303634.6499999999</v>
      </c>
      <c r="AB628" s="227">
        <v>1445364.12</v>
      </c>
      <c r="AC628" s="227">
        <v>1740451.17</v>
      </c>
      <c r="AD628" s="227">
        <v>681705.5</v>
      </c>
      <c r="AE628" s="226">
        <v>894638.68</v>
      </c>
      <c r="AF628" s="227">
        <v>887431.53</v>
      </c>
      <c r="AG628" s="227">
        <v>1337935.5</v>
      </c>
      <c r="AH628" s="227">
        <v>1512597.87</v>
      </c>
      <c r="AI628" s="227">
        <v>1806040.3599999999</v>
      </c>
      <c r="AJ628" s="227">
        <v>2108943.2000000002</v>
      </c>
      <c r="AK628" s="227">
        <v>2369395.02</v>
      </c>
      <c r="AL628" s="227">
        <v>1233861.67</v>
      </c>
      <c r="AM628" s="227">
        <v>960488.5</v>
      </c>
      <c r="AN628" s="227">
        <v>1077927.55</v>
      </c>
      <c r="AO628" s="227">
        <v>1280494.04</v>
      </c>
      <c r="AP628" s="228">
        <v>496351.34</v>
      </c>
      <c r="AQ628" s="227"/>
    </row>
    <row r="629" spans="1:43" s="13" customFormat="1" ht="12.75" outlineLevel="3" x14ac:dyDescent="0.2">
      <c r="A629" s="360" t="s">
        <v>1709</v>
      </c>
      <c r="B629" s="361" t="s">
        <v>2579</v>
      </c>
      <c r="C629" s="362" t="s">
        <v>3404</v>
      </c>
      <c r="D629" s="363"/>
      <c r="E629" s="364"/>
      <c r="F629" s="227">
        <v>2214500.79</v>
      </c>
      <c r="G629" s="227">
        <v>2632101.87</v>
      </c>
      <c r="H629" s="227">
        <f t="shared" si="86"/>
        <v>-417601.08000000007</v>
      </c>
      <c r="I629" s="437">
        <f t="shared" si="87"/>
        <v>-0.15865688359546665</v>
      </c>
      <c r="J629" s="437"/>
      <c r="K629" s="227"/>
      <c r="L629" s="227">
        <v>2632101.87</v>
      </c>
      <c r="M629" s="227">
        <f t="shared" si="88"/>
        <v>-417601.08000000007</v>
      </c>
      <c r="N629" s="365"/>
      <c r="O629" s="18">
        <v>2213327.77</v>
      </c>
      <c r="P629" s="234">
        <f t="shared" si="89"/>
        <v>1173.0200000000186</v>
      </c>
      <c r="Q629" s="353"/>
      <c r="R629" s="226">
        <v>3927502.4</v>
      </c>
      <c r="S629" s="226">
        <v>2804743.0700000003</v>
      </c>
      <c r="T629" s="227">
        <v>2975255.0700000003</v>
      </c>
      <c r="U629" s="227">
        <v>527321.29</v>
      </c>
      <c r="V629" s="227">
        <v>703095.29</v>
      </c>
      <c r="W629" s="227">
        <v>878869.32000000007</v>
      </c>
      <c r="X629" s="227">
        <v>1048263.87</v>
      </c>
      <c r="Y629" s="227">
        <v>1211475.95</v>
      </c>
      <c r="Z629" s="227">
        <v>1384543.99</v>
      </c>
      <c r="AA629" s="227">
        <v>1865908.03</v>
      </c>
      <c r="AB629" s="227">
        <v>2142338.1</v>
      </c>
      <c r="AC629" s="227">
        <v>2418762.16</v>
      </c>
      <c r="AD629" s="227">
        <v>2632101.87</v>
      </c>
      <c r="AE629" s="226">
        <v>2624630.17</v>
      </c>
      <c r="AF629" s="227">
        <v>2796276.2</v>
      </c>
      <c r="AG629" s="227">
        <v>512600.49</v>
      </c>
      <c r="AH629" s="227">
        <v>680758.31</v>
      </c>
      <c r="AI629" s="227">
        <v>758144.44000000006</v>
      </c>
      <c r="AJ629" s="227">
        <v>1131559.53</v>
      </c>
      <c r="AK629" s="227">
        <v>1337878.57</v>
      </c>
      <c r="AL629" s="227">
        <v>1544198.6400000001</v>
      </c>
      <c r="AM629" s="227">
        <v>1850828.6600000001</v>
      </c>
      <c r="AN629" s="227">
        <v>2083131.73</v>
      </c>
      <c r="AO629" s="227">
        <v>2213327.77</v>
      </c>
      <c r="AP629" s="228">
        <v>2214500.79</v>
      </c>
      <c r="AQ629" s="227"/>
    </row>
    <row r="630" spans="1:43" s="13" customFormat="1" ht="12.75" outlineLevel="3" x14ac:dyDescent="0.2">
      <c r="A630" s="360" t="s">
        <v>1710</v>
      </c>
      <c r="B630" s="361" t="s">
        <v>2580</v>
      </c>
      <c r="C630" s="362" t="s">
        <v>3405</v>
      </c>
      <c r="D630" s="363"/>
      <c r="E630" s="364"/>
      <c r="F630" s="227">
        <v>161330.432</v>
      </c>
      <c r="G630" s="227">
        <v>218548.65</v>
      </c>
      <c r="H630" s="227">
        <f t="shared" si="86"/>
        <v>-57218.217999999993</v>
      </c>
      <c r="I630" s="437">
        <f t="shared" si="87"/>
        <v>-0.26180998143891532</v>
      </c>
      <c r="J630" s="437"/>
      <c r="K630" s="227"/>
      <c r="L630" s="227">
        <v>218548.65</v>
      </c>
      <c r="M630" s="227">
        <f t="shared" si="88"/>
        <v>-57218.217999999993</v>
      </c>
      <c r="N630" s="365"/>
      <c r="O630" s="18">
        <v>129972.31200000001</v>
      </c>
      <c r="P630" s="234">
        <f t="shared" si="89"/>
        <v>31358.119999999995</v>
      </c>
      <c r="Q630" s="353"/>
      <c r="R630" s="226">
        <v>421133.53</v>
      </c>
      <c r="S630" s="226">
        <v>1747881.17</v>
      </c>
      <c r="T630" s="227">
        <v>1769411.17</v>
      </c>
      <c r="U630" s="227">
        <v>66889.31</v>
      </c>
      <c r="V630" s="227">
        <v>89187.31</v>
      </c>
      <c r="W630" s="227">
        <v>111485.31</v>
      </c>
      <c r="X630" s="227">
        <v>110816.31</v>
      </c>
      <c r="Y630" s="227">
        <v>124442.31</v>
      </c>
      <c r="Z630" s="227">
        <v>142220.31</v>
      </c>
      <c r="AA630" s="227">
        <v>148447.45000000001</v>
      </c>
      <c r="AB630" s="227">
        <v>170439.45</v>
      </c>
      <c r="AC630" s="227">
        <v>192431.45</v>
      </c>
      <c r="AD630" s="227">
        <v>218548.65</v>
      </c>
      <c r="AE630" s="226">
        <v>233124.45</v>
      </c>
      <c r="AF630" s="227">
        <v>245810.45</v>
      </c>
      <c r="AG630" s="227">
        <v>28463.31</v>
      </c>
      <c r="AH630" s="227">
        <v>48468.601999999999</v>
      </c>
      <c r="AI630" s="227">
        <v>47304.601999999999</v>
      </c>
      <c r="AJ630" s="227">
        <v>74838.601999999999</v>
      </c>
      <c r="AK630" s="227">
        <v>87669.601999999999</v>
      </c>
      <c r="AL630" s="227">
        <v>100499.602</v>
      </c>
      <c r="AM630" s="227">
        <v>109224.31200000001</v>
      </c>
      <c r="AN630" s="227">
        <v>122326.31200000001</v>
      </c>
      <c r="AO630" s="227">
        <v>129972.31200000001</v>
      </c>
      <c r="AP630" s="228">
        <v>161330.432</v>
      </c>
      <c r="AQ630" s="227"/>
    </row>
    <row r="631" spans="1:43" s="13" customFormat="1" ht="12.75" outlineLevel="3" x14ac:dyDescent="0.2">
      <c r="A631" s="360" t="s">
        <v>1711</v>
      </c>
      <c r="B631" s="361" t="s">
        <v>2581</v>
      </c>
      <c r="C631" s="362" t="s">
        <v>3406</v>
      </c>
      <c r="D631" s="363"/>
      <c r="E631" s="364"/>
      <c r="F631" s="227">
        <v>349859.62300000002</v>
      </c>
      <c r="G631" s="227">
        <v>2302214.37</v>
      </c>
      <c r="H631" s="227">
        <f t="shared" si="86"/>
        <v>-1952354.747</v>
      </c>
      <c r="I631" s="437">
        <f t="shared" si="87"/>
        <v>-0.84803342922405611</v>
      </c>
      <c r="J631" s="437"/>
      <c r="K631" s="227"/>
      <c r="L631" s="227">
        <v>2302214.37</v>
      </c>
      <c r="M631" s="227">
        <f t="shared" si="88"/>
        <v>-1952354.747</v>
      </c>
      <c r="N631" s="365"/>
      <c r="O631" s="18">
        <v>234342.74299999999</v>
      </c>
      <c r="P631" s="234">
        <f t="shared" si="89"/>
        <v>115516.88000000003</v>
      </c>
      <c r="Q631" s="353"/>
      <c r="R631" s="226">
        <v>2524181.29</v>
      </c>
      <c r="S631" s="226">
        <v>2670505.89</v>
      </c>
      <c r="T631" s="227">
        <v>2809679.89</v>
      </c>
      <c r="U631" s="227">
        <v>422366.97000000003</v>
      </c>
      <c r="V631" s="227">
        <v>563156.97</v>
      </c>
      <c r="W631" s="227">
        <v>703946.97</v>
      </c>
      <c r="X631" s="227">
        <v>850941.97</v>
      </c>
      <c r="Y631" s="227">
        <v>977277.97</v>
      </c>
      <c r="Z631" s="227">
        <v>1116889.97</v>
      </c>
      <c r="AA631" s="227">
        <v>1457786.97</v>
      </c>
      <c r="AB631" s="227">
        <v>1673754.97</v>
      </c>
      <c r="AC631" s="227">
        <v>1889722.97</v>
      </c>
      <c r="AD631" s="227">
        <v>2302214.37</v>
      </c>
      <c r="AE631" s="226">
        <v>2369218.9700000002</v>
      </c>
      <c r="AF631" s="227">
        <v>2505448.9700000002</v>
      </c>
      <c r="AG631" s="227">
        <v>372502.3</v>
      </c>
      <c r="AH631" s="227">
        <v>537249.63300000003</v>
      </c>
      <c r="AI631" s="227">
        <v>555739.63300000003</v>
      </c>
      <c r="AJ631" s="227">
        <v>851346.63300000003</v>
      </c>
      <c r="AK631" s="227">
        <v>1000815.633</v>
      </c>
      <c r="AL631" s="227">
        <v>1150285.6329999999</v>
      </c>
      <c r="AM631" s="227">
        <v>203456.74299999999</v>
      </c>
      <c r="AN631" s="227">
        <v>220558.74299999999</v>
      </c>
      <c r="AO631" s="227">
        <v>234342.74299999999</v>
      </c>
      <c r="AP631" s="228">
        <v>349859.62300000002</v>
      </c>
      <c r="AQ631" s="227"/>
    </row>
    <row r="632" spans="1:43" s="13" customFormat="1" ht="12.75" outlineLevel="3" x14ac:dyDescent="0.2">
      <c r="A632" s="360" t="s">
        <v>1712</v>
      </c>
      <c r="B632" s="361" t="s">
        <v>2582</v>
      </c>
      <c r="C632" s="362" t="s">
        <v>3407</v>
      </c>
      <c r="D632" s="363"/>
      <c r="E632" s="364"/>
      <c r="F632" s="227">
        <v>7290.7390000000005</v>
      </c>
      <c r="G632" s="227">
        <v>74286.182000000001</v>
      </c>
      <c r="H632" s="227">
        <f t="shared" si="86"/>
        <v>-66995.442999999999</v>
      </c>
      <c r="I632" s="437">
        <f t="shared" si="87"/>
        <v>-0.90185605446784167</v>
      </c>
      <c r="J632" s="437"/>
      <c r="K632" s="227"/>
      <c r="L632" s="227">
        <v>74286.182000000001</v>
      </c>
      <c r="M632" s="227">
        <f t="shared" si="88"/>
        <v>-66995.442999999999</v>
      </c>
      <c r="N632" s="365"/>
      <c r="O632" s="18">
        <v>70059.349000000002</v>
      </c>
      <c r="P632" s="234">
        <f t="shared" si="89"/>
        <v>-62768.61</v>
      </c>
      <c r="Q632" s="353"/>
      <c r="R632" s="226">
        <v>2002.69</v>
      </c>
      <c r="S632" s="226">
        <v>31893.119999999999</v>
      </c>
      <c r="T632" s="227">
        <v>62451.1</v>
      </c>
      <c r="U632" s="227">
        <v>94794.49</v>
      </c>
      <c r="V632" s="227">
        <v>125947.61</v>
      </c>
      <c r="W632" s="227">
        <v>157100.73000000001</v>
      </c>
      <c r="X632" s="227">
        <v>19375.810000000001</v>
      </c>
      <c r="Y632" s="227">
        <v>50528.93</v>
      </c>
      <c r="Z632" s="227">
        <v>81682.05</v>
      </c>
      <c r="AA632" s="227">
        <v>6861.72</v>
      </c>
      <c r="AB632" s="227">
        <v>37937.14</v>
      </c>
      <c r="AC632" s="227">
        <v>69012.56</v>
      </c>
      <c r="AD632" s="227">
        <v>74286.182000000001</v>
      </c>
      <c r="AE632" s="226">
        <v>103736.92200000001</v>
      </c>
      <c r="AF632" s="227">
        <v>133187.66200000001</v>
      </c>
      <c r="AG632" s="227">
        <v>162638.402</v>
      </c>
      <c r="AH632" s="227">
        <v>168164.11199999999</v>
      </c>
      <c r="AI632" s="227">
        <v>197614.85200000001</v>
      </c>
      <c r="AJ632" s="227">
        <v>83877.892000000007</v>
      </c>
      <c r="AK632" s="227">
        <v>15042.382000000001</v>
      </c>
      <c r="AL632" s="227">
        <v>44493.122000000003</v>
      </c>
      <c r="AM632" s="227">
        <v>-29350.531000000003</v>
      </c>
      <c r="AN632" s="227">
        <v>100.209</v>
      </c>
      <c r="AO632" s="227">
        <v>70059.349000000002</v>
      </c>
      <c r="AP632" s="228">
        <v>7290.7390000000005</v>
      </c>
      <c r="AQ632" s="227"/>
    </row>
    <row r="633" spans="1:43" s="13" customFormat="1" ht="12.75" outlineLevel="3" x14ac:dyDescent="0.2">
      <c r="A633" s="360" t="s">
        <v>1713</v>
      </c>
      <c r="B633" s="361" t="s">
        <v>2583</v>
      </c>
      <c r="C633" s="362" t="s">
        <v>3408</v>
      </c>
      <c r="D633" s="363"/>
      <c r="E633" s="364"/>
      <c r="F633" s="227">
        <v>494045.47499999998</v>
      </c>
      <c r="G633" s="227">
        <v>573734.40500000003</v>
      </c>
      <c r="H633" s="227">
        <f t="shared" si="86"/>
        <v>-79688.930000000051</v>
      </c>
      <c r="I633" s="437">
        <f t="shared" si="87"/>
        <v>-0.13889515654896109</v>
      </c>
      <c r="J633" s="437"/>
      <c r="K633" s="227"/>
      <c r="L633" s="227">
        <v>573734.40500000003</v>
      </c>
      <c r="M633" s="227">
        <f t="shared" si="88"/>
        <v>-79688.930000000051</v>
      </c>
      <c r="N633" s="365"/>
      <c r="O633" s="18">
        <v>494045.47499999998</v>
      </c>
      <c r="P633" s="234">
        <f t="shared" si="89"/>
        <v>0</v>
      </c>
      <c r="Q633" s="353"/>
      <c r="R633" s="226">
        <v>573734.40500000003</v>
      </c>
      <c r="S633" s="226">
        <v>573734.40500000003</v>
      </c>
      <c r="T633" s="227">
        <v>573734.40500000003</v>
      </c>
      <c r="U633" s="227">
        <v>573734.40500000003</v>
      </c>
      <c r="V633" s="227">
        <v>573734.40500000003</v>
      </c>
      <c r="W633" s="227">
        <v>573734.40500000003</v>
      </c>
      <c r="X633" s="227">
        <v>573734.40500000003</v>
      </c>
      <c r="Y633" s="227">
        <v>573734.40500000003</v>
      </c>
      <c r="Z633" s="227">
        <v>573734.40500000003</v>
      </c>
      <c r="AA633" s="227">
        <v>573734.40500000003</v>
      </c>
      <c r="AB633" s="227">
        <v>573734.40500000003</v>
      </c>
      <c r="AC633" s="227">
        <v>573734.40500000003</v>
      </c>
      <c r="AD633" s="227">
        <v>573734.40500000003</v>
      </c>
      <c r="AE633" s="226">
        <v>573734.40500000003</v>
      </c>
      <c r="AF633" s="227">
        <v>573734.40500000003</v>
      </c>
      <c r="AG633" s="227">
        <v>562191.47499999998</v>
      </c>
      <c r="AH633" s="227">
        <v>562191.47499999998</v>
      </c>
      <c r="AI633" s="227">
        <v>494045.47499999998</v>
      </c>
      <c r="AJ633" s="227">
        <v>494045.47499999998</v>
      </c>
      <c r="AK633" s="227">
        <v>494045.47499999998</v>
      </c>
      <c r="AL633" s="227">
        <v>494045.47499999998</v>
      </c>
      <c r="AM633" s="227">
        <v>494045.47499999998</v>
      </c>
      <c r="AN633" s="227">
        <v>494045.47499999998</v>
      </c>
      <c r="AO633" s="227">
        <v>494045.47499999998</v>
      </c>
      <c r="AP633" s="228">
        <v>494045.47499999998</v>
      </c>
      <c r="AQ633" s="227"/>
    </row>
    <row r="634" spans="1:43" s="13" customFormat="1" ht="12.75" outlineLevel="3" x14ac:dyDescent="0.2">
      <c r="A634" s="360" t="s">
        <v>1714</v>
      </c>
      <c r="B634" s="361" t="s">
        <v>2584</v>
      </c>
      <c r="C634" s="362" t="s">
        <v>3409</v>
      </c>
      <c r="D634" s="363"/>
      <c r="E634" s="364"/>
      <c r="F634" s="227">
        <v>97274.375</v>
      </c>
      <c r="G634" s="227">
        <v>51353.66</v>
      </c>
      <c r="H634" s="227">
        <f t="shared" si="86"/>
        <v>45920.714999999997</v>
      </c>
      <c r="I634" s="437">
        <f t="shared" si="87"/>
        <v>0.89420530104378138</v>
      </c>
      <c r="J634" s="437"/>
      <c r="K634" s="227"/>
      <c r="L634" s="227">
        <v>51353.66</v>
      </c>
      <c r="M634" s="227">
        <f t="shared" si="88"/>
        <v>45920.714999999997</v>
      </c>
      <c r="N634" s="365"/>
      <c r="O634" s="18">
        <v>70263.375</v>
      </c>
      <c r="P634" s="234">
        <f t="shared" si="89"/>
        <v>27011</v>
      </c>
      <c r="Q634" s="353"/>
      <c r="R634" s="226">
        <v>0</v>
      </c>
      <c r="S634" s="226">
        <v>0</v>
      </c>
      <c r="T634" s="227">
        <v>0</v>
      </c>
      <c r="U634" s="227">
        <v>0</v>
      </c>
      <c r="V634" s="227">
        <v>0</v>
      </c>
      <c r="W634" s="227">
        <v>0</v>
      </c>
      <c r="X634" s="227">
        <v>1103</v>
      </c>
      <c r="Y634" s="227">
        <v>1278</v>
      </c>
      <c r="Z634" s="227">
        <v>1460</v>
      </c>
      <c r="AA634" s="227">
        <v>34533.86</v>
      </c>
      <c r="AB634" s="227">
        <v>39649.86</v>
      </c>
      <c r="AC634" s="227">
        <v>44765.86</v>
      </c>
      <c r="AD634" s="227">
        <v>51353.66</v>
      </c>
      <c r="AE634" s="226">
        <v>54957.86</v>
      </c>
      <c r="AF634" s="227">
        <v>58189.86</v>
      </c>
      <c r="AG634" s="227">
        <v>9542.75</v>
      </c>
      <c r="AH634" s="227">
        <v>12724.375</v>
      </c>
      <c r="AI634" s="227">
        <v>17942.375</v>
      </c>
      <c r="AJ634" s="227">
        <v>25050.375</v>
      </c>
      <c r="AK634" s="227">
        <v>30219.375</v>
      </c>
      <c r="AL634" s="227">
        <v>35389.375</v>
      </c>
      <c r="AM634" s="227">
        <v>59096.375</v>
      </c>
      <c r="AN634" s="227">
        <v>66131.375</v>
      </c>
      <c r="AO634" s="227">
        <v>70263.375</v>
      </c>
      <c r="AP634" s="228">
        <v>97274.375</v>
      </c>
      <c r="AQ634" s="227"/>
    </row>
    <row r="635" spans="1:43" s="13" customFormat="1" ht="12.75" outlineLevel="3" x14ac:dyDescent="0.2">
      <c r="A635" s="360" t="s">
        <v>1715</v>
      </c>
      <c r="B635" s="361" t="s">
        <v>2585</v>
      </c>
      <c r="C635" s="362" t="s">
        <v>3410</v>
      </c>
      <c r="D635" s="363"/>
      <c r="E635" s="364"/>
      <c r="F635" s="227">
        <v>0</v>
      </c>
      <c r="G635" s="227">
        <v>5453.57</v>
      </c>
      <c r="H635" s="227">
        <f t="shared" si="86"/>
        <v>-5453.57</v>
      </c>
      <c r="I635" s="437" t="str">
        <f t="shared" si="87"/>
        <v>N.M.</v>
      </c>
      <c r="J635" s="437"/>
      <c r="K635" s="227"/>
      <c r="L635" s="227">
        <v>5453.57</v>
      </c>
      <c r="M635" s="227">
        <f t="shared" si="88"/>
        <v>-5453.57</v>
      </c>
      <c r="N635" s="365"/>
      <c r="O635" s="18">
        <v>0</v>
      </c>
      <c r="P635" s="234">
        <f t="shared" si="89"/>
        <v>0</v>
      </c>
      <c r="Q635" s="353"/>
      <c r="R635" s="226">
        <v>0</v>
      </c>
      <c r="S635" s="226">
        <v>0</v>
      </c>
      <c r="T635" s="227">
        <v>0</v>
      </c>
      <c r="U635" s="227">
        <v>0</v>
      </c>
      <c r="V635" s="227">
        <v>0</v>
      </c>
      <c r="W635" s="227">
        <v>0</v>
      </c>
      <c r="X635" s="227">
        <v>0</v>
      </c>
      <c r="Y635" s="227">
        <v>0</v>
      </c>
      <c r="Z635" s="227">
        <v>0</v>
      </c>
      <c r="AA635" s="227">
        <v>0</v>
      </c>
      <c r="AB635" s="227">
        <v>0</v>
      </c>
      <c r="AC635" s="227">
        <v>0</v>
      </c>
      <c r="AD635" s="227">
        <v>5453.57</v>
      </c>
      <c r="AE635" s="226">
        <v>0</v>
      </c>
      <c r="AF635" s="227">
        <v>0</v>
      </c>
      <c r="AG635" s="227">
        <v>0</v>
      </c>
      <c r="AH635" s="227">
        <v>0</v>
      </c>
      <c r="AI635" s="227">
        <v>0</v>
      </c>
      <c r="AJ635" s="227">
        <v>0</v>
      </c>
      <c r="AK635" s="227">
        <v>0</v>
      </c>
      <c r="AL635" s="227">
        <v>0</v>
      </c>
      <c r="AM635" s="227">
        <v>0</v>
      </c>
      <c r="AN635" s="227">
        <v>0</v>
      </c>
      <c r="AO635" s="227">
        <v>0</v>
      </c>
      <c r="AP635" s="228">
        <v>0</v>
      </c>
      <c r="AQ635" s="227"/>
    </row>
    <row r="636" spans="1:43" s="13" customFormat="1" ht="12.75" outlineLevel="3" x14ac:dyDescent="0.2">
      <c r="A636" s="360" t="s">
        <v>1716</v>
      </c>
      <c r="B636" s="361" t="s">
        <v>2586</v>
      </c>
      <c r="C636" s="362" t="s">
        <v>3411</v>
      </c>
      <c r="D636" s="363"/>
      <c r="E636" s="364"/>
      <c r="F636" s="227">
        <v>684.2</v>
      </c>
      <c r="G636" s="227">
        <v>684.2</v>
      </c>
      <c r="H636" s="227">
        <f t="shared" si="86"/>
        <v>0</v>
      </c>
      <c r="I636" s="437">
        <f t="shared" si="87"/>
        <v>0</v>
      </c>
      <c r="J636" s="437"/>
      <c r="K636" s="227"/>
      <c r="L636" s="227">
        <v>684.2</v>
      </c>
      <c r="M636" s="227">
        <f t="shared" si="88"/>
        <v>0</v>
      </c>
      <c r="N636" s="365"/>
      <c r="O636" s="18">
        <v>684.2</v>
      </c>
      <c r="P636" s="234">
        <f t="shared" si="89"/>
        <v>0</v>
      </c>
      <c r="Q636" s="353"/>
      <c r="R636" s="226">
        <v>684.2</v>
      </c>
      <c r="S636" s="226">
        <v>684.2</v>
      </c>
      <c r="T636" s="227">
        <v>684.2</v>
      </c>
      <c r="U636" s="227">
        <v>684.2</v>
      </c>
      <c r="V636" s="227">
        <v>684.2</v>
      </c>
      <c r="W636" s="227">
        <v>684.2</v>
      </c>
      <c r="X636" s="227">
        <v>684.2</v>
      </c>
      <c r="Y636" s="227">
        <v>684.2</v>
      </c>
      <c r="Z636" s="227">
        <v>684.2</v>
      </c>
      <c r="AA636" s="227">
        <v>684.2</v>
      </c>
      <c r="AB636" s="227">
        <v>684.2</v>
      </c>
      <c r="AC636" s="227">
        <v>684.2</v>
      </c>
      <c r="AD636" s="227">
        <v>684.2</v>
      </c>
      <c r="AE636" s="226">
        <v>684.2</v>
      </c>
      <c r="AF636" s="227">
        <v>684.2</v>
      </c>
      <c r="AG636" s="227">
        <v>684.2</v>
      </c>
      <c r="AH636" s="227">
        <v>684.2</v>
      </c>
      <c r="AI636" s="227">
        <v>684.2</v>
      </c>
      <c r="AJ636" s="227">
        <v>684.2</v>
      </c>
      <c r="AK636" s="227">
        <v>684.2</v>
      </c>
      <c r="AL636" s="227">
        <v>684.2</v>
      </c>
      <c r="AM636" s="227">
        <v>684.2</v>
      </c>
      <c r="AN636" s="227">
        <v>684.2</v>
      </c>
      <c r="AO636" s="227">
        <v>684.2</v>
      </c>
      <c r="AP636" s="228">
        <v>684.2</v>
      </c>
      <c r="AQ636" s="227"/>
    </row>
    <row r="637" spans="1:43" s="13" customFormat="1" ht="12.75" x14ac:dyDescent="0.2">
      <c r="A637" s="195" t="s">
        <v>1241</v>
      </c>
      <c r="B637" s="279" t="s">
        <v>994</v>
      </c>
      <c r="C637" s="304" t="s">
        <v>1120</v>
      </c>
      <c r="D637" s="220"/>
      <c r="E637" s="320"/>
      <c r="F637" s="258">
        <v>13331337.941999996</v>
      </c>
      <c r="G637" s="258">
        <v>16479390.875000002</v>
      </c>
      <c r="H637" s="18">
        <f t="shared" si="86"/>
        <v>-3148052.9330000058</v>
      </c>
      <c r="I637" s="232">
        <f t="shared" si="87"/>
        <v>-0.19102969016747748</v>
      </c>
      <c r="J637" s="321"/>
      <c r="K637" s="258"/>
      <c r="L637" s="258">
        <v>16479390.875000002</v>
      </c>
      <c r="M637" s="18">
        <f t="shared" si="88"/>
        <v>-3148052.9330000058</v>
      </c>
      <c r="N637" s="225"/>
      <c r="O637" s="259">
        <v>11949883.932</v>
      </c>
      <c r="P637" s="234">
        <f t="shared" si="89"/>
        <v>1381454.0099999961</v>
      </c>
      <c r="Q637" s="323"/>
      <c r="R637" s="226">
        <v>19615188.993000001</v>
      </c>
      <c r="S637" s="226">
        <v>19838492.063000001</v>
      </c>
      <c r="T637" s="227">
        <v>21271413.563000005</v>
      </c>
      <c r="U637" s="227">
        <v>16724756.353</v>
      </c>
      <c r="V637" s="227">
        <v>28112849.702999994</v>
      </c>
      <c r="W637" s="227">
        <v>15773396.183000004</v>
      </c>
      <c r="X637" s="227">
        <v>18450817.552999996</v>
      </c>
      <c r="Y637" s="227">
        <v>15764359.062999997</v>
      </c>
      <c r="Z637" s="227">
        <v>16224345.773</v>
      </c>
      <c r="AA637" s="227">
        <v>20394461.862999994</v>
      </c>
      <c r="AB637" s="227">
        <v>16909997.202999998</v>
      </c>
      <c r="AC637" s="227">
        <v>19885764.002999995</v>
      </c>
      <c r="AD637" s="227">
        <v>16479390.875000002</v>
      </c>
      <c r="AE637" s="226">
        <v>18676087.604999993</v>
      </c>
      <c r="AF637" s="227">
        <v>18037415.224999998</v>
      </c>
      <c r="AG637" s="227">
        <v>22156543.254999999</v>
      </c>
      <c r="AH637" s="227">
        <v>16154495.044999998</v>
      </c>
      <c r="AI637" s="227">
        <v>18973363.585000008</v>
      </c>
      <c r="AJ637" s="227">
        <v>23317231.535000004</v>
      </c>
      <c r="AK637" s="227">
        <v>20777843.125</v>
      </c>
      <c r="AL637" s="227">
        <v>17924298.895000003</v>
      </c>
      <c r="AM637" s="227">
        <v>14779011.822000002</v>
      </c>
      <c r="AN637" s="227">
        <v>14102995.282000002</v>
      </c>
      <c r="AO637" s="227">
        <v>11949883.932</v>
      </c>
      <c r="AP637" s="228">
        <v>13331337.941999996</v>
      </c>
    </row>
    <row r="638" spans="1:43" s="13" customFormat="1" ht="0.95" customHeight="1" outlineLevel="2" x14ac:dyDescent="0.2">
      <c r="A638" s="195"/>
      <c r="B638" s="279"/>
      <c r="C638" s="304"/>
      <c r="D638" s="220"/>
      <c r="E638" s="320"/>
      <c r="F638" s="258"/>
      <c r="G638" s="258"/>
      <c r="H638" s="18">
        <f t="shared" si="86"/>
        <v>0</v>
      </c>
      <c r="I638" s="232">
        <f t="shared" si="87"/>
        <v>0</v>
      </c>
      <c r="J638" s="321"/>
      <c r="K638" s="258"/>
      <c r="L638" s="258"/>
      <c r="M638" s="18">
        <f t="shared" si="88"/>
        <v>0</v>
      </c>
      <c r="N638" s="225"/>
      <c r="O638" s="259"/>
      <c r="P638" s="234">
        <f t="shared" si="89"/>
        <v>0</v>
      </c>
      <c r="Q638" s="323"/>
      <c r="R638" s="226"/>
      <c r="S638" s="226"/>
      <c r="T638" s="227"/>
      <c r="U638" s="227"/>
      <c r="V638" s="227"/>
      <c r="W638" s="227"/>
      <c r="X638" s="227"/>
      <c r="Y638" s="227"/>
      <c r="Z638" s="227"/>
      <c r="AA638" s="227"/>
      <c r="AB638" s="227"/>
      <c r="AC638" s="227"/>
      <c r="AD638" s="227"/>
      <c r="AE638" s="226"/>
      <c r="AF638" s="227"/>
      <c r="AG638" s="227"/>
      <c r="AH638" s="227"/>
      <c r="AI638" s="227"/>
      <c r="AJ638" s="227"/>
      <c r="AK638" s="227"/>
      <c r="AL638" s="227"/>
      <c r="AM638" s="227"/>
      <c r="AN638" s="227"/>
      <c r="AO638" s="227"/>
      <c r="AP638" s="228"/>
    </row>
    <row r="639" spans="1:43" s="13" customFormat="1" ht="12.75" outlineLevel="3" x14ac:dyDescent="0.2">
      <c r="A639" s="360" t="s">
        <v>1717</v>
      </c>
      <c r="B639" s="361" t="s">
        <v>2587</v>
      </c>
      <c r="C639" s="362" t="s">
        <v>3412</v>
      </c>
      <c r="D639" s="363"/>
      <c r="E639" s="364"/>
      <c r="F639" s="227">
        <v>80255.62</v>
      </c>
      <c r="G639" s="227">
        <v>790997.72</v>
      </c>
      <c r="H639" s="227">
        <f t="shared" si="86"/>
        <v>-710742.1</v>
      </c>
      <c r="I639" s="437">
        <f t="shared" si="87"/>
        <v>-0.89853874673621059</v>
      </c>
      <c r="J639" s="437"/>
      <c r="K639" s="227"/>
      <c r="L639" s="227">
        <v>790997.72</v>
      </c>
      <c r="M639" s="227">
        <f t="shared" si="88"/>
        <v>-710742.1</v>
      </c>
      <c r="N639" s="365"/>
      <c r="O639" s="18">
        <v>81139.86</v>
      </c>
      <c r="P639" s="234">
        <f t="shared" si="89"/>
        <v>-884.24000000000524</v>
      </c>
      <c r="Q639" s="353"/>
      <c r="R639" s="226">
        <v>837548.87</v>
      </c>
      <c r="S639" s="226">
        <v>830288.39</v>
      </c>
      <c r="T639" s="227">
        <v>871666.65</v>
      </c>
      <c r="U639" s="227">
        <v>865926.8</v>
      </c>
      <c r="V639" s="227">
        <v>867117.31</v>
      </c>
      <c r="W639" s="227">
        <v>902149.4</v>
      </c>
      <c r="X639" s="227">
        <v>894483.06</v>
      </c>
      <c r="Y639" s="227">
        <v>878621.14</v>
      </c>
      <c r="Z639" s="227">
        <v>851623.99</v>
      </c>
      <c r="AA639" s="227">
        <v>833964.93</v>
      </c>
      <c r="AB639" s="227">
        <v>818494.58000000007</v>
      </c>
      <c r="AC639" s="227">
        <v>805329.22</v>
      </c>
      <c r="AD639" s="227">
        <v>790997.72</v>
      </c>
      <c r="AE639" s="226">
        <v>773198.62</v>
      </c>
      <c r="AF639" s="227">
        <v>763526.61</v>
      </c>
      <c r="AG639" s="227">
        <v>749392.43</v>
      </c>
      <c r="AH639" s="227">
        <v>741722.12</v>
      </c>
      <c r="AI639" s="227">
        <v>729110.8</v>
      </c>
      <c r="AJ639" s="227">
        <v>137547.97</v>
      </c>
      <c r="AK639" s="227">
        <v>136480.15</v>
      </c>
      <c r="AL639" s="227">
        <v>135409.15</v>
      </c>
      <c r="AM639" s="227">
        <v>81956.62</v>
      </c>
      <c r="AN639" s="227">
        <v>80721.37</v>
      </c>
      <c r="AO639" s="227">
        <v>81139.86</v>
      </c>
      <c r="AP639" s="228">
        <v>80255.62</v>
      </c>
      <c r="AQ639" s="227"/>
    </row>
    <row r="640" spans="1:43" s="13" customFormat="1" ht="12.75" outlineLevel="3" x14ac:dyDescent="0.2">
      <c r="A640" s="360" t="s">
        <v>1718</v>
      </c>
      <c r="B640" s="361" t="s">
        <v>2588</v>
      </c>
      <c r="C640" s="362" t="s">
        <v>3413</v>
      </c>
      <c r="D640" s="363"/>
      <c r="E640" s="364"/>
      <c r="F640" s="227">
        <v>0</v>
      </c>
      <c r="G640" s="227">
        <v>224</v>
      </c>
      <c r="H640" s="227">
        <f t="shared" si="86"/>
        <v>-224</v>
      </c>
      <c r="I640" s="437" t="str">
        <f t="shared" si="87"/>
        <v>N.M.</v>
      </c>
      <c r="J640" s="437"/>
      <c r="K640" s="227"/>
      <c r="L640" s="227">
        <v>224</v>
      </c>
      <c r="M640" s="227">
        <f t="shared" si="88"/>
        <v>-224</v>
      </c>
      <c r="N640" s="365"/>
      <c r="O640" s="18">
        <v>0</v>
      </c>
      <c r="P640" s="234">
        <f t="shared" si="89"/>
        <v>0</v>
      </c>
      <c r="Q640" s="353"/>
      <c r="R640" s="226">
        <v>28222.75</v>
      </c>
      <c r="S640" s="226">
        <v>28222.75</v>
      </c>
      <c r="T640" s="227">
        <v>28222.75</v>
      </c>
      <c r="U640" s="227">
        <v>9073</v>
      </c>
      <c r="V640" s="227">
        <v>20747.990000000002</v>
      </c>
      <c r="W640" s="227">
        <v>2192.65</v>
      </c>
      <c r="X640" s="227">
        <v>1380.95</v>
      </c>
      <c r="Y640" s="227">
        <v>9175.91</v>
      </c>
      <c r="Z640" s="227">
        <v>3391.56</v>
      </c>
      <c r="AA640" s="227">
        <v>1966.01</v>
      </c>
      <c r="AB640" s="227">
        <v>211.24</v>
      </c>
      <c r="AC640" s="227">
        <v>4003.13</v>
      </c>
      <c r="AD640" s="227">
        <v>224</v>
      </c>
      <c r="AE640" s="226">
        <v>237.44</v>
      </c>
      <c r="AF640" s="227">
        <v>0</v>
      </c>
      <c r="AG640" s="227">
        <v>4733.76</v>
      </c>
      <c r="AH640" s="227">
        <v>968.84</v>
      </c>
      <c r="AI640" s="227">
        <v>4050</v>
      </c>
      <c r="AJ640" s="227">
        <v>0</v>
      </c>
      <c r="AK640" s="227">
        <v>0</v>
      </c>
      <c r="AL640" s="227">
        <v>0</v>
      </c>
      <c r="AM640" s="227">
        <v>0</v>
      </c>
      <c r="AN640" s="227">
        <v>0</v>
      </c>
      <c r="AO640" s="227">
        <v>0</v>
      </c>
      <c r="AP640" s="228">
        <v>0</v>
      </c>
      <c r="AQ640" s="227"/>
    </row>
    <row r="641" spans="1:43" s="13" customFormat="1" ht="12.75" outlineLevel="3" x14ac:dyDescent="0.2">
      <c r="A641" s="360" t="s">
        <v>1719</v>
      </c>
      <c r="B641" s="361" t="s">
        <v>2589</v>
      </c>
      <c r="C641" s="362" t="s">
        <v>3414</v>
      </c>
      <c r="D641" s="363"/>
      <c r="E641" s="364"/>
      <c r="F641" s="227">
        <v>32449.119999999999</v>
      </c>
      <c r="G641" s="227">
        <v>2102523.2999999998</v>
      </c>
      <c r="H641" s="227">
        <f t="shared" si="86"/>
        <v>-2070074.1799999997</v>
      </c>
      <c r="I641" s="437">
        <f t="shared" si="87"/>
        <v>-0.98456658244881279</v>
      </c>
      <c r="J641" s="437"/>
      <c r="K641" s="227"/>
      <c r="L641" s="227">
        <v>2102523.2999999998</v>
      </c>
      <c r="M641" s="227">
        <f t="shared" si="88"/>
        <v>-2070074.1799999997</v>
      </c>
      <c r="N641" s="365"/>
      <c r="O641" s="18">
        <v>32329.24</v>
      </c>
      <c r="P641" s="234">
        <f t="shared" si="89"/>
        <v>119.87999999999738</v>
      </c>
      <c r="Q641" s="353"/>
      <c r="R641" s="226">
        <v>2108893.62</v>
      </c>
      <c r="S641" s="226">
        <v>2123519.7000000002</v>
      </c>
      <c r="T641" s="227">
        <v>2153291.52</v>
      </c>
      <c r="U641" s="227">
        <v>2095762.08</v>
      </c>
      <c r="V641" s="227">
        <v>2106220.61</v>
      </c>
      <c r="W641" s="227">
        <v>2114382.9</v>
      </c>
      <c r="X641" s="227">
        <v>2107191.46</v>
      </c>
      <c r="Y641" s="227">
        <v>2106496.0499999998</v>
      </c>
      <c r="Z641" s="227">
        <v>2107514.92</v>
      </c>
      <c r="AA641" s="227">
        <v>2092567.31</v>
      </c>
      <c r="AB641" s="227">
        <v>2096314.25</v>
      </c>
      <c r="AC641" s="227">
        <v>2126790.88</v>
      </c>
      <c r="AD641" s="227">
        <v>2102523.2999999998</v>
      </c>
      <c r="AE641" s="226">
        <v>2105581.67</v>
      </c>
      <c r="AF641" s="227">
        <v>2080099.12</v>
      </c>
      <c r="AG641" s="227">
        <v>2031160.13</v>
      </c>
      <c r="AH641" s="227">
        <v>2028575.44</v>
      </c>
      <c r="AI641" s="227">
        <v>2055051.92</v>
      </c>
      <c r="AJ641" s="227">
        <v>48712.1</v>
      </c>
      <c r="AK641" s="227">
        <v>31852.65</v>
      </c>
      <c r="AL641" s="227">
        <v>31971.38</v>
      </c>
      <c r="AM641" s="227">
        <v>32090.37</v>
      </c>
      <c r="AN641" s="227">
        <v>32209.68</v>
      </c>
      <c r="AO641" s="227">
        <v>32329.24</v>
      </c>
      <c r="AP641" s="228">
        <v>32449.119999999999</v>
      </c>
      <c r="AQ641" s="227"/>
    </row>
    <row r="642" spans="1:43" s="13" customFormat="1" ht="12.75" outlineLevel="3" x14ac:dyDescent="0.2">
      <c r="A642" s="360" t="s">
        <v>1720</v>
      </c>
      <c r="B642" s="361" t="s">
        <v>2590</v>
      </c>
      <c r="C642" s="362" t="s">
        <v>3415</v>
      </c>
      <c r="D642" s="363"/>
      <c r="E642" s="364"/>
      <c r="F642" s="227">
        <v>95472.63</v>
      </c>
      <c r="G642" s="227">
        <v>70502.990000000005</v>
      </c>
      <c r="H642" s="227">
        <f t="shared" si="86"/>
        <v>24969.64</v>
      </c>
      <c r="I642" s="437">
        <f t="shared" si="87"/>
        <v>0.35416427019620017</v>
      </c>
      <c r="J642" s="437"/>
      <c r="K642" s="227"/>
      <c r="L642" s="227">
        <v>70502.990000000005</v>
      </c>
      <c r="M642" s="227">
        <f t="shared" si="88"/>
        <v>24969.64</v>
      </c>
      <c r="N642" s="365"/>
      <c r="O642" s="18">
        <v>104209.79000000001</v>
      </c>
      <c r="P642" s="234">
        <f t="shared" si="89"/>
        <v>-8737.1600000000035</v>
      </c>
      <c r="Q642" s="353"/>
      <c r="R642" s="226">
        <v>186709.67</v>
      </c>
      <c r="S642" s="226">
        <v>169138.06</v>
      </c>
      <c r="T642" s="227">
        <v>191692.44</v>
      </c>
      <c r="U642" s="227">
        <v>150610.87</v>
      </c>
      <c r="V642" s="227">
        <v>157433.46</v>
      </c>
      <c r="W642" s="227">
        <v>170890.81</v>
      </c>
      <c r="X642" s="227">
        <v>142180.35</v>
      </c>
      <c r="Y642" s="227">
        <v>134496.95999999999</v>
      </c>
      <c r="Z642" s="227">
        <v>120229.51000000001</v>
      </c>
      <c r="AA642" s="227">
        <v>98631.900000000009</v>
      </c>
      <c r="AB642" s="227">
        <v>129617.56</v>
      </c>
      <c r="AC642" s="227">
        <v>92067.59</v>
      </c>
      <c r="AD642" s="227">
        <v>70502.990000000005</v>
      </c>
      <c r="AE642" s="226">
        <v>55527.58</v>
      </c>
      <c r="AF642" s="227">
        <v>33916.1</v>
      </c>
      <c r="AG642" s="227">
        <v>41279.910000000003</v>
      </c>
      <c r="AH642" s="227">
        <v>46835.69</v>
      </c>
      <c r="AI642" s="227">
        <v>34040.39</v>
      </c>
      <c r="AJ642" s="227">
        <v>113420.61</v>
      </c>
      <c r="AK642" s="227">
        <v>113420.61</v>
      </c>
      <c r="AL642" s="227">
        <v>113420.61</v>
      </c>
      <c r="AM642" s="227">
        <v>104209.79000000001</v>
      </c>
      <c r="AN642" s="227">
        <v>104209.79000000001</v>
      </c>
      <c r="AO642" s="227">
        <v>104209.79000000001</v>
      </c>
      <c r="AP642" s="228">
        <v>95472.63</v>
      </c>
      <c r="AQ642" s="227"/>
    </row>
    <row r="643" spans="1:43" s="13" customFormat="1" ht="12.75" x14ac:dyDescent="0.2">
      <c r="A643" s="195" t="s">
        <v>1242</v>
      </c>
      <c r="B643" s="279" t="s">
        <v>996</v>
      </c>
      <c r="C643" s="304" t="s">
        <v>1121</v>
      </c>
      <c r="D643" s="220"/>
      <c r="E643" s="320"/>
      <c r="F643" s="258">
        <v>208177.37</v>
      </c>
      <c r="G643" s="258">
        <v>2964248.01</v>
      </c>
      <c r="H643" s="18">
        <f t="shared" si="86"/>
        <v>-2756070.6399999997</v>
      </c>
      <c r="I643" s="232">
        <f t="shared" si="87"/>
        <v>-0.9297705963543853</v>
      </c>
      <c r="J643" s="321"/>
      <c r="K643" s="258"/>
      <c r="L643" s="258">
        <v>2964248.01</v>
      </c>
      <c r="M643" s="18">
        <f t="shared" si="88"/>
        <v>-2756070.6399999997</v>
      </c>
      <c r="N643" s="225"/>
      <c r="O643" s="259">
        <v>217678.89</v>
      </c>
      <c r="P643" s="234">
        <f t="shared" si="89"/>
        <v>-9501.5200000000186</v>
      </c>
      <c r="Q643" s="323"/>
      <c r="R643" s="226">
        <v>3161374.91</v>
      </c>
      <c r="S643" s="226">
        <v>3151168.9000000004</v>
      </c>
      <c r="T643" s="227">
        <v>3244873.36</v>
      </c>
      <c r="U643" s="227">
        <v>3121372.75</v>
      </c>
      <c r="V643" s="227">
        <v>3151519.37</v>
      </c>
      <c r="W643" s="227">
        <v>3189615.7600000002</v>
      </c>
      <c r="X643" s="227">
        <v>3145235.82</v>
      </c>
      <c r="Y643" s="227">
        <v>3128790.0599999996</v>
      </c>
      <c r="Z643" s="227">
        <v>3082759.9799999995</v>
      </c>
      <c r="AA643" s="227">
        <v>3027130.15</v>
      </c>
      <c r="AB643" s="227">
        <v>3044637.6300000004</v>
      </c>
      <c r="AC643" s="227">
        <v>3028190.82</v>
      </c>
      <c r="AD643" s="227">
        <v>2964248.01</v>
      </c>
      <c r="AE643" s="226">
        <v>2934545.31</v>
      </c>
      <c r="AF643" s="227">
        <v>2877541.83</v>
      </c>
      <c r="AG643" s="227">
        <v>2826566.23</v>
      </c>
      <c r="AH643" s="227">
        <v>2818102.09</v>
      </c>
      <c r="AI643" s="227">
        <v>2822253.11</v>
      </c>
      <c r="AJ643" s="227">
        <v>299680.68</v>
      </c>
      <c r="AK643" s="227">
        <v>281753.40999999997</v>
      </c>
      <c r="AL643" s="227">
        <v>280801.14</v>
      </c>
      <c r="AM643" s="227">
        <v>218256.78</v>
      </c>
      <c r="AN643" s="227">
        <v>217140.84</v>
      </c>
      <c r="AO643" s="227">
        <v>217678.89</v>
      </c>
      <c r="AP643" s="228">
        <v>208177.37</v>
      </c>
    </row>
    <row r="644" spans="1:43" s="13" customFormat="1" ht="0.95" customHeight="1" outlineLevel="2" x14ac:dyDescent="0.2">
      <c r="A644" s="195"/>
      <c r="B644" s="279"/>
      <c r="C644" s="304"/>
      <c r="D644" s="220"/>
      <c r="E644" s="320"/>
      <c r="F644" s="258"/>
      <c r="G644" s="258"/>
      <c r="H644" s="18">
        <f t="shared" si="86"/>
        <v>0</v>
      </c>
      <c r="I644" s="232">
        <f t="shared" si="87"/>
        <v>0</v>
      </c>
      <c r="J644" s="321"/>
      <c r="K644" s="258"/>
      <c r="L644" s="258"/>
      <c r="M644" s="18">
        <f t="shared" si="88"/>
        <v>0</v>
      </c>
      <c r="N644" s="225"/>
      <c r="O644" s="259"/>
      <c r="P644" s="234">
        <f t="shared" si="89"/>
        <v>0</v>
      </c>
      <c r="Q644" s="323"/>
      <c r="R644" s="226"/>
      <c r="S644" s="226"/>
      <c r="T644" s="227"/>
      <c r="U644" s="227"/>
      <c r="V644" s="227"/>
      <c r="W644" s="227"/>
      <c r="X644" s="227"/>
      <c r="Y644" s="227"/>
      <c r="Z644" s="227"/>
      <c r="AA644" s="227"/>
      <c r="AB644" s="227"/>
      <c r="AC644" s="227"/>
      <c r="AD644" s="227"/>
      <c r="AE644" s="226"/>
      <c r="AF644" s="227"/>
      <c r="AG644" s="227"/>
      <c r="AH644" s="227"/>
      <c r="AI644" s="227"/>
      <c r="AJ644" s="227"/>
      <c r="AK644" s="227"/>
      <c r="AL644" s="227"/>
      <c r="AM644" s="227"/>
      <c r="AN644" s="227"/>
      <c r="AO644" s="227"/>
      <c r="AP644" s="228"/>
    </row>
    <row r="645" spans="1:43" s="13" customFormat="1" ht="12.75" outlineLevel="3" x14ac:dyDescent="0.2">
      <c r="A645" s="360" t="s">
        <v>1721</v>
      </c>
      <c r="B645" s="361" t="s">
        <v>2591</v>
      </c>
      <c r="C645" s="362" t="s">
        <v>3416</v>
      </c>
      <c r="D645" s="363"/>
      <c r="E645" s="364"/>
      <c r="F645" s="227">
        <v>0</v>
      </c>
      <c r="G645" s="227">
        <v>51066.41</v>
      </c>
      <c r="H645" s="227">
        <f t="shared" si="86"/>
        <v>-51066.41</v>
      </c>
      <c r="I645" s="437" t="str">
        <f t="shared" si="87"/>
        <v>N.M.</v>
      </c>
      <c r="J645" s="437"/>
      <c r="K645" s="227"/>
      <c r="L645" s="227">
        <v>51066.41</v>
      </c>
      <c r="M645" s="227">
        <f t="shared" si="88"/>
        <v>-51066.41</v>
      </c>
      <c r="N645" s="365"/>
      <c r="O645" s="18">
        <v>6985</v>
      </c>
      <c r="P645" s="234">
        <f t="shared" si="89"/>
        <v>-6985</v>
      </c>
      <c r="Q645" s="353"/>
      <c r="R645" s="226">
        <v>212684.94</v>
      </c>
      <c r="S645" s="226">
        <v>143970.98000000001</v>
      </c>
      <c r="T645" s="227">
        <v>211478.29</v>
      </c>
      <c r="U645" s="227">
        <v>61413.61</v>
      </c>
      <c r="V645" s="227">
        <v>152153.01</v>
      </c>
      <c r="W645" s="227">
        <v>585343.91</v>
      </c>
      <c r="X645" s="227">
        <v>1391467.84</v>
      </c>
      <c r="Y645" s="227">
        <v>1364330.5</v>
      </c>
      <c r="Z645" s="227">
        <v>970941.19000000006</v>
      </c>
      <c r="AA645" s="227">
        <v>3390306.16</v>
      </c>
      <c r="AB645" s="227">
        <v>1587197.38</v>
      </c>
      <c r="AC645" s="227">
        <v>103658.07</v>
      </c>
      <c r="AD645" s="227">
        <v>51066.41</v>
      </c>
      <c r="AE645" s="226">
        <v>155533.1</v>
      </c>
      <c r="AF645" s="227">
        <v>32789.65</v>
      </c>
      <c r="AG645" s="227">
        <v>29902.52</v>
      </c>
      <c r="AH645" s="227">
        <v>24758.81</v>
      </c>
      <c r="AI645" s="227">
        <v>291172.47999999998</v>
      </c>
      <c r="AJ645" s="227">
        <v>0</v>
      </c>
      <c r="AK645" s="227">
        <v>0</v>
      </c>
      <c r="AL645" s="227">
        <v>0</v>
      </c>
      <c r="AM645" s="227">
        <v>9493</v>
      </c>
      <c r="AN645" s="227">
        <v>0</v>
      </c>
      <c r="AO645" s="227">
        <v>6985</v>
      </c>
      <c r="AP645" s="228">
        <v>0</v>
      </c>
      <c r="AQ645" s="227"/>
    </row>
    <row r="646" spans="1:43" s="13" customFormat="1" ht="12.75" outlineLevel="3" x14ac:dyDescent="0.2">
      <c r="A646" s="360" t="s">
        <v>1592</v>
      </c>
      <c r="B646" s="361" t="s">
        <v>2462</v>
      </c>
      <c r="C646" s="362" t="s">
        <v>3318</v>
      </c>
      <c r="D646" s="363"/>
      <c r="E646" s="364"/>
      <c r="F646" s="227">
        <v>410.78000000000003</v>
      </c>
      <c r="G646" s="227">
        <v>404.91</v>
      </c>
      <c r="H646" s="227">
        <f t="shared" si="86"/>
        <v>5.8700000000000045</v>
      </c>
      <c r="I646" s="437">
        <f t="shared" si="87"/>
        <v>1.4497048726877588E-2</v>
      </c>
      <c r="J646" s="437"/>
      <c r="K646" s="227"/>
      <c r="L646" s="227">
        <v>404.91</v>
      </c>
      <c r="M646" s="227">
        <f t="shared" si="88"/>
        <v>5.8700000000000045</v>
      </c>
      <c r="N646" s="365"/>
      <c r="O646" s="18">
        <v>411.18</v>
      </c>
      <c r="P646" s="234">
        <f t="shared" si="89"/>
        <v>-0.39999999999997726</v>
      </c>
      <c r="Q646" s="353"/>
      <c r="R646" s="226">
        <v>18809.04</v>
      </c>
      <c r="S646" s="226">
        <v>10666.58</v>
      </c>
      <c r="T646" s="227">
        <v>6648.9800000000005</v>
      </c>
      <c r="U646" s="227">
        <v>3736.38</v>
      </c>
      <c r="V646" s="227">
        <v>2169.86</v>
      </c>
      <c r="W646" s="227">
        <v>405.16</v>
      </c>
      <c r="X646" s="227">
        <v>413.98</v>
      </c>
      <c r="Y646" s="227">
        <v>414.28000000000003</v>
      </c>
      <c r="Z646" s="227">
        <v>419.43</v>
      </c>
      <c r="AA646" s="227">
        <v>418.57</v>
      </c>
      <c r="AB646" s="227">
        <v>429.44</v>
      </c>
      <c r="AC646" s="227">
        <v>423.81</v>
      </c>
      <c r="AD646" s="227">
        <v>404.91</v>
      </c>
      <c r="AE646" s="226">
        <v>404.85</v>
      </c>
      <c r="AF646" s="227">
        <v>405.04</v>
      </c>
      <c r="AG646" s="227">
        <v>405.09000000000003</v>
      </c>
      <c r="AH646" s="227">
        <v>405.15000000000003</v>
      </c>
      <c r="AI646" s="227">
        <v>407.82</v>
      </c>
      <c r="AJ646" s="227">
        <v>1182.79</v>
      </c>
      <c r="AK646" s="227">
        <v>4246.28</v>
      </c>
      <c r="AL646" s="227">
        <v>9674.7900000000009</v>
      </c>
      <c r="AM646" s="227">
        <v>13584.79</v>
      </c>
      <c r="AN646" s="227">
        <v>5082.07</v>
      </c>
      <c r="AO646" s="227">
        <v>411.18</v>
      </c>
      <c r="AP646" s="228">
        <v>410.78000000000003</v>
      </c>
      <c r="AQ646" s="227"/>
    </row>
    <row r="647" spans="1:43" s="13" customFormat="1" ht="12.75" outlineLevel="3" x14ac:dyDescent="0.2">
      <c r="A647" s="360" t="s">
        <v>1722</v>
      </c>
      <c r="B647" s="361" t="s">
        <v>2592</v>
      </c>
      <c r="C647" s="362" t="s">
        <v>3417</v>
      </c>
      <c r="D647" s="363"/>
      <c r="E647" s="364"/>
      <c r="F647" s="227">
        <v>0</v>
      </c>
      <c r="G647" s="227">
        <v>0</v>
      </c>
      <c r="H647" s="227">
        <f t="shared" si="86"/>
        <v>0</v>
      </c>
      <c r="I647" s="437">
        <f t="shared" si="87"/>
        <v>0</v>
      </c>
      <c r="J647" s="437"/>
      <c r="K647" s="227"/>
      <c r="L647" s="227">
        <v>0</v>
      </c>
      <c r="M647" s="227">
        <f t="shared" si="88"/>
        <v>0</v>
      </c>
      <c r="N647" s="365"/>
      <c r="O647" s="18">
        <v>-1</v>
      </c>
      <c r="P647" s="234">
        <f t="shared" si="89"/>
        <v>1</v>
      </c>
      <c r="Q647" s="353"/>
      <c r="R647" s="226">
        <v>0</v>
      </c>
      <c r="S647" s="226">
        <v>0</v>
      </c>
      <c r="T647" s="227">
        <v>-43437.66</v>
      </c>
      <c r="U647" s="227">
        <v>-3794.88</v>
      </c>
      <c r="V647" s="227">
        <v>0</v>
      </c>
      <c r="W647" s="227">
        <v>0</v>
      </c>
      <c r="X647" s="227">
        <v>-1106921.48</v>
      </c>
      <c r="Y647" s="227">
        <v>-1196649</v>
      </c>
      <c r="Z647" s="227">
        <v>-799966</v>
      </c>
      <c r="AA647" s="227">
        <v>-3121974</v>
      </c>
      <c r="AB647" s="227">
        <v>-1335751</v>
      </c>
      <c r="AC647" s="227">
        <v>0</v>
      </c>
      <c r="AD647" s="227">
        <v>0</v>
      </c>
      <c r="AE647" s="226">
        <v>-97016</v>
      </c>
      <c r="AF647" s="227">
        <v>0</v>
      </c>
      <c r="AG647" s="227">
        <v>0</v>
      </c>
      <c r="AH647" s="227">
        <v>0</v>
      </c>
      <c r="AI647" s="227">
        <v>0</v>
      </c>
      <c r="AJ647" s="227">
        <v>0</v>
      </c>
      <c r="AK647" s="227">
        <v>0</v>
      </c>
      <c r="AL647" s="227">
        <v>0</v>
      </c>
      <c r="AM647" s="227">
        <v>0</v>
      </c>
      <c r="AN647" s="227">
        <v>0</v>
      </c>
      <c r="AO647" s="227">
        <v>-1</v>
      </c>
      <c r="AP647" s="228">
        <v>0</v>
      </c>
      <c r="AQ647" s="227"/>
    </row>
    <row r="648" spans="1:43" s="13" customFormat="1" ht="12.75" outlineLevel="3" x14ac:dyDescent="0.2">
      <c r="A648" s="360" t="s">
        <v>1593</v>
      </c>
      <c r="B648" s="361" t="s">
        <v>2463</v>
      </c>
      <c r="C648" s="362" t="s">
        <v>3319</v>
      </c>
      <c r="D648" s="363"/>
      <c r="E648" s="364"/>
      <c r="F648" s="227">
        <v>-14420</v>
      </c>
      <c r="G648" s="227">
        <v>0</v>
      </c>
      <c r="H648" s="227">
        <f t="shared" si="86"/>
        <v>-14420</v>
      </c>
      <c r="I648" s="437" t="str">
        <f t="shared" si="87"/>
        <v>N.M.</v>
      </c>
      <c r="J648" s="437"/>
      <c r="K648" s="227"/>
      <c r="L648" s="227">
        <v>0</v>
      </c>
      <c r="M648" s="227">
        <f t="shared" si="88"/>
        <v>-14420</v>
      </c>
      <c r="N648" s="365"/>
      <c r="O648" s="18">
        <v>0</v>
      </c>
      <c r="P648" s="234">
        <f t="shared" si="89"/>
        <v>-14420</v>
      </c>
      <c r="Q648" s="353"/>
      <c r="R648" s="226">
        <v>0</v>
      </c>
      <c r="S648" s="226">
        <v>0</v>
      </c>
      <c r="T648" s="227">
        <v>0</v>
      </c>
      <c r="U648" s="227">
        <v>0</v>
      </c>
      <c r="V648" s="227">
        <v>0</v>
      </c>
      <c r="W648" s="227">
        <v>0</v>
      </c>
      <c r="X648" s="227">
        <v>0</v>
      </c>
      <c r="Y648" s="227">
        <v>0</v>
      </c>
      <c r="Z648" s="227">
        <v>0</v>
      </c>
      <c r="AA648" s="227">
        <v>0</v>
      </c>
      <c r="AB648" s="227">
        <v>0</v>
      </c>
      <c r="AC648" s="227">
        <v>0</v>
      </c>
      <c r="AD648" s="227">
        <v>0</v>
      </c>
      <c r="AE648" s="226">
        <v>0</v>
      </c>
      <c r="AF648" s="227">
        <v>0</v>
      </c>
      <c r="AG648" s="227">
        <v>0</v>
      </c>
      <c r="AH648" s="227">
        <v>0</v>
      </c>
      <c r="AI648" s="227">
        <v>0</v>
      </c>
      <c r="AJ648" s="227">
        <v>0</v>
      </c>
      <c r="AK648" s="227">
        <v>0</v>
      </c>
      <c r="AL648" s="227">
        <v>0</v>
      </c>
      <c r="AM648" s="227">
        <v>0</v>
      </c>
      <c r="AN648" s="227">
        <v>0</v>
      </c>
      <c r="AO648" s="227">
        <v>0</v>
      </c>
      <c r="AP648" s="228">
        <v>-14420</v>
      </c>
      <c r="AQ648" s="227"/>
    </row>
    <row r="649" spans="1:43" s="13" customFormat="1" ht="12.75" x14ac:dyDescent="0.2">
      <c r="A649" s="195" t="s">
        <v>1243</v>
      </c>
      <c r="B649" s="279" t="s">
        <v>998</v>
      </c>
      <c r="C649" s="304" t="s">
        <v>1122</v>
      </c>
      <c r="D649" s="220"/>
      <c r="E649" s="320"/>
      <c r="F649" s="258">
        <v>-14009.22</v>
      </c>
      <c r="G649" s="258">
        <v>51471.320000000007</v>
      </c>
      <c r="H649" s="18">
        <f t="shared" si="86"/>
        <v>-65480.540000000008</v>
      </c>
      <c r="I649" s="232">
        <f t="shared" si="87"/>
        <v>-1.2721752618739912</v>
      </c>
      <c r="J649" s="321"/>
      <c r="K649" s="258"/>
      <c r="L649" s="258">
        <v>51471.320000000007</v>
      </c>
      <c r="M649" s="18">
        <f t="shared" si="88"/>
        <v>-65480.540000000008</v>
      </c>
      <c r="N649" s="225"/>
      <c r="O649" s="259">
        <v>7395.18</v>
      </c>
      <c r="P649" s="234">
        <f t="shared" si="89"/>
        <v>-21404.400000000001</v>
      </c>
      <c r="Q649" s="323"/>
      <c r="R649" s="226">
        <v>231493.98</v>
      </c>
      <c r="S649" s="226">
        <v>154637.56</v>
      </c>
      <c r="T649" s="227">
        <v>174689.61000000002</v>
      </c>
      <c r="U649" s="227">
        <v>61355.11</v>
      </c>
      <c r="V649" s="227">
        <v>154322.87</v>
      </c>
      <c r="W649" s="227">
        <v>585749.07000000007</v>
      </c>
      <c r="X649" s="227">
        <v>284960.34000000008</v>
      </c>
      <c r="Y649" s="227">
        <v>168095.78000000003</v>
      </c>
      <c r="Z649" s="227">
        <v>171394.62000000011</v>
      </c>
      <c r="AA649" s="227">
        <v>268750.73</v>
      </c>
      <c r="AB649" s="227">
        <v>251875.81999999983</v>
      </c>
      <c r="AC649" s="227">
        <v>104081.88</v>
      </c>
      <c r="AD649" s="227">
        <v>51471.320000000007</v>
      </c>
      <c r="AE649" s="226">
        <v>58921.950000000012</v>
      </c>
      <c r="AF649" s="227">
        <v>33194.69</v>
      </c>
      <c r="AG649" s="227">
        <v>30307.61</v>
      </c>
      <c r="AH649" s="227">
        <v>25163.960000000003</v>
      </c>
      <c r="AI649" s="227">
        <v>291580.3</v>
      </c>
      <c r="AJ649" s="227">
        <v>1182.79</v>
      </c>
      <c r="AK649" s="227">
        <v>4246.28</v>
      </c>
      <c r="AL649" s="227">
        <v>9674.7900000000009</v>
      </c>
      <c r="AM649" s="227">
        <v>23077.79</v>
      </c>
      <c r="AN649" s="227">
        <v>5082.07</v>
      </c>
      <c r="AO649" s="227">
        <v>7395.18</v>
      </c>
      <c r="AP649" s="228">
        <v>-14009.22</v>
      </c>
    </row>
    <row r="650" spans="1:43" s="13" customFormat="1" ht="0.95" customHeight="1" outlineLevel="2" x14ac:dyDescent="0.2">
      <c r="A650" s="195"/>
      <c r="B650" s="279"/>
      <c r="C650" s="304"/>
      <c r="D650" s="220"/>
      <c r="E650" s="320"/>
      <c r="F650" s="258"/>
      <c r="G650" s="258"/>
      <c r="H650" s="18">
        <f t="shared" si="86"/>
        <v>0</v>
      </c>
      <c r="I650" s="232">
        <f t="shared" si="87"/>
        <v>0</v>
      </c>
      <c r="J650" s="321"/>
      <c r="K650" s="258"/>
      <c r="L650" s="258"/>
      <c r="M650" s="18">
        <f t="shared" si="88"/>
        <v>0</v>
      </c>
      <c r="N650" s="225"/>
      <c r="O650" s="259"/>
      <c r="P650" s="234">
        <f t="shared" si="89"/>
        <v>0</v>
      </c>
      <c r="Q650" s="323"/>
      <c r="R650" s="226"/>
      <c r="S650" s="226"/>
      <c r="T650" s="227"/>
      <c r="U650" s="227"/>
      <c r="V650" s="227"/>
      <c r="W650" s="227"/>
      <c r="X650" s="227"/>
      <c r="Y650" s="227"/>
      <c r="Z650" s="227"/>
      <c r="AA650" s="227"/>
      <c r="AB650" s="227"/>
      <c r="AC650" s="227"/>
      <c r="AD650" s="227"/>
      <c r="AE650" s="226"/>
      <c r="AF650" s="227"/>
      <c r="AG650" s="227"/>
      <c r="AH650" s="227"/>
      <c r="AI650" s="227"/>
      <c r="AJ650" s="227"/>
      <c r="AK650" s="227"/>
      <c r="AL650" s="227"/>
      <c r="AM650" s="227"/>
      <c r="AN650" s="227"/>
      <c r="AO650" s="227"/>
      <c r="AP650" s="228"/>
    </row>
    <row r="651" spans="1:43" s="13" customFormat="1" ht="12.75" outlineLevel="3" x14ac:dyDescent="0.2">
      <c r="A651" s="360" t="s">
        <v>1592</v>
      </c>
      <c r="B651" s="361" t="s">
        <v>2462</v>
      </c>
      <c r="C651" s="362" t="s">
        <v>3318</v>
      </c>
      <c r="D651" s="363"/>
      <c r="E651" s="364"/>
      <c r="F651" s="227">
        <v>410.78000000000003</v>
      </c>
      <c r="G651" s="227">
        <v>404.91</v>
      </c>
      <c r="H651" s="227">
        <f t="shared" si="86"/>
        <v>5.8700000000000045</v>
      </c>
      <c r="I651" s="437">
        <f t="shared" si="87"/>
        <v>1.4497048726877588E-2</v>
      </c>
      <c r="J651" s="437"/>
      <c r="K651" s="227"/>
      <c r="L651" s="227">
        <v>404.91</v>
      </c>
      <c r="M651" s="227">
        <f t="shared" si="88"/>
        <v>5.8700000000000045</v>
      </c>
      <c r="N651" s="365"/>
      <c r="O651" s="18">
        <v>411.18</v>
      </c>
      <c r="P651" s="234">
        <f t="shared" si="89"/>
        <v>-0.39999999999997726</v>
      </c>
      <c r="Q651" s="353"/>
      <c r="R651" s="226">
        <v>18809.04</v>
      </c>
      <c r="S651" s="226">
        <v>10666.58</v>
      </c>
      <c r="T651" s="227">
        <v>6648.9800000000005</v>
      </c>
      <c r="U651" s="227">
        <v>3736.38</v>
      </c>
      <c r="V651" s="227">
        <v>2169.86</v>
      </c>
      <c r="W651" s="227">
        <v>405.16</v>
      </c>
      <c r="X651" s="227">
        <v>413.98</v>
      </c>
      <c r="Y651" s="227">
        <v>414.28000000000003</v>
      </c>
      <c r="Z651" s="227">
        <v>419.43</v>
      </c>
      <c r="AA651" s="227">
        <v>418.57</v>
      </c>
      <c r="AB651" s="227">
        <v>429.44</v>
      </c>
      <c r="AC651" s="227">
        <v>423.81</v>
      </c>
      <c r="AD651" s="227">
        <v>404.91</v>
      </c>
      <c r="AE651" s="226">
        <v>404.85</v>
      </c>
      <c r="AF651" s="227">
        <v>405.04</v>
      </c>
      <c r="AG651" s="227">
        <v>405.09000000000003</v>
      </c>
      <c r="AH651" s="227">
        <v>405.15000000000003</v>
      </c>
      <c r="AI651" s="227">
        <v>407.82</v>
      </c>
      <c r="AJ651" s="227">
        <v>1182.79</v>
      </c>
      <c r="AK651" s="227">
        <v>4246.28</v>
      </c>
      <c r="AL651" s="227">
        <v>9674.7900000000009</v>
      </c>
      <c r="AM651" s="227">
        <v>13584.79</v>
      </c>
      <c r="AN651" s="227">
        <v>5082.07</v>
      </c>
      <c r="AO651" s="227">
        <v>411.18</v>
      </c>
      <c r="AP651" s="228">
        <v>410.78000000000003</v>
      </c>
      <c r="AQ651" s="227"/>
    </row>
    <row r="652" spans="1:43" s="13" customFormat="1" ht="12.75" outlineLevel="3" x14ac:dyDescent="0.2">
      <c r="A652" s="360" t="s">
        <v>1593</v>
      </c>
      <c r="B652" s="361" t="s">
        <v>2463</v>
      </c>
      <c r="C652" s="362" t="s">
        <v>3319</v>
      </c>
      <c r="D652" s="363"/>
      <c r="E652" s="364"/>
      <c r="F652" s="227">
        <v>-14420</v>
      </c>
      <c r="G652" s="227">
        <v>0</v>
      </c>
      <c r="H652" s="227">
        <f t="shared" si="86"/>
        <v>-14420</v>
      </c>
      <c r="I652" s="437" t="str">
        <f t="shared" si="87"/>
        <v>N.M.</v>
      </c>
      <c r="J652" s="437"/>
      <c r="K652" s="227"/>
      <c r="L652" s="227">
        <v>0</v>
      </c>
      <c r="M652" s="227">
        <f t="shared" si="88"/>
        <v>-14420</v>
      </c>
      <c r="N652" s="365"/>
      <c r="O652" s="18">
        <v>0</v>
      </c>
      <c r="P652" s="234">
        <f t="shared" si="89"/>
        <v>-14420</v>
      </c>
      <c r="Q652" s="353"/>
      <c r="R652" s="226">
        <v>0</v>
      </c>
      <c r="S652" s="226">
        <v>0</v>
      </c>
      <c r="T652" s="227">
        <v>0</v>
      </c>
      <c r="U652" s="227">
        <v>0</v>
      </c>
      <c r="V652" s="227">
        <v>0</v>
      </c>
      <c r="W652" s="227">
        <v>0</v>
      </c>
      <c r="X652" s="227">
        <v>0</v>
      </c>
      <c r="Y652" s="227">
        <v>0</v>
      </c>
      <c r="Z652" s="227">
        <v>0</v>
      </c>
      <c r="AA652" s="227">
        <v>0</v>
      </c>
      <c r="AB652" s="227">
        <v>0</v>
      </c>
      <c r="AC652" s="227">
        <v>0</v>
      </c>
      <c r="AD652" s="227">
        <v>0</v>
      </c>
      <c r="AE652" s="226">
        <v>0</v>
      </c>
      <c r="AF652" s="227">
        <v>0</v>
      </c>
      <c r="AG652" s="227">
        <v>0</v>
      </c>
      <c r="AH652" s="227">
        <v>0</v>
      </c>
      <c r="AI652" s="227">
        <v>0</v>
      </c>
      <c r="AJ652" s="227">
        <v>0</v>
      </c>
      <c r="AK652" s="227">
        <v>0</v>
      </c>
      <c r="AL652" s="227">
        <v>0</v>
      </c>
      <c r="AM652" s="227">
        <v>0</v>
      </c>
      <c r="AN652" s="227">
        <v>0</v>
      </c>
      <c r="AO652" s="227">
        <v>0</v>
      </c>
      <c r="AP652" s="228">
        <v>-14420</v>
      </c>
      <c r="AQ652" s="227"/>
    </row>
    <row r="653" spans="1:43" s="13" customFormat="1" ht="12.75" customHeight="1" x14ac:dyDescent="0.2">
      <c r="A653" s="195" t="s">
        <v>1227</v>
      </c>
      <c r="B653" s="281" t="s">
        <v>1000</v>
      </c>
      <c r="C653" s="280" t="s">
        <v>1123</v>
      </c>
      <c r="D653" s="198"/>
      <c r="E653" s="320"/>
      <c r="F653" s="258">
        <v>-14009.22</v>
      </c>
      <c r="G653" s="258">
        <v>404.91</v>
      </c>
      <c r="H653" s="18">
        <f t="shared" ref="H653:H658" si="90">+F653-G653</f>
        <v>-14414.13</v>
      </c>
      <c r="I653" s="232" t="str">
        <f t="shared" ref="I653:I658" si="91">IF(G653&lt;0,IF(H653=0,0,IF(OR(G653=0,F653=0),"N.M.",IF(ABS(H653/G653)&gt;=10,"N.M.",H653/(-G653)))),IF(H653=0,0,IF(OR(G653=0,F653=0),"N.M.",IF(ABS(H653/G653)&gt;=10,"N.M.",H653/G653))))</f>
        <v>N.M.</v>
      </c>
      <c r="J653" s="321"/>
      <c r="K653" s="258"/>
      <c r="L653" s="258">
        <v>404.91</v>
      </c>
      <c r="M653" s="18">
        <f t="shared" ref="M653:M658" si="92">F653-L653</f>
        <v>-14414.13</v>
      </c>
      <c r="N653" s="225"/>
      <c r="O653" s="259">
        <v>411.18</v>
      </c>
      <c r="P653" s="234">
        <f t="shared" ref="P653:P658" si="93">+F653-O653</f>
        <v>-14420.4</v>
      </c>
      <c r="Q653" s="323"/>
      <c r="R653" s="226">
        <v>18809.04</v>
      </c>
      <c r="S653" s="226">
        <v>10666.58</v>
      </c>
      <c r="T653" s="227">
        <v>6648.9800000000005</v>
      </c>
      <c r="U653" s="227">
        <v>3736.38</v>
      </c>
      <c r="V653" s="227">
        <v>2169.86</v>
      </c>
      <c r="W653" s="227">
        <v>405.16</v>
      </c>
      <c r="X653" s="227">
        <v>413.98</v>
      </c>
      <c r="Y653" s="227">
        <v>414.28000000000003</v>
      </c>
      <c r="Z653" s="227">
        <v>419.43</v>
      </c>
      <c r="AA653" s="227">
        <v>418.57</v>
      </c>
      <c r="AB653" s="227">
        <v>429.44</v>
      </c>
      <c r="AC653" s="227">
        <v>423.81</v>
      </c>
      <c r="AD653" s="227">
        <v>404.91</v>
      </c>
      <c r="AE653" s="226">
        <v>404.85</v>
      </c>
      <c r="AF653" s="227">
        <v>405.04</v>
      </c>
      <c r="AG653" s="227">
        <v>405.09000000000003</v>
      </c>
      <c r="AH653" s="227">
        <v>405.15000000000003</v>
      </c>
      <c r="AI653" s="227">
        <v>407.82</v>
      </c>
      <c r="AJ653" s="227">
        <v>1182.79</v>
      </c>
      <c r="AK653" s="227">
        <v>4246.28</v>
      </c>
      <c r="AL653" s="227">
        <v>9674.7900000000009</v>
      </c>
      <c r="AM653" s="227">
        <v>13584.79</v>
      </c>
      <c r="AN653" s="227">
        <v>5082.07</v>
      </c>
      <c r="AO653" s="227">
        <v>411.18</v>
      </c>
      <c r="AP653" s="228">
        <v>-14009.22</v>
      </c>
    </row>
    <row r="654" spans="1:43" s="13" customFormat="1" ht="0.95" customHeight="1" outlineLevel="2" x14ac:dyDescent="0.2">
      <c r="A654" s="195"/>
      <c r="B654" s="279"/>
      <c r="C654" s="280"/>
      <c r="D654" s="198"/>
      <c r="E654" s="320"/>
      <c r="F654" s="258"/>
      <c r="G654" s="258"/>
      <c r="H654" s="18">
        <f t="shared" si="90"/>
        <v>0</v>
      </c>
      <c r="I654" s="232">
        <f t="shared" si="91"/>
        <v>0</v>
      </c>
      <c r="J654" s="321"/>
      <c r="K654" s="258"/>
      <c r="L654" s="258"/>
      <c r="M654" s="18">
        <f t="shared" si="92"/>
        <v>0</v>
      </c>
      <c r="N654" s="225"/>
      <c r="O654" s="259"/>
      <c r="P654" s="234">
        <f t="shared" si="93"/>
        <v>0</v>
      </c>
      <c r="Q654" s="323"/>
      <c r="R654" s="226"/>
      <c r="S654" s="226"/>
      <c r="T654" s="227"/>
      <c r="U654" s="227"/>
      <c r="V654" s="227"/>
      <c r="W654" s="227"/>
      <c r="X654" s="227"/>
      <c r="Y654" s="227"/>
      <c r="Z654" s="227"/>
      <c r="AA654" s="227"/>
      <c r="AB654" s="227"/>
      <c r="AC654" s="227"/>
      <c r="AD654" s="227"/>
      <c r="AE654" s="226"/>
      <c r="AF654" s="227"/>
      <c r="AG654" s="227"/>
      <c r="AH654" s="227"/>
      <c r="AI654" s="227"/>
      <c r="AJ654" s="227"/>
      <c r="AK654" s="227"/>
      <c r="AL654" s="227"/>
      <c r="AM654" s="227"/>
      <c r="AN654" s="227"/>
      <c r="AO654" s="227"/>
      <c r="AP654" s="228"/>
    </row>
    <row r="655" spans="1:43" s="13" customFormat="1" ht="12.75" x14ac:dyDescent="0.2">
      <c r="A655" s="195" t="s">
        <v>1244</v>
      </c>
      <c r="B655" s="279" t="s">
        <v>1002</v>
      </c>
      <c r="C655" s="304" t="s">
        <v>1124</v>
      </c>
      <c r="D655" s="198"/>
      <c r="E655" s="320"/>
      <c r="F655" s="258">
        <v>0</v>
      </c>
      <c r="G655" s="258">
        <v>0</v>
      </c>
      <c r="H655" s="18">
        <f t="shared" si="90"/>
        <v>0</v>
      </c>
      <c r="I655" s="232">
        <f t="shared" si="91"/>
        <v>0</v>
      </c>
      <c r="J655" s="321"/>
      <c r="K655" s="258"/>
      <c r="L655" s="258">
        <v>0</v>
      </c>
      <c r="M655" s="18">
        <f t="shared" si="92"/>
        <v>0</v>
      </c>
      <c r="N655" s="225"/>
      <c r="O655" s="259">
        <v>0</v>
      </c>
      <c r="P655" s="234">
        <f t="shared" si="93"/>
        <v>0</v>
      </c>
      <c r="Q655" s="323"/>
      <c r="R655" s="226">
        <v>0</v>
      </c>
      <c r="S655" s="226">
        <v>0</v>
      </c>
      <c r="T655" s="227">
        <v>0</v>
      </c>
      <c r="U655" s="227">
        <v>0</v>
      </c>
      <c r="V655" s="227">
        <v>0</v>
      </c>
      <c r="W655" s="227">
        <v>0</v>
      </c>
      <c r="X655" s="227">
        <v>0</v>
      </c>
      <c r="Y655" s="227">
        <v>0</v>
      </c>
      <c r="Z655" s="227">
        <v>0</v>
      </c>
      <c r="AA655" s="227">
        <v>0</v>
      </c>
      <c r="AB655" s="227">
        <v>0</v>
      </c>
      <c r="AC655" s="227">
        <v>0</v>
      </c>
      <c r="AD655" s="227">
        <v>0</v>
      </c>
      <c r="AE655" s="226">
        <v>0</v>
      </c>
      <c r="AF655" s="227">
        <v>0</v>
      </c>
      <c r="AG655" s="227">
        <v>0</v>
      </c>
      <c r="AH655" s="227">
        <v>0</v>
      </c>
      <c r="AI655" s="227">
        <v>0</v>
      </c>
      <c r="AJ655" s="227">
        <v>0</v>
      </c>
      <c r="AK655" s="227">
        <v>0</v>
      </c>
      <c r="AL655" s="227">
        <v>0</v>
      </c>
      <c r="AM655" s="227">
        <v>0</v>
      </c>
      <c r="AN655" s="227">
        <v>0</v>
      </c>
      <c r="AO655" s="227">
        <v>0</v>
      </c>
      <c r="AP655" s="228">
        <v>0</v>
      </c>
    </row>
    <row r="656" spans="1:43" s="13" customFormat="1" ht="0.95" customHeight="1" outlineLevel="2" x14ac:dyDescent="0.2">
      <c r="A656" s="195"/>
      <c r="B656" s="279"/>
      <c r="C656" s="304"/>
      <c r="D656" s="198"/>
      <c r="E656" s="320"/>
      <c r="F656" s="258"/>
      <c r="G656" s="258"/>
      <c r="H656" s="18">
        <f t="shared" si="90"/>
        <v>0</v>
      </c>
      <c r="I656" s="232">
        <f t="shared" si="91"/>
        <v>0</v>
      </c>
      <c r="J656" s="321"/>
      <c r="K656" s="258"/>
      <c r="L656" s="258"/>
      <c r="M656" s="18">
        <f t="shared" si="92"/>
        <v>0</v>
      </c>
      <c r="N656" s="225"/>
      <c r="O656" s="259"/>
      <c r="P656" s="234">
        <f t="shared" si="93"/>
        <v>0</v>
      </c>
      <c r="Q656" s="323"/>
      <c r="R656" s="226"/>
      <c r="S656" s="226"/>
      <c r="T656" s="227"/>
      <c r="U656" s="227"/>
      <c r="V656" s="227"/>
      <c r="W656" s="227"/>
      <c r="X656" s="227"/>
      <c r="Y656" s="227"/>
      <c r="Z656" s="227"/>
      <c r="AA656" s="227"/>
      <c r="AB656" s="227"/>
      <c r="AC656" s="227"/>
      <c r="AD656" s="227"/>
      <c r="AE656" s="226"/>
      <c r="AF656" s="227"/>
      <c r="AG656" s="227"/>
      <c r="AH656" s="227"/>
      <c r="AI656" s="227"/>
      <c r="AJ656" s="227"/>
      <c r="AK656" s="227"/>
      <c r="AL656" s="227"/>
      <c r="AM656" s="227"/>
      <c r="AN656" s="227"/>
      <c r="AO656" s="227"/>
      <c r="AP656" s="228"/>
    </row>
    <row r="657" spans="1:43" s="13" customFormat="1" ht="12.75" x14ac:dyDescent="0.2">
      <c r="A657" s="238" t="s">
        <v>1228</v>
      </c>
      <c r="B657" s="253" t="s">
        <v>1004</v>
      </c>
      <c r="C657" s="283" t="s">
        <v>1125</v>
      </c>
      <c r="D657" s="337"/>
      <c r="E657" s="324"/>
      <c r="F657" s="261">
        <v>0</v>
      </c>
      <c r="G657" s="261">
        <v>0</v>
      </c>
      <c r="H657" s="243">
        <f t="shared" si="90"/>
        <v>0</v>
      </c>
      <c r="I657" s="244">
        <f t="shared" si="91"/>
        <v>0</v>
      </c>
      <c r="J657" s="325"/>
      <c r="K657" s="261"/>
      <c r="L657" s="261">
        <v>0</v>
      </c>
      <c r="M657" s="243">
        <f t="shared" si="92"/>
        <v>0</v>
      </c>
      <c r="N657" s="246"/>
      <c r="O657" s="261">
        <v>0</v>
      </c>
      <c r="P657" s="247">
        <f t="shared" si="93"/>
        <v>0</v>
      </c>
      <c r="Q657" s="324"/>
      <c r="R657" s="248">
        <v>0</v>
      </c>
      <c r="S657" s="248">
        <v>0</v>
      </c>
      <c r="T657" s="243">
        <v>0</v>
      </c>
      <c r="U657" s="243">
        <v>0</v>
      </c>
      <c r="V657" s="243">
        <v>0</v>
      </c>
      <c r="W657" s="243">
        <v>0</v>
      </c>
      <c r="X657" s="243">
        <v>0</v>
      </c>
      <c r="Y657" s="243">
        <v>0</v>
      </c>
      <c r="Z657" s="243">
        <v>0</v>
      </c>
      <c r="AA657" s="243">
        <v>0</v>
      </c>
      <c r="AB657" s="243">
        <v>0</v>
      </c>
      <c r="AC657" s="243">
        <v>0</v>
      </c>
      <c r="AD657" s="243">
        <v>0</v>
      </c>
      <c r="AE657" s="248">
        <v>0</v>
      </c>
      <c r="AF657" s="243">
        <v>0</v>
      </c>
      <c r="AG657" s="243">
        <v>0</v>
      </c>
      <c r="AH657" s="243">
        <v>0</v>
      </c>
      <c r="AI657" s="243">
        <v>0</v>
      </c>
      <c r="AJ657" s="243">
        <v>0</v>
      </c>
      <c r="AK657" s="243">
        <v>0</v>
      </c>
      <c r="AL657" s="243">
        <v>0</v>
      </c>
      <c r="AM657" s="243">
        <v>0</v>
      </c>
      <c r="AN657" s="243">
        <v>0</v>
      </c>
      <c r="AO657" s="243">
        <v>0</v>
      </c>
      <c r="AP657" s="249">
        <v>0</v>
      </c>
    </row>
    <row r="658" spans="1:43" s="5" customFormat="1" ht="12.75" x14ac:dyDescent="0.2">
      <c r="A658" s="288"/>
      <c r="B658" s="327" t="s">
        <v>1006</v>
      </c>
      <c r="C658" s="338" t="s">
        <v>1126</v>
      </c>
      <c r="D658" s="339"/>
      <c r="E658" s="328"/>
      <c r="F658" s="329">
        <f>+F494+F514+F517+F526+F530+F580+F587+F589+F591+F593+F599+F637+F643+F649-F653+F655-F657</f>
        <v>305853181.55499989</v>
      </c>
      <c r="G658" s="329">
        <f>+G494+G514+G517+G526+G530+G580+G587+G589+G591+G593+G599+G637+G643+G649-G653+G655-G657</f>
        <v>247627370.44999999</v>
      </c>
      <c r="H658" s="292">
        <f t="shared" si="90"/>
        <v>58225811.1049999</v>
      </c>
      <c r="I658" s="293">
        <f t="shared" si="91"/>
        <v>0.23513479547591709</v>
      </c>
      <c r="J658" s="330"/>
      <c r="K658" s="331"/>
      <c r="L658" s="329">
        <f>+L494+L514+L517+L526+L530+L580+L587+L589+L591+L593+L599+L637+L643+L649-L653+L655-L657</f>
        <v>247627370.44999999</v>
      </c>
      <c r="M658" s="296">
        <f t="shared" si="92"/>
        <v>58225811.1049999</v>
      </c>
      <c r="N658" s="297"/>
      <c r="O658" s="329">
        <f>+O494+O514+O517+O526+O530+O580+O587+O589+O591+O593+O599+O637+O643+O649-O653+O655-O657</f>
        <v>287759157.759</v>
      </c>
      <c r="P658" s="296">
        <f t="shared" si="93"/>
        <v>18094023.795999885</v>
      </c>
      <c r="Q658" s="328"/>
      <c r="R658" s="298">
        <f t="shared" ref="R658:AP658" si="94">+R494+R514+R517+R526+R530+R580+R587+R589+R591+R593+R599+R637+R643+R649-R653+R655-R657</f>
        <v>236520931.618</v>
      </c>
      <c r="S658" s="298">
        <f t="shared" si="94"/>
        <v>225919283.78800002</v>
      </c>
      <c r="T658" s="299">
        <f t="shared" si="94"/>
        <v>272960841.97300005</v>
      </c>
      <c r="U658" s="299">
        <f t="shared" si="94"/>
        <v>288231596.12199998</v>
      </c>
      <c r="V658" s="299">
        <f t="shared" si="94"/>
        <v>286490535.13499999</v>
      </c>
      <c r="W658" s="299">
        <f t="shared" si="94"/>
        <v>292187692.24899995</v>
      </c>
      <c r="X658" s="299">
        <f t="shared" si="94"/>
        <v>184823260.255</v>
      </c>
      <c r="Y658" s="299">
        <f t="shared" si="94"/>
        <v>169827151.74000001</v>
      </c>
      <c r="Z658" s="299">
        <f t="shared" si="94"/>
        <v>158625687.52499998</v>
      </c>
      <c r="AA658" s="299">
        <f t="shared" si="94"/>
        <v>167696293.01199999</v>
      </c>
      <c r="AB658" s="299">
        <f t="shared" si="94"/>
        <v>177386000.80499998</v>
      </c>
      <c r="AC658" s="299">
        <f t="shared" si="94"/>
        <v>200631943.48699996</v>
      </c>
      <c r="AD658" s="299">
        <f t="shared" si="94"/>
        <v>247627370.44999999</v>
      </c>
      <c r="AE658" s="298">
        <f t="shared" si="94"/>
        <v>232894936.46999997</v>
      </c>
      <c r="AF658" s="299">
        <f t="shared" si="94"/>
        <v>287810916.64099997</v>
      </c>
      <c r="AG658" s="299">
        <f t="shared" si="94"/>
        <v>282673179.82600009</v>
      </c>
      <c r="AH658" s="299">
        <f t="shared" si="94"/>
        <v>286088086.921</v>
      </c>
      <c r="AI658" s="299">
        <f t="shared" si="94"/>
        <v>295817289.329</v>
      </c>
      <c r="AJ658" s="299">
        <f t="shared" si="94"/>
        <v>335543067.93600005</v>
      </c>
      <c r="AK658" s="299">
        <f t="shared" si="94"/>
        <v>285079296.04900008</v>
      </c>
      <c r="AL658" s="299">
        <f t="shared" si="94"/>
        <v>276608787.47199994</v>
      </c>
      <c r="AM658" s="299">
        <f t="shared" si="94"/>
        <v>234505423.45600003</v>
      </c>
      <c r="AN658" s="299">
        <f t="shared" si="94"/>
        <v>262613260.37900004</v>
      </c>
      <c r="AO658" s="299">
        <f t="shared" si="94"/>
        <v>287759157.759</v>
      </c>
      <c r="AP658" s="300">
        <f t="shared" si="94"/>
        <v>305853181.55499989</v>
      </c>
    </row>
    <row r="659" spans="1:43" s="13" customFormat="1" ht="12.75" x14ac:dyDescent="0.2">
      <c r="A659" s="195"/>
      <c r="B659" s="279"/>
      <c r="C659" s="340"/>
      <c r="D659" s="341"/>
      <c r="E659" s="323"/>
      <c r="F659" s="259"/>
      <c r="G659" s="259"/>
      <c r="H659" s="18"/>
      <c r="I659" s="232"/>
      <c r="J659" s="321"/>
      <c r="K659" s="322"/>
      <c r="L659" s="259"/>
      <c r="M659" s="234"/>
      <c r="N659" s="225"/>
      <c r="O659" s="259"/>
      <c r="P659" s="234"/>
      <c r="Q659" s="323"/>
      <c r="R659" s="226"/>
      <c r="S659" s="226"/>
      <c r="T659" s="227"/>
      <c r="U659" s="227"/>
      <c r="V659" s="227"/>
      <c r="W659" s="227"/>
      <c r="X659" s="227"/>
      <c r="Y659" s="227"/>
      <c r="Z659" s="227"/>
      <c r="AA659" s="227"/>
      <c r="AB659" s="227"/>
      <c r="AC659" s="227"/>
      <c r="AD659" s="227"/>
      <c r="AE659" s="226"/>
      <c r="AF659" s="227"/>
      <c r="AG659" s="227"/>
      <c r="AH659" s="227"/>
      <c r="AI659" s="227"/>
      <c r="AJ659" s="227"/>
      <c r="AK659" s="227"/>
      <c r="AL659" s="227"/>
      <c r="AM659" s="227"/>
      <c r="AN659" s="227"/>
      <c r="AO659" s="227"/>
      <c r="AP659" s="228"/>
    </row>
    <row r="660" spans="1:43" s="271" customFormat="1" ht="12.75" x14ac:dyDescent="0.2">
      <c r="A660" s="265"/>
      <c r="B660" s="266" t="s">
        <v>1008</v>
      </c>
      <c r="C660" s="267" t="s">
        <v>1127</v>
      </c>
      <c r="D660" s="268"/>
      <c r="E660" s="332"/>
      <c r="F660" s="473"/>
      <c r="G660" s="473"/>
      <c r="H660" s="18"/>
      <c r="I660" s="232"/>
      <c r="J660" s="484"/>
      <c r="K660" s="485"/>
      <c r="L660" s="476"/>
      <c r="M660" s="234"/>
      <c r="N660" s="270"/>
      <c r="O660" s="476"/>
      <c r="P660" s="234"/>
      <c r="Q660" s="486"/>
      <c r="R660" s="478"/>
      <c r="S660" s="478"/>
      <c r="T660" s="479"/>
      <c r="U660" s="479"/>
      <c r="V660" s="479"/>
      <c r="W660" s="479"/>
      <c r="X660" s="479"/>
      <c r="Y660" s="479"/>
      <c r="Z660" s="479"/>
      <c r="AA660" s="479"/>
      <c r="AB660" s="479"/>
      <c r="AC660" s="479"/>
      <c r="AD660" s="479"/>
      <c r="AE660" s="478"/>
      <c r="AF660" s="479"/>
      <c r="AG660" s="479"/>
      <c r="AH660" s="479"/>
      <c r="AI660" s="479"/>
      <c r="AJ660" s="479"/>
      <c r="AK660" s="479"/>
      <c r="AL660" s="479"/>
      <c r="AM660" s="479"/>
      <c r="AN660" s="479"/>
      <c r="AO660" s="479"/>
      <c r="AP660" s="480"/>
    </row>
    <row r="661" spans="1:43" s="13" customFormat="1" ht="15" customHeight="1" outlineLevel="2" x14ac:dyDescent="0.2">
      <c r="A661" s="195"/>
      <c r="B661" s="301"/>
      <c r="C661" s="302"/>
      <c r="D661" s="303"/>
      <c r="E661" s="333"/>
      <c r="F661" s="273"/>
      <c r="G661" s="273"/>
      <c r="H661" s="18">
        <f t="shared" ref="H661:H692" si="95">+F661-G661</f>
        <v>0</v>
      </c>
      <c r="I661" s="232">
        <f t="shared" ref="I661:I692" si="96">IF(G661&lt;0,IF(H661=0,0,IF(OR(G661=0,F661=0),"N.M.",IF(ABS(H661/G661)&gt;=10,"N.M.",H661/(-G661)))),IF(H661=0,0,IF(OR(G661=0,F661=0),"N.M.",IF(ABS(H661/G661)&gt;=10,"N.M.",H661/G661))))</f>
        <v>0</v>
      </c>
      <c r="J661" s="334"/>
      <c r="K661" s="335"/>
      <c r="L661" s="276"/>
      <c r="M661" s="234">
        <f t="shared" ref="M661:M692" si="97">F661-L661</f>
        <v>0</v>
      </c>
      <c r="N661" s="277"/>
      <c r="O661" s="276"/>
      <c r="P661" s="234">
        <f t="shared" ref="P661:P692" si="98">+F661-O661</f>
        <v>0</v>
      </c>
      <c r="Q661" s="336"/>
      <c r="R661" s="226"/>
      <c r="S661" s="226"/>
      <c r="T661" s="227"/>
      <c r="U661" s="227"/>
      <c r="V661" s="227"/>
      <c r="W661" s="227"/>
      <c r="X661" s="227"/>
      <c r="Y661" s="227"/>
      <c r="Z661" s="227"/>
      <c r="AA661" s="227"/>
      <c r="AB661" s="227"/>
      <c r="AC661" s="227"/>
      <c r="AD661" s="227"/>
      <c r="AE661" s="226"/>
      <c r="AF661" s="227"/>
      <c r="AG661" s="227"/>
      <c r="AH661" s="227"/>
      <c r="AI661" s="227"/>
      <c r="AJ661" s="227"/>
      <c r="AK661" s="227"/>
      <c r="AL661" s="227"/>
      <c r="AM661" s="227"/>
      <c r="AN661" s="227"/>
      <c r="AO661" s="227"/>
      <c r="AP661" s="228"/>
    </row>
    <row r="662" spans="1:43" s="13" customFormat="1" ht="12.75" outlineLevel="3" x14ac:dyDescent="0.2">
      <c r="A662" s="360" t="s">
        <v>1723</v>
      </c>
      <c r="B662" s="361" t="s">
        <v>2593</v>
      </c>
      <c r="C662" s="362" t="s">
        <v>3418</v>
      </c>
      <c r="D662" s="363"/>
      <c r="E662" s="364"/>
      <c r="F662" s="227">
        <v>113412.93000000001</v>
      </c>
      <c r="G662" s="227">
        <v>162587.80000000002</v>
      </c>
      <c r="H662" s="227">
        <f t="shared" si="95"/>
        <v>-49174.87000000001</v>
      </c>
      <c r="I662" s="437">
        <f t="shared" si="96"/>
        <v>-0.30245116792280852</v>
      </c>
      <c r="J662" s="437"/>
      <c r="K662" s="227"/>
      <c r="L662" s="227">
        <v>162587.80000000002</v>
      </c>
      <c r="M662" s="227">
        <f t="shared" si="97"/>
        <v>-49174.87000000001</v>
      </c>
      <c r="N662" s="365"/>
      <c r="O662" s="18">
        <v>113362.93000000001</v>
      </c>
      <c r="P662" s="234">
        <f t="shared" si="98"/>
        <v>50</v>
      </c>
      <c r="Q662" s="353"/>
      <c r="R662" s="226">
        <v>159426.71</v>
      </c>
      <c r="S662" s="226">
        <v>158457.65</v>
      </c>
      <c r="T662" s="227">
        <v>158457.65</v>
      </c>
      <c r="U662" s="227">
        <v>158407.65</v>
      </c>
      <c r="V662" s="227">
        <v>158476.20000000001</v>
      </c>
      <c r="W662" s="227">
        <v>163979.5</v>
      </c>
      <c r="X662" s="227">
        <v>164029.5</v>
      </c>
      <c r="Y662" s="227">
        <v>164029.5</v>
      </c>
      <c r="Z662" s="227">
        <v>163693.09</v>
      </c>
      <c r="AA662" s="227">
        <v>163693.09</v>
      </c>
      <c r="AB662" s="227">
        <v>163793.09</v>
      </c>
      <c r="AC662" s="227">
        <v>162915.22</v>
      </c>
      <c r="AD662" s="227">
        <v>162587.80000000002</v>
      </c>
      <c r="AE662" s="226">
        <v>161355.01999999999</v>
      </c>
      <c r="AF662" s="227">
        <v>161996.41</v>
      </c>
      <c r="AG662" s="227">
        <v>161946.41</v>
      </c>
      <c r="AH662" s="227">
        <v>161996.41</v>
      </c>
      <c r="AI662" s="227">
        <v>160142.01</v>
      </c>
      <c r="AJ662" s="227">
        <v>151953.19</v>
      </c>
      <c r="AK662" s="227">
        <v>132487.61000000002</v>
      </c>
      <c r="AL662" s="227">
        <v>131086.78</v>
      </c>
      <c r="AM662" s="227">
        <v>128380.99</v>
      </c>
      <c r="AN662" s="227">
        <v>113690.35</v>
      </c>
      <c r="AO662" s="227">
        <v>113362.93000000001</v>
      </c>
      <c r="AP662" s="228">
        <v>113412.93000000001</v>
      </c>
      <c r="AQ662" s="227"/>
    </row>
    <row r="663" spans="1:43" s="13" customFormat="1" ht="12.75" x14ac:dyDescent="0.2">
      <c r="A663" s="195" t="s">
        <v>1245</v>
      </c>
      <c r="B663" s="279" t="s">
        <v>1010</v>
      </c>
      <c r="C663" s="304" t="s">
        <v>1128</v>
      </c>
      <c r="D663" s="220"/>
      <c r="E663" s="320"/>
      <c r="F663" s="258">
        <v>113412.93000000001</v>
      </c>
      <c r="G663" s="258">
        <v>162587.80000000002</v>
      </c>
      <c r="H663" s="18">
        <f t="shared" si="95"/>
        <v>-49174.87000000001</v>
      </c>
      <c r="I663" s="232">
        <f t="shared" si="96"/>
        <v>-0.30245116792280852</v>
      </c>
      <c r="J663" s="321"/>
      <c r="K663" s="258"/>
      <c r="L663" s="258">
        <v>162587.80000000002</v>
      </c>
      <c r="M663" s="18">
        <f t="shared" si="97"/>
        <v>-49174.87000000001</v>
      </c>
      <c r="N663" s="225"/>
      <c r="O663" s="259">
        <v>113362.93000000001</v>
      </c>
      <c r="P663" s="234">
        <f t="shared" si="98"/>
        <v>50</v>
      </c>
      <c r="Q663" s="323"/>
      <c r="R663" s="226">
        <v>159426.71</v>
      </c>
      <c r="S663" s="226">
        <v>158457.65</v>
      </c>
      <c r="T663" s="227">
        <v>158457.65</v>
      </c>
      <c r="U663" s="227">
        <v>158407.65</v>
      </c>
      <c r="V663" s="227">
        <v>158476.20000000001</v>
      </c>
      <c r="W663" s="227">
        <v>163979.5</v>
      </c>
      <c r="X663" s="227">
        <v>164029.5</v>
      </c>
      <c r="Y663" s="227">
        <v>164029.5</v>
      </c>
      <c r="Z663" s="227">
        <v>163693.09</v>
      </c>
      <c r="AA663" s="227">
        <v>163693.09</v>
      </c>
      <c r="AB663" s="227">
        <v>163793.09</v>
      </c>
      <c r="AC663" s="227">
        <v>162915.22</v>
      </c>
      <c r="AD663" s="227">
        <v>162587.80000000002</v>
      </c>
      <c r="AE663" s="226">
        <v>161355.01999999999</v>
      </c>
      <c r="AF663" s="227">
        <v>161996.41</v>
      </c>
      <c r="AG663" s="227">
        <v>161946.41</v>
      </c>
      <c r="AH663" s="227">
        <v>161996.41</v>
      </c>
      <c r="AI663" s="227">
        <v>160142.01</v>
      </c>
      <c r="AJ663" s="227">
        <v>151953.19</v>
      </c>
      <c r="AK663" s="227">
        <v>132487.61000000002</v>
      </c>
      <c r="AL663" s="227">
        <v>131086.78</v>
      </c>
      <c r="AM663" s="227">
        <v>128380.99</v>
      </c>
      <c r="AN663" s="227">
        <v>113690.35</v>
      </c>
      <c r="AO663" s="227">
        <v>113362.93000000001</v>
      </c>
      <c r="AP663" s="228">
        <v>113412.93000000001</v>
      </c>
    </row>
    <row r="664" spans="1:43" s="13" customFormat="1" ht="0.95" customHeight="1" outlineLevel="2" x14ac:dyDescent="0.2">
      <c r="A664" s="195"/>
      <c r="B664" s="279"/>
      <c r="C664" s="304"/>
      <c r="D664" s="220"/>
      <c r="E664" s="320"/>
      <c r="F664" s="258"/>
      <c r="G664" s="258"/>
      <c r="H664" s="18">
        <f t="shared" si="95"/>
        <v>0</v>
      </c>
      <c r="I664" s="232">
        <f t="shared" si="96"/>
        <v>0</v>
      </c>
      <c r="J664" s="321"/>
      <c r="K664" s="258"/>
      <c r="L664" s="258"/>
      <c r="M664" s="18">
        <f t="shared" si="97"/>
        <v>0</v>
      </c>
      <c r="N664" s="225"/>
      <c r="O664" s="259"/>
      <c r="P664" s="234">
        <f t="shared" si="98"/>
        <v>0</v>
      </c>
      <c r="Q664" s="323"/>
      <c r="R664" s="226"/>
      <c r="S664" s="226"/>
      <c r="T664" s="227"/>
      <c r="U664" s="227"/>
      <c r="V664" s="227"/>
      <c r="W664" s="227"/>
      <c r="X664" s="227"/>
      <c r="Y664" s="227"/>
      <c r="Z664" s="227"/>
      <c r="AA664" s="227"/>
      <c r="AB664" s="227"/>
      <c r="AC664" s="227"/>
      <c r="AD664" s="227"/>
      <c r="AE664" s="226"/>
      <c r="AF664" s="227"/>
      <c r="AG664" s="227"/>
      <c r="AH664" s="227"/>
      <c r="AI664" s="227"/>
      <c r="AJ664" s="227"/>
      <c r="AK664" s="227"/>
      <c r="AL664" s="227"/>
      <c r="AM664" s="227"/>
      <c r="AN664" s="227"/>
      <c r="AO664" s="227"/>
      <c r="AP664" s="228"/>
    </row>
    <row r="665" spans="1:43" s="13" customFormat="1" ht="12.75" outlineLevel="3" x14ac:dyDescent="0.2">
      <c r="A665" s="360" t="s">
        <v>1724</v>
      </c>
      <c r="B665" s="361" t="s">
        <v>2594</v>
      </c>
      <c r="C665" s="362" t="s">
        <v>3419</v>
      </c>
      <c r="D665" s="363"/>
      <c r="E665" s="364"/>
      <c r="F665" s="227">
        <v>-0.38</v>
      </c>
      <c r="G665" s="227">
        <v>-0.38</v>
      </c>
      <c r="H665" s="227">
        <f t="shared" si="95"/>
        <v>0</v>
      </c>
      <c r="I665" s="437">
        <f t="shared" si="96"/>
        <v>0</v>
      </c>
      <c r="J665" s="437"/>
      <c r="K665" s="227"/>
      <c r="L665" s="227">
        <v>-0.38</v>
      </c>
      <c r="M665" s="227">
        <f t="shared" si="97"/>
        <v>0</v>
      </c>
      <c r="N665" s="365"/>
      <c r="O665" s="18">
        <v>-0.38</v>
      </c>
      <c r="P665" s="234">
        <f t="shared" si="98"/>
        <v>0</v>
      </c>
      <c r="Q665" s="353"/>
      <c r="R665" s="226">
        <v>-0.38</v>
      </c>
      <c r="S665" s="226">
        <v>-0.38</v>
      </c>
      <c r="T665" s="227">
        <v>-0.38</v>
      </c>
      <c r="U665" s="227">
        <v>-0.38</v>
      </c>
      <c r="V665" s="227">
        <v>-0.38</v>
      </c>
      <c r="W665" s="227">
        <v>-0.38</v>
      </c>
      <c r="X665" s="227">
        <v>-0.38</v>
      </c>
      <c r="Y665" s="227">
        <v>-0.38</v>
      </c>
      <c r="Z665" s="227">
        <v>-0.38</v>
      </c>
      <c r="AA665" s="227">
        <v>-0.38</v>
      </c>
      <c r="AB665" s="227">
        <v>-0.38</v>
      </c>
      <c r="AC665" s="227">
        <v>-0.38</v>
      </c>
      <c r="AD665" s="227">
        <v>-0.38</v>
      </c>
      <c r="AE665" s="226">
        <v>-0.38</v>
      </c>
      <c r="AF665" s="227">
        <v>-0.38</v>
      </c>
      <c r="AG665" s="227">
        <v>-0.38</v>
      </c>
      <c r="AH665" s="227">
        <v>-0.38</v>
      </c>
      <c r="AI665" s="227">
        <v>-0.38</v>
      </c>
      <c r="AJ665" s="227">
        <v>-0.38</v>
      </c>
      <c r="AK665" s="227">
        <v>-0.38</v>
      </c>
      <c r="AL665" s="227">
        <v>-0.38</v>
      </c>
      <c r="AM665" s="227">
        <v>-0.38</v>
      </c>
      <c r="AN665" s="227">
        <v>-0.38</v>
      </c>
      <c r="AO665" s="227">
        <v>-0.38</v>
      </c>
      <c r="AP665" s="228">
        <v>-0.38</v>
      </c>
      <c r="AQ665" s="227"/>
    </row>
    <row r="666" spans="1:43" s="13" customFormat="1" ht="12.75" x14ac:dyDescent="0.2">
      <c r="A666" s="195" t="s">
        <v>1246</v>
      </c>
      <c r="B666" s="279" t="s">
        <v>1012</v>
      </c>
      <c r="C666" s="304" t="s">
        <v>1129</v>
      </c>
      <c r="D666" s="220"/>
      <c r="E666" s="320"/>
      <c r="F666" s="258">
        <v>-0.38</v>
      </c>
      <c r="G666" s="258">
        <v>-0.38</v>
      </c>
      <c r="H666" s="18">
        <f t="shared" si="95"/>
        <v>0</v>
      </c>
      <c r="I666" s="232">
        <f t="shared" si="96"/>
        <v>0</v>
      </c>
      <c r="J666" s="321"/>
      <c r="K666" s="258"/>
      <c r="L666" s="258">
        <v>-0.38</v>
      </c>
      <c r="M666" s="18">
        <f t="shared" si="97"/>
        <v>0</v>
      </c>
      <c r="N666" s="225"/>
      <c r="O666" s="259">
        <v>-0.38</v>
      </c>
      <c r="P666" s="234">
        <f t="shared" si="98"/>
        <v>0</v>
      </c>
      <c r="Q666" s="323"/>
      <c r="R666" s="226">
        <v>-0.38</v>
      </c>
      <c r="S666" s="226">
        <v>-0.38</v>
      </c>
      <c r="T666" s="227">
        <v>-0.38</v>
      </c>
      <c r="U666" s="227">
        <v>-0.38</v>
      </c>
      <c r="V666" s="227">
        <v>-0.38</v>
      </c>
      <c r="W666" s="227">
        <v>-0.38</v>
      </c>
      <c r="X666" s="227">
        <v>-0.38</v>
      </c>
      <c r="Y666" s="227">
        <v>-0.38</v>
      </c>
      <c r="Z666" s="227">
        <v>-0.38</v>
      </c>
      <c r="AA666" s="227">
        <v>-0.38</v>
      </c>
      <c r="AB666" s="227">
        <v>-0.38</v>
      </c>
      <c r="AC666" s="227">
        <v>-0.38</v>
      </c>
      <c r="AD666" s="227">
        <v>-0.38</v>
      </c>
      <c r="AE666" s="226">
        <v>-0.38</v>
      </c>
      <c r="AF666" s="227">
        <v>-0.38</v>
      </c>
      <c r="AG666" s="227">
        <v>-0.38</v>
      </c>
      <c r="AH666" s="227">
        <v>-0.38</v>
      </c>
      <c r="AI666" s="227">
        <v>-0.38</v>
      </c>
      <c r="AJ666" s="227">
        <v>-0.38</v>
      </c>
      <c r="AK666" s="227">
        <v>-0.38</v>
      </c>
      <c r="AL666" s="227">
        <v>-0.38</v>
      </c>
      <c r="AM666" s="227">
        <v>-0.38</v>
      </c>
      <c r="AN666" s="227">
        <v>-0.38</v>
      </c>
      <c r="AO666" s="227">
        <v>-0.38</v>
      </c>
      <c r="AP666" s="228">
        <v>-0.38</v>
      </c>
    </row>
    <row r="667" spans="1:43" s="13" customFormat="1" ht="0.95" customHeight="1" outlineLevel="2" x14ac:dyDescent="0.2">
      <c r="A667" s="195"/>
      <c r="B667" s="279"/>
      <c r="C667" s="304"/>
      <c r="D667" s="220"/>
      <c r="E667" s="320"/>
      <c r="F667" s="258"/>
      <c r="G667" s="258"/>
      <c r="H667" s="18">
        <f t="shared" si="95"/>
        <v>0</v>
      </c>
      <c r="I667" s="232">
        <f t="shared" si="96"/>
        <v>0</v>
      </c>
      <c r="J667" s="321"/>
      <c r="K667" s="258"/>
      <c r="L667" s="258"/>
      <c r="M667" s="18">
        <f t="shared" si="97"/>
        <v>0</v>
      </c>
      <c r="N667" s="225"/>
      <c r="O667" s="259"/>
      <c r="P667" s="234">
        <f t="shared" si="98"/>
        <v>0</v>
      </c>
      <c r="Q667" s="323"/>
      <c r="R667" s="226"/>
      <c r="S667" s="226"/>
      <c r="T667" s="227"/>
      <c r="U667" s="227"/>
      <c r="V667" s="227"/>
      <c r="W667" s="227"/>
      <c r="X667" s="227"/>
      <c r="Y667" s="227"/>
      <c r="Z667" s="227"/>
      <c r="AA667" s="227"/>
      <c r="AB667" s="227"/>
      <c r="AC667" s="227"/>
      <c r="AD667" s="227"/>
      <c r="AE667" s="226"/>
      <c r="AF667" s="227"/>
      <c r="AG667" s="227"/>
      <c r="AH667" s="227"/>
      <c r="AI667" s="227"/>
      <c r="AJ667" s="227"/>
      <c r="AK667" s="227"/>
      <c r="AL667" s="227"/>
      <c r="AM667" s="227"/>
      <c r="AN667" s="227"/>
      <c r="AO667" s="227"/>
      <c r="AP667" s="228"/>
    </row>
    <row r="668" spans="1:43" s="13" customFormat="1" ht="12.75" x14ac:dyDescent="0.2">
      <c r="A668" s="195" t="s">
        <v>1247</v>
      </c>
      <c r="B668" s="279" t="s">
        <v>1014</v>
      </c>
      <c r="C668" s="280" t="s">
        <v>1130</v>
      </c>
      <c r="D668" s="198"/>
      <c r="E668" s="320"/>
      <c r="F668" s="258">
        <v>0</v>
      </c>
      <c r="G668" s="258">
        <v>0</v>
      </c>
      <c r="H668" s="18">
        <f t="shared" si="95"/>
        <v>0</v>
      </c>
      <c r="I668" s="232">
        <f t="shared" si="96"/>
        <v>0</v>
      </c>
      <c r="J668" s="321"/>
      <c r="K668" s="258"/>
      <c r="L668" s="258">
        <v>0</v>
      </c>
      <c r="M668" s="18">
        <f t="shared" si="97"/>
        <v>0</v>
      </c>
      <c r="N668" s="225"/>
      <c r="O668" s="259">
        <v>0</v>
      </c>
      <c r="P668" s="234">
        <f t="shared" si="98"/>
        <v>0</v>
      </c>
      <c r="Q668" s="323"/>
      <c r="R668" s="226">
        <v>0</v>
      </c>
      <c r="S668" s="226">
        <v>0</v>
      </c>
      <c r="T668" s="227">
        <v>0</v>
      </c>
      <c r="U668" s="227">
        <v>0</v>
      </c>
      <c r="V668" s="227">
        <v>0</v>
      </c>
      <c r="W668" s="227">
        <v>0</v>
      </c>
      <c r="X668" s="227">
        <v>0</v>
      </c>
      <c r="Y668" s="227">
        <v>0</v>
      </c>
      <c r="Z668" s="227">
        <v>0</v>
      </c>
      <c r="AA668" s="227">
        <v>0</v>
      </c>
      <c r="AB668" s="227">
        <v>0</v>
      </c>
      <c r="AC668" s="227">
        <v>0</v>
      </c>
      <c r="AD668" s="227">
        <v>0</v>
      </c>
      <c r="AE668" s="226">
        <v>0</v>
      </c>
      <c r="AF668" s="227">
        <v>0</v>
      </c>
      <c r="AG668" s="227">
        <v>0</v>
      </c>
      <c r="AH668" s="227">
        <v>0</v>
      </c>
      <c r="AI668" s="227">
        <v>0</v>
      </c>
      <c r="AJ668" s="227">
        <v>0</v>
      </c>
      <c r="AK668" s="227">
        <v>0</v>
      </c>
      <c r="AL668" s="227">
        <v>0</v>
      </c>
      <c r="AM668" s="227">
        <v>0</v>
      </c>
      <c r="AN668" s="227">
        <v>0</v>
      </c>
      <c r="AO668" s="227">
        <v>0</v>
      </c>
      <c r="AP668" s="228">
        <v>0</v>
      </c>
    </row>
    <row r="669" spans="1:43" s="13" customFormat="1" ht="0.95" customHeight="1" outlineLevel="2" x14ac:dyDescent="0.2">
      <c r="A669" s="195"/>
      <c r="B669" s="279"/>
      <c r="C669" s="280"/>
      <c r="D669" s="198"/>
      <c r="E669" s="320"/>
      <c r="F669" s="258"/>
      <c r="G669" s="258"/>
      <c r="H669" s="18">
        <f t="shared" si="95"/>
        <v>0</v>
      </c>
      <c r="I669" s="232">
        <f t="shared" si="96"/>
        <v>0</v>
      </c>
      <c r="J669" s="321"/>
      <c r="K669" s="258"/>
      <c r="L669" s="258"/>
      <c r="M669" s="18">
        <f t="shared" si="97"/>
        <v>0</v>
      </c>
      <c r="N669" s="225"/>
      <c r="O669" s="259"/>
      <c r="P669" s="234">
        <f t="shared" si="98"/>
        <v>0</v>
      </c>
      <c r="Q669" s="323"/>
      <c r="R669" s="226"/>
      <c r="S669" s="226"/>
      <c r="T669" s="227"/>
      <c r="U669" s="227"/>
      <c r="V669" s="227"/>
      <c r="W669" s="227"/>
      <c r="X669" s="227"/>
      <c r="Y669" s="227"/>
      <c r="Z669" s="227"/>
      <c r="AA669" s="227"/>
      <c r="AB669" s="227"/>
      <c r="AC669" s="227"/>
      <c r="AD669" s="227"/>
      <c r="AE669" s="226"/>
      <c r="AF669" s="227"/>
      <c r="AG669" s="227"/>
      <c r="AH669" s="227"/>
      <c r="AI669" s="227"/>
      <c r="AJ669" s="227"/>
      <c r="AK669" s="227"/>
      <c r="AL669" s="227"/>
      <c r="AM669" s="227"/>
      <c r="AN669" s="227"/>
      <c r="AO669" s="227"/>
      <c r="AP669" s="228"/>
    </row>
    <row r="670" spans="1:43" s="13" customFormat="1" ht="12.75" outlineLevel="3" x14ac:dyDescent="0.2">
      <c r="A670" s="360" t="s">
        <v>1725</v>
      </c>
      <c r="B670" s="361" t="s">
        <v>2595</v>
      </c>
      <c r="C670" s="362" t="s">
        <v>3420</v>
      </c>
      <c r="D670" s="363"/>
      <c r="E670" s="364"/>
      <c r="F670" s="227">
        <v>0</v>
      </c>
      <c r="G670" s="227">
        <v>-1.9E-2</v>
      </c>
      <c r="H670" s="227">
        <f t="shared" si="95"/>
        <v>1.9E-2</v>
      </c>
      <c r="I670" s="437" t="str">
        <f t="shared" si="96"/>
        <v>N.M.</v>
      </c>
      <c r="J670" s="437"/>
      <c r="K670" s="227"/>
      <c r="L670" s="227">
        <v>-1.9E-2</v>
      </c>
      <c r="M670" s="227">
        <f t="shared" si="97"/>
        <v>1.9E-2</v>
      </c>
      <c r="N670" s="365"/>
      <c r="O670" s="18">
        <v>0</v>
      </c>
      <c r="P670" s="234">
        <f t="shared" si="98"/>
        <v>0</v>
      </c>
      <c r="Q670" s="353"/>
      <c r="R670" s="226">
        <v>132694.851</v>
      </c>
      <c r="S670" s="226">
        <v>132694.851</v>
      </c>
      <c r="T670" s="227">
        <v>132694.851</v>
      </c>
      <c r="U670" s="227">
        <v>134477.25099999999</v>
      </c>
      <c r="V670" s="227">
        <v>134477.25099999999</v>
      </c>
      <c r="W670" s="227">
        <v>134477.25099999999</v>
      </c>
      <c r="X670" s="227">
        <v>136259.65100000001</v>
      </c>
      <c r="Y670" s="227">
        <v>136259.65100000001</v>
      </c>
      <c r="Z670" s="227">
        <v>136259.65100000001</v>
      </c>
      <c r="AA670" s="227">
        <v>138042.05100000001</v>
      </c>
      <c r="AB670" s="227">
        <v>11010.550999999999</v>
      </c>
      <c r="AC670" s="227">
        <v>-1.9E-2</v>
      </c>
      <c r="AD670" s="227">
        <v>-1.9E-2</v>
      </c>
      <c r="AE670" s="226">
        <v>-1.9E-2</v>
      </c>
      <c r="AF670" s="227">
        <v>-1.9E-2</v>
      </c>
      <c r="AG670" s="227">
        <v>0</v>
      </c>
      <c r="AH670" s="227">
        <v>0</v>
      </c>
      <c r="AI670" s="227">
        <v>0</v>
      </c>
      <c r="AJ670" s="227">
        <v>0</v>
      </c>
      <c r="AK670" s="227">
        <v>0</v>
      </c>
      <c r="AL670" s="227">
        <v>0</v>
      </c>
      <c r="AM670" s="227">
        <v>0</v>
      </c>
      <c r="AN670" s="227">
        <v>0</v>
      </c>
      <c r="AO670" s="227">
        <v>0</v>
      </c>
      <c r="AP670" s="228">
        <v>0</v>
      </c>
      <c r="AQ670" s="227"/>
    </row>
    <row r="671" spans="1:43" s="13" customFormat="1" ht="12.75" outlineLevel="3" x14ac:dyDescent="0.2">
      <c r="A671" s="360" t="s">
        <v>1726</v>
      </c>
      <c r="B671" s="361" t="s">
        <v>2596</v>
      </c>
      <c r="C671" s="362" t="s">
        <v>3421</v>
      </c>
      <c r="D671" s="363"/>
      <c r="E671" s="364"/>
      <c r="F671" s="227">
        <v>1988189.28</v>
      </c>
      <c r="G671" s="227">
        <v>1833564.26</v>
      </c>
      <c r="H671" s="227">
        <f t="shared" si="95"/>
        <v>154625.02000000002</v>
      </c>
      <c r="I671" s="437">
        <f t="shared" si="96"/>
        <v>8.43302977556947E-2</v>
      </c>
      <c r="J671" s="437"/>
      <c r="K671" s="227"/>
      <c r="L671" s="227">
        <v>1833564.26</v>
      </c>
      <c r="M671" s="227">
        <f t="shared" si="97"/>
        <v>154625.02000000002</v>
      </c>
      <c r="N671" s="365"/>
      <c r="O671" s="18">
        <v>2349637.92</v>
      </c>
      <c r="P671" s="234">
        <f t="shared" si="98"/>
        <v>-361448.6399999999</v>
      </c>
      <c r="Q671" s="353"/>
      <c r="R671" s="226">
        <v>2838302.51</v>
      </c>
      <c r="S671" s="226">
        <v>1934719.12</v>
      </c>
      <c r="T671" s="227">
        <v>1867993.57</v>
      </c>
      <c r="U671" s="227">
        <v>1764602</v>
      </c>
      <c r="V671" s="227">
        <v>1778414.29</v>
      </c>
      <c r="W671" s="227">
        <v>1913047.12</v>
      </c>
      <c r="X671" s="227">
        <v>1907498.48</v>
      </c>
      <c r="Y671" s="227">
        <v>2087810.22</v>
      </c>
      <c r="Z671" s="227">
        <v>2515076.54</v>
      </c>
      <c r="AA671" s="227">
        <v>2134970.4</v>
      </c>
      <c r="AB671" s="227">
        <v>2507667.83</v>
      </c>
      <c r="AC671" s="227">
        <v>2550497.23</v>
      </c>
      <c r="AD671" s="227">
        <v>1833564.26</v>
      </c>
      <c r="AE671" s="226">
        <v>1481801.18</v>
      </c>
      <c r="AF671" s="227">
        <v>1577342.33</v>
      </c>
      <c r="AG671" s="227">
        <v>1801327.6600000001</v>
      </c>
      <c r="AH671" s="227">
        <v>1952033.53</v>
      </c>
      <c r="AI671" s="227">
        <v>1970021.22</v>
      </c>
      <c r="AJ671" s="227">
        <v>1781172.03</v>
      </c>
      <c r="AK671" s="227">
        <v>1806432.03</v>
      </c>
      <c r="AL671" s="227">
        <v>2081323.95</v>
      </c>
      <c r="AM671" s="227">
        <v>2020168.53</v>
      </c>
      <c r="AN671" s="227">
        <v>2280455.64</v>
      </c>
      <c r="AO671" s="227">
        <v>2349637.92</v>
      </c>
      <c r="AP671" s="228">
        <v>1988189.28</v>
      </c>
      <c r="AQ671" s="227"/>
    </row>
    <row r="672" spans="1:43" s="13" customFormat="1" ht="12.75" outlineLevel="3" x14ac:dyDescent="0.2">
      <c r="A672" s="360" t="s">
        <v>1727</v>
      </c>
      <c r="B672" s="361" t="s">
        <v>2597</v>
      </c>
      <c r="C672" s="362" t="s">
        <v>3422</v>
      </c>
      <c r="D672" s="363"/>
      <c r="E672" s="364"/>
      <c r="F672" s="227">
        <v>150963.11000000002</v>
      </c>
      <c r="G672" s="227">
        <v>147515.74</v>
      </c>
      <c r="H672" s="227">
        <f t="shared" si="95"/>
        <v>3447.3700000000244</v>
      </c>
      <c r="I672" s="437">
        <f t="shared" si="96"/>
        <v>2.3369506196423681E-2</v>
      </c>
      <c r="J672" s="437"/>
      <c r="K672" s="227"/>
      <c r="L672" s="227">
        <v>147515.74</v>
      </c>
      <c r="M672" s="227">
        <f t="shared" si="97"/>
        <v>3447.3700000000244</v>
      </c>
      <c r="N672" s="365"/>
      <c r="O672" s="18">
        <v>224183.42</v>
      </c>
      <c r="P672" s="234">
        <f t="shared" si="98"/>
        <v>-73220.31</v>
      </c>
      <c r="Q672" s="353"/>
      <c r="R672" s="226">
        <v>143405.79</v>
      </c>
      <c r="S672" s="226">
        <v>71748.97</v>
      </c>
      <c r="T672" s="227">
        <v>92.15</v>
      </c>
      <c r="U672" s="227">
        <v>614771.42000000004</v>
      </c>
      <c r="V672" s="227">
        <v>545434.55000000005</v>
      </c>
      <c r="W672" s="227">
        <v>470510.01</v>
      </c>
      <c r="X672" s="227">
        <v>399140.06</v>
      </c>
      <c r="Y672" s="227">
        <v>508028.99</v>
      </c>
      <c r="Z672" s="227">
        <v>435926.34</v>
      </c>
      <c r="AA672" s="227">
        <v>363823.69</v>
      </c>
      <c r="AB672" s="227">
        <v>291721.03999999998</v>
      </c>
      <c r="AC672" s="227">
        <v>219618.39</v>
      </c>
      <c r="AD672" s="227">
        <v>147515.74</v>
      </c>
      <c r="AE672" s="226">
        <v>75413.17</v>
      </c>
      <c r="AF672" s="227">
        <v>694719.70000000007</v>
      </c>
      <c r="AG672" s="227">
        <v>621965.32999999996</v>
      </c>
      <c r="AH672" s="227">
        <v>549210.96</v>
      </c>
      <c r="AI672" s="227">
        <v>476456.59</v>
      </c>
      <c r="AJ672" s="227">
        <v>403702.22000000003</v>
      </c>
      <c r="AK672" s="227">
        <v>648124.39</v>
      </c>
      <c r="AL672" s="227">
        <v>431359.69</v>
      </c>
      <c r="AM672" s="227">
        <v>370624.04</v>
      </c>
      <c r="AN672" s="227">
        <v>297403.73</v>
      </c>
      <c r="AO672" s="227">
        <v>224183.42</v>
      </c>
      <c r="AP672" s="228">
        <v>150963.11000000002</v>
      </c>
      <c r="AQ672" s="227"/>
    </row>
    <row r="673" spans="1:43" s="13" customFormat="1" ht="12.75" outlineLevel="3" x14ac:dyDescent="0.2">
      <c r="A673" s="360" t="s">
        <v>1728</v>
      </c>
      <c r="B673" s="361" t="s">
        <v>2598</v>
      </c>
      <c r="C673" s="362" t="s">
        <v>3423</v>
      </c>
      <c r="D673" s="363"/>
      <c r="E673" s="364"/>
      <c r="F673" s="227">
        <v>0.01</v>
      </c>
      <c r="G673" s="227">
        <v>0.01</v>
      </c>
      <c r="H673" s="227">
        <f t="shared" si="95"/>
        <v>0</v>
      </c>
      <c r="I673" s="437">
        <f t="shared" si="96"/>
        <v>0</v>
      </c>
      <c r="J673" s="437"/>
      <c r="K673" s="227"/>
      <c r="L673" s="227">
        <v>0.01</v>
      </c>
      <c r="M673" s="227">
        <f t="shared" si="97"/>
        <v>0</v>
      </c>
      <c r="N673" s="365"/>
      <c r="O673" s="18">
        <v>0.01</v>
      </c>
      <c r="P673" s="234">
        <f t="shared" si="98"/>
        <v>0</v>
      </c>
      <c r="Q673" s="353"/>
      <c r="R673" s="226">
        <v>354678.26</v>
      </c>
      <c r="S673" s="226">
        <v>355671.36</v>
      </c>
      <c r="T673" s="227">
        <v>356560.54</v>
      </c>
      <c r="U673" s="227">
        <v>357520.55</v>
      </c>
      <c r="V673" s="227">
        <v>358485.86</v>
      </c>
      <c r="W673" s="227">
        <v>0.01</v>
      </c>
      <c r="X673" s="227">
        <v>0.01</v>
      </c>
      <c r="Y673" s="227">
        <v>0.01</v>
      </c>
      <c r="Z673" s="227">
        <v>0.01</v>
      </c>
      <c r="AA673" s="227">
        <v>0.01</v>
      </c>
      <c r="AB673" s="227">
        <v>0.01</v>
      </c>
      <c r="AC673" s="227">
        <v>0.01</v>
      </c>
      <c r="AD673" s="227">
        <v>0.01</v>
      </c>
      <c r="AE673" s="226">
        <v>0.01</v>
      </c>
      <c r="AF673" s="227">
        <v>0.01</v>
      </c>
      <c r="AG673" s="227">
        <v>0.01</v>
      </c>
      <c r="AH673" s="227">
        <v>0.01</v>
      </c>
      <c r="AI673" s="227">
        <v>0.01</v>
      </c>
      <c r="AJ673" s="227">
        <v>0.01</v>
      </c>
      <c r="AK673" s="227">
        <v>0.01</v>
      </c>
      <c r="AL673" s="227">
        <v>0.01</v>
      </c>
      <c r="AM673" s="227">
        <v>0.01</v>
      </c>
      <c r="AN673" s="227">
        <v>0.01</v>
      </c>
      <c r="AO673" s="227">
        <v>0.01</v>
      </c>
      <c r="AP673" s="228">
        <v>0.01</v>
      </c>
      <c r="AQ673" s="227"/>
    </row>
    <row r="674" spans="1:43" s="13" customFormat="1" ht="12.75" outlineLevel="3" x14ac:dyDescent="0.2">
      <c r="A674" s="360" t="s">
        <v>1729</v>
      </c>
      <c r="B674" s="361" t="s">
        <v>2599</v>
      </c>
      <c r="C674" s="362" t="s">
        <v>3424</v>
      </c>
      <c r="D674" s="363"/>
      <c r="E674" s="364"/>
      <c r="F674" s="227">
        <v>0</v>
      </c>
      <c r="G674" s="227">
        <v>104509.43000000001</v>
      </c>
      <c r="H674" s="227">
        <f t="shared" si="95"/>
        <v>-104509.43000000001</v>
      </c>
      <c r="I674" s="437" t="str">
        <f t="shared" si="96"/>
        <v>N.M.</v>
      </c>
      <c r="J674" s="437"/>
      <c r="K674" s="227"/>
      <c r="L674" s="227">
        <v>104509.43000000001</v>
      </c>
      <c r="M674" s="227">
        <f t="shared" si="97"/>
        <v>-104509.43000000001</v>
      </c>
      <c r="N674" s="365"/>
      <c r="O674" s="18">
        <v>0</v>
      </c>
      <c r="P674" s="234">
        <f t="shared" si="98"/>
        <v>0</v>
      </c>
      <c r="Q674" s="353"/>
      <c r="R674" s="226">
        <v>0</v>
      </c>
      <c r="S674" s="226">
        <v>0</v>
      </c>
      <c r="T674" s="227">
        <v>0</v>
      </c>
      <c r="U674" s="227">
        <v>0</v>
      </c>
      <c r="V674" s="227">
        <v>0</v>
      </c>
      <c r="W674" s="227">
        <v>0</v>
      </c>
      <c r="X674" s="227">
        <v>0</v>
      </c>
      <c r="Y674" s="227">
        <v>0</v>
      </c>
      <c r="Z674" s="227">
        <v>0</v>
      </c>
      <c r="AA674" s="227">
        <v>0</v>
      </c>
      <c r="AB674" s="227">
        <v>0</v>
      </c>
      <c r="AC674" s="227">
        <v>0</v>
      </c>
      <c r="AD674" s="227">
        <v>104509.43000000001</v>
      </c>
      <c r="AE674" s="226">
        <v>104509.43000000001</v>
      </c>
      <c r="AF674" s="227">
        <v>0</v>
      </c>
      <c r="AG674" s="227">
        <v>0</v>
      </c>
      <c r="AH674" s="227">
        <v>0</v>
      </c>
      <c r="AI674" s="227">
        <v>0</v>
      </c>
      <c r="AJ674" s="227">
        <v>0</v>
      </c>
      <c r="AK674" s="227">
        <v>0</v>
      </c>
      <c r="AL674" s="227">
        <v>0</v>
      </c>
      <c r="AM674" s="227">
        <v>0</v>
      </c>
      <c r="AN674" s="227">
        <v>0</v>
      </c>
      <c r="AO674" s="227">
        <v>0</v>
      </c>
      <c r="AP674" s="228">
        <v>0</v>
      </c>
      <c r="AQ674" s="227"/>
    </row>
    <row r="675" spans="1:43" s="13" customFormat="1" ht="12.75" outlineLevel="3" x14ac:dyDescent="0.2">
      <c r="A675" s="360" t="s">
        <v>1730</v>
      </c>
      <c r="B675" s="361" t="s">
        <v>2600</v>
      </c>
      <c r="C675" s="362" t="s">
        <v>3425</v>
      </c>
      <c r="D675" s="363"/>
      <c r="E675" s="364"/>
      <c r="F675" s="227">
        <v>54334</v>
      </c>
      <c r="G675" s="227">
        <v>72379</v>
      </c>
      <c r="H675" s="227">
        <f t="shared" si="95"/>
        <v>-18045</v>
      </c>
      <c r="I675" s="437">
        <f t="shared" si="96"/>
        <v>-0.24931264593321267</v>
      </c>
      <c r="J675" s="437"/>
      <c r="K675" s="227"/>
      <c r="L675" s="227">
        <v>72379</v>
      </c>
      <c r="M675" s="227">
        <f t="shared" si="97"/>
        <v>-18045</v>
      </c>
      <c r="N675" s="365"/>
      <c r="O675" s="18">
        <v>55838</v>
      </c>
      <c r="P675" s="234">
        <f t="shared" si="98"/>
        <v>-1504</v>
      </c>
      <c r="Q675" s="353"/>
      <c r="R675" s="226">
        <v>88249</v>
      </c>
      <c r="S675" s="226">
        <v>86932</v>
      </c>
      <c r="T675" s="227">
        <v>85609</v>
      </c>
      <c r="U675" s="227">
        <v>84286</v>
      </c>
      <c r="V675" s="227">
        <v>82963</v>
      </c>
      <c r="W675" s="227">
        <v>81640</v>
      </c>
      <c r="X675" s="227">
        <v>80317</v>
      </c>
      <c r="Y675" s="227">
        <v>78994</v>
      </c>
      <c r="Z675" s="227">
        <v>77671</v>
      </c>
      <c r="AA675" s="227">
        <v>76348</v>
      </c>
      <c r="AB675" s="227">
        <v>75025</v>
      </c>
      <c r="AC675" s="227">
        <v>73702</v>
      </c>
      <c r="AD675" s="227">
        <v>72379</v>
      </c>
      <c r="AE675" s="226">
        <v>70878</v>
      </c>
      <c r="AF675" s="227">
        <v>69374</v>
      </c>
      <c r="AG675" s="227">
        <v>67870</v>
      </c>
      <c r="AH675" s="227">
        <v>66366</v>
      </c>
      <c r="AI675" s="227">
        <v>64862</v>
      </c>
      <c r="AJ675" s="227">
        <v>63358</v>
      </c>
      <c r="AK675" s="227">
        <v>61854</v>
      </c>
      <c r="AL675" s="227">
        <v>60350</v>
      </c>
      <c r="AM675" s="227">
        <v>58846</v>
      </c>
      <c r="AN675" s="227">
        <v>57342</v>
      </c>
      <c r="AO675" s="227">
        <v>55838</v>
      </c>
      <c r="AP675" s="228">
        <v>54334</v>
      </c>
      <c r="AQ675" s="227"/>
    </row>
    <row r="676" spans="1:43" s="13" customFormat="1" ht="12.75" outlineLevel="3" x14ac:dyDescent="0.2">
      <c r="A676" s="360" t="s">
        <v>1731</v>
      </c>
      <c r="B676" s="361" t="s">
        <v>2601</v>
      </c>
      <c r="C676" s="362" t="s">
        <v>3426</v>
      </c>
      <c r="D676" s="363"/>
      <c r="E676" s="364"/>
      <c r="F676" s="227">
        <v>1336.56</v>
      </c>
      <c r="G676" s="227">
        <v>794.1</v>
      </c>
      <c r="H676" s="227">
        <f t="shared" si="95"/>
        <v>542.45999999999992</v>
      </c>
      <c r="I676" s="437">
        <f t="shared" si="96"/>
        <v>0.68311295806573469</v>
      </c>
      <c r="J676" s="437"/>
      <c r="K676" s="227"/>
      <c r="L676" s="227">
        <v>794.1</v>
      </c>
      <c r="M676" s="227">
        <f t="shared" si="97"/>
        <v>542.45999999999992</v>
      </c>
      <c r="N676" s="365"/>
      <c r="O676" s="18">
        <v>125645.91</v>
      </c>
      <c r="P676" s="234">
        <f t="shared" si="98"/>
        <v>-124309.35</v>
      </c>
      <c r="Q676" s="353"/>
      <c r="R676" s="226">
        <v>0</v>
      </c>
      <c r="S676" s="226">
        <v>0</v>
      </c>
      <c r="T676" s="227">
        <v>0</v>
      </c>
      <c r="U676" s="227">
        <v>0</v>
      </c>
      <c r="V676" s="227">
        <v>0</v>
      </c>
      <c r="W676" s="227">
        <v>0</v>
      </c>
      <c r="X676" s="227">
        <v>452.1</v>
      </c>
      <c r="Y676" s="227">
        <v>0</v>
      </c>
      <c r="Z676" s="227">
        <v>0</v>
      </c>
      <c r="AA676" s="227">
        <v>794.1</v>
      </c>
      <c r="AB676" s="227">
        <v>0</v>
      </c>
      <c r="AC676" s="227">
        <v>0</v>
      </c>
      <c r="AD676" s="227">
        <v>794.1</v>
      </c>
      <c r="AE676" s="226">
        <v>0</v>
      </c>
      <c r="AF676" s="227">
        <v>0</v>
      </c>
      <c r="AG676" s="227">
        <v>1034.3600000000001</v>
      </c>
      <c r="AH676" s="227">
        <v>0</v>
      </c>
      <c r="AI676" s="227">
        <v>0</v>
      </c>
      <c r="AJ676" s="227">
        <v>1046.17</v>
      </c>
      <c r="AK676" s="227">
        <v>0</v>
      </c>
      <c r="AL676" s="227">
        <v>0</v>
      </c>
      <c r="AM676" s="227">
        <v>1046.17</v>
      </c>
      <c r="AN676" s="227">
        <v>0</v>
      </c>
      <c r="AO676" s="227">
        <v>125645.91</v>
      </c>
      <c r="AP676" s="228">
        <v>1336.56</v>
      </c>
      <c r="AQ676" s="227"/>
    </row>
    <row r="677" spans="1:43" s="13" customFormat="1" ht="12.75" outlineLevel="3" x14ac:dyDescent="0.2">
      <c r="A677" s="360" t="s">
        <v>1732</v>
      </c>
      <c r="B677" s="361" t="s">
        <v>2602</v>
      </c>
      <c r="C677" s="362" t="s">
        <v>3427</v>
      </c>
      <c r="D677" s="363"/>
      <c r="E677" s="364"/>
      <c r="F677" s="227">
        <v>240777.95</v>
      </c>
      <c r="G677" s="227">
        <v>66207.682000000001</v>
      </c>
      <c r="H677" s="227">
        <f t="shared" si="95"/>
        <v>174570.26800000001</v>
      </c>
      <c r="I677" s="437">
        <f t="shared" si="96"/>
        <v>2.6367071422316219</v>
      </c>
      <c r="J677" s="437"/>
      <c r="K677" s="227"/>
      <c r="L677" s="227">
        <v>66207.682000000001</v>
      </c>
      <c r="M677" s="227">
        <f t="shared" si="97"/>
        <v>174570.26800000001</v>
      </c>
      <c r="N677" s="365"/>
      <c r="O677" s="18">
        <v>204359.04000000001</v>
      </c>
      <c r="P677" s="234">
        <f t="shared" si="98"/>
        <v>36418.910000000003</v>
      </c>
      <c r="Q677" s="353"/>
      <c r="R677" s="226">
        <v>97173.241999999998</v>
      </c>
      <c r="S677" s="226">
        <v>29114.48</v>
      </c>
      <c r="T677" s="227">
        <v>23983.48</v>
      </c>
      <c r="U677" s="227">
        <v>131251.552</v>
      </c>
      <c r="V677" s="227">
        <v>0</v>
      </c>
      <c r="W677" s="227">
        <v>4420.08</v>
      </c>
      <c r="X677" s="227">
        <v>126123.40000000001</v>
      </c>
      <c r="Y677" s="227">
        <v>4893.1500000000005</v>
      </c>
      <c r="Z677" s="227">
        <v>29375.56</v>
      </c>
      <c r="AA677" s="227">
        <v>404753.36200000002</v>
      </c>
      <c r="AB677" s="227">
        <v>73960.47</v>
      </c>
      <c r="AC677" s="227">
        <v>842.06000000000006</v>
      </c>
      <c r="AD677" s="227">
        <v>66207.682000000001</v>
      </c>
      <c r="AE677" s="226">
        <v>677.1</v>
      </c>
      <c r="AF677" s="227">
        <v>16343.960000000001</v>
      </c>
      <c r="AG677" s="227">
        <v>142188.94200000001</v>
      </c>
      <c r="AH677" s="227">
        <v>192759.5</v>
      </c>
      <c r="AI677" s="227">
        <v>69312.759999999995</v>
      </c>
      <c r="AJ677" s="227">
        <v>45780.332000000002</v>
      </c>
      <c r="AK677" s="227">
        <v>71965.740000000005</v>
      </c>
      <c r="AL677" s="227">
        <v>269587.59000000003</v>
      </c>
      <c r="AM677" s="227">
        <v>421878.88199999998</v>
      </c>
      <c r="AN677" s="227">
        <v>116364.25</v>
      </c>
      <c r="AO677" s="227">
        <v>204359.04000000001</v>
      </c>
      <c r="AP677" s="228">
        <v>240777.95</v>
      </c>
      <c r="AQ677" s="227"/>
    </row>
    <row r="678" spans="1:43" s="13" customFormat="1" ht="12.75" outlineLevel="3" x14ac:dyDescent="0.2">
      <c r="A678" s="360" t="s">
        <v>1733</v>
      </c>
      <c r="B678" s="361" t="s">
        <v>2603</v>
      </c>
      <c r="C678" s="362" t="s">
        <v>3428</v>
      </c>
      <c r="D678" s="363"/>
      <c r="E678" s="364"/>
      <c r="F678" s="227">
        <v>197299.64</v>
      </c>
      <c r="G678" s="227">
        <v>185561.32</v>
      </c>
      <c r="H678" s="227">
        <f t="shared" si="95"/>
        <v>11738.320000000007</v>
      </c>
      <c r="I678" s="437">
        <f t="shared" si="96"/>
        <v>6.3258442007202834E-2</v>
      </c>
      <c r="J678" s="437"/>
      <c r="K678" s="227"/>
      <c r="L678" s="227">
        <v>185561.32</v>
      </c>
      <c r="M678" s="227">
        <f t="shared" si="97"/>
        <v>11738.320000000007</v>
      </c>
      <c r="N678" s="365"/>
      <c r="O678" s="18">
        <v>180911.29</v>
      </c>
      <c r="P678" s="234">
        <f t="shared" si="98"/>
        <v>16388.350000000006</v>
      </c>
      <c r="Q678" s="353"/>
      <c r="R678" s="226">
        <v>60513.68</v>
      </c>
      <c r="S678" s="226">
        <v>68618.59</v>
      </c>
      <c r="T678" s="227">
        <v>133595.84</v>
      </c>
      <c r="U678" s="227">
        <v>64512.130000000005</v>
      </c>
      <c r="V678" s="227">
        <v>61623.18</v>
      </c>
      <c r="W678" s="227">
        <v>66606.95</v>
      </c>
      <c r="X678" s="227">
        <v>101498.67</v>
      </c>
      <c r="Y678" s="227">
        <v>84170.97</v>
      </c>
      <c r="Z678" s="227">
        <v>65769.72</v>
      </c>
      <c r="AA678" s="227">
        <v>61488.73</v>
      </c>
      <c r="AB678" s="227">
        <v>100836.5</v>
      </c>
      <c r="AC678" s="227">
        <v>130162.77</v>
      </c>
      <c r="AD678" s="227">
        <v>185561.32</v>
      </c>
      <c r="AE678" s="226">
        <v>202340.17</v>
      </c>
      <c r="AF678" s="227">
        <v>134595.51</v>
      </c>
      <c r="AG678" s="227">
        <v>91806.180000000008</v>
      </c>
      <c r="AH678" s="227">
        <v>105358.09</v>
      </c>
      <c r="AI678" s="227">
        <v>132950.32</v>
      </c>
      <c r="AJ678" s="227">
        <v>148221.78</v>
      </c>
      <c r="AK678" s="227">
        <v>114885.7</v>
      </c>
      <c r="AL678" s="227">
        <v>119464.13</v>
      </c>
      <c r="AM678" s="227">
        <v>97744.6</v>
      </c>
      <c r="AN678" s="227">
        <v>95368.24</v>
      </c>
      <c r="AO678" s="227">
        <v>180911.29</v>
      </c>
      <c r="AP678" s="228">
        <v>197299.64</v>
      </c>
      <c r="AQ678" s="227"/>
    </row>
    <row r="679" spans="1:43" s="13" customFormat="1" ht="12.75" outlineLevel="3" x14ac:dyDescent="0.2">
      <c r="A679" s="360" t="s">
        <v>1734</v>
      </c>
      <c r="B679" s="361" t="s">
        <v>2604</v>
      </c>
      <c r="C679" s="362" t="s">
        <v>3429</v>
      </c>
      <c r="D679" s="363"/>
      <c r="E679" s="364"/>
      <c r="F679" s="227">
        <v>1850.5</v>
      </c>
      <c r="G679" s="227">
        <v>2738.7400000000002</v>
      </c>
      <c r="H679" s="227">
        <f t="shared" si="95"/>
        <v>-888.24000000000024</v>
      </c>
      <c r="I679" s="437">
        <f t="shared" si="96"/>
        <v>-0.3243243243243244</v>
      </c>
      <c r="J679" s="437"/>
      <c r="K679" s="227"/>
      <c r="L679" s="227">
        <v>2738.7400000000002</v>
      </c>
      <c r="M679" s="227">
        <f t="shared" si="97"/>
        <v>-888.24000000000024</v>
      </c>
      <c r="N679" s="365"/>
      <c r="O679" s="18">
        <v>1924.52</v>
      </c>
      <c r="P679" s="234">
        <f t="shared" si="98"/>
        <v>-74.019999999999982</v>
      </c>
      <c r="Q679" s="353"/>
      <c r="R679" s="226">
        <v>8283.02</v>
      </c>
      <c r="S679" s="226">
        <v>7153.37</v>
      </c>
      <c r="T679" s="227">
        <v>6023.72</v>
      </c>
      <c r="U679" s="227">
        <v>4894.07</v>
      </c>
      <c r="V679" s="227">
        <v>3764.42</v>
      </c>
      <c r="W679" s="227">
        <v>3256.88</v>
      </c>
      <c r="X679" s="227">
        <v>3182.86</v>
      </c>
      <c r="Y679" s="227">
        <v>3108.84</v>
      </c>
      <c r="Z679" s="227">
        <v>3034.82</v>
      </c>
      <c r="AA679" s="227">
        <v>2960.8</v>
      </c>
      <c r="AB679" s="227">
        <v>2886.78</v>
      </c>
      <c r="AC679" s="227">
        <v>2812.76</v>
      </c>
      <c r="AD679" s="227">
        <v>2738.7400000000002</v>
      </c>
      <c r="AE679" s="226">
        <v>2664.7200000000003</v>
      </c>
      <c r="AF679" s="227">
        <v>2590.7000000000003</v>
      </c>
      <c r="AG679" s="227">
        <v>2516.6799999999998</v>
      </c>
      <c r="AH679" s="227">
        <v>2442.66</v>
      </c>
      <c r="AI679" s="227">
        <v>2368.64</v>
      </c>
      <c r="AJ679" s="227">
        <v>2294.62</v>
      </c>
      <c r="AK679" s="227">
        <v>2220.6</v>
      </c>
      <c r="AL679" s="227">
        <v>2146.58</v>
      </c>
      <c r="AM679" s="227">
        <v>2072.56</v>
      </c>
      <c r="AN679" s="227">
        <v>1998.54</v>
      </c>
      <c r="AO679" s="227">
        <v>1924.52</v>
      </c>
      <c r="AP679" s="228">
        <v>1850.5</v>
      </c>
      <c r="AQ679" s="227"/>
    </row>
    <row r="680" spans="1:43" s="13" customFormat="1" ht="12.75" outlineLevel="3" x14ac:dyDescent="0.2">
      <c r="A680" s="360" t="s">
        <v>1735</v>
      </c>
      <c r="B680" s="361" t="s">
        <v>2605</v>
      </c>
      <c r="C680" s="362" t="s">
        <v>3430</v>
      </c>
      <c r="D680" s="363"/>
      <c r="E680" s="364"/>
      <c r="F680" s="227">
        <v>22767.4</v>
      </c>
      <c r="G680" s="227">
        <v>22767.4</v>
      </c>
      <c r="H680" s="227">
        <f t="shared" si="95"/>
        <v>0</v>
      </c>
      <c r="I680" s="437">
        <f t="shared" si="96"/>
        <v>0</v>
      </c>
      <c r="J680" s="437"/>
      <c r="K680" s="227"/>
      <c r="L680" s="227">
        <v>22767.4</v>
      </c>
      <c r="M680" s="227">
        <f t="shared" si="97"/>
        <v>0</v>
      </c>
      <c r="N680" s="365"/>
      <c r="O680" s="18">
        <v>22767.4</v>
      </c>
      <c r="P680" s="234">
        <f t="shared" si="98"/>
        <v>0</v>
      </c>
      <c r="Q680" s="353"/>
      <c r="R680" s="226">
        <v>22767.4</v>
      </c>
      <c r="S680" s="226">
        <v>22767.4</v>
      </c>
      <c r="T680" s="227">
        <v>22767.4</v>
      </c>
      <c r="U680" s="227">
        <v>22767.4</v>
      </c>
      <c r="V680" s="227">
        <v>22767.4</v>
      </c>
      <c r="W680" s="227">
        <v>22767.4</v>
      </c>
      <c r="X680" s="227">
        <v>22767.4</v>
      </c>
      <c r="Y680" s="227">
        <v>22767.4</v>
      </c>
      <c r="Z680" s="227">
        <v>22767.4</v>
      </c>
      <c r="AA680" s="227">
        <v>22767.4</v>
      </c>
      <c r="AB680" s="227">
        <v>22767.4</v>
      </c>
      <c r="AC680" s="227">
        <v>22767.4</v>
      </c>
      <c r="AD680" s="227">
        <v>22767.4</v>
      </c>
      <c r="AE680" s="226">
        <v>22767.4</v>
      </c>
      <c r="AF680" s="227">
        <v>22767.4</v>
      </c>
      <c r="AG680" s="227">
        <v>22767.4</v>
      </c>
      <c r="AH680" s="227">
        <v>22767.4</v>
      </c>
      <c r="AI680" s="227">
        <v>22767.4</v>
      </c>
      <c r="AJ680" s="227">
        <v>22767.4</v>
      </c>
      <c r="AK680" s="227">
        <v>22767.4</v>
      </c>
      <c r="AL680" s="227">
        <v>22767.4</v>
      </c>
      <c r="AM680" s="227">
        <v>22767.4</v>
      </c>
      <c r="AN680" s="227">
        <v>22767.4</v>
      </c>
      <c r="AO680" s="227">
        <v>22767.4</v>
      </c>
      <c r="AP680" s="228">
        <v>22767.4</v>
      </c>
      <c r="AQ680" s="227"/>
    </row>
    <row r="681" spans="1:43" s="13" customFormat="1" ht="12.75" outlineLevel="3" x14ac:dyDescent="0.2">
      <c r="A681" s="360" t="s">
        <v>1736</v>
      </c>
      <c r="B681" s="361" t="s">
        <v>2606</v>
      </c>
      <c r="C681" s="362" t="s">
        <v>3431</v>
      </c>
      <c r="D681" s="363"/>
      <c r="E681" s="364"/>
      <c r="F681" s="227">
        <v>5692</v>
      </c>
      <c r="G681" s="227">
        <v>28459.360000000001</v>
      </c>
      <c r="H681" s="227">
        <f t="shared" si="95"/>
        <v>-22767.360000000001</v>
      </c>
      <c r="I681" s="437">
        <f t="shared" si="96"/>
        <v>-0.79999550235845074</v>
      </c>
      <c r="J681" s="437"/>
      <c r="K681" s="227"/>
      <c r="L681" s="227">
        <v>28459.360000000001</v>
      </c>
      <c r="M681" s="227">
        <f t="shared" si="97"/>
        <v>-22767.360000000001</v>
      </c>
      <c r="N681" s="365"/>
      <c r="O681" s="18">
        <v>7589.28</v>
      </c>
      <c r="P681" s="234">
        <f t="shared" si="98"/>
        <v>-1897.2799999999997</v>
      </c>
      <c r="Q681" s="353"/>
      <c r="R681" s="226">
        <v>51226.720000000001</v>
      </c>
      <c r="S681" s="226">
        <v>49329.440000000002</v>
      </c>
      <c r="T681" s="227">
        <v>47432.160000000003</v>
      </c>
      <c r="U681" s="227">
        <v>45534.879999999997</v>
      </c>
      <c r="V681" s="227">
        <v>43637.599999999999</v>
      </c>
      <c r="W681" s="227">
        <v>41740.32</v>
      </c>
      <c r="X681" s="227">
        <v>39843.040000000001</v>
      </c>
      <c r="Y681" s="227">
        <v>37945.760000000002</v>
      </c>
      <c r="Z681" s="227">
        <v>36048.480000000003</v>
      </c>
      <c r="AA681" s="227">
        <v>34151.199999999997</v>
      </c>
      <c r="AB681" s="227">
        <v>32253.920000000002</v>
      </c>
      <c r="AC681" s="227">
        <v>30356.639999999999</v>
      </c>
      <c r="AD681" s="227">
        <v>28459.360000000001</v>
      </c>
      <c r="AE681" s="226">
        <v>26562.080000000002</v>
      </c>
      <c r="AF681" s="227">
        <v>24664.799999999999</v>
      </c>
      <c r="AG681" s="227">
        <v>22767.52</v>
      </c>
      <c r="AH681" s="227">
        <v>20870.240000000002</v>
      </c>
      <c r="AI681" s="227">
        <v>18972.96</v>
      </c>
      <c r="AJ681" s="227">
        <v>17075.68</v>
      </c>
      <c r="AK681" s="227">
        <v>15178.4</v>
      </c>
      <c r="AL681" s="227">
        <v>13281.12</v>
      </c>
      <c r="AM681" s="227">
        <v>11383.84</v>
      </c>
      <c r="AN681" s="227">
        <v>9486.56</v>
      </c>
      <c r="AO681" s="227">
        <v>7589.28</v>
      </c>
      <c r="AP681" s="228">
        <v>5692</v>
      </c>
      <c r="AQ681" s="227"/>
    </row>
    <row r="682" spans="1:43" s="13" customFormat="1" ht="12.75" outlineLevel="3" x14ac:dyDescent="0.2">
      <c r="A682" s="360" t="s">
        <v>1737</v>
      </c>
      <c r="B682" s="361" t="s">
        <v>2607</v>
      </c>
      <c r="C682" s="362" t="s">
        <v>3432</v>
      </c>
      <c r="D682" s="363"/>
      <c r="E682" s="364"/>
      <c r="F682" s="227">
        <v>5360390</v>
      </c>
      <c r="G682" s="227">
        <v>0</v>
      </c>
      <c r="H682" s="227">
        <f t="shared" si="95"/>
        <v>5360390</v>
      </c>
      <c r="I682" s="437" t="str">
        <f t="shared" si="96"/>
        <v>N.M.</v>
      </c>
      <c r="J682" s="437"/>
      <c r="K682" s="227"/>
      <c r="L682" s="227">
        <v>0</v>
      </c>
      <c r="M682" s="227">
        <f t="shared" si="97"/>
        <v>5360390</v>
      </c>
      <c r="N682" s="365"/>
      <c r="O682" s="18">
        <v>399202</v>
      </c>
      <c r="P682" s="234">
        <f t="shared" si="98"/>
        <v>4961188</v>
      </c>
      <c r="Q682" s="353"/>
      <c r="R682" s="226">
        <v>0</v>
      </c>
      <c r="S682" s="226">
        <v>0</v>
      </c>
      <c r="T682" s="227">
        <v>0</v>
      </c>
      <c r="U682" s="227">
        <v>0</v>
      </c>
      <c r="V682" s="227">
        <v>0</v>
      </c>
      <c r="W682" s="227">
        <v>0</v>
      </c>
      <c r="X682" s="227">
        <v>1046102</v>
      </c>
      <c r="Y682" s="227">
        <v>1046102</v>
      </c>
      <c r="Z682" s="227">
        <v>1046102</v>
      </c>
      <c r="AA682" s="227">
        <v>523051</v>
      </c>
      <c r="AB682" s="227">
        <v>523051</v>
      </c>
      <c r="AC682" s="227">
        <v>523051</v>
      </c>
      <c r="AD682" s="227">
        <v>0</v>
      </c>
      <c r="AE682" s="226">
        <v>0</v>
      </c>
      <c r="AF682" s="227">
        <v>0</v>
      </c>
      <c r="AG682" s="227">
        <v>0</v>
      </c>
      <c r="AH682" s="227">
        <v>0</v>
      </c>
      <c r="AI682" s="227">
        <v>0</v>
      </c>
      <c r="AJ682" s="227">
        <v>798404</v>
      </c>
      <c r="AK682" s="227">
        <v>798404</v>
      </c>
      <c r="AL682" s="227">
        <v>798404</v>
      </c>
      <c r="AM682" s="227">
        <v>399202</v>
      </c>
      <c r="AN682" s="227">
        <v>399202</v>
      </c>
      <c r="AO682" s="227">
        <v>399202</v>
      </c>
      <c r="AP682" s="228">
        <v>5360390</v>
      </c>
      <c r="AQ682" s="227"/>
    </row>
    <row r="683" spans="1:43" s="13" customFormat="1" ht="12.75" outlineLevel="3" x14ac:dyDescent="0.2">
      <c r="A683" s="360" t="s">
        <v>1738</v>
      </c>
      <c r="B683" s="361" t="s">
        <v>2608</v>
      </c>
      <c r="C683" s="362" t="s">
        <v>3433</v>
      </c>
      <c r="D683" s="363"/>
      <c r="E683" s="364"/>
      <c r="F683" s="227">
        <v>95310.26</v>
      </c>
      <c r="G683" s="227">
        <v>95310.26</v>
      </c>
      <c r="H683" s="227">
        <f t="shared" si="95"/>
        <v>0</v>
      </c>
      <c r="I683" s="437">
        <f t="shared" si="96"/>
        <v>0</v>
      </c>
      <c r="J683" s="437"/>
      <c r="K683" s="227"/>
      <c r="L683" s="227">
        <v>95310.26</v>
      </c>
      <c r="M683" s="227">
        <f t="shared" si="97"/>
        <v>0</v>
      </c>
      <c r="N683" s="365"/>
      <c r="O683" s="18">
        <v>95310.26</v>
      </c>
      <c r="P683" s="234">
        <f t="shared" si="98"/>
        <v>0</v>
      </c>
      <c r="Q683" s="353"/>
      <c r="R683" s="226">
        <v>264458.40000000002</v>
      </c>
      <c r="S683" s="226">
        <v>264458.40000000002</v>
      </c>
      <c r="T683" s="227">
        <v>264458.40000000002</v>
      </c>
      <c r="U683" s="227">
        <v>264458.40000000002</v>
      </c>
      <c r="V683" s="227">
        <v>264458.40000000002</v>
      </c>
      <c r="W683" s="227">
        <v>240702.63</v>
      </c>
      <c r="X683" s="227">
        <v>240702.63</v>
      </c>
      <c r="Y683" s="227">
        <v>240702.63</v>
      </c>
      <c r="Z683" s="227">
        <v>240702.63</v>
      </c>
      <c r="AA683" s="227">
        <v>100763.83</v>
      </c>
      <c r="AB683" s="227">
        <v>100763.83</v>
      </c>
      <c r="AC683" s="227">
        <v>100763.83</v>
      </c>
      <c r="AD683" s="227">
        <v>95310.26</v>
      </c>
      <c r="AE683" s="226">
        <v>95310.26</v>
      </c>
      <c r="AF683" s="227">
        <v>95310.26</v>
      </c>
      <c r="AG683" s="227">
        <v>95310.26</v>
      </c>
      <c r="AH683" s="227">
        <v>95310.26</v>
      </c>
      <c r="AI683" s="227">
        <v>95310.26</v>
      </c>
      <c r="AJ683" s="227">
        <v>95310.26</v>
      </c>
      <c r="AK683" s="227">
        <v>95310.26</v>
      </c>
      <c r="AL683" s="227">
        <v>95310.26</v>
      </c>
      <c r="AM683" s="227">
        <v>95310.26</v>
      </c>
      <c r="AN683" s="227">
        <v>95310.26</v>
      </c>
      <c r="AO683" s="227">
        <v>95310.26</v>
      </c>
      <c r="AP683" s="228">
        <v>95310.26</v>
      </c>
      <c r="AQ683" s="227"/>
    </row>
    <row r="684" spans="1:43" s="13" customFormat="1" ht="12.75" x14ac:dyDescent="0.2">
      <c r="A684" s="195" t="s">
        <v>1248</v>
      </c>
      <c r="B684" s="279" t="s">
        <v>1016</v>
      </c>
      <c r="C684" s="304" t="s">
        <v>1131</v>
      </c>
      <c r="D684" s="220"/>
      <c r="E684" s="320"/>
      <c r="F684" s="258">
        <v>8118910.71</v>
      </c>
      <c r="G684" s="258">
        <v>2559807.2829999998</v>
      </c>
      <c r="H684" s="18">
        <f t="shared" si="95"/>
        <v>5559103.4270000001</v>
      </c>
      <c r="I684" s="232">
        <f t="shared" si="96"/>
        <v>2.1716882610338288</v>
      </c>
      <c r="J684" s="321"/>
      <c r="K684" s="227"/>
      <c r="L684" s="227">
        <v>2559807.2829999998</v>
      </c>
      <c r="M684" s="227">
        <f t="shared" si="97"/>
        <v>5559103.4270000001</v>
      </c>
      <c r="N684" s="225"/>
      <c r="O684" s="259">
        <v>3667369.0499999993</v>
      </c>
      <c r="P684" s="234">
        <f t="shared" si="98"/>
        <v>4451541.66</v>
      </c>
      <c r="Q684" s="323"/>
      <c r="R684" s="226">
        <v>4061752.8729999997</v>
      </c>
      <c r="S684" s="226">
        <v>3023207.9809999997</v>
      </c>
      <c r="T684" s="227">
        <v>2941211.111</v>
      </c>
      <c r="U684" s="227">
        <v>3489075.6529999995</v>
      </c>
      <c r="V684" s="227">
        <v>3296025.9509999999</v>
      </c>
      <c r="W684" s="227">
        <v>2979168.6509999996</v>
      </c>
      <c r="X684" s="227">
        <v>4103887.3009999995</v>
      </c>
      <c r="Y684" s="227">
        <v>4250783.6209999993</v>
      </c>
      <c r="Z684" s="227">
        <v>4608734.1509999996</v>
      </c>
      <c r="AA684" s="227">
        <v>3863914.5729999999</v>
      </c>
      <c r="AB684" s="227">
        <v>3741944.3309999998</v>
      </c>
      <c r="AC684" s="227">
        <v>3654574.071</v>
      </c>
      <c r="AD684" s="227">
        <v>2559807.2829999998</v>
      </c>
      <c r="AE684" s="226">
        <v>2082923.5009999997</v>
      </c>
      <c r="AF684" s="227">
        <v>2637708.6509999991</v>
      </c>
      <c r="AG684" s="227">
        <v>2869554.3419999997</v>
      </c>
      <c r="AH684" s="227">
        <v>3007118.65</v>
      </c>
      <c r="AI684" s="227">
        <v>2853022.1599999992</v>
      </c>
      <c r="AJ684" s="227">
        <v>3379132.5019999994</v>
      </c>
      <c r="AK684" s="227">
        <v>3637142.53</v>
      </c>
      <c r="AL684" s="227">
        <v>3893994.7299999995</v>
      </c>
      <c r="AM684" s="227">
        <v>3501044.291999999</v>
      </c>
      <c r="AN684" s="227">
        <v>3375698.63</v>
      </c>
      <c r="AO684" s="227">
        <v>3667369.0499999993</v>
      </c>
      <c r="AP684" s="228">
        <v>8118910.71</v>
      </c>
    </row>
    <row r="685" spans="1:43" s="13" customFormat="1" ht="0.95" customHeight="1" outlineLevel="2" x14ac:dyDescent="0.2">
      <c r="A685" s="195"/>
      <c r="B685" s="279"/>
      <c r="C685" s="304"/>
      <c r="D685" s="220"/>
      <c r="E685" s="320"/>
      <c r="F685" s="258"/>
      <c r="G685" s="258"/>
      <c r="H685" s="18">
        <f t="shared" si="95"/>
        <v>0</v>
      </c>
      <c r="I685" s="232">
        <f t="shared" si="96"/>
        <v>0</v>
      </c>
      <c r="J685" s="321"/>
      <c r="K685" s="258"/>
      <c r="L685" s="258"/>
      <c r="M685" s="18">
        <f t="shared" si="97"/>
        <v>0</v>
      </c>
      <c r="N685" s="225"/>
      <c r="O685" s="259"/>
      <c r="P685" s="234">
        <f t="shared" si="98"/>
        <v>0</v>
      </c>
      <c r="Q685" s="323"/>
      <c r="R685" s="226"/>
      <c r="S685" s="226"/>
      <c r="T685" s="227"/>
      <c r="U685" s="227"/>
      <c r="V685" s="227"/>
      <c r="W685" s="227"/>
      <c r="X685" s="227"/>
      <c r="Y685" s="227"/>
      <c r="Z685" s="227"/>
      <c r="AA685" s="227"/>
      <c r="AB685" s="227"/>
      <c r="AC685" s="227"/>
      <c r="AD685" s="227"/>
      <c r="AE685" s="226"/>
      <c r="AF685" s="227"/>
      <c r="AG685" s="227"/>
      <c r="AH685" s="227"/>
      <c r="AI685" s="227"/>
      <c r="AJ685" s="227"/>
      <c r="AK685" s="227"/>
      <c r="AL685" s="227"/>
      <c r="AM685" s="227"/>
      <c r="AN685" s="227"/>
      <c r="AO685" s="227"/>
      <c r="AP685" s="228"/>
    </row>
    <row r="686" spans="1:43" s="13" customFormat="1" ht="12.75" outlineLevel="3" x14ac:dyDescent="0.2">
      <c r="A686" s="360" t="s">
        <v>1739</v>
      </c>
      <c r="B686" s="361" t="s">
        <v>2609</v>
      </c>
      <c r="C686" s="362" t="s">
        <v>3434</v>
      </c>
      <c r="D686" s="363"/>
      <c r="E686" s="364"/>
      <c r="F686" s="227">
        <v>0</v>
      </c>
      <c r="G686" s="227">
        <v>0</v>
      </c>
      <c r="H686" s="227">
        <f t="shared" si="95"/>
        <v>0</v>
      </c>
      <c r="I686" s="437">
        <f t="shared" si="96"/>
        <v>0</v>
      </c>
      <c r="J686" s="437"/>
      <c r="K686" s="227"/>
      <c r="L686" s="227">
        <v>0</v>
      </c>
      <c r="M686" s="227">
        <f t="shared" si="97"/>
        <v>0</v>
      </c>
      <c r="N686" s="365"/>
      <c r="O686" s="18">
        <v>0</v>
      </c>
      <c r="P686" s="234">
        <f t="shared" si="98"/>
        <v>0</v>
      </c>
      <c r="Q686" s="353"/>
      <c r="R686" s="226">
        <v>313289.14</v>
      </c>
      <c r="S686" s="226">
        <v>0</v>
      </c>
      <c r="T686" s="227">
        <v>0</v>
      </c>
      <c r="U686" s="227">
        <v>0</v>
      </c>
      <c r="V686" s="227">
        <v>0</v>
      </c>
      <c r="W686" s="227">
        <v>0</v>
      </c>
      <c r="X686" s="227">
        <v>0</v>
      </c>
      <c r="Y686" s="227">
        <v>0</v>
      </c>
      <c r="Z686" s="227">
        <v>0</v>
      </c>
      <c r="AA686" s="227">
        <v>0</v>
      </c>
      <c r="AB686" s="227">
        <v>0</v>
      </c>
      <c r="AC686" s="227">
        <v>0</v>
      </c>
      <c r="AD686" s="227">
        <v>0</v>
      </c>
      <c r="AE686" s="226">
        <v>0</v>
      </c>
      <c r="AF686" s="227">
        <v>0</v>
      </c>
      <c r="AG686" s="227">
        <v>0</v>
      </c>
      <c r="AH686" s="227">
        <v>0</v>
      </c>
      <c r="AI686" s="227">
        <v>0</v>
      </c>
      <c r="AJ686" s="227">
        <v>0</v>
      </c>
      <c r="AK686" s="227">
        <v>0</v>
      </c>
      <c r="AL686" s="227">
        <v>0</v>
      </c>
      <c r="AM686" s="227">
        <v>0</v>
      </c>
      <c r="AN686" s="227">
        <v>0</v>
      </c>
      <c r="AO686" s="227">
        <v>0</v>
      </c>
      <c r="AP686" s="228">
        <v>0</v>
      </c>
      <c r="AQ686" s="227"/>
    </row>
    <row r="687" spans="1:43" s="13" customFormat="1" ht="12.75" outlineLevel="3" x14ac:dyDescent="0.2">
      <c r="A687" s="360" t="s">
        <v>1740</v>
      </c>
      <c r="B687" s="361" t="s">
        <v>2610</v>
      </c>
      <c r="C687" s="362" t="s">
        <v>3435</v>
      </c>
      <c r="D687" s="363"/>
      <c r="E687" s="364"/>
      <c r="F687" s="227">
        <v>3981999.86</v>
      </c>
      <c r="G687" s="227">
        <v>3198942.46</v>
      </c>
      <c r="H687" s="227">
        <f t="shared" si="95"/>
        <v>783057.39999999991</v>
      </c>
      <c r="I687" s="437">
        <f t="shared" si="96"/>
        <v>0.24478633479390557</v>
      </c>
      <c r="J687" s="437"/>
      <c r="K687" s="227"/>
      <c r="L687" s="227">
        <v>3198942.46</v>
      </c>
      <c r="M687" s="227">
        <f t="shared" si="97"/>
        <v>783057.39999999991</v>
      </c>
      <c r="N687" s="365"/>
      <c r="O687" s="18">
        <v>3719439.9</v>
      </c>
      <c r="P687" s="234">
        <f t="shared" si="98"/>
        <v>262559.95999999996</v>
      </c>
      <c r="Q687" s="353"/>
      <c r="R687" s="226">
        <v>355857.26</v>
      </c>
      <c r="S687" s="226">
        <v>299027.41000000003</v>
      </c>
      <c r="T687" s="227">
        <v>138014</v>
      </c>
      <c r="U687" s="227">
        <v>120327</v>
      </c>
      <c r="V687" s="227">
        <v>140697</v>
      </c>
      <c r="W687" s="227">
        <v>156098</v>
      </c>
      <c r="X687" s="227">
        <v>162490</v>
      </c>
      <c r="Y687" s="227">
        <v>159686</v>
      </c>
      <c r="Z687" s="227">
        <v>110956</v>
      </c>
      <c r="AA687" s="227">
        <v>135801</v>
      </c>
      <c r="AB687" s="227">
        <v>1211604.18</v>
      </c>
      <c r="AC687" s="227">
        <v>4836111</v>
      </c>
      <c r="AD687" s="227">
        <v>3198942.46</v>
      </c>
      <c r="AE687" s="226">
        <v>2325368.3199999998</v>
      </c>
      <c r="AF687" s="227">
        <v>1445045.58</v>
      </c>
      <c r="AG687" s="227">
        <v>507831.96</v>
      </c>
      <c r="AH687" s="227">
        <v>494414.13</v>
      </c>
      <c r="AI687" s="227">
        <v>303224</v>
      </c>
      <c r="AJ687" s="227">
        <v>3841206.19</v>
      </c>
      <c r="AK687" s="227">
        <v>5643806.5</v>
      </c>
      <c r="AL687" s="227">
        <v>6085222.29</v>
      </c>
      <c r="AM687" s="227">
        <v>7115488.3300000001</v>
      </c>
      <c r="AN687" s="227">
        <v>5529156.5199999996</v>
      </c>
      <c r="AO687" s="227">
        <v>3719439.9</v>
      </c>
      <c r="AP687" s="228">
        <v>3981999.86</v>
      </c>
      <c r="AQ687" s="227"/>
    </row>
    <row r="688" spans="1:43" s="13" customFormat="1" ht="12.75" outlineLevel="3" x14ac:dyDescent="0.2">
      <c r="A688" s="360" t="s">
        <v>1741</v>
      </c>
      <c r="B688" s="361" t="s">
        <v>2611</v>
      </c>
      <c r="C688" s="362" t="s">
        <v>3436</v>
      </c>
      <c r="D688" s="363"/>
      <c r="E688" s="364"/>
      <c r="F688" s="227">
        <v>369963.34</v>
      </c>
      <c r="G688" s="227">
        <v>383346.66000000003</v>
      </c>
      <c r="H688" s="227">
        <f t="shared" si="95"/>
        <v>-13383.320000000007</v>
      </c>
      <c r="I688" s="437">
        <f t="shared" si="96"/>
        <v>-3.4911794979510205E-2</v>
      </c>
      <c r="J688" s="437"/>
      <c r="K688" s="227"/>
      <c r="L688" s="227">
        <v>383346.66000000003</v>
      </c>
      <c r="M688" s="227">
        <f t="shared" si="97"/>
        <v>-13383.320000000007</v>
      </c>
      <c r="N688" s="365"/>
      <c r="O688" s="18">
        <v>460344.35000000003</v>
      </c>
      <c r="P688" s="234">
        <f t="shared" si="98"/>
        <v>-90381.010000000009</v>
      </c>
      <c r="Q688" s="353"/>
      <c r="R688" s="226">
        <v>117554</v>
      </c>
      <c r="S688" s="226">
        <v>213352</v>
      </c>
      <c r="T688" s="227">
        <v>1156558</v>
      </c>
      <c r="U688" s="227">
        <v>1854680.98</v>
      </c>
      <c r="V688" s="227">
        <v>1767821.98</v>
      </c>
      <c r="W688" s="227">
        <v>1634955.98</v>
      </c>
      <c r="X688" s="227">
        <v>1550824.6600000001</v>
      </c>
      <c r="Y688" s="227">
        <v>1182016.8</v>
      </c>
      <c r="Z688" s="227">
        <v>974606.06</v>
      </c>
      <c r="AA688" s="227">
        <v>987564.94000000006</v>
      </c>
      <c r="AB688" s="227">
        <v>1229235.93</v>
      </c>
      <c r="AC688" s="227">
        <v>1324219.3900000001</v>
      </c>
      <c r="AD688" s="227">
        <v>383346.66000000003</v>
      </c>
      <c r="AE688" s="226">
        <v>420635.66000000003</v>
      </c>
      <c r="AF688" s="227">
        <v>618037.32999999996</v>
      </c>
      <c r="AG688" s="227">
        <v>446735.59</v>
      </c>
      <c r="AH688" s="227">
        <v>628703.62</v>
      </c>
      <c r="AI688" s="227">
        <v>512760</v>
      </c>
      <c r="AJ688" s="227">
        <v>361928.8</v>
      </c>
      <c r="AK688" s="227">
        <v>818116.8</v>
      </c>
      <c r="AL688" s="227">
        <v>1348640.8</v>
      </c>
      <c r="AM688" s="227">
        <v>814608.8</v>
      </c>
      <c r="AN688" s="227">
        <v>1101877.49</v>
      </c>
      <c r="AO688" s="227">
        <v>460344.35000000003</v>
      </c>
      <c r="AP688" s="228">
        <v>369963.34</v>
      </c>
      <c r="AQ688" s="227"/>
    </row>
    <row r="689" spans="1:43" s="13" customFormat="1" ht="12.75" outlineLevel="3" x14ac:dyDescent="0.2">
      <c r="A689" s="360" t="s">
        <v>1742</v>
      </c>
      <c r="B689" s="361" t="s">
        <v>2612</v>
      </c>
      <c r="C689" s="362" t="s">
        <v>3437</v>
      </c>
      <c r="D689" s="363"/>
      <c r="E689" s="364"/>
      <c r="F689" s="227">
        <v>229189.63</v>
      </c>
      <c r="G689" s="227">
        <v>1136440.3600000001</v>
      </c>
      <c r="H689" s="227">
        <f t="shared" si="95"/>
        <v>-907250.7300000001</v>
      </c>
      <c r="I689" s="437">
        <f t="shared" si="96"/>
        <v>-0.79832674193303022</v>
      </c>
      <c r="J689" s="437"/>
      <c r="K689" s="227"/>
      <c r="L689" s="227">
        <v>1136440.3600000001</v>
      </c>
      <c r="M689" s="227">
        <f t="shared" si="97"/>
        <v>-907250.7300000001</v>
      </c>
      <c r="N689" s="365"/>
      <c r="O689" s="18">
        <v>150668.76</v>
      </c>
      <c r="P689" s="234">
        <f t="shared" si="98"/>
        <v>78520.87</v>
      </c>
      <c r="Q689" s="353"/>
      <c r="R689" s="226">
        <v>474331.82</v>
      </c>
      <c r="S689" s="226">
        <v>255471</v>
      </c>
      <c r="T689" s="227">
        <v>77872.509999999995</v>
      </c>
      <c r="U689" s="227">
        <v>1866099.12</v>
      </c>
      <c r="V689" s="227">
        <v>1463259.55</v>
      </c>
      <c r="W689" s="227">
        <v>1273110.18</v>
      </c>
      <c r="X689" s="227">
        <v>1105831.49</v>
      </c>
      <c r="Y689" s="227">
        <v>1045785.94</v>
      </c>
      <c r="Z689" s="227">
        <v>1023006.55</v>
      </c>
      <c r="AA689" s="227">
        <v>1028227.07</v>
      </c>
      <c r="AB689" s="227">
        <v>998897.31</v>
      </c>
      <c r="AC689" s="227">
        <v>1059472.9099999999</v>
      </c>
      <c r="AD689" s="227">
        <v>1136440.3600000001</v>
      </c>
      <c r="AE689" s="226">
        <v>577760.03</v>
      </c>
      <c r="AF689" s="227">
        <v>224378.6</v>
      </c>
      <c r="AG689" s="227">
        <v>0</v>
      </c>
      <c r="AH689" s="227">
        <v>-404488.57</v>
      </c>
      <c r="AI689" s="227">
        <v>-324800.58</v>
      </c>
      <c r="AJ689" s="227">
        <v>0</v>
      </c>
      <c r="AK689" s="227">
        <v>-166421.96</v>
      </c>
      <c r="AL689" s="227">
        <v>-86511.28</v>
      </c>
      <c r="AM689" s="227">
        <v>0</v>
      </c>
      <c r="AN689" s="227">
        <v>70915.77</v>
      </c>
      <c r="AO689" s="227">
        <v>150668.76</v>
      </c>
      <c r="AP689" s="228">
        <v>229189.63</v>
      </c>
      <c r="AQ689" s="227"/>
    </row>
    <row r="690" spans="1:43" s="13" customFormat="1" ht="12.75" outlineLevel="3" x14ac:dyDescent="0.2">
      <c r="A690" s="360" t="s">
        <v>1743</v>
      </c>
      <c r="B690" s="361" t="s">
        <v>2613</v>
      </c>
      <c r="C690" s="362" t="s">
        <v>3228</v>
      </c>
      <c r="D690" s="363"/>
      <c r="E690" s="364"/>
      <c r="F690" s="227">
        <v>3417327.54</v>
      </c>
      <c r="G690" s="227">
        <v>0</v>
      </c>
      <c r="H690" s="227">
        <f t="shared" si="95"/>
        <v>3417327.54</v>
      </c>
      <c r="I690" s="437" t="str">
        <f t="shared" si="96"/>
        <v>N.M.</v>
      </c>
      <c r="J690" s="437"/>
      <c r="K690" s="227"/>
      <c r="L690" s="227">
        <v>0</v>
      </c>
      <c r="M690" s="227">
        <f t="shared" si="97"/>
        <v>3417327.54</v>
      </c>
      <c r="N690" s="365"/>
      <c r="O690" s="18">
        <v>4487346.63</v>
      </c>
      <c r="P690" s="234">
        <f t="shared" si="98"/>
        <v>-1070019.0899999999</v>
      </c>
      <c r="Q690" s="353"/>
      <c r="R690" s="226">
        <v>0</v>
      </c>
      <c r="S690" s="226">
        <v>0</v>
      </c>
      <c r="T690" s="227">
        <v>0</v>
      </c>
      <c r="U690" s="227">
        <v>0</v>
      </c>
      <c r="V690" s="227">
        <v>0</v>
      </c>
      <c r="W690" s="227">
        <v>0</v>
      </c>
      <c r="X690" s="227">
        <v>0</v>
      </c>
      <c r="Y690" s="227">
        <v>128963.90000000001</v>
      </c>
      <c r="Z690" s="227">
        <v>0</v>
      </c>
      <c r="AA690" s="227">
        <v>0</v>
      </c>
      <c r="AB690" s="227">
        <v>0</v>
      </c>
      <c r="AC690" s="227">
        <v>0</v>
      </c>
      <c r="AD690" s="227">
        <v>0</v>
      </c>
      <c r="AE690" s="226">
        <v>0</v>
      </c>
      <c r="AF690" s="227">
        <v>0</v>
      </c>
      <c r="AG690" s="227">
        <v>0</v>
      </c>
      <c r="AH690" s="227">
        <v>156742.06</v>
      </c>
      <c r="AI690" s="227">
        <v>806911.11</v>
      </c>
      <c r="AJ690" s="227">
        <v>3594667.05</v>
      </c>
      <c r="AK690" s="227">
        <v>5039443.54</v>
      </c>
      <c r="AL690" s="227">
        <v>7037754.7400000002</v>
      </c>
      <c r="AM690" s="227">
        <v>6108033.0700000003</v>
      </c>
      <c r="AN690" s="227">
        <v>5395999.1600000001</v>
      </c>
      <c r="AO690" s="227">
        <v>4487346.63</v>
      </c>
      <c r="AP690" s="228">
        <v>3417327.54</v>
      </c>
      <c r="AQ690" s="227"/>
    </row>
    <row r="691" spans="1:43" s="13" customFormat="1" ht="12.75" outlineLevel="3" x14ac:dyDescent="0.2">
      <c r="A691" s="360" t="s">
        <v>1744</v>
      </c>
      <c r="B691" s="361" t="s">
        <v>2614</v>
      </c>
      <c r="C691" s="362" t="s">
        <v>3438</v>
      </c>
      <c r="D691" s="363"/>
      <c r="E691" s="364"/>
      <c r="F691" s="227">
        <v>2031384.4180000001</v>
      </c>
      <c r="G691" s="227">
        <v>2643690.4180000001</v>
      </c>
      <c r="H691" s="227">
        <f t="shared" si="95"/>
        <v>-612306</v>
      </c>
      <c r="I691" s="437">
        <f t="shared" si="96"/>
        <v>-0.23161032616792576</v>
      </c>
      <c r="J691" s="437"/>
      <c r="K691" s="227"/>
      <c r="L691" s="227">
        <v>2643690.4180000001</v>
      </c>
      <c r="M691" s="227">
        <f t="shared" si="97"/>
        <v>-612306</v>
      </c>
      <c r="N691" s="365"/>
      <c r="O691" s="18">
        <v>2082409.9180000001</v>
      </c>
      <c r="P691" s="234">
        <f t="shared" si="98"/>
        <v>-51025.5</v>
      </c>
      <c r="Q691" s="353"/>
      <c r="R691" s="226">
        <v>2636456.9180000001</v>
      </c>
      <c r="S691" s="226">
        <v>2592992.4980000001</v>
      </c>
      <c r="T691" s="227">
        <v>2549528.0780000002</v>
      </c>
      <c r="U691" s="227">
        <v>2506063.6680000001</v>
      </c>
      <c r="V691" s="227">
        <v>3078334.5780000002</v>
      </c>
      <c r="W691" s="227">
        <v>3024004.0580000002</v>
      </c>
      <c r="X691" s="227">
        <v>2969673.5380000002</v>
      </c>
      <c r="Y691" s="227">
        <v>2915343.0180000002</v>
      </c>
      <c r="Z691" s="227">
        <v>2861012.4980000001</v>
      </c>
      <c r="AA691" s="227">
        <v>2806681.9780000001</v>
      </c>
      <c r="AB691" s="227">
        <v>2752351.4580000001</v>
      </c>
      <c r="AC691" s="227">
        <v>2698020.9380000001</v>
      </c>
      <c r="AD691" s="227">
        <v>2643690.4180000001</v>
      </c>
      <c r="AE691" s="226">
        <v>2592664.9180000001</v>
      </c>
      <c r="AF691" s="227">
        <v>2541639.4180000001</v>
      </c>
      <c r="AG691" s="227">
        <v>2490613.9180000001</v>
      </c>
      <c r="AH691" s="227">
        <v>2439588.4180000001</v>
      </c>
      <c r="AI691" s="227">
        <v>2388562.9180000001</v>
      </c>
      <c r="AJ691" s="227">
        <v>2337537.4180000001</v>
      </c>
      <c r="AK691" s="227">
        <v>2286511.9180000001</v>
      </c>
      <c r="AL691" s="227">
        <v>2235486.4180000001</v>
      </c>
      <c r="AM691" s="227">
        <v>2184460.9180000001</v>
      </c>
      <c r="AN691" s="227">
        <v>2133435.4180000001</v>
      </c>
      <c r="AO691" s="227">
        <v>2082409.9180000001</v>
      </c>
      <c r="AP691" s="228">
        <v>2031384.4180000001</v>
      </c>
      <c r="AQ691" s="227"/>
    </row>
    <row r="692" spans="1:43" s="13" customFormat="1" ht="12.75" outlineLevel="3" x14ac:dyDescent="0.2">
      <c r="A692" s="360" t="s">
        <v>1745</v>
      </c>
      <c r="B692" s="361" t="s">
        <v>2615</v>
      </c>
      <c r="C692" s="362" t="s">
        <v>3439</v>
      </c>
      <c r="D692" s="363"/>
      <c r="E692" s="364"/>
      <c r="F692" s="227">
        <v>2097759.92</v>
      </c>
      <c r="G692" s="227">
        <v>2097759.92</v>
      </c>
      <c r="H692" s="227">
        <f t="shared" si="95"/>
        <v>0</v>
      </c>
      <c r="I692" s="437">
        <f t="shared" si="96"/>
        <v>0</v>
      </c>
      <c r="J692" s="437"/>
      <c r="K692" s="227"/>
      <c r="L692" s="227">
        <v>2097759.92</v>
      </c>
      <c r="M692" s="227">
        <f t="shared" si="97"/>
        <v>0</v>
      </c>
      <c r="N692" s="365"/>
      <c r="O692" s="18">
        <v>2097759.92</v>
      </c>
      <c r="P692" s="234">
        <f t="shared" si="98"/>
        <v>0</v>
      </c>
      <c r="Q692" s="353"/>
      <c r="R692" s="226">
        <v>1332349.31</v>
      </c>
      <c r="S692" s="226">
        <v>1401565.81</v>
      </c>
      <c r="T692" s="227">
        <v>1401565.81</v>
      </c>
      <c r="U692" s="227">
        <v>2097759.92</v>
      </c>
      <c r="V692" s="227">
        <v>2097759.92</v>
      </c>
      <c r="W692" s="227">
        <v>2097759.92</v>
      </c>
      <c r="X692" s="227">
        <v>2097759.92</v>
      </c>
      <c r="Y692" s="227">
        <v>2097759.92</v>
      </c>
      <c r="Z692" s="227">
        <v>2097759.92</v>
      </c>
      <c r="AA692" s="227">
        <v>2097759.92</v>
      </c>
      <c r="AB692" s="227">
        <v>2097759.92</v>
      </c>
      <c r="AC692" s="227">
        <v>2097759.92</v>
      </c>
      <c r="AD692" s="227">
        <v>2097759.92</v>
      </c>
      <c r="AE692" s="226">
        <v>2097759.92</v>
      </c>
      <c r="AF692" s="227">
        <v>2097759.92</v>
      </c>
      <c r="AG692" s="227">
        <v>2097759.92</v>
      </c>
      <c r="AH692" s="227">
        <v>2097759.92</v>
      </c>
      <c r="AI692" s="227">
        <v>2097759.92</v>
      </c>
      <c r="AJ692" s="227">
        <v>2097759.92</v>
      </c>
      <c r="AK692" s="227">
        <v>2097759.92</v>
      </c>
      <c r="AL692" s="227">
        <v>2097759.92</v>
      </c>
      <c r="AM692" s="227">
        <v>2097759.92</v>
      </c>
      <c r="AN692" s="227">
        <v>2097759.92</v>
      </c>
      <c r="AO692" s="227">
        <v>2097759.92</v>
      </c>
      <c r="AP692" s="228">
        <v>2097759.92</v>
      </c>
      <c r="AQ692" s="227"/>
    </row>
    <row r="693" spans="1:43" s="13" customFormat="1" ht="12.75" outlineLevel="3" x14ac:dyDescent="0.2">
      <c r="A693" s="360" t="s">
        <v>1746</v>
      </c>
      <c r="B693" s="361" t="s">
        <v>2616</v>
      </c>
      <c r="C693" s="362" t="s">
        <v>3440</v>
      </c>
      <c r="D693" s="363"/>
      <c r="E693" s="364"/>
      <c r="F693" s="227">
        <v>-11.33</v>
      </c>
      <c r="G693" s="227">
        <v>-11.33</v>
      </c>
      <c r="H693" s="227">
        <f t="shared" ref="H693:H719" si="99">+F693-G693</f>
        <v>0</v>
      </c>
      <c r="I693" s="437">
        <f t="shared" ref="I693:I719" si="100">IF(G693&lt;0,IF(H693=0,0,IF(OR(G693=0,F693=0),"N.M.",IF(ABS(H693/G693)&gt;=10,"N.M.",H693/(-G693)))),IF(H693=0,0,IF(OR(G693=0,F693=0),"N.M.",IF(ABS(H693/G693)&gt;=10,"N.M.",H693/G693))))</f>
        <v>0</v>
      </c>
      <c r="J693" s="437"/>
      <c r="K693" s="227"/>
      <c r="L693" s="227">
        <v>-11.33</v>
      </c>
      <c r="M693" s="227">
        <f t="shared" ref="M693:M719" si="101">F693-L693</f>
        <v>0</v>
      </c>
      <c r="N693" s="365"/>
      <c r="O693" s="18">
        <v>-11.33</v>
      </c>
      <c r="P693" s="234">
        <f t="shared" ref="P693:P719" si="102">+F693-O693</f>
        <v>0</v>
      </c>
      <c r="Q693" s="353"/>
      <c r="R693" s="226">
        <v>-11.33</v>
      </c>
      <c r="S693" s="226">
        <v>-11.33</v>
      </c>
      <c r="T693" s="227">
        <v>-11.33</v>
      </c>
      <c r="U693" s="227">
        <v>-11.33</v>
      </c>
      <c r="V693" s="227">
        <v>-11.33</v>
      </c>
      <c r="W693" s="227">
        <v>-11.33</v>
      </c>
      <c r="X693" s="227">
        <v>-11.33</v>
      </c>
      <c r="Y693" s="227">
        <v>-11.33</v>
      </c>
      <c r="Z693" s="227">
        <v>-11.33</v>
      </c>
      <c r="AA693" s="227">
        <v>-11.33</v>
      </c>
      <c r="AB693" s="227">
        <v>-11.33</v>
      </c>
      <c r="AC693" s="227">
        <v>-11.33</v>
      </c>
      <c r="AD693" s="227">
        <v>-11.33</v>
      </c>
      <c r="AE693" s="226">
        <v>-11.33</v>
      </c>
      <c r="AF693" s="227">
        <v>-11.33</v>
      </c>
      <c r="AG693" s="227">
        <v>-11.33</v>
      </c>
      <c r="AH693" s="227">
        <v>-11.33</v>
      </c>
      <c r="AI693" s="227">
        <v>-11.33</v>
      </c>
      <c r="AJ693" s="227">
        <v>-11.33</v>
      </c>
      <c r="AK693" s="227">
        <v>-11.33</v>
      </c>
      <c r="AL693" s="227">
        <v>-11.33</v>
      </c>
      <c r="AM693" s="227">
        <v>-11.33</v>
      </c>
      <c r="AN693" s="227">
        <v>-11.33</v>
      </c>
      <c r="AO693" s="227">
        <v>-11.33</v>
      </c>
      <c r="AP693" s="228">
        <v>-11.33</v>
      </c>
      <c r="AQ693" s="227"/>
    </row>
    <row r="694" spans="1:43" s="13" customFormat="1" ht="12.75" outlineLevel="3" x14ac:dyDescent="0.2">
      <c r="A694" s="360" t="s">
        <v>1747</v>
      </c>
      <c r="B694" s="361" t="s">
        <v>2617</v>
      </c>
      <c r="C694" s="362" t="s">
        <v>3441</v>
      </c>
      <c r="D694" s="363"/>
      <c r="E694" s="364"/>
      <c r="F694" s="227">
        <v>427163.39</v>
      </c>
      <c r="G694" s="227">
        <v>0</v>
      </c>
      <c r="H694" s="227">
        <f t="shared" si="99"/>
        <v>427163.39</v>
      </c>
      <c r="I694" s="437" t="str">
        <f t="shared" si="100"/>
        <v>N.M.</v>
      </c>
      <c r="J694" s="437"/>
      <c r="K694" s="227"/>
      <c r="L694" s="227">
        <v>0</v>
      </c>
      <c r="M694" s="227">
        <f t="shared" si="101"/>
        <v>427163.39</v>
      </c>
      <c r="N694" s="365"/>
      <c r="O694" s="18">
        <v>0</v>
      </c>
      <c r="P694" s="234">
        <f t="shared" si="102"/>
        <v>427163.39</v>
      </c>
      <c r="Q694" s="353"/>
      <c r="R694" s="226">
        <v>0</v>
      </c>
      <c r="S694" s="226">
        <v>0</v>
      </c>
      <c r="T694" s="227">
        <v>0</v>
      </c>
      <c r="U694" s="227">
        <v>0</v>
      </c>
      <c r="V694" s="227">
        <v>0</v>
      </c>
      <c r="W694" s="227">
        <v>0</v>
      </c>
      <c r="X694" s="227">
        <v>0</v>
      </c>
      <c r="Y694" s="227">
        <v>0</v>
      </c>
      <c r="Z694" s="227">
        <v>0</v>
      </c>
      <c r="AA694" s="227">
        <v>0</v>
      </c>
      <c r="AB694" s="227">
        <v>0</v>
      </c>
      <c r="AC694" s="227">
        <v>0</v>
      </c>
      <c r="AD694" s="227">
        <v>0</v>
      </c>
      <c r="AE694" s="226">
        <v>0</v>
      </c>
      <c r="AF694" s="227">
        <v>0</v>
      </c>
      <c r="AG694" s="227">
        <v>0</v>
      </c>
      <c r="AH694" s="227">
        <v>0</v>
      </c>
      <c r="AI694" s="227">
        <v>0</v>
      </c>
      <c r="AJ694" s="227">
        <v>0</v>
      </c>
      <c r="AK694" s="227">
        <v>0</v>
      </c>
      <c r="AL694" s="227">
        <v>0</v>
      </c>
      <c r="AM694" s="227">
        <v>0</v>
      </c>
      <c r="AN694" s="227">
        <v>252.19</v>
      </c>
      <c r="AO694" s="227">
        <v>0</v>
      </c>
      <c r="AP694" s="228">
        <v>427163.39</v>
      </c>
      <c r="AQ694" s="227"/>
    </row>
    <row r="695" spans="1:43" s="13" customFormat="1" ht="12.75" outlineLevel="3" x14ac:dyDescent="0.2">
      <c r="A695" s="360" t="s">
        <v>1748</v>
      </c>
      <c r="B695" s="361" t="s">
        <v>2618</v>
      </c>
      <c r="C695" s="362" t="s">
        <v>3442</v>
      </c>
      <c r="D695" s="363"/>
      <c r="E695" s="364"/>
      <c r="F695" s="227">
        <v>16402.900000000001</v>
      </c>
      <c r="G695" s="227">
        <v>39315.65</v>
      </c>
      <c r="H695" s="227">
        <f t="shared" si="99"/>
        <v>-22912.75</v>
      </c>
      <c r="I695" s="437">
        <f t="shared" si="100"/>
        <v>-0.58278955072598315</v>
      </c>
      <c r="J695" s="437"/>
      <c r="K695" s="227"/>
      <c r="L695" s="227">
        <v>39315.65</v>
      </c>
      <c r="M695" s="227">
        <f t="shared" si="101"/>
        <v>-22912.75</v>
      </c>
      <c r="N695" s="365"/>
      <c r="O695" s="18">
        <v>34958.47</v>
      </c>
      <c r="P695" s="234">
        <f t="shared" si="102"/>
        <v>-18555.57</v>
      </c>
      <c r="Q695" s="353"/>
      <c r="R695" s="226">
        <v>9479</v>
      </c>
      <c r="S695" s="226">
        <v>52961.14</v>
      </c>
      <c r="T695" s="227">
        <v>26011.9</v>
      </c>
      <c r="U695" s="227">
        <v>37536.410000000003</v>
      </c>
      <c r="V695" s="227">
        <v>66657.36</v>
      </c>
      <c r="W695" s="227">
        <v>68111.05</v>
      </c>
      <c r="X695" s="227">
        <v>68042.52</v>
      </c>
      <c r="Y695" s="227">
        <v>65296.630000000005</v>
      </c>
      <c r="Z695" s="227">
        <v>70721.400000000009</v>
      </c>
      <c r="AA695" s="227">
        <v>55674.92</v>
      </c>
      <c r="AB695" s="227">
        <v>49651.590000000004</v>
      </c>
      <c r="AC695" s="227">
        <v>56638.97</v>
      </c>
      <c r="AD695" s="227">
        <v>39315.65</v>
      </c>
      <c r="AE695" s="226">
        <v>63467.82</v>
      </c>
      <c r="AF695" s="227">
        <v>67991.930000000008</v>
      </c>
      <c r="AG695" s="227">
        <v>83807.7</v>
      </c>
      <c r="AH695" s="227">
        <v>58441.98</v>
      </c>
      <c r="AI695" s="227">
        <v>49870.96</v>
      </c>
      <c r="AJ695" s="227">
        <v>41613.03</v>
      </c>
      <c r="AK695" s="227">
        <v>54094.18</v>
      </c>
      <c r="AL695" s="227">
        <v>63448.85</v>
      </c>
      <c r="AM695" s="227">
        <v>61547.99</v>
      </c>
      <c r="AN695" s="227">
        <v>58935.39</v>
      </c>
      <c r="AO695" s="227">
        <v>34958.47</v>
      </c>
      <c r="AP695" s="228">
        <v>16402.900000000001</v>
      </c>
      <c r="AQ695" s="227"/>
    </row>
    <row r="696" spans="1:43" s="13" customFormat="1" ht="12.75" outlineLevel="3" x14ac:dyDescent="0.2">
      <c r="A696" s="360" t="s">
        <v>1749</v>
      </c>
      <c r="B696" s="361" t="s">
        <v>2619</v>
      </c>
      <c r="C696" s="362" t="s">
        <v>3443</v>
      </c>
      <c r="D696" s="363"/>
      <c r="E696" s="364"/>
      <c r="F696" s="227">
        <v>-2E-3</v>
      </c>
      <c r="G696" s="227">
        <v>-2E-3</v>
      </c>
      <c r="H696" s="227">
        <f t="shared" si="99"/>
        <v>0</v>
      </c>
      <c r="I696" s="437">
        <f t="shared" si="100"/>
        <v>0</v>
      </c>
      <c r="J696" s="437"/>
      <c r="K696" s="227"/>
      <c r="L696" s="227">
        <v>-2E-3</v>
      </c>
      <c r="M696" s="227">
        <f t="shared" si="101"/>
        <v>0</v>
      </c>
      <c r="N696" s="365"/>
      <c r="O696" s="18">
        <v>-2E-3</v>
      </c>
      <c r="P696" s="234">
        <f t="shared" si="102"/>
        <v>0</v>
      </c>
      <c r="Q696" s="353"/>
      <c r="R696" s="226">
        <v>-2E-3</v>
      </c>
      <c r="S696" s="226">
        <v>-2E-3</v>
      </c>
      <c r="T696" s="227">
        <v>-2E-3</v>
      </c>
      <c r="U696" s="227">
        <v>-2E-3</v>
      </c>
      <c r="V696" s="227">
        <v>-2E-3</v>
      </c>
      <c r="W696" s="227">
        <v>-2E-3</v>
      </c>
      <c r="X696" s="227">
        <v>-2E-3</v>
      </c>
      <c r="Y696" s="227">
        <v>-2E-3</v>
      </c>
      <c r="Z696" s="227">
        <v>-2E-3</v>
      </c>
      <c r="AA696" s="227">
        <v>-2E-3</v>
      </c>
      <c r="AB696" s="227">
        <v>-2E-3</v>
      </c>
      <c r="AC696" s="227">
        <v>-2E-3</v>
      </c>
      <c r="AD696" s="227">
        <v>-2E-3</v>
      </c>
      <c r="AE696" s="226">
        <v>-2E-3</v>
      </c>
      <c r="AF696" s="227">
        <v>-2E-3</v>
      </c>
      <c r="AG696" s="227">
        <v>-2E-3</v>
      </c>
      <c r="AH696" s="227">
        <v>-2E-3</v>
      </c>
      <c r="AI696" s="227">
        <v>-2E-3</v>
      </c>
      <c r="AJ696" s="227">
        <v>-2E-3</v>
      </c>
      <c r="AK696" s="227">
        <v>-2E-3</v>
      </c>
      <c r="AL696" s="227">
        <v>-2E-3</v>
      </c>
      <c r="AM696" s="227">
        <v>-2E-3</v>
      </c>
      <c r="AN696" s="227">
        <v>-2E-3</v>
      </c>
      <c r="AO696" s="227">
        <v>-2E-3</v>
      </c>
      <c r="AP696" s="228">
        <v>-2E-3</v>
      </c>
      <c r="AQ696" s="227"/>
    </row>
    <row r="697" spans="1:43" s="13" customFormat="1" ht="12.75" outlineLevel="3" x14ac:dyDescent="0.2">
      <c r="A697" s="360" t="s">
        <v>1750</v>
      </c>
      <c r="B697" s="361" t="s">
        <v>2620</v>
      </c>
      <c r="C697" s="362" t="s">
        <v>3444</v>
      </c>
      <c r="D697" s="363"/>
      <c r="E697" s="364"/>
      <c r="F697" s="227">
        <v>158731611.36000001</v>
      </c>
      <c r="G697" s="227">
        <v>201997122.09</v>
      </c>
      <c r="H697" s="227">
        <f t="shared" si="99"/>
        <v>-43265510.729999989</v>
      </c>
      <c r="I697" s="437">
        <f t="shared" si="100"/>
        <v>-0.21418874824722997</v>
      </c>
      <c r="J697" s="437"/>
      <c r="K697" s="227"/>
      <c r="L697" s="227">
        <v>201997122.09</v>
      </c>
      <c r="M697" s="227">
        <f t="shared" si="101"/>
        <v>-43265510.729999989</v>
      </c>
      <c r="N697" s="365"/>
      <c r="O697" s="18">
        <v>161711401.5</v>
      </c>
      <c r="P697" s="234">
        <f t="shared" si="102"/>
        <v>-2979790.1399999857</v>
      </c>
      <c r="Q697" s="353"/>
      <c r="R697" s="226">
        <v>244040771.94999999</v>
      </c>
      <c r="S697" s="226">
        <v>244040771.94999999</v>
      </c>
      <c r="T697" s="227">
        <v>240564508.69</v>
      </c>
      <c r="U697" s="227">
        <v>237088245.43000001</v>
      </c>
      <c r="V697" s="227">
        <v>233611982.13999999</v>
      </c>
      <c r="W697" s="227">
        <v>230135718.94999999</v>
      </c>
      <c r="X697" s="227">
        <v>226637356.71000001</v>
      </c>
      <c r="Y697" s="227">
        <v>223156675.56999999</v>
      </c>
      <c r="Z697" s="227">
        <v>219675994.33000001</v>
      </c>
      <c r="AA697" s="227">
        <v>216198320.77000001</v>
      </c>
      <c r="AB697" s="227">
        <v>209517545.90000001</v>
      </c>
      <c r="AC697" s="227">
        <v>206051983.18000001</v>
      </c>
      <c r="AD697" s="227">
        <v>201997122.09</v>
      </c>
      <c r="AE697" s="226">
        <v>201997122.09</v>
      </c>
      <c r="AF697" s="227">
        <v>198509766.97999999</v>
      </c>
      <c r="AG697" s="227">
        <v>192858614.69</v>
      </c>
      <c r="AH697" s="227">
        <v>189483329.38</v>
      </c>
      <c r="AI697" s="227">
        <v>186033330.96000001</v>
      </c>
      <c r="AJ697" s="227">
        <v>182583332.44999999</v>
      </c>
      <c r="AK697" s="227">
        <v>178456206.15000001</v>
      </c>
      <c r="AL697" s="227">
        <v>174960498.59</v>
      </c>
      <c r="AM697" s="227">
        <v>171464791.13</v>
      </c>
      <c r="AN697" s="227">
        <v>164473376.21000001</v>
      </c>
      <c r="AO697" s="227">
        <v>161711401.5</v>
      </c>
      <c r="AP697" s="228">
        <v>158731611.36000001</v>
      </c>
      <c r="AQ697" s="227"/>
    </row>
    <row r="698" spans="1:43" s="13" customFormat="1" ht="12.75" x14ac:dyDescent="0.2">
      <c r="A698" s="195" t="s">
        <v>1249</v>
      </c>
      <c r="B698" s="279" t="s">
        <v>1018</v>
      </c>
      <c r="C698" s="304" t="s">
        <v>1132</v>
      </c>
      <c r="D698" s="220"/>
      <c r="E698" s="320"/>
      <c r="F698" s="258">
        <v>171302791.02600002</v>
      </c>
      <c r="G698" s="258">
        <v>211496606.22600001</v>
      </c>
      <c r="H698" s="18">
        <f t="shared" si="99"/>
        <v>-40193815.199999988</v>
      </c>
      <c r="I698" s="232">
        <f t="shared" si="100"/>
        <v>-0.19004472893077953</v>
      </c>
      <c r="J698" s="321"/>
      <c r="K698" s="258"/>
      <c r="L698" s="258">
        <v>211496606.22600001</v>
      </c>
      <c r="M698" s="18">
        <f t="shared" si="101"/>
        <v>-40193815.199999988</v>
      </c>
      <c r="N698" s="225"/>
      <c r="O698" s="259">
        <v>174744318.116</v>
      </c>
      <c r="P698" s="234">
        <f t="shared" si="102"/>
        <v>-3441527.0899999738</v>
      </c>
      <c r="Q698" s="323"/>
      <c r="R698" s="226">
        <v>249280078.06599998</v>
      </c>
      <c r="S698" s="226">
        <v>248856130.47599998</v>
      </c>
      <c r="T698" s="227">
        <v>245914047.65599999</v>
      </c>
      <c r="U698" s="227">
        <v>245570701.19600001</v>
      </c>
      <c r="V698" s="227">
        <v>242226501.19599998</v>
      </c>
      <c r="W698" s="227">
        <v>238389746.80599999</v>
      </c>
      <c r="X698" s="227">
        <v>234591967.50600001</v>
      </c>
      <c r="Y698" s="227">
        <v>230751516.44599998</v>
      </c>
      <c r="Z698" s="227">
        <v>226814045.426</v>
      </c>
      <c r="AA698" s="227">
        <v>223310019.266</v>
      </c>
      <c r="AB698" s="227">
        <v>217857034.956</v>
      </c>
      <c r="AC698" s="227">
        <v>218124194.97600001</v>
      </c>
      <c r="AD698" s="227">
        <v>211496606.22600001</v>
      </c>
      <c r="AE698" s="226">
        <v>210074767.426</v>
      </c>
      <c r="AF698" s="227">
        <v>205504608.426</v>
      </c>
      <c r="AG698" s="227">
        <v>198485352.44600001</v>
      </c>
      <c r="AH698" s="227">
        <v>194954479.60600001</v>
      </c>
      <c r="AI698" s="227">
        <v>191867607.956</v>
      </c>
      <c r="AJ698" s="227">
        <v>194858033.52599999</v>
      </c>
      <c r="AK698" s="227">
        <v>194229505.71599999</v>
      </c>
      <c r="AL698" s="227">
        <v>193742288.99599999</v>
      </c>
      <c r="AM698" s="227">
        <v>189846678.82600001</v>
      </c>
      <c r="AN698" s="227">
        <v>180861696.736</v>
      </c>
      <c r="AO698" s="227">
        <v>174744318.116</v>
      </c>
      <c r="AP698" s="228">
        <v>171302791.02600002</v>
      </c>
    </row>
    <row r="699" spans="1:43" s="13" customFormat="1" ht="0.95" customHeight="1" outlineLevel="2" x14ac:dyDescent="0.2">
      <c r="A699" s="195"/>
      <c r="B699" s="279"/>
      <c r="C699" s="304"/>
      <c r="D699" s="220"/>
      <c r="E699" s="320"/>
      <c r="F699" s="258"/>
      <c r="G699" s="258"/>
      <c r="H699" s="18">
        <f t="shared" si="99"/>
        <v>0</v>
      </c>
      <c r="I699" s="232">
        <f t="shared" si="100"/>
        <v>0</v>
      </c>
      <c r="J699" s="321"/>
      <c r="K699" s="322"/>
      <c r="L699" s="259"/>
      <c r="M699" s="234">
        <f t="shared" si="101"/>
        <v>0</v>
      </c>
      <c r="N699" s="225"/>
      <c r="O699" s="259"/>
      <c r="P699" s="234">
        <f t="shared" si="102"/>
        <v>0</v>
      </c>
      <c r="Q699" s="323"/>
      <c r="R699" s="226"/>
      <c r="S699" s="226"/>
      <c r="T699" s="227"/>
      <c r="U699" s="227"/>
      <c r="V699" s="227"/>
      <c r="W699" s="227"/>
      <c r="X699" s="227"/>
      <c r="Y699" s="227"/>
      <c r="Z699" s="227"/>
      <c r="AA699" s="227"/>
      <c r="AB699" s="227"/>
      <c r="AC699" s="227"/>
      <c r="AD699" s="227"/>
      <c r="AE699" s="226"/>
      <c r="AF699" s="227"/>
      <c r="AG699" s="227"/>
      <c r="AH699" s="227"/>
      <c r="AI699" s="227"/>
      <c r="AJ699" s="227"/>
      <c r="AK699" s="227"/>
      <c r="AL699" s="227"/>
      <c r="AM699" s="227"/>
      <c r="AN699" s="227"/>
      <c r="AO699" s="227"/>
      <c r="AP699" s="228"/>
    </row>
    <row r="700" spans="1:43" s="13" customFormat="1" ht="12.75" x14ac:dyDescent="0.2">
      <c r="A700" s="195" t="s">
        <v>1250</v>
      </c>
      <c r="B700" s="279" t="s">
        <v>1020</v>
      </c>
      <c r="C700" s="304" t="s">
        <v>1133</v>
      </c>
      <c r="D700" s="220"/>
      <c r="E700" s="320"/>
      <c r="F700" s="258">
        <v>0</v>
      </c>
      <c r="G700" s="258">
        <v>0</v>
      </c>
      <c r="H700" s="18">
        <f t="shared" si="99"/>
        <v>0</v>
      </c>
      <c r="I700" s="232">
        <f t="shared" si="100"/>
        <v>0</v>
      </c>
      <c r="J700" s="321"/>
      <c r="K700" s="322"/>
      <c r="L700" s="259">
        <v>0</v>
      </c>
      <c r="M700" s="234">
        <f t="shared" si="101"/>
        <v>0</v>
      </c>
      <c r="N700" s="225"/>
      <c r="O700" s="259">
        <v>0</v>
      </c>
      <c r="P700" s="234">
        <f t="shared" si="102"/>
        <v>0</v>
      </c>
      <c r="Q700" s="323"/>
      <c r="R700" s="226">
        <v>0</v>
      </c>
      <c r="S700" s="226">
        <v>0</v>
      </c>
      <c r="T700" s="227">
        <v>0</v>
      </c>
      <c r="U700" s="227">
        <v>0</v>
      </c>
      <c r="V700" s="227">
        <v>0</v>
      </c>
      <c r="W700" s="227">
        <v>0</v>
      </c>
      <c r="X700" s="227">
        <v>0</v>
      </c>
      <c r="Y700" s="227">
        <v>0</v>
      </c>
      <c r="Z700" s="227">
        <v>0</v>
      </c>
      <c r="AA700" s="227">
        <v>0</v>
      </c>
      <c r="AB700" s="227">
        <v>0</v>
      </c>
      <c r="AC700" s="227">
        <v>0</v>
      </c>
      <c r="AD700" s="227">
        <v>0</v>
      </c>
      <c r="AE700" s="226">
        <v>0</v>
      </c>
      <c r="AF700" s="227">
        <v>0</v>
      </c>
      <c r="AG700" s="227">
        <v>0</v>
      </c>
      <c r="AH700" s="227">
        <v>0</v>
      </c>
      <c r="AI700" s="227">
        <v>0</v>
      </c>
      <c r="AJ700" s="227">
        <v>0</v>
      </c>
      <c r="AK700" s="227">
        <v>0</v>
      </c>
      <c r="AL700" s="227">
        <v>0</v>
      </c>
      <c r="AM700" s="227">
        <v>0</v>
      </c>
      <c r="AN700" s="227">
        <v>0</v>
      </c>
      <c r="AO700" s="227">
        <v>0</v>
      </c>
      <c r="AP700" s="228">
        <v>0</v>
      </c>
    </row>
    <row r="701" spans="1:43" s="13" customFormat="1" ht="0.95" customHeight="1" outlineLevel="2" x14ac:dyDescent="0.2">
      <c r="A701" s="195"/>
      <c r="B701" s="279"/>
      <c r="C701" s="304"/>
      <c r="D701" s="220"/>
      <c r="E701" s="320"/>
      <c r="F701" s="258"/>
      <c r="G701" s="258"/>
      <c r="H701" s="18">
        <f t="shared" si="99"/>
        <v>0</v>
      </c>
      <c r="I701" s="232">
        <f t="shared" si="100"/>
        <v>0</v>
      </c>
      <c r="J701" s="321"/>
      <c r="K701" s="322"/>
      <c r="L701" s="259"/>
      <c r="M701" s="234">
        <f t="shared" si="101"/>
        <v>0</v>
      </c>
      <c r="N701" s="225"/>
      <c r="O701" s="259"/>
      <c r="P701" s="234">
        <f t="shared" si="102"/>
        <v>0</v>
      </c>
      <c r="Q701" s="323"/>
      <c r="R701" s="226"/>
      <c r="S701" s="226"/>
      <c r="T701" s="227"/>
      <c r="U701" s="227"/>
      <c r="V701" s="227"/>
      <c r="W701" s="227"/>
      <c r="X701" s="227"/>
      <c r="Y701" s="227"/>
      <c r="Z701" s="227"/>
      <c r="AA701" s="227"/>
      <c r="AB701" s="227"/>
      <c r="AC701" s="227"/>
      <c r="AD701" s="227"/>
      <c r="AE701" s="226"/>
      <c r="AF701" s="227"/>
      <c r="AG701" s="227"/>
      <c r="AH701" s="227"/>
      <c r="AI701" s="227"/>
      <c r="AJ701" s="227"/>
      <c r="AK701" s="227"/>
      <c r="AL701" s="227"/>
      <c r="AM701" s="227"/>
      <c r="AN701" s="227"/>
      <c r="AO701" s="227"/>
      <c r="AP701" s="228"/>
    </row>
    <row r="702" spans="1:43" s="13" customFormat="1" ht="12.75" outlineLevel="3" x14ac:dyDescent="0.2">
      <c r="A702" s="360" t="s">
        <v>1751</v>
      </c>
      <c r="B702" s="361" t="s">
        <v>2621</v>
      </c>
      <c r="C702" s="362" t="s">
        <v>3445</v>
      </c>
      <c r="D702" s="363"/>
      <c r="E702" s="364"/>
      <c r="F702" s="227">
        <v>43324493.030000001</v>
      </c>
      <c r="G702" s="227">
        <v>45613662.490000002</v>
      </c>
      <c r="H702" s="227">
        <f t="shared" si="99"/>
        <v>-2289169.4600000009</v>
      </c>
      <c r="I702" s="437">
        <f t="shared" si="100"/>
        <v>-5.0186048105693361E-2</v>
      </c>
      <c r="J702" s="437"/>
      <c r="K702" s="227"/>
      <c r="L702" s="227">
        <v>45613662.490000002</v>
      </c>
      <c r="M702" s="227">
        <f t="shared" si="101"/>
        <v>-2289169.4600000009</v>
      </c>
      <c r="N702" s="365"/>
      <c r="O702" s="18">
        <v>43600255.399999999</v>
      </c>
      <c r="P702" s="234">
        <f t="shared" si="102"/>
        <v>-275762.36999999732</v>
      </c>
      <c r="Q702" s="353"/>
      <c r="R702" s="226">
        <v>47839411.109999999</v>
      </c>
      <c r="S702" s="226">
        <v>47839411.109999999</v>
      </c>
      <c r="T702" s="227">
        <v>47656533.240000002</v>
      </c>
      <c r="U702" s="227">
        <v>47473655.380000003</v>
      </c>
      <c r="V702" s="227">
        <v>47290777.350000001</v>
      </c>
      <c r="W702" s="227">
        <v>47107899.5</v>
      </c>
      <c r="X702" s="227">
        <v>46925021.649999999</v>
      </c>
      <c r="Y702" s="227">
        <v>46742143.799999997</v>
      </c>
      <c r="Z702" s="227">
        <v>46559265.950000003</v>
      </c>
      <c r="AA702" s="227">
        <v>46378567.100000001</v>
      </c>
      <c r="AB702" s="227">
        <v>46013761.399999999</v>
      </c>
      <c r="AC702" s="227">
        <v>45831155.549999997</v>
      </c>
      <c r="AD702" s="227">
        <v>45613662.490000002</v>
      </c>
      <c r="AE702" s="226">
        <v>45613662.490000002</v>
      </c>
      <c r="AF702" s="227">
        <v>45435919.490000002</v>
      </c>
      <c r="AG702" s="227">
        <v>45258176.490000002</v>
      </c>
      <c r="AH702" s="227">
        <v>45080433.490000002</v>
      </c>
      <c r="AI702" s="227">
        <v>44902690.490000002</v>
      </c>
      <c r="AJ702" s="227">
        <v>44724947.490000002</v>
      </c>
      <c r="AK702" s="227">
        <v>44547204.490000002</v>
      </c>
      <c r="AL702" s="227">
        <v>44369461.490000002</v>
      </c>
      <c r="AM702" s="227">
        <v>44191718.490000002</v>
      </c>
      <c r="AN702" s="227">
        <v>43836232.490000002</v>
      </c>
      <c r="AO702" s="227">
        <v>43600255.399999999</v>
      </c>
      <c r="AP702" s="228">
        <v>43324493.030000001</v>
      </c>
      <c r="AQ702" s="227"/>
    </row>
    <row r="703" spans="1:43" s="13" customFormat="1" ht="12.75" outlineLevel="3" x14ac:dyDescent="0.2">
      <c r="A703" s="360" t="s">
        <v>1752</v>
      </c>
      <c r="B703" s="361" t="s">
        <v>2622</v>
      </c>
      <c r="C703" s="362" t="s">
        <v>3446</v>
      </c>
      <c r="D703" s="363"/>
      <c r="E703" s="364"/>
      <c r="F703" s="227">
        <v>-16461176.27</v>
      </c>
      <c r="G703" s="227">
        <v>-17066875.27</v>
      </c>
      <c r="H703" s="227">
        <f t="shared" si="99"/>
        <v>605699</v>
      </c>
      <c r="I703" s="437">
        <f t="shared" si="100"/>
        <v>3.54897419954016E-2</v>
      </c>
      <c r="J703" s="437"/>
      <c r="K703" s="227"/>
      <c r="L703" s="227">
        <v>-17066875.27</v>
      </c>
      <c r="M703" s="227">
        <f t="shared" si="101"/>
        <v>605699</v>
      </c>
      <c r="N703" s="365"/>
      <c r="O703" s="18">
        <v>-16566923.27</v>
      </c>
      <c r="P703" s="234">
        <f t="shared" si="102"/>
        <v>105747</v>
      </c>
      <c r="Q703" s="353"/>
      <c r="R703" s="226">
        <v>-17694477.27</v>
      </c>
      <c r="S703" s="226">
        <v>-17694477.27</v>
      </c>
      <c r="T703" s="227">
        <v>-17644778.27</v>
      </c>
      <c r="U703" s="227">
        <v>-17595079.27</v>
      </c>
      <c r="V703" s="227">
        <v>-17545380.27</v>
      </c>
      <c r="W703" s="227">
        <v>-17495681.27</v>
      </c>
      <c r="X703" s="227">
        <v>-17445982.27</v>
      </c>
      <c r="Y703" s="227">
        <v>-17396283.27</v>
      </c>
      <c r="Z703" s="227">
        <v>-17346584.27</v>
      </c>
      <c r="AA703" s="227">
        <v>-17299064.27</v>
      </c>
      <c r="AB703" s="227">
        <v>-17200616.27</v>
      </c>
      <c r="AC703" s="227">
        <v>-17151189.27</v>
      </c>
      <c r="AD703" s="227">
        <v>-17066875.27</v>
      </c>
      <c r="AE703" s="226">
        <v>-17066875.27</v>
      </c>
      <c r="AF703" s="227">
        <v>-17022272.27</v>
      </c>
      <c r="AG703" s="227">
        <v>-16977669.27</v>
      </c>
      <c r="AH703" s="227">
        <v>-16933066.27</v>
      </c>
      <c r="AI703" s="227">
        <v>-16888463.27</v>
      </c>
      <c r="AJ703" s="227">
        <v>-16843860.27</v>
      </c>
      <c r="AK703" s="227">
        <v>-16799257.27</v>
      </c>
      <c r="AL703" s="227">
        <v>-16754654.27</v>
      </c>
      <c r="AM703" s="227">
        <v>-16710051.27</v>
      </c>
      <c r="AN703" s="227">
        <v>-16620845.27</v>
      </c>
      <c r="AO703" s="227">
        <v>-16566923.27</v>
      </c>
      <c r="AP703" s="228">
        <v>-16461176.27</v>
      </c>
      <c r="AQ703" s="227"/>
    </row>
    <row r="704" spans="1:43" s="13" customFormat="1" ht="12.75" x14ac:dyDescent="0.2">
      <c r="A704" s="195" t="s">
        <v>1251</v>
      </c>
      <c r="B704" s="279" t="s">
        <v>1022</v>
      </c>
      <c r="C704" s="304" t="s">
        <v>1134</v>
      </c>
      <c r="D704" s="220"/>
      <c r="E704" s="320"/>
      <c r="F704" s="258">
        <v>26863316.760000002</v>
      </c>
      <c r="G704" s="258">
        <v>28546787.220000003</v>
      </c>
      <c r="H704" s="18">
        <f t="shared" si="99"/>
        <v>-1683470.4600000009</v>
      </c>
      <c r="I704" s="232">
        <f t="shared" si="100"/>
        <v>-5.8972326623871502E-2</v>
      </c>
      <c r="J704" s="321"/>
      <c r="K704" s="258"/>
      <c r="L704" s="258">
        <v>28546787.220000003</v>
      </c>
      <c r="M704" s="18">
        <f t="shared" si="101"/>
        <v>-1683470.4600000009</v>
      </c>
      <c r="N704" s="225"/>
      <c r="O704" s="259">
        <v>27033332.129999999</v>
      </c>
      <c r="P704" s="234">
        <f t="shared" si="102"/>
        <v>-170015.36999999732</v>
      </c>
      <c r="Q704" s="323"/>
      <c r="R704" s="226">
        <v>30144933.84</v>
      </c>
      <c r="S704" s="226">
        <v>30144933.84</v>
      </c>
      <c r="T704" s="227">
        <v>30011754.970000003</v>
      </c>
      <c r="U704" s="227">
        <v>29878576.110000003</v>
      </c>
      <c r="V704" s="227">
        <v>29745397.080000002</v>
      </c>
      <c r="W704" s="227">
        <v>29612218.23</v>
      </c>
      <c r="X704" s="227">
        <v>29479039.379999999</v>
      </c>
      <c r="Y704" s="227">
        <v>29345860.529999997</v>
      </c>
      <c r="Z704" s="227">
        <v>29212681.680000003</v>
      </c>
      <c r="AA704" s="227">
        <v>29079502.830000002</v>
      </c>
      <c r="AB704" s="227">
        <v>28813145.129999999</v>
      </c>
      <c r="AC704" s="227">
        <v>28679966.279999997</v>
      </c>
      <c r="AD704" s="227">
        <v>28546787.220000003</v>
      </c>
      <c r="AE704" s="226">
        <v>28546787.220000003</v>
      </c>
      <c r="AF704" s="227">
        <v>28413647.220000003</v>
      </c>
      <c r="AG704" s="227">
        <v>28280507.220000003</v>
      </c>
      <c r="AH704" s="227">
        <v>28147367.220000003</v>
      </c>
      <c r="AI704" s="227">
        <v>28014227.220000003</v>
      </c>
      <c r="AJ704" s="227">
        <v>27881087.220000003</v>
      </c>
      <c r="AK704" s="227">
        <v>27747947.220000003</v>
      </c>
      <c r="AL704" s="227">
        <v>27614807.220000003</v>
      </c>
      <c r="AM704" s="227">
        <v>27481667.220000003</v>
      </c>
      <c r="AN704" s="227">
        <v>27215387.220000003</v>
      </c>
      <c r="AO704" s="227">
        <v>27033332.129999999</v>
      </c>
      <c r="AP704" s="228">
        <v>26863316.760000002</v>
      </c>
    </row>
    <row r="705" spans="1:43" s="13" customFormat="1" ht="0.95" customHeight="1" outlineLevel="2" x14ac:dyDescent="0.2">
      <c r="A705" s="195"/>
      <c r="B705" s="279"/>
      <c r="C705" s="304"/>
      <c r="D705" s="220"/>
      <c r="E705" s="320"/>
      <c r="F705" s="258"/>
      <c r="G705" s="258"/>
      <c r="H705" s="18">
        <f t="shared" si="99"/>
        <v>0</v>
      </c>
      <c r="I705" s="232">
        <f t="shared" si="100"/>
        <v>0</v>
      </c>
      <c r="J705" s="321"/>
      <c r="K705" s="258"/>
      <c r="L705" s="258"/>
      <c r="M705" s="18">
        <f t="shared" si="101"/>
        <v>0</v>
      </c>
      <c r="N705" s="225"/>
      <c r="O705" s="259"/>
      <c r="P705" s="234">
        <f t="shared" si="102"/>
        <v>0</v>
      </c>
      <c r="Q705" s="323"/>
      <c r="R705" s="226"/>
      <c r="S705" s="226"/>
      <c r="T705" s="227"/>
      <c r="U705" s="227"/>
      <c r="V705" s="227"/>
      <c r="W705" s="227"/>
      <c r="X705" s="227"/>
      <c r="Y705" s="227"/>
      <c r="Z705" s="227"/>
      <c r="AA705" s="227"/>
      <c r="AB705" s="227"/>
      <c r="AC705" s="227"/>
      <c r="AD705" s="227"/>
      <c r="AE705" s="226"/>
      <c r="AF705" s="227"/>
      <c r="AG705" s="227"/>
      <c r="AH705" s="227"/>
      <c r="AI705" s="227"/>
      <c r="AJ705" s="227"/>
      <c r="AK705" s="227"/>
      <c r="AL705" s="227"/>
      <c r="AM705" s="227"/>
      <c r="AN705" s="227"/>
      <c r="AO705" s="227"/>
      <c r="AP705" s="228"/>
    </row>
    <row r="706" spans="1:43" s="13" customFormat="1" ht="12.75" outlineLevel="3" x14ac:dyDescent="0.2">
      <c r="A706" s="360" t="s">
        <v>1753</v>
      </c>
      <c r="B706" s="361" t="s">
        <v>2623</v>
      </c>
      <c r="C706" s="362" t="s">
        <v>3447</v>
      </c>
      <c r="D706" s="363"/>
      <c r="E706" s="364"/>
      <c r="F706" s="227">
        <v>334609651.77999997</v>
      </c>
      <c r="G706" s="227">
        <v>359773863.63999999</v>
      </c>
      <c r="H706" s="227">
        <f t="shared" si="99"/>
        <v>-25164211.860000014</v>
      </c>
      <c r="I706" s="437">
        <f t="shared" si="100"/>
        <v>-6.9944524611660078E-2</v>
      </c>
      <c r="J706" s="437"/>
      <c r="K706" s="227"/>
      <c r="L706" s="227">
        <v>359773863.63999999</v>
      </c>
      <c r="M706" s="227">
        <f t="shared" si="101"/>
        <v>-25164211.860000014</v>
      </c>
      <c r="N706" s="365"/>
      <c r="O706" s="18">
        <v>335766479.95999998</v>
      </c>
      <c r="P706" s="234">
        <f t="shared" si="102"/>
        <v>-1156828.1800000072</v>
      </c>
      <c r="Q706" s="353"/>
      <c r="R706" s="226">
        <v>372208787.11000001</v>
      </c>
      <c r="S706" s="226">
        <v>372208787.11000001</v>
      </c>
      <c r="T706" s="227">
        <v>371107205.77999997</v>
      </c>
      <c r="U706" s="227">
        <v>370067815.50999999</v>
      </c>
      <c r="V706" s="227">
        <v>367738454.19999999</v>
      </c>
      <c r="W706" s="227">
        <v>366266230.75</v>
      </c>
      <c r="X706" s="227">
        <v>364821626.19999999</v>
      </c>
      <c r="Y706" s="227">
        <v>363336969.26999998</v>
      </c>
      <c r="Z706" s="227">
        <v>361865342.82999998</v>
      </c>
      <c r="AA706" s="227">
        <v>360391048.68000001</v>
      </c>
      <c r="AB706" s="227">
        <v>360030131.94</v>
      </c>
      <c r="AC706" s="227">
        <v>360915768.52999997</v>
      </c>
      <c r="AD706" s="227">
        <v>359773863.63999999</v>
      </c>
      <c r="AE706" s="226">
        <v>359773863.63999999</v>
      </c>
      <c r="AF706" s="227">
        <v>358530204.95999998</v>
      </c>
      <c r="AG706" s="227">
        <v>352801938.67000002</v>
      </c>
      <c r="AH706" s="227">
        <v>356208819.22000003</v>
      </c>
      <c r="AI706" s="227">
        <v>354977354.81</v>
      </c>
      <c r="AJ706" s="227">
        <v>357563398.995</v>
      </c>
      <c r="AK706" s="227">
        <v>349021077.48000002</v>
      </c>
      <c r="AL706" s="227">
        <v>351251300.47000003</v>
      </c>
      <c r="AM706" s="227">
        <v>359962499.31599998</v>
      </c>
      <c r="AN706" s="227">
        <v>345144424.22000003</v>
      </c>
      <c r="AO706" s="227">
        <v>335766479.95999998</v>
      </c>
      <c r="AP706" s="228">
        <v>334609651.77999997</v>
      </c>
      <c r="AQ706" s="227"/>
    </row>
    <row r="707" spans="1:43" s="13" customFormat="1" ht="12.75" outlineLevel="3" x14ac:dyDescent="0.2">
      <c r="A707" s="360" t="s">
        <v>1754</v>
      </c>
      <c r="B707" s="361" t="s">
        <v>2624</v>
      </c>
      <c r="C707" s="362" t="s">
        <v>3448</v>
      </c>
      <c r="D707" s="363"/>
      <c r="E707" s="364"/>
      <c r="F707" s="227">
        <v>35167077.770000003</v>
      </c>
      <c r="G707" s="227">
        <v>32492250.109999999</v>
      </c>
      <c r="H707" s="227">
        <f t="shared" si="99"/>
        <v>2674827.6600000039</v>
      </c>
      <c r="I707" s="437">
        <f t="shared" si="100"/>
        <v>8.2322019895346793E-2</v>
      </c>
      <c r="J707" s="437"/>
      <c r="K707" s="227"/>
      <c r="L707" s="227">
        <v>32492250.109999999</v>
      </c>
      <c r="M707" s="227">
        <f t="shared" si="101"/>
        <v>2674827.6600000039</v>
      </c>
      <c r="N707" s="365"/>
      <c r="O707" s="18">
        <v>34465958.049999997</v>
      </c>
      <c r="P707" s="234">
        <f t="shared" si="102"/>
        <v>701119.72000000626</v>
      </c>
      <c r="Q707" s="353"/>
      <c r="R707" s="226">
        <v>32001136.079999998</v>
      </c>
      <c r="S707" s="226">
        <v>32001136.079999998</v>
      </c>
      <c r="T707" s="227">
        <v>32009489.5</v>
      </c>
      <c r="U707" s="227">
        <v>32970399.109999999</v>
      </c>
      <c r="V707" s="227">
        <v>32754208.18</v>
      </c>
      <c r="W707" s="227">
        <v>32658075</v>
      </c>
      <c r="X707" s="227">
        <v>32741728.079999998</v>
      </c>
      <c r="Y707" s="227">
        <v>32838246.52</v>
      </c>
      <c r="Z707" s="227">
        <v>32828518.460000001</v>
      </c>
      <c r="AA707" s="227">
        <v>32934838.600000001</v>
      </c>
      <c r="AB707" s="227">
        <v>33295340.489999998</v>
      </c>
      <c r="AC707" s="227">
        <v>33387433.34</v>
      </c>
      <c r="AD707" s="227">
        <v>32492250.109999999</v>
      </c>
      <c r="AE707" s="226">
        <v>32492250.109999999</v>
      </c>
      <c r="AF707" s="227">
        <v>32518979.039999999</v>
      </c>
      <c r="AG707" s="227">
        <v>32507042.359999999</v>
      </c>
      <c r="AH707" s="227">
        <v>32527656.940000001</v>
      </c>
      <c r="AI707" s="227">
        <v>32598573.27</v>
      </c>
      <c r="AJ707" s="227">
        <v>32604558.07</v>
      </c>
      <c r="AK707" s="227">
        <v>33694750.299999997</v>
      </c>
      <c r="AL707" s="227">
        <v>32745532.629999999</v>
      </c>
      <c r="AM707" s="227">
        <v>32682403.809999999</v>
      </c>
      <c r="AN707" s="227">
        <v>33137621.52</v>
      </c>
      <c r="AO707" s="227">
        <v>34465958.049999997</v>
      </c>
      <c r="AP707" s="228">
        <v>35167077.770000003</v>
      </c>
      <c r="AQ707" s="227"/>
    </row>
    <row r="708" spans="1:43" s="13" customFormat="1" ht="12.75" outlineLevel="3" x14ac:dyDescent="0.2">
      <c r="A708" s="360" t="s">
        <v>1755</v>
      </c>
      <c r="B708" s="361" t="s">
        <v>2625</v>
      </c>
      <c r="C708" s="362" t="s">
        <v>3449</v>
      </c>
      <c r="D708" s="363"/>
      <c r="E708" s="364"/>
      <c r="F708" s="227">
        <v>-92592170.010000005</v>
      </c>
      <c r="G708" s="227">
        <v>-112321280.01000001</v>
      </c>
      <c r="H708" s="227">
        <f t="shared" si="99"/>
        <v>19729110</v>
      </c>
      <c r="I708" s="437">
        <f t="shared" si="100"/>
        <v>0.17564890640708075</v>
      </c>
      <c r="J708" s="437"/>
      <c r="K708" s="227"/>
      <c r="L708" s="227">
        <v>-112321280.01000001</v>
      </c>
      <c r="M708" s="227">
        <f t="shared" si="101"/>
        <v>19729110</v>
      </c>
      <c r="N708" s="365"/>
      <c r="O708" s="18">
        <v>-93842783.010000005</v>
      </c>
      <c r="P708" s="234">
        <f t="shared" si="102"/>
        <v>1250613</v>
      </c>
      <c r="Q708" s="353"/>
      <c r="R708" s="226">
        <v>-133140573.01000001</v>
      </c>
      <c r="S708" s="226">
        <v>-133140573.01000001</v>
      </c>
      <c r="T708" s="227">
        <v>-131432237.01000001</v>
      </c>
      <c r="U708" s="227">
        <v>-129723901.01000001</v>
      </c>
      <c r="V708" s="227">
        <v>-128015565.01000001</v>
      </c>
      <c r="W708" s="227">
        <v>-126307229.01000001</v>
      </c>
      <c r="X708" s="227">
        <v>-124595231.01000001</v>
      </c>
      <c r="Y708" s="227">
        <v>-122886163.01000001</v>
      </c>
      <c r="Z708" s="227">
        <v>-121177095.01000001</v>
      </c>
      <c r="AA708" s="227">
        <v>-119477196.01000001</v>
      </c>
      <c r="AB708" s="227">
        <v>-116242941.01000001</v>
      </c>
      <c r="AC708" s="227">
        <v>-114543371.01000001</v>
      </c>
      <c r="AD708" s="227">
        <v>-112321280.01000001</v>
      </c>
      <c r="AE708" s="226">
        <v>-112321280.01000001</v>
      </c>
      <c r="AF708" s="227">
        <v>-110605486.01000001</v>
      </c>
      <c r="AG708" s="227">
        <v>-108889692.01000001</v>
      </c>
      <c r="AH708" s="227">
        <v>-107173898.01000001</v>
      </c>
      <c r="AI708" s="227">
        <v>-105458104.01000001</v>
      </c>
      <c r="AJ708" s="227">
        <v>-103742310.01000001</v>
      </c>
      <c r="AK708" s="227">
        <v>-101673345.01000001</v>
      </c>
      <c r="AL708" s="227">
        <v>-99935413.010000005</v>
      </c>
      <c r="AM708" s="227">
        <v>-98197481.010000005</v>
      </c>
      <c r="AN708" s="227">
        <v>-94721617.010000005</v>
      </c>
      <c r="AO708" s="227">
        <v>-93842783.010000005</v>
      </c>
      <c r="AP708" s="228">
        <v>-92592170.010000005</v>
      </c>
      <c r="AQ708" s="227"/>
    </row>
    <row r="709" spans="1:43" s="13" customFormat="1" ht="12.75" x14ac:dyDescent="0.2">
      <c r="A709" s="195" t="s">
        <v>1252</v>
      </c>
      <c r="B709" s="279" t="s">
        <v>1024</v>
      </c>
      <c r="C709" s="304" t="s">
        <v>1135</v>
      </c>
      <c r="D709" s="220"/>
      <c r="E709" s="320"/>
      <c r="F709" s="258">
        <v>277184559.53999996</v>
      </c>
      <c r="G709" s="258">
        <v>279944833.74000001</v>
      </c>
      <c r="H709" s="18">
        <f t="shared" si="99"/>
        <v>-2760274.2000000477</v>
      </c>
      <c r="I709" s="232">
        <f t="shared" si="100"/>
        <v>-9.8600647960650142E-3</v>
      </c>
      <c r="J709" s="321"/>
      <c r="K709" s="258"/>
      <c r="L709" s="258">
        <v>279944833.74000001</v>
      </c>
      <c r="M709" s="18">
        <f t="shared" si="101"/>
        <v>-2760274.2000000477</v>
      </c>
      <c r="N709" s="225"/>
      <c r="O709" s="259">
        <v>276389655</v>
      </c>
      <c r="P709" s="234">
        <f t="shared" si="102"/>
        <v>794904.53999996185</v>
      </c>
      <c r="Q709" s="323"/>
      <c r="R709" s="226">
        <v>271069350.18000001</v>
      </c>
      <c r="S709" s="226">
        <v>271069350.18000001</v>
      </c>
      <c r="T709" s="227">
        <v>271684458.26999998</v>
      </c>
      <c r="U709" s="227">
        <v>273314313.61000001</v>
      </c>
      <c r="V709" s="227">
        <v>272477097.37</v>
      </c>
      <c r="W709" s="227">
        <v>272617076.74000001</v>
      </c>
      <c r="X709" s="227">
        <v>272968123.26999998</v>
      </c>
      <c r="Y709" s="227">
        <v>273289052.77999997</v>
      </c>
      <c r="Z709" s="227">
        <v>273516766.27999997</v>
      </c>
      <c r="AA709" s="227">
        <v>273848691.27000004</v>
      </c>
      <c r="AB709" s="227">
        <v>277082531.42000002</v>
      </c>
      <c r="AC709" s="227">
        <v>279759830.85999995</v>
      </c>
      <c r="AD709" s="227">
        <v>279944833.74000001</v>
      </c>
      <c r="AE709" s="226">
        <v>279944833.74000001</v>
      </c>
      <c r="AF709" s="227">
        <v>280443697.99000001</v>
      </c>
      <c r="AG709" s="227">
        <v>276419289.02000004</v>
      </c>
      <c r="AH709" s="227">
        <v>281562578.15000004</v>
      </c>
      <c r="AI709" s="227">
        <v>282117824.06999999</v>
      </c>
      <c r="AJ709" s="227">
        <v>286425647.05500001</v>
      </c>
      <c r="AK709" s="227">
        <v>281042482.77000004</v>
      </c>
      <c r="AL709" s="227">
        <v>284061420.09000003</v>
      </c>
      <c r="AM709" s="227">
        <v>294447422.116</v>
      </c>
      <c r="AN709" s="227">
        <v>283560428.73000002</v>
      </c>
      <c r="AO709" s="227">
        <v>276389655</v>
      </c>
      <c r="AP709" s="228">
        <v>277184559.53999996</v>
      </c>
    </row>
    <row r="710" spans="1:43" s="13" customFormat="1" ht="0.95" customHeight="1" outlineLevel="2" x14ac:dyDescent="0.2">
      <c r="A710" s="195"/>
      <c r="B710" s="279"/>
      <c r="C710" s="304"/>
      <c r="D710" s="220"/>
      <c r="E710" s="320"/>
      <c r="F710" s="258"/>
      <c r="G710" s="258"/>
      <c r="H710" s="18">
        <f t="shared" si="99"/>
        <v>0</v>
      </c>
      <c r="I710" s="232">
        <f t="shared" si="100"/>
        <v>0</v>
      </c>
      <c r="J710" s="321"/>
      <c r="K710" s="258"/>
      <c r="L710" s="258"/>
      <c r="M710" s="18">
        <f t="shared" si="101"/>
        <v>0</v>
      </c>
      <c r="N710" s="225"/>
      <c r="O710" s="259"/>
      <c r="P710" s="234">
        <f t="shared" si="102"/>
        <v>0</v>
      </c>
      <c r="Q710" s="323"/>
      <c r="R710" s="226"/>
      <c r="S710" s="226"/>
      <c r="T710" s="227"/>
      <c r="U710" s="227"/>
      <c r="V710" s="227"/>
      <c r="W710" s="227"/>
      <c r="X710" s="227"/>
      <c r="Y710" s="227"/>
      <c r="Z710" s="227"/>
      <c r="AA710" s="227"/>
      <c r="AB710" s="227"/>
      <c r="AC710" s="227"/>
      <c r="AD710" s="227"/>
      <c r="AE710" s="226"/>
      <c r="AF710" s="227"/>
      <c r="AG710" s="227"/>
      <c r="AH710" s="227"/>
      <c r="AI710" s="227"/>
      <c r="AJ710" s="227"/>
      <c r="AK710" s="227"/>
      <c r="AL710" s="227"/>
      <c r="AM710" s="227"/>
      <c r="AN710" s="227"/>
      <c r="AO710" s="227"/>
      <c r="AP710" s="228"/>
    </row>
    <row r="711" spans="1:43" s="13" customFormat="1" ht="12.75" outlineLevel="3" x14ac:dyDescent="0.2">
      <c r="A711" s="360" t="s">
        <v>1756</v>
      </c>
      <c r="B711" s="361" t="s">
        <v>2626</v>
      </c>
      <c r="C711" s="362" t="s">
        <v>3286</v>
      </c>
      <c r="D711" s="363"/>
      <c r="E711" s="364"/>
      <c r="F711" s="227">
        <v>124704186.73999999</v>
      </c>
      <c r="G711" s="227">
        <v>125796401.73</v>
      </c>
      <c r="H711" s="227">
        <f t="shared" si="99"/>
        <v>-1092214.9900000095</v>
      </c>
      <c r="I711" s="437">
        <f t="shared" si="100"/>
        <v>-8.6824024771730603E-3</v>
      </c>
      <c r="J711" s="437"/>
      <c r="K711" s="227"/>
      <c r="L711" s="227">
        <v>125796401.73</v>
      </c>
      <c r="M711" s="227">
        <f t="shared" si="101"/>
        <v>-1092214.9900000095</v>
      </c>
      <c r="N711" s="365"/>
      <c r="O711" s="18">
        <v>124132682.3</v>
      </c>
      <c r="P711" s="234">
        <f t="shared" si="102"/>
        <v>571504.43999999762</v>
      </c>
      <c r="Q711" s="353"/>
      <c r="R711" s="226">
        <v>126291706.37</v>
      </c>
      <c r="S711" s="226">
        <v>126291706.37</v>
      </c>
      <c r="T711" s="227">
        <v>125422164.63</v>
      </c>
      <c r="U711" s="227">
        <v>124539062.62</v>
      </c>
      <c r="V711" s="227">
        <v>123800437.3</v>
      </c>
      <c r="W711" s="227">
        <v>122931319.7</v>
      </c>
      <c r="X711" s="227">
        <v>121932707.78</v>
      </c>
      <c r="Y711" s="227">
        <v>121512625.89</v>
      </c>
      <c r="Z711" s="227">
        <v>129983126.94</v>
      </c>
      <c r="AA711" s="227">
        <v>129818981.23999999</v>
      </c>
      <c r="AB711" s="227">
        <v>127178776.05</v>
      </c>
      <c r="AC711" s="227">
        <v>129089091.93000001</v>
      </c>
      <c r="AD711" s="227">
        <v>125796401.73</v>
      </c>
      <c r="AE711" s="226">
        <v>125796401.73</v>
      </c>
      <c r="AF711" s="227">
        <v>123560903.5</v>
      </c>
      <c r="AG711" s="227">
        <v>123615220.53</v>
      </c>
      <c r="AH711" s="227">
        <v>124337031.92</v>
      </c>
      <c r="AI711" s="227">
        <v>123411827.65000001</v>
      </c>
      <c r="AJ711" s="227">
        <v>122224927.5</v>
      </c>
      <c r="AK711" s="227">
        <v>123131060.77</v>
      </c>
      <c r="AL711" s="227">
        <v>121989017.89</v>
      </c>
      <c r="AM711" s="227">
        <v>121883332.301</v>
      </c>
      <c r="AN711" s="227">
        <v>126628625.45999999</v>
      </c>
      <c r="AO711" s="227">
        <v>124132682.3</v>
      </c>
      <c r="AP711" s="228">
        <v>124704186.73999999</v>
      </c>
      <c r="AQ711" s="227"/>
    </row>
    <row r="712" spans="1:43" s="13" customFormat="1" ht="12.75" outlineLevel="3" x14ac:dyDescent="0.2">
      <c r="A712" s="360" t="s">
        <v>1757</v>
      </c>
      <c r="B712" s="361" t="s">
        <v>2627</v>
      </c>
      <c r="C712" s="362" t="s">
        <v>3450</v>
      </c>
      <c r="D712" s="363"/>
      <c r="E712" s="364"/>
      <c r="F712" s="227">
        <v>2134634</v>
      </c>
      <c r="G712" s="227">
        <v>2587346</v>
      </c>
      <c r="H712" s="227">
        <f t="shared" si="99"/>
        <v>-452712</v>
      </c>
      <c r="I712" s="437">
        <f t="shared" si="100"/>
        <v>-0.17497157318735104</v>
      </c>
      <c r="J712" s="437"/>
      <c r="K712" s="227"/>
      <c r="L712" s="227">
        <v>2587346</v>
      </c>
      <c r="M712" s="227">
        <f t="shared" si="101"/>
        <v>-452712</v>
      </c>
      <c r="N712" s="365"/>
      <c r="O712" s="18">
        <v>2172360</v>
      </c>
      <c r="P712" s="234">
        <f t="shared" si="102"/>
        <v>-37726</v>
      </c>
      <c r="Q712" s="353"/>
      <c r="R712" s="226">
        <v>3040058</v>
      </c>
      <c r="S712" s="226">
        <v>3040058</v>
      </c>
      <c r="T712" s="227">
        <v>3002339</v>
      </c>
      <c r="U712" s="227">
        <v>2964606</v>
      </c>
      <c r="V712" s="227">
        <v>2926880</v>
      </c>
      <c r="W712" s="227">
        <v>2889154</v>
      </c>
      <c r="X712" s="227">
        <v>2851428</v>
      </c>
      <c r="Y712" s="227">
        <v>2813702</v>
      </c>
      <c r="Z712" s="227">
        <v>2775976</v>
      </c>
      <c r="AA712" s="227">
        <v>2738250</v>
      </c>
      <c r="AB712" s="227">
        <v>2662798</v>
      </c>
      <c r="AC712" s="227">
        <v>2625072</v>
      </c>
      <c r="AD712" s="227">
        <v>2587346</v>
      </c>
      <c r="AE712" s="226">
        <v>2587346</v>
      </c>
      <c r="AF712" s="227">
        <v>2549620</v>
      </c>
      <c r="AG712" s="227">
        <v>2511884</v>
      </c>
      <c r="AH712" s="227">
        <v>2474168</v>
      </c>
      <c r="AI712" s="227">
        <v>2436442</v>
      </c>
      <c r="AJ712" s="227">
        <v>2398716</v>
      </c>
      <c r="AK712" s="227">
        <v>2360990</v>
      </c>
      <c r="AL712" s="227">
        <v>2323264</v>
      </c>
      <c r="AM712" s="227">
        <v>2285538</v>
      </c>
      <c r="AN712" s="227">
        <v>2210086</v>
      </c>
      <c r="AO712" s="227">
        <v>2172360</v>
      </c>
      <c r="AP712" s="228">
        <v>2134634</v>
      </c>
      <c r="AQ712" s="227"/>
    </row>
    <row r="713" spans="1:43" s="13" customFormat="1" ht="12.75" outlineLevel="3" x14ac:dyDescent="0.2">
      <c r="A713" s="360" t="s">
        <v>1758</v>
      </c>
      <c r="B713" s="361" t="s">
        <v>2628</v>
      </c>
      <c r="C713" s="362" t="s">
        <v>3451</v>
      </c>
      <c r="D713" s="363"/>
      <c r="E713" s="364"/>
      <c r="F713" s="227">
        <v>0.09</v>
      </c>
      <c r="G713" s="227">
        <v>0.09</v>
      </c>
      <c r="H713" s="227">
        <f t="shared" si="99"/>
        <v>0</v>
      </c>
      <c r="I713" s="437">
        <f t="shared" si="100"/>
        <v>0</v>
      </c>
      <c r="J713" s="437"/>
      <c r="K713" s="227"/>
      <c r="L713" s="227">
        <v>0.09</v>
      </c>
      <c r="M713" s="227">
        <f t="shared" si="101"/>
        <v>0</v>
      </c>
      <c r="N713" s="365"/>
      <c r="O713" s="18">
        <v>0.09</v>
      </c>
      <c r="P713" s="234">
        <f t="shared" si="102"/>
        <v>0</v>
      </c>
      <c r="Q713" s="353"/>
      <c r="R713" s="226">
        <v>95720.400000000009</v>
      </c>
      <c r="S713" s="226">
        <v>95720.400000000009</v>
      </c>
      <c r="T713" s="227">
        <v>95720.400000000009</v>
      </c>
      <c r="U713" s="227">
        <v>95720.400000000009</v>
      </c>
      <c r="V713" s="227">
        <v>95720.400000000009</v>
      </c>
      <c r="W713" s="227">
        <v>95720.400000000009</v>
      </c>
      <c r="X713" s="227">
        <v>95720.400000000009</v>
      </c>
      <c r="Y713" s="227">
        <v>95720.400000000009</v>
      </c>
      <c r="Z713" s="227">
        <v>95720.400000000009</v>
      </c>
      <c r="AA713" s="227">
        <v>95720.400000000009</v>
      </c>
      <c r="AB713" s="227">
        <v>95720.400000000009</v>
      </c>
      <c r="AC713" s="227">
        <v>95720.400000000009</v>
      </c>
      <c r="AD713" s="227">
        <v>0.09</v>
      </c>
      <c r="AE713" s="226">
        <v>0.09</v>
      </c>
      <c r="AF713" s="227">
        <v>0.09</v>
      </c>
      <c r="AG713" s="227">
        <v>0.09</v>
      </c>
      <c r="AH713" s="227">
        <v>0.09</v>
      </c>
      <c r="AI713" s="227">
        <v>0.09</v>
      </c>
      <c r="AJ713" s="227">
        <v>0.09</v>
      </c>
      <c r="AK713" s="227">
        <v>0.09</v>
      </c>
      <c r="AL713" s="227">
        <v>0.09</v>
      </c>
      <c r="AM713" s="227">
        <v>0.09</v>
      </c>
      <c r="AN713" s="227">
        <v>0.09</v>
      </c>
      <c r="AO713" s="227">
        <v>0.09</v>
      </c>
      <c r="AP713" s="228">
        <v>0.09</v>
      </c>
      <c r="AQ713" s="227"/>
    </row>
    <row r="714" spans="1:43" s="13" customFormat="1" ht="12.75" outlineLevel="3" x14ac:dyDescent="0.2">
      <c r="A714" s="360" t="s">
        <v>1759</v>
      </c>
      <c r="B714" s="361" t="s">
        <v>2629</v>
      </c>
      <c r="C714" s="362" t="s">
        <v>3452</v>
      </c>
      <c r="D714" s="363"/>
      <c r="E714" s="364"/>
      <c r="F714" s="227">
        <v>26856537.199999999</v>
      </c>
      <c r="G714" s="227">
        <v>25164236.010000002</v>
      </c>
      <c r="H714" s="227">
        <f t="shared" si="99"/>
        <v>1692301.1899999976</v>
      </c>
      <c r="I714" s="437">
        <f t="shared" si="100"/>
        <v>6.725025108362101E-2</v>
      </c>
      <c r="J714" s="437"/>
      <c r="K714" s="227"/>
      <c r="L714" s="227">
        <v>25164236.010000002</v>
      </c>
      <c r="M714" s="227">
        <f t="shared" si="101"/>
        <v>1692301.1899999976</v>
      </c>
      <c r="N714" s="365"/>
      <c r="O714" s="18">
        <v>25753218.98</v>
      </c>
      <c r="P714" s="234">
        <f t="shared" si="102"/>
        <v>1103318.2199999988</v>
      </c>
      <c r="Q714" s="353"/>
      <c r="R714" s="226">
        <v>30764835.789999999</v>
      </c>
      <c r="S714" s="226">
        <v>30764835.789999999</v>
      </c>
      <c r="T714" s="227">
        <v>30817718.210000001</v>
      </c>
      <c r="U714" s="227">
        <v>31171963.640000001</v>
      </c>
      <c r="V714" s="227">
        <v>31159009.34</v>
      </c>
      <c r="W714" s="227">
        <v>31146088.949999999</v>
      </c>
      <c r="X714" s="227">
        <v>26147395.359999999</v>
      </c>
      <c r="Y714" s="227">
        <v>31325114.260000002</v>
      </c>
      <c r="Z714" s="227">
        <v>31935347.829999998</v>
      </c>
      <c r="AA714" s="227">
        <v>26683914.059999999</v>
      </c>
      <c r="AB714" s="227">
        <v>26912500.079999998</v>
      </c>
      <c r="AC714" s="227">
        <v>27160100.969999999</v>
      </c>
      <c r="AD714" s="227">
        <v>25164236.010000002</v>
      </c>
      <c r="AE714" s="226">
        <v>25164236.010000002</v>
      </c>
      <c r="AF714" s="227">
        <v>25126269.920000002</v>
      </c>
      <c r="AG714" s="227">
        <v>25187567.629999999</v>
      </c>
      <c r="AH714" s="227">
        <v>25427983.52</v>
      </c>
      <c r="AI714" s="227">
        <v>25412173.66</v>
      </c>
      <c r="AJ714" s="227">
        <v>25434388.34</v>
      </c>
      <c r="AK714" s="227">
        <v>25810221.760000002</v>
      </c>
      <c r="AL714" s="227">
        <v>25657566.18</v>
      </c>
      <c r="AM714" s="227">
        <v>25705373.579999998</v>
      </c>
      <c r="AN714" s="227">
        <v>25816453.5</v>
      </c>
      <c r="AO714" s="227">
        <v>25753218.98</v>
      </c>
      <c r="AP714" s="228">
        <v>26856537.199999999</v>
      </c>
      <c r="AQ714" s="227"/>
    </row>
    <row r="715" spans="1:43" s="13" customFormat="1" ht="12.75" outlineLevel="3" x14ac:dyDescent="0.2">
      <c r="A715" s="360" t="s">
        <v>1760</v>
      </c>
      <c r="B715" s="361" t="s">
        <v>2630</v>
      </c>
      <c r="C715" s="362" t="s">
        <v>3453</v>
      </c>
      <c r="D715" s="363"/>
      <c r="E715" s="364"/>
      <c r="F715" s="227">
        <v>94702456.700000003</v>
      </c>
      <c r="G715" s="227">
        <v>90029736.700000003</v>
      </c>
      <c r="H715" s="227">
        <f t="shared" si="99"/>
        <v>4672720</v>
      </c>
      <c r="I715" s="437">
        <f t="shared" si="100"/>
        <v>5.1901962299085565E-2</v>
      </c>
      <c r="J715" s="437"/>
      <c r="K715" s="227"/>
      <c r="L715" s="227">
        <v>90029736.700000003</v>
      </c>
      <c r="M715" s="227">
        <f t="shared" si="101"/>
        <v>4672720</v>
      </c>
      <c r="N715" s="365"/>
      <c r="O715" s="18">
        <v>90336053.700000003</v>
      </c>
      <c r="P715" s="234">
        <f t="shared" si="102"/>
        <v>4366403</v>
      </c>
      <c r="Q715" s="353"/>
      <c r="R715" s="226">
        <v>117320923.38</v>
      </c>
      <c r="S715" s="226">
        <v>117320923.38</v>
      </c>
      <c r="T715" s="227">
        <v>117562170.38</v>
      </c>
      <c r="U715" s="227">
        <v>118032712.38</v>
      </c>
      <c r="V715" s="227">
        <v>118244684.38</v>
      </c>
      <c r="W715" s="227">
        <v>118304846.38</v>
      </c>
      <c r="X715" s="227">
        <v>94395653.629999995</v>
      </c>
      <c r="Y715" s="227">
        <v>118929282.38</v>
      </c>
      <c r="Z715" s="227">
        <v>121847470.38</v>
      </c>
      <c r="AA715" s="227">
        <v>96706060.790000007</v>
      </c>
      <c r="AB715" s="227">
        <v>97338233.790000007</v>
      </c>
      <c r="AC715" s="227">
        <v>98400712.790000007</v>
      </c>
      <c r="AD715" s="227">
        <v>90029736.700000003</v>
      </c>
      <c r="AE715" s="226">
        <v>90029736.700000003</v>
      </c>
      <c r="AF715" s="227">
        <v>89815111.700000003</v>
      </c>
      <c r="AG715" s="227">
        <v>90122115.700000003</v>
      </c>
      <c r="AH715" s="227">
        <v>91240858.700000003</v>
      </c>
      <c r="AI715" s="227">
        <v>91075805.700000003</v>
      </c>
      <c r="AJ715" s="227">
        <v>91174014.700000003</v>
      </c>
      <c r="AK715" s="227">
        <v>91583707.700000003</v>
      </c>
      <c r="AL715" s="227">
        <v>92058317.700000003</v>
      </c>
      <c r="AM715" s="227">
        <v>92365881.700000003</v>
      </c>
      <c r="AN715" s="227">
        <v>92318608.700000003</v>
      </c>
      <c r="AO715" s="227">
        <v>90336053.700000003</v>
      </c>
      <c r="AP715" s="228">
        <v>94702456.700000003</v>
      </c>
      <c r="AQ715" s="227"/>
    </row>
    <row r="716" spans="1:43" s="13" customFormat="1" ht="12.75" outlineLevel="3" x14ac:dyDescent="0.2">
      <c r="A716" s="360" t="s">
        <v>1761</v>
      </c>
      <c r="B716" s="361" t="s">
        <v>2631</v>
      </c>
      <c r="C716" s="362" t="s">
        <v>3454</v>
      </c>
      <c r="D716" s="363"/>
      <c r="E716" s="364"/>
      <c r="F716" s="227">
        <v>-10065204.140000001</v>
      </c>
      <c r="G716" s="227">
        <v>-20855177.140000001</v>
      </c>
      <c r="H716" s="227">
        <f t="shared" si="99"/>
        <v>10789973</v>
      </c>
      <c r="I716" s="437">
        <f t="shared" si="100"/>
        <v>0.51737623361179463</v>
      </c>
      <c r="J716" s="437"/>
      <c r="K716" s="227"/>
      <c r="L716" s="227">
        <v>-20855177.140000001</v>
      </c>
      <c r="M716" s="227">
        <f t="shared" si="101"/>
        <v>10789973</v>
      </c>
      <c r="N716" s="365"/>
      <c r="O716" s="18">
        <v>-11171916.140000001</v>
      </c>
      <c r="P716" s="234">
        <f t="shared" si="102"/>
        <v>1106712</v>
      </c>
      <c r="Q716" s="353"/>
      <c r="R716" s="226">
        <v>-30679906.140000001</v>
      </c>
      <c r="S716" s="226">
        <v>-30679906.140000001</v>
      </c>
      <c r="T716" s="227">
        <v>-29852333.140000001</v>
      </c>
      <c r="U716" s="227">
        <v>-29024760.140000001</v>
      </c>
      <c r="V716" s="227">
        <v>-28197187.140000001</v>
      </c>
      <c r="W716" s="227">
        <v>-27369614.140000001</v>
      </c>
      <c r="X716" s="227">
        <v>-26529266.140000001</v>
      </c>
      <c r="Y716" s="227">
        <v>-25699139.140000001</v>
      </c>
      <c r="Z716" s="227">
        <v>-24869012.140000001</v>
      </c>
      <c r="AA716" s="227">
        <v>-24029774.140000001</v>
      </c>
      <c r="AB716" s="227">
        <v>-22393387.140000001</v>
      </c>
      <c r="AC716" s="227">
        <v>-21564735.140000001</v>
      </c>
      <c r="AD716" s="227">
        <v>-20855177.140000001</v>
      </c>
      <c r="AE716" s="226">
        <v>-20855177.140000001</v>
      </c>
      <c r="AF716" s="227">
        <v>-20021716.140000001</v>
      </c>
      <c r="AG716" s="227">
        <v>-19188255.140000001</v>
      </c>
      <c r="AH716" s="227">
        <v>-18354794.140000001</v>
      </c>
      <c r="AI716" s="227">
        <v>-17521333.140000001</v>
      </c>
      <c r="AJ716" s="227">
        <v>-16687872.140000001</v>
      </c>
      <c r="AK716" s="227">
        <v>-15698488.140000001</v>
      </c>
      <c r="AL716" s="227">
        <v>-14852799.140000001</v>
      </c>
      <c r="AM716" s="227">
        <v>-14007110.140000001</v>
      </c>
      <c r="AN716" s="227">
        <v>-12315732.140000001</v>
      </c>
      <c r="AO716" s="227">
        <v>-11171916.140000001</v>
      </c>
      <c r="AP716" s="228">
        <v>-10065204.140000001</v>
      </c>
      <c r="AQ716" s="227"/>
    </row>
    <row r="717" spans="1:43" s="13" customFormat="1" ht="12.75" x14ac:dyDescent="0.2">
      <c r="A717" s="238" t="s">
        <v>1253</v>
      </c>
      <c r="B717" s="282" t="s">
        <v>1026</v>
      </c>
      <c r="C717" s="342" t="s">
        <v>1136</v>
      </c>
      <c r="D717" s="337"/>
      <c r="E717" s="324"/>
      <c r="F717" s="261">
        <v>238332610.59000003</v>
      </c>
      <c r="G717" s="261">
        <v>222722543.39000005</v>
      </c>
      <c r="H717" s="243">
        <f t="shared" si="99"/>
        <v>15610067.199999988</v>
      </c>
      <c r="I717" s="244">
        <f t="shared" si="100"/>
        <v>7.0087504221186356E-2</v>
      </c>
      <c r="J717" s="325"/>
      <c r="K717" s="261"/>
      <c r="L717" s="261">
        <v>222722543.39000005</v>
      </c>
      <c r="M717" s="243">
        <f t="shared" si="101"/>
        <v>15610067.199999988</v>
      </c>
      <c r="N717" s="246"/>
      <c r="O717" s="261">
        <v>231222398.93000001</v>
      </c>
      <c r="P717" s="247">
        <f t="shared" si="102"/>
        <v>7110211.6600000262</v>
      </c>
      <c r="Q717" s="324"/>
      <c r="R717" s="248">
        <v>246833337.80000001</v>
      </c>
      <c r="S717" s="248">
        <v>246833337.80000001</v>
      </c>
      <c r="T717" s="243">
        <v>247047779.48000002</v>
      </c>
      <c r="U717" s="243">
        <v>247779304.90000004</v>
      </c>
      <c r="V717" s="243">
        <v>248029544.27999997</v>
      </c>
      <c r="W717" s="243">
        <v>247997515.29000002</v>
      </c>
      <c r="X717" s="243">
        <v>218893639.03000003</v>
      </c>
      <c r="Y717" s="243">
        <v>248977305.79000002</v>
      </c>
      <c r="Z717" s="243">
        <v>261768629.41000003</v>
      </c>
      <c r="AA717" s="243">
        <v>232013152.35000002</v>
      </c>
      <c r="AB717" s="243">
        <v>231794641.18000001</v>
      </c>
      <c r="AC717" s="243">
        <v>235805962.95000005</v>
      </c>
      <c r="AD717" s="243">
        <v>222722543.39000005</v>
      </c>
      <c r="AE717" s="248">
        <v>222722543.39000005</v>
      </c>
      <c r="AF717" s="243">
        <v>221030189.06999999</v>
      </c>
      <c r="AG717" s="243">
        <v>222248532.81</v>
      </c>
      <c r="AH717" s="243">
        <v>225125248.09000003</v>
      </c>
      <c r="AI717" s="243">
        <v>224814915.96000004</v>
      </c>
      <c r="AJ717" s="243">
        <v>224544174.49000001</v>
      </c>
      <c r="AK717" s="243">
        <v>227187492.18000001</v>
      </c>
      <c r="AL717" s="243">
        <v>227175366.72000003</v>
      </c>
      <c r="AM717" s="243">
        <v>228233015.53100002</v>
      </c>
      <c r="AN717" s="243">
        <v>234658041.61000001</v>
      </c>
      <c r="AO717" s="243">
        <v>231222398.93000001</v>
      </c>
      <c r="AP717" s="249">
        <v>238332610.59000003</v>
      </c>
    </row>
    <row r="718" spans="1:43" s="5" customFormat="1" ht="12.75" x14ac:dyDescent="0.2">
      <c r="A718" s="288"/>
      <c r="B718" s="327" t="s">
        <v>1028</v>
      </c>
      <c r="C718" s="338" t="s">
        <v>1137</v>
      </c>
      <c r="D718" s="339"/>
      <c r="E718" s="328"/>
      <c r="F718" s="329">
        <f>+F663+F666+F668+F684+F698+F700+F704+F709+F717</f>
        <v>721915601.176</v>
      </c>
      <c r="G718" s="329">
        <f>+G663+G666+G668+G684+G698+G700+G704+G709+G717</f>
        <v>745433165.27900004</v>
      </c>
      <c r="H718" s="292">
        <f t="shared" si="99"/>
        <v>-23517564.103000045</v>
      </c>
      <c r="I718" s="293">
        <f t="shared" si="100"/>
        <v>-3.1548856689516777E-2</v>
      </c>
      <c r="J718" s="330"/>
      <c r="K718" s="331"/>
      <c r="L718" s="329">
        <f>+L663+L666+L668+L684+L698+L700+L704+L709+L717</f>
        <v>745433165.27900004</v>
      </c>
      <c r="M718" s="296">
        <f t="shared" si="101"/>
        <v>-23517564.103000045</v>
      </c>
      <c r="N718" s="297"/>
      <c r="O718" s="329">
        <f>+O663+O666+O668+O684+O698+O700+O704+O709+O717</f>
        <v>713170435.77600002</v>
      </c>
      <c r="P718" s="296">
        <f t="shared" si="102"/>
        <v>8745165.3999999762</v>
      </c>
      <c r="Q718" s="328"/>
      <c r="R718" s="298">
        <f t="shared" ref="R718:AP718" si="103">+R663+R666+R668+R684+R698+R700+R704+R709+R717</f>
        <v>801548879.08899999</v>
      </c>
      <c r="S718" s="298">
        <f t="shared" si="103"/>
        <v>800085417.54699993</v>
      </c>
      <c r="T718" s="299">
        <f t="shared" si="103"/>
        <v>797757708.75699997</v>
      </c>
      <c r="U718" s="299">
        <f t="shared" si="103"/>
        <v>800190378.73900008</v>
      </c>
      <c r="V718" s="299">
        <f t="shared" si="103"/>
        <v>795933041.69700003</v>
      </c>
      <c r="W718" s="299">
        <f t="shared" si="103"/>
        <v>791759704.83699989</v>
      </c>
      <c r="X718" s="299">
        <f t="shared" si="103"/>
        <v>760200685.60700011</v>
      </c>
      <c r="Y718" s="299">
        <f t="shared" si="103"/>
        <v>786778548.28699994</v>
      </c>
      <c r="Z718" s="299">
        <f t="shared" si="103"/>
        <v>796084549.65700006</v>
      </c>
      <c r="AA718" s="299">
        <f t="shared" si="103"/>
        <v>762278972.99900007</v>
      </c>
      <c r="AB718" s="299">
        <f t="shared" si="103"/>
        <v>759453089.727</v>
      </c>
      <c r="AC718" s="299">
        <f t="shared" si="103"/>
        <v>766187443.977</v>
      </c>
      <c r="AD718" s="299">
        <f t="shared" si="103"/>
        <v>745433165.27900004</v>
      </c>
      <c r="AE718" s="298">
        <f t="shared" si="103"/>
        <v>743533209.91700006</v>
      </c>
      <c r="AF718" s="299">
        <f t="shared" si="103"/>
        <v>738191847.38700008</v>
      </c>
      <c r="AG718" s="299">
        <f t="shared" si="103"/>
        <v>728465181.86800003</v>
      </c>
      <c r="AH718" s="299">
        <f t="shared" si="103"/>
        <v>732958787.74600005</v>
      </c>
      <c r="AI718" s="299">
        <f t="shared" si="103"/>
        <v>729827738.99600005</v>
      </c>
      <c r="AJ718" s="299">
        <f t="shared" si="103"/>
        <v>737240027.60300004</v>
      </c>
      <c r="AK718" s="299">
        <f t="shared" si="103"/>
        <v>733977057.64600003</v>
      </c>
      <c r="AL718" s="299">
        <f t="shared" si="103"/>
        <v>736618964.15600002</v>
      </c>
      <c r="AM718" s="299">
        <f t="shared" si="103"/>
        <v>743638208.59500003</v>
      </c>
      <c r="AN718" s="299">
        <f t="shared" si="103"/>
        <v>729784942.89600003</v>
      </c>
      <c r="AO718" s="299">
        <f t="shared" si="103"/>
        <v>713170435.77600002</v>
      </c>
      <c r="AP718" s="300">
        <f t="shared" si="103"/>
        <v>721915601.176</v>
      </c>
    </row>
    <row r="719" spans="1:43" s="5" customFormat="1" ht="12.75" x14ac:dyDescent="0.2">
      <c r="A719" s="288"/>
      <c r="B719" s="327" t="s">
        <v>1030</v>
      </c>
      <c r="C719" s="343" t="s">
        <v>1138</v>
      </c>
      <c r="D719" s="344"/>
      <c r="E719" s="345"/>
      <c r="F719" s="346">
        <f>SUM(F428,F450,F490,F658,F718)</f>
        <v>3156506028.5279994</v>
      </c>
      <c r="G719" s="346">
        <f>SUM(G428,G450,G490,G658,G718)</f>
        <v>3006705458.4749994</v>
      </c>
      <c r="H719" s="292">
        <f t="shared" si="99"/>
        <v>149800570.05299997</v>
      </c>
      <c r="I719" s="293">
        <f t="shared" si="100"/>
        <v>4.982216320217106E-2</v>
      </c>
      <c r="J719" s="330"/>
      <c r="K719" s="331"/>
      <c r="L719" s="329">
        <f>SUM(L428,L450,L490,L658,L718)</f>
        <v>3006705458.4749994</v>
      </c>
      <c r="M719" s="296">
        <f t="shared" si="101"/>
        <v>149800570.05299997</v>
      </c>
      <c r="N719" s="297"/>
      <c r="O719" s="329">
        <f>SUM(O428,O450,O490,O658,O718)</f>
        <v>3141479070.2979994</v>
      </c>
      <c r="P719" s="296">
        <f t="shared" si="102"/>
        <v>15026958.230000019</v>
      </c>
      <c r="Q719" s="328"/>
      <c r="R719" s="298">
        <f t="shared" ref="R719:AP719" si="104">SUM(R428,R450,R490,R658,R718)</f>
        <v>2899188315.1950006</v>
      </c>
      <c r="S719" s="298">
        <f t="shared" si="104"/>
        <v>2901897707.987</v>
      </c>
      <c r="T719" s="299">
        <f t="shared" si="104"/>
        <v>2965768771.9160004</v>
      </c>
      <c r="U719" s="299">
        <f t="shared" si="104"/>
        <v>2962003493.1999998</v>
      </c>
      <c r="V719" s="299">
        <f t="shared" si="104"/>
        <v>2955070698.0260005</v>
      </c>
      <c r="W719" s="299">
        <f t="shared" si="104"/>
        <v>2959430141.1669993</v>
      </c>
      <c r="X719" s="299">
        <f t="shared" si="104"/>
        <v>2933661129.0999994</v>
      </c>
      <c r="Y719" s="299">
        <f t="shared" si="104"/>
        <v>2952447191.0669994</v>
      </c>
      <c r="Z719" s="299">
        <f t="shared" si="104"/>
        <v>2964176816.4000001</v>
      </c>
      <c r="AA719" s="299">
        <f t="shared" si="104"/>
        <v>2940474801.6490002</v>
      </c>
      <c r="AB719" s="299">
        <f t="shared" si="104"/>
        <v>2944890718.0170002</v>
      </c>
      <c r="AC719" s="299">
        <f t="shared" si="104"/>
        <v>2983872859.0749998</v>
      </c>
      <c r="AD719" s="299">
        <f t="shared" si="104"/>
        <v>3006705458.4749994</v>
      </c>
      <c r="AE719" s="298">
        <f t="shared" si="104"/>
        <v>3007815318.8429995</v>
      </c>
      <c r="AF719" s="299">
        <f t="shared" si="104"/>
        <v>3059095927.3839998</v>
      </c>
      <c r="AG719" s="299">
        <f t="shared" si="104"/>
        <v>3052181739.585</v>
      </c>
      <c r="AH719" s="299">
        <f t="shared" si="104"/>
        <v>3059509541.349</v>
      </c>
      <c r="AI719" s="299">
        <f t="shared" si="104"/>
        <v>3061563589.698</v>
      </c>
      <c r="AJ719" s="299">
        <f t="shared" si="104"/>
        <v>3118716666.3300004</v>
      </c>
      <c r="AK719" s="299">
        <f t="shared" si="104"/>
        <v>3125394562.138</v>
      </c>
      <c r="AL719" s="299">
        <f t="shared" si="104"/>
        <v>3122634211.7979999</v>
      </c>
      <c r="AM719" s="299">
        <f t="shared" si="104"/>
        <v>3112112531.5810003</v>
      </c>
      <c r="AN719" s="299">
        <f t="shared" si="104"/>
        <v>3126607805.1680002</v>
      </c>
      <c r="AO719" s="299">
        <f t="shared" si="104"/>
        <v>3141479070.2979994</v>
      </c>
      <c r="AP719" s="300">
        <f t="shared" si="104"/>
        <v>3156506028.5279994</v>
      </c>
    </row>
    <row r="720" spans="1:43" s="13" customFormat="1" ht="12.75" x14ac:dyDescent="0.2">
      <c r="A720" s="204"/>
      <c r="B720" s="204"/>
      <c r="C720" s="343"/>
      <c r="D720" s="220"/>
      <c r="E720" s="347"/>
      <c r="F720" s="487"/>
      <c r="G720" s="487"/>
      <c r="H720" s="18"/>
      <c r="I720" s="232"/>
      <c r="J720" s="488"/>
      <c r="K720" s="489"/>
      <c r="L720" s="490"/>
      <c r="M720" s="234"/>
      <c r="N720" s="348"/>
      <c r="O720" s="490"/>
      <c r="P720" s="234"/>
      <c r="Q720" s="349"/>
      <c r="R720" s="226"/>
      <c r="S720" s="226"/>
      <c r="T720" s="227"/>
      <c r="U720" s="227"/>
      <c r="V720" s="227"/>
      <c r="W720" s="227"/>
      <c r="X720" s="227"/>
      <c r="Y720" s="227"/>
      <c r="Z720" s="227"/>
      <c r="AA720" s="227"/>
      <c r="AB720" s="227"/>
      <c r="AC720" s="227"/>
      <c r="AD720" s="227"/>
      <c r="AE720" s="226"/>
      <c r="AF720" s="227"/>
      <c r="AG720" s="227"/>
      <c r="AH720" s="227"/>
      <c r="AI720" s="227"/>
      <c r="AJ720" s="227"/>
      <c r="AK720" s="227"/>
      <c r="AL720" s="227"/>
      <c r="AM720" s="227"/>
      <c r="AN720" s="227"/>
      <c r="AO720" s="227"/>
      <c r="AP720" s="228"/>
    </row>
    <row r="721" spans="1:43" s="13" customFormat="1" ht="12.75" x14ac:dyDescent="0.2">
      <c r="A721" s="195"/>
      <c r="B721" s="196"/>
      <c r="C721" s="196" t="s">
        <v>1139</v>
      </c>
      <c r="D721" s="198"/>
      <c r="E721" s="23"/>
      <c r="F721" s="227">
        <f>+F388-F719</f>
        <v>-9.9992752075195313E-3</v>
      </c>
      <c r="G721" s="227">
        <f>+G388-G719</f>
        <v>-9.9987983703613281E-3</v>
      </c>
      <c r="H721" s="18"/>
      <c r="I721" s="232"/>
      <c r="J721" s="311"/>
      <c r="K721" s="312"/>
      <c r="L721" s="18">
        <f>+L388-L719</f>
        <v>-9.9987983703613281E-3</v>
      </c>
      <c r="M721" s="234"/>
      <c r="N721" s="225"/>
      <c r="O721" s="18">
        <f>+O388-O719</f>
        <v>-9.9997520446777344E-3</v>
      </c>
      <c r="P721" s="234"/>
      <c r="Q721" s="203"/>
      <c r="R721" s="226">
        <f t="shared" ref="R721:AP721" si="105">+R388-R719</f>
        <v>-1.0000228881835938E-2</v>
      </c>
      <c r="S721" s="226">
        <f t="shared" si="105"/>
        <v>-9.9992752075195313E-3</v>
      </c>
      <c r="T721" s="227">
        <f t="shared" si="105"/>
        <v>-9.9992752075195313E-3</v>
      </c>
      <c r="U721" s="227">
        <f t="shared" si="105"/>
        <v>-9.9997520446777344E-3</v>
      </c>
      <c r="V721" s="227">
        <f t="shared" si="105"/>
        <v>-9.9997520446777344E-3</v>
      </c>
      <c r="W721" s="227">
        <f t="shared" si="105"/>
        <v>-9.9987983703613281E-3</v>
      </c>
      <c r="X721" s="227">
        <f t="shared" si="105"/>
        <v>-9.9992752075195313E-3</v>
      </c>
      <c r="Y721" s="227">
        <f t="shared" si="105"/>
        <v>-9.9997520446777344E-3</v>
      </c>
      <c r="Z721" s="227">
        <f t="shared" si="105"/>
        <v>-9.9997520446777344E-3</v>
      </c>
      <c r="AA721" s="227">
        <f t="shared" si="105"/>
        <v>-1.0000228881835938E-2</v>
      </c>
      <c r="AB721" s="227">
        <f t="shared" si="105"/>
        <v>-1.0000228881835938E-2</v>
      </c>
      <c r="AC721" s="227">
        <f t="shared" si="105"/>
        <v>-9.9992752075195313E-3</v>
      </c>
      <c r="AD721" s="227">
        <f t="shared" si="105"/>
        <v>-9.9987983703613281E-3</v>
      </c>
      <c r="AE721" s="226">
        <f t="shared" si="105"/>
        <v>-9.9997520446777344E-3</v>
      </c>
      <c r="AF721" s="227">
        <f t="shared" si="105"/>
        <v>-9.9997520446777344E-3</v>
      </c>
      <c r="AG721" s="227">
        <f t="shared" si="105"/>
        <v>-1.0000228881835938E-2</v>
      </c>
      <c r="AH721" s="227">
        <f t="shared" si="105"/>
        <v>-1.0000228881835938E-2</v>
      </c>
      <c r="AI721" s="227">
        <f t="shared" si="105"/>
        <v>-9.9992752075195313E-3</v>
      </c>
      <c r="AJ721" s="227">
        <f t="shared" si="105"/>
        <v>-1.0000705718994141E-2</v>
      </c>
      <c r="AK721" s="227">
        <f t="shared" si="105"/>
        <v>-9.9997520446777344E-3</v>
      </c>
      <c r="AL721" s="227">
        <f t="shared" si="105"/>
        <v>-9.9997520446777344E-3</v>
      </c>
      <c r="AM721" s="227">
        <f t="shared" si="105"/>
        <v>-1.0000228881835938E-2</v>
      </c>
      <c r="AN721" s="227">
        <f t="shared" si="105"/>
        <v>-1.0000228881835938E-2</v>
      </c>
      <c r="AO721" s="227">
        <f t="shared" si="105"/>
        <v>-9.9997520446777344E-3</v>
      </c>
      <c r="AP721" s="228">
        <f t="shared" si="105"/>
        <v>-9.9992752075195313E-3</v>
      </c>
    </row>
    <row r="722" spans="1:43" s="13" customFormat="1" ht="12.75" x14ac:dyDescent="0.2">
      <c r="A722" s="195"/>
      <c r="B722" s="196"/>
      <c r="C722" s="196"/>
      <c r="D722" s="198"/>
      <c r="E722" s="23"/>
      <c r="F722" s="227"/>
      <c r="G722" s="227"/>
      <c r="H722" s="18"/>
      <c r="I722" s="232"/>
      <c r="J722" s="350"/>
      <c r="K722" s="351"/>
      <c r="L722" s="233"/>
      <c r="M722" s="352"/>
      <c r="N722" s="225"/>
      <c r="O722" s="233"/>
      <c r="P722" s="352"/>
      <c r="Q722" s="353"/>
      <c r="R722" s="226"/>
      <c r="S722" s="226"/>
      <c r="T722" s="227"/>
      <c r="U722" s="227"/>
      <c r="V722" s="227"/>
      <c r="W722" s="227"/>
      <c r="X722" s="227"/>
      <c r="Y722" s="227"/>
      <c r="Z722" s="227"/>
      <c r="AA722" s="227"/>
      <c r="AB722" s="227"/>
      <c r="AC722" s="227"/>
      <c r="AD722" s="227"/>
      <c r="AE722" s="226"/>
      <c r="AF722" s="227"/>
      <c r="AG722" s="227"/>
      <c r="AH722" s="227"/>
      <c r="AI722" s="227"/>
      <c r="AJ722" s="227"/>
      <c r="AK722" s="227"/>
      <c r="AL722" s="227"/>
      <c r="AM722" s="227"/>
      <c r="AN722" s="227"/>
      <c r="AO722" s="227"/>
      <c r="AP722" s="228"/>
    </row>
    <row r="723" spans="1:43" s="358" customFormat="1" ht="12.75" x14ac:dyDescent="0.2">
      <c r="A723" s="204"/>
      <c r="B723" s="354"/>
      <c r="C723" s="204"/>
      <c r="D723" s="204"/>
      <c r="E723" s="355"/>
      <c r="F723" s="491"/>
      <c r="G723" s="227"/>
      <c r="H723" s="491"/>
      <c r="I723" s="13"/>
      <c r="J723" s="350"/>
      <c r="K723" s="351"/>
      <c r="L723" s="233"/>
      <c r="M723" s="352"/>
      <c r="N723" s="225"/>
      <c r="O723" s="233"/>
      <c r="P723" s="352"/>
      <c r="Q723" s="353"/>
      <c r="R723" s="492"/>
      <c r="S723" s="492"/>
      <c r="T723" s="493"/>
      <c r="U723" s="493"/>
      <c r="V723" s="493"/>
      <c r="W723" s="493"/>
      <c r="X723" s="493"/>
      <c r="Y723" s="493"/>
      <c r="Z723" s="493"/>
      <c r="AA723" s="493"/>
      <c r="AB723" s="493"/>
      <c r="AC723" s="493"/>
      <c r="AD723" s="493"/>
      <c r="AE723" s="492"/>
      <c r="AF723" s="493"/>
      <c r="AG723" s="493"/>
      <c r="AH723" s="493"/>
      <c r="AI723" s="493"/>
      <c r="AJ723" s="493"/>
      <c r="AK723" s="493"/>
      <c r="AL723" s="493"/>
      <c r="AM723" s="493"/>
      <c r="AN723" s="493"/>
      <c r="AO723" s="493"/>
      <c r="AP723" s="494"/>
    </row>
    <row r="724" spans="1:43" s="13" customFormat="1" x14ac:dyDescent="0.2">
      <c r="A724" s="195" t="s">
        <v>1254</v>
      </c>
      <c r="B724" s="196"/>
      <c r="C724" s="408" t="s">
        <v>1255</v>
      </c>
      <c r="D724" s="198"/>
      <c r="E724" s="23"/>
      <c r="F724" s="403"/>
      <c r="G724" s="403"/>
      <c r="H724" s="409"/>
      <c r="I724" s="410"/>
      <c r="J724" s="411"/>
      <c r="K724" s="412"/>
      <c r="L724" s="411"/>
      <c r="M724" s="413"/>
      <c r="N724" s="412"/>
      <c r="O724" s="411"/>
      <c r="P724" s="413"/>
      <c r="Q724" s="409"/>
      <c r="R724" s="495"/>
      <c r="S724" s="495"/>
      <c r="T724" s="496"/>
      <c r="U724" s="496"/>
      <c r="V724" s="496"/>
      <c r="W724" s="496"/>
      <c r="X724" s="496"/>
      <c r="Y724" s="496"/>
      <c r="Z724" s="496"/>
      <c r="AA724" s="496"/>
      <c r="AB724" s="496"/>
      <c r="AC724" s="496"/>
      <c r="AD724" s="496"/>
      <c r="AE724" s="495"/>
      <c r="AF724" s="496"/>
      <c r="AG724" s="496"/>
      <c r="AH724" s="496"/>
      <c r="AI724" s="496"/>
      <c r="AJ724" s="496"/>
      <c r="AK724" s="496"/>
      <c r="AL724" s="496"/>
      <c r="AM724" s="496"/>
      <c r="AN724" s="496"/>
      <c r="AO724" s="496"/>
      <c r="AP724" s="497"/>
      <c r="AQ724" s="409"/>
    </row>
    <row r="725" spans="1:43" s="13" customFormat="1" ht="12.75" outlineLevel="1" x14ac:dyDescent="0.2">
      <c r="A725" s="195" t="s">
        <v>1256</v>
      </c>
      <c r="B725" s="196" t="s">
        <v>1357</v>
      </c>
      <c r="C725" s="196" t="s">
        <v>1325</v>
      </c>
      <c r="D725" s="198"/>
      <c r="E725" s="23"/>
      <c r="F725" s="403">
        <v>296020207.02600002</v>
      </c>
      <c r="G725" s="414">
        <v>245870394.618</v>
      </c>
      <c r="H725" s="415">
        <f t="shared" ref="H725:H733" si="106">+F725-G725</f>
        <v>50149812.408000022</v>
      </c>
      <c r="I725" s="416">
        <f t="shared" ref="I725:I733" si="107">IF(G725&lt;0,IF(H725=0,0,IF(OR(G725=0,F725=0),"N.M.",IF(ABS(H725/G725)&gt;=10,"N.M.",H725/(-G725)))),IF(H725=0,0,IF(OR(G725=0,F725=0),"N.M.",IF(ABS(H725/G725)&gt;=10,"N.M.",H725/G725))))</f>
        <v>0.20396848708001622</v>
      </c>
      <c r="J725" s="417"/>
      <c r="K725" s="421"/>
      <c r="L725" s="422">
        <v>245870394.618</v>
      </c>
      <c r="M725" s="423"/>
      <c r="N725" s="421"/>
      <c r="O725" s="422">
        <v>296020207.02600002</v>
      </c>
      <c r="P725" s="423"/>
      <c r="Q725" s="422"/>
      <c r="R725" s="418">
        <v>204805591.17500001</v>
      </c>
      <c r="S725" s="418">
        <v>245870394.618</v>
      </c>
      <c r="T725" s="403">
        <v>245870394.618</v>
      </c>
      <c r="U725" s="403">
        <v>245870394.618</v>
      </c>
      <c r="V725" s="403">
        <v>245870394.618</v>
      </c>
      <c r="W725" s="403">
        <v>245870394.618</v>
      </c>
      <c r="X725" s="403">
        <v>245870394.618</v>
      </c>
      <c r="Y725" s="403">
        <v>245870394.618</v>
      </c>
      <c r="Z725" s="403">
        <v>245870394.618</v>
      </c>
      <c r="AA725" s="403">
        <v>245870394.618</v>
      </c>
      <c r="AB725" s="403">
        <v>245870394.618</v>
      </c>
      <c r="AC725" s="403">
        <v>245870394.618</v>
      </c>
      <c r="AD725" s="403">
        <v>245870394.618</v>
      </c>
      <c r="AE725" s="418">
        <v>296020207.02600002</v>
      </c>
      <c r="AF725" s="403">
        <v>296020207.02600002</v>
      </c>
      <c r="AG725" s="403">
        <v>296020207.02600002</v>
      </c>
      <c r="AH725" s="403">
        <v>296020207.02600002</v>
      </c>
      <c r="AI725" s="403">
        <v>296020207.02600002</v>
      </c>
      <c r="AJ725" s="403">
        <v>296020207.02600002</v>
      </c>
      <c r="AK725" s="403">
        <v>296020207.02600002</v>
      </c>
      <c r="AL725" s="403">
        <v>296020207.02600002</v>
      </c>
      <c r="AM725" s="403">
        <v>296020207.02600002</v>
      </c>
      <c r="AN725" s="403">
        <v>296020207.02600002</v>
      </c>
      <c r="AO725" s="403">
        <v>296020207.02600002</v>
      </c>
      <c r="AP725" s="419">
        <v>296020207.02600002</v>
      </c>
      <c r="AQ725" s="409"/>
    </row>
    <row r="726" spans="1:43" s="13" customFormat="1" ht="12.75" outlineLevel="2" x14ac:dyDescent="0.2">
      <c r="A726" s="195" t="s">
        <v>1257</v>
      </c>
      <c r="B726" s="196" t="s">
        <v>1259</v>
      </c>
      <c r="C726" s="406" t="s">
        <v>1258</v>
      </c>
      <c r="D726" s="198"/>
      <c r="E726" s="23"/>
      <c r="F726" s="405">
        <v>0</v>
      </c>
      <c r="G726" s="414">
        <v>0</v>
      </c>
      <c r="H726" s="415">
        <f t="shared" si="106"/>
        <v>0</v>
      </c>
      <c r="I726" s="416">
        <f t="shared" si="107"/>
        <v>0</v>
      </c>
      <c r="J726" s="417"/>
      <c r="K726" s="421"/>
      <c r="L726" s="422">
        <v>0</v>
      </c>
      <c r="M726" s="423"/>
      <c r="N726" s="421"/>
      <c r="O726" s="422">
        <v>0</v>
      </c>
      <c r="P726" s="423"/>
      <c r="Q726" s="422"/>
      <c r="R726" s="418">
        <v>48298.38</v>
      </c>
      <c r="S726" s="418">
        <v>0</v>
      </c>
      <c r="T726" s="403">
        <v>0</v>
      </c>
      <c r="U726" s="403">
        <v>0</v>
      </c>
      <c r="V726" s="403">
        <v>0</v>
      </c>
      <c r="W726" s="403">
        <v>0</v>
      </c>
      <c r="X726" s="403">
        <v>0</v>
      </c>
      <c r="Y726" s="403">
        <v>0</v>
      </c>
      <c r="Z726" s="403">
        <v>0</v>
      </c>
      <c r="AA726" s="403">
        <v>0</v>
      </c>
      <c r="AB726" s="403">
        <v>0</v>
      </c>
      <c r="AC726" s="403">
        <v>0</v>
      </c>
      <c r="AD726" s="403">
        <v>0</v>
      </c>
      <c r="AE726" s="418">
        <v>0</v>
      </c>
      <c r="AF726" s="403">
        <v>0</v>
      </c>
      <c r="AG726" s="403">
        <v>0</v>
      </c>
      <c r="AH726" s="403">
        <v>0</v>
      </c>
      <c r="AI726" s="403">
        <v>0</v>
      </c>
      <c r="AJ726" s="403">
        <v>0</v>
      </c>
      <c r="AK726" s="403">
        <v>0</v>
      </c>
      <c r="AL726" s="403">
        <v>0</v>
      </c>
      <c r="AM726" s="403">
        <v>0</v>
      </c>
      <c r="AN726" s="403">
        <v>0</v>
      </c>
      <c r="AO726" s="403">
        <v>0</v>
      </c>
      <c r="AP726" s="419">
        <v>0</v>
      </c>
      <c r="AQ726" s="409"/>
    </row>
    <row r="727" spans="1:43" s="13" customFormat="1" ht="12.75" outlineLevel="1" x14ac:dyDescent="0.2">
      <c r="A727" s="195"/>
      <c r="B727" s="196" t="s">
        <v>1259</v>
      </c>
      <c r="C727" s="196" t="s">
        <v>1260</v>
      </c>
      <c r="D727" s="198"/>
      <c r="E727" s="23"/>
      <c r="F727" s="405">
        <f>IF(F726&lt;0,F726,0)</f>
        <v>0</v>
      </c>
      <c r="G727" s="414"/>
      <c r="H727" s="415">
        <f t="shared" si="106"/>
        <v>0</v>
      </c>
      <c r="I727" s="416">
        <f t="shared" si="107"/>
        <v>0</v>
      </c>
      <c r="J727" s="417"/>
      <c r="K727" s="421"/>
      <c r="L727" s="422">
        <f>IF(L726&lt;0,L726,0)</f>
        <v>0</v>
      </c>
      <c r="M727" s="423"/>
      <c r="N727" s="421"/>
      <c r="O727" s="422">
        <f>IF(O726&lt;0,O726,0)</f>
        <v>0</v>
      </c>
      <c r="P727" s="423"/>
      <c r="Q727" s="422"/>
      <c r="R727" s="418">
        <f t="shared" ref="R727:AP727" si="108">IF(R726&lt;0,R726,0)</f>
        <v>0</v>
      </c>
      <c r="S727" s="418">
        <f t="shared" si="108"/>
        <v>0</v>
      </c>
      <c r="T727" s="403">
        <f t="shared" si="108"/>
        <v>0</v>
      </c>
      <c r="U727" s="403">
        <f t="shared" si="108"/>
        <v>0</v>
      </c>
      <c r="V727" s="403">
        <f t="shared" si="108"/>
        <v>0</v>
      </c>
      <c r="W727" s="403">
        <f t="shared" si="108"/>
        <v>0</v>
      </c>
      <c r="X727" s="403">
        <f t="shared" si="108"/>
        <v>0</v>
      </c>
      <c r="Y727" s="403">
        <f t="shared" si="108"/>
        <v>0</v>
      </c>
      <c r="Z727" s="403">
        <f t="shared" si="108"/>
        <v>0</v>
      </c>
      <c r="AA727" s="403">
        <f t="shared" si="108"/>
        <v>0</v>
      </c>
      <c r="AB727" s="403">
        <f t="shared" si="108"/>
        <v>0</v>
      </c>
      <c r="AC727" s="403">
        <f t="shared" si="108"/>
        <v>0</v>
      </c>
      <c r="AD727" s="403">
        <f t="shared" si="108"/>
        <v>0</v>
      </c>
      <c r="AE727" s="418">
        <f t="shared" si="108"/>
        <v>0</v>
      </c>
      <c r="AF727" s="403">
        <f t="shared" si="108"/>
        <v>0</v>
      </c>
      <c r="AG727" s="403">
        <f t="shared" si="108"/>
        <v>0</v>
      </c>
      <c r="AH727" s="403">
        <f t="shared" si="108"/>
        <v>0</v>
      </c>
      <c r="AI727" s="403">
        <f t="shared" si="108"/>
        <v>0</v>
      </c>
      <c r="AJ727" s="403">
        <f t="shared" si="108"/>
        <v>0</v>
      </c>
      <c r="AK727" s="403">
        <f t="shared" si="108"/>
        <v>0</v>
      </c>
      <c r="AL727" s="403">
        <f t="shared" si="108"/>
        <v>0</v>
      </c>
      <c r="AM727" s="403">
        <f t="shared" si="108"/>
        <v>0</v>
      </c>
      <c r="AN727" s="403">
        <f t="shared" si="108"/>
        <v>0</v>
      </c>
      <c r="AO727" s="403">
        <f t="shared" si="108"/>
        <v>0</v>
      </c>
      <c r="AP727" s="419">
        <f t="shared" si="108"/>
        <v>0</v>
      </c>
      <c r="AQ727" s="409"/>
    </row>
    <row r="728" spans="1:43" s="13" customFormat="1" ht="12.75" outlineLevel="1" x14ac:dyDescent="0.2">
      <c r="A728" s="195"/>
      <c r="B728" s="196" t="s">
        <v>1259</v>
      </c>
      <c r="C728" s="196" t="s">
        <v>1261</v>
      </c>
      <c r="D728" s="198"/>
      <c r="E728" s="23"/>
      <c r="F728" s="405">
        <f>IF(F726&gt;=0,F726,0)</f>
        <v>0</v>
      </c>
      <c r="G728" s="414"/>
      <c r="H728" s="415">
        <f t="shared" si="106"/>
        <v>0</v>
      </c>
      <c r="I728" s="416">
        <f t="shared" si="107"/>
        <v>0</v>
      </c>
      <c r="J728" s="417"/>
      <c r="K728" s="421"/>
      <c r="L728" s="422">
        <f>IF(L726&gt;=0,L726,0)</f>
        <v>0</v>
      </c>
      <c r="M728" s="423"/>
      <c r="N728" s="421"/>
      <c r="O728" s="422">
        <f>IF(O726&gt;=0,O726,0)</f>
        <v>0</v>
      </c>
      <c r="P728" s="423"/>
      <c r="Q728" s="422"/>
      <c r="R728" s="418">
        <f t="shared" ref="R728:AP728" si="109">IF(R726&gt;=0,R726,0)</f>
        <v>48298.38</v>
      </c>
      <c r="S728" s="418">
        <f t="shared" si="109"/>
        <v>0</v>
      </c>
      <c r="T728" s="403">
        <f t="shared" si="109"/>
        <v>0</v>
      </c>
      <c r="U728" s="403">
        <f t="shared" si="109"/>
        <v>0</v>
      </c>
      <c r="V728" s="403">
        <f t="shared" si="109"/>
        <v>0</v>
      </c>
      <c r="W728" s="403">
        <f t="shared" si="109"/>
        <v>0</v>
      </c>
      <c r="X728" s="403">
        <f t="shared" si="109"/>
        <v>0</v>
      </c>
      <c r="Y728" s="403">
        <f t="shared" si="109"/>
        <v>0</v>
      </c>
      <c r="Z728" s="403">
        <f t="shared" si="109"/>
        <v>0</v>
      </c>
      <c r="AA728" s="403">
        <f t="shared" si="109"/>
        <v>0</v>
      </c>
      <c r="AB728" s="403">
        <f t="shared" si="109"/>
        <v>0</v>
      </c>
      <c r="AC728" s="403">
        <f t="shared" si="109"/>
        <v>0</v>
      </c>
      <c r="AD728" s="403">
        <f t="shared" si="109"/>
        <v>0</v>
      </c>
      <c r="AE728" s="418">
        <f t="shared" si="109"/>
        <v>0</v>
      </c>
      <c r="AF728" s="403">
        <f t="shared" si="109"/>
        <v>0</v>
      </c>
      <c r="AG728" s="403">
        <f t="shared" si="109"/>
        <v>0</v>
      </c>
      <c r="AH728" s="403">
        <f t="shared" si="109"/>
        <v>0</v>
      </c>
      <c r="AI728" s="403">
        <f t="shared" si="109"/>
        <v>0</v>
      </c>
      <c r="AJ728" s="403">
        <f t="shared" si="109"/>
        <v>0</v>
      </c>
      <c r="AK728" s="403">
        <f t="shared" si="109"/>
        <v>0</v>
      </c>
      <c r="AL728" s="403">
        <f t="shared" si="109"/>
        <v>0</v>
      </c>
      <c r="AM728" s="403">
        <f t="shared" si="109"/>
        <v>0</v>
      </c>
      <c r="AN728" s="403">
        <f t="shared" si="109"/>
        <v>0</v>
      </c>
      <c r="AO728" s="403">
        <f t="shared" si="109"/>
        <v>0</v>
      </c>
      <c r="AP728" s="419">
        <f t="shared" si="109"/>
        <v>0</v>
      </c>
      <c r="AQ728" s="409"/>
    </row>
    <row r="729" spans="1:43" s="13" customFormat="1" ht="12.75" outlineLevel="2" x14ac:dyDescent="0.2">
      <c r="A729" s="195" t="s">
        <v>1283</v>
      </c>
      <c r="B729" s="196"/>
      <c r="C729" s="406" t="s">
        <v>20</v>
      </c>
      <c r="D729" s="198"/>
      <c r="E729" s="23"/>
      <c r="F729" s="405">
        <v>47552176.711000048</v>
      </c>
      <c r="G729" s="414">
        <v>50149812.407999806</v>
      </c>
      <c r="H729" s="415">
        <f t="shared" si="106"/>
        <v>-2597635.6969997585</v>
      </c>
      <c r="I729" s="416">
        <f t="shared" si="107"/>
        <v>-5.1797515728800383E-2</v>
      </c>
      <c r="J729" s="417"/>
      <c r="K729" s="421"/>
      <c r="L729" s="422">
        <v>50149812.407999806</v>
      </c>
      <c r="M729" s="423"/>
      <c r="N729" s="421"/>
      <c r="O729" s="422">
        <v>57190632.956999823</v>
      </c>
      <c r="P729" s="423"/>
      <c r="Q729" s="422"/>
      <c r="R729" s="418">
        <v>41016505.063000008</v>
      </c>
      <c r="S729" s="418">
        <v>15588753.68399998</v>
      </c>
      <c r="T729" s="403">
        <v>34811565.60800001</v>
      </c>
      <c r="U729" s="403">
        <v>13850967.920999967</v>
      </c>
      <c r="V729" s="403">
        <v>13475845.165999996</v>
      </c>
      <c r="W729" s="403">
        <v>16558048.042999959</v>
      </c>
      <c r="X729" s="403">
        <v>24147512.790000051</v>
      </c>
      <c r="Y729" s="403">
        <v>31575569.911999978</v>
      </c>
      <c r="Z729" s="403">
        <v>45655173.290000014</v>
      </c>
      <c r="AA729" s="403">
        <v>44830643.880000092</v>
      </c>
      <c r="AB729" s="403">
        <v>45593291.216999851</v>
      </c>
      <c r="AC729" s="403">
        <v>54410175.193000041</v>
      </c>
      <c r="AD729" s="403">
        <v>50149812.407999806</v>
      </c>
      <c r="AE729" s="418">
        <v>17487756.010000028</v>
      </c>
      <c r="AF729" s="403">
        <v>18882230.050000001</v>
      </c>
      <c r="AG729" s="403">
        <v>25920791.054999966</v>
      </c>
      <c r="AH729" s="403">
        <v>25245234.725999929</v>
      </c>
      <c r="AI729" s="403">
        <v>20564250.467000075</v>
      </c>
      <c r="AJ729" s="403">
        <v>39087827.684999913</v>
      </c>
      <c r="AK729" s="403">
        <v>24133877.326999757</v>
      </c>
      <c r="AL729" s="403">
        <v>26903272.304000009</v>
      </c>
      <c r="AM729" s="403">
        <v>50684141.953999899</v>
      </c>
      <c r="AN729" s="403">
        <v>50427736.40700008</v>
      </c>
      <c r="AO729" s="403">
        <v>57190632.956999823</v>
      </c>
      <c r="AP729" s="419">
        <v>47552176.711000048</v>
      </c>
      <c r="AQ729" s="409"/>
    </row>
    <row r="730" spans="1:43" s="13" customFormat="1" ht="12.75" outlineLevel="2" x14ac:dyDescent="0.2">
      <c r="A730" s="195" t="s">
        <v>1262</v>
      </c>
      <c r="B730" s="196" t="s">
        <v>4</v>
      </c>
      <c r="C730" s="406" t="s">
        <v>19</v>
      </c>
      <c r="D730" s="198"/>
      <c r="E730" s="23"/>
      <c r="F730" s="405"/>
      <c r="G730" s="414"/>
      <c r="H730" s="415">
        <f t="shared" si="106"/>
        <v>0</v>
      </c>
      <c r="I730" s="416">
        <f t="shared" si="107"/>
        <v>0</v>
      </c>
      <c r="J730" s="417"/>
      <c r="K730" s="421"/>
      <c r="L730" s="422"/>
      <c r="M730" s="423"/>
      <c r="N730" s="421"/>
      <c r="O730" s="422"/>
      <c r="P730" s="423"/>
      <c r="Q730" s="422"/>
      <c r="R730" s="418"/>
      <c r="S730" s="418"/>
      <c r="T730" s="403"/>
      <c r="U730" s="403"/>
      <c r="V730" s="403"/>
      <c r="W730" s="403"/>
      <c r="X730" s="403"/>
      <c r="Y730" s="403"/>
      <c r="Z730" s="403"/>
      <c r="AA730" s="403"/>
      <c r="AB730" s="403"/>
      <c r="AC730" s="403"/>
      <c r="AD730" s="403"/>
      <c r="AE730" s="418"/>
      <c r="AF730" s="403"/>
      <c r="AG730" s="403"/>
      <c r="AH730" s="403"/>
      <c r="AI730" s="403"/>
      <c r="AJ730" s="403"/>
      <c r="AK730" s="403"/>
      <c r="AL730" s="403"/>
      <c r="AM730" s="403"/>
      <c r="AN730" s="403"/>
      <c r="AO730" s="403"/>
      <c r="AP730" s="419"/>
      <c r="AQ730" s="409"/>
    </row>
    <row r="731" spans="1:43" s="13" customFormat="1" ht="12.75" outlineLevel="2" x14ac:dyDescent="0.2">
      <c r="A731" s="195" t="s">
        <v>1263</v>
      </c>
      <c r="B731" s="196" t="s">
        <v>1264</v>
      </c>
      <c r="C731" s="406" t="s">
        <v>1265</v>
      </c>
      <c r="D731" s="198"/>
      <c r="E731" s="23"/>
      <c r="F731" s="405">
        <v>0</v>
      </c>
      <c r="G731" s="414">
        <v>0</v>
      </c>
      <c r="H731" s="415">
        <f t="shared" si="106"/>
        <v>0</v>
      </c>
      <c r="I731" s="416">
        <f t="shared" si="107"/>
        <v>0</v>
      </c>
      <c r="J731" s="417"/>
      <c r="K731" s="421"/>
      <c r="L731" s="422">
        <v>0</v>
      </c>
      <c r="M731" s="423"/>
      <c r="N731" s="421"/>
      <c r="O731" s="422">
        <v>0</v>
      </c>
      <c r="P731" s="423"/>
      <c r="Q731" s="422"/>
      <c r="R731" s="418">
        <v>0</v>
      </c>
      <c r="S731" s="418">
        <v>0</v>
      </c>
      <c r="T731" s="403">
        <v>0</v>
      </c>
      <c r="U731" s="403">
        <v>0</v>
      </c>
      <c r="V731" s="403">
        <v>0</v>
      </c>
      <c r="W731" s="403">
        <v>0</v>
      </c>
      <c r="X731" s="403">
        <v>0</v>
      </c>
      <c r="Y731" s="403">
        <v>0</v>
      </c>
      <c r="Z731" s="403">
        <v>0</v>
      </c>
      <c r="AA731" s="403">
        <v>0</v>
      </c>
      <c r="AB731" s="403">
        <v>0</v>
      </c>
      <c r="AC731" s="403">
        <v>0</v>
      </c>
      <c r="AD731" s="403">
        <v>0</v>
      </c>
      <c r="AE731" s="418">
        <v>0</v>
      </c>
      <c r="AF731" s="403">
        <v>0</v>
      </c>
      <c r="AG731" s="403">
        <v>0</v>
      </c>
      <c r="AH731" s="403">
        <v>0</v>
      </c>
      <c r="AI731" s="403">
        <v>0</v>
      </c>
      <c r="AJ731" s="403">
        <v>0</v>
      </c>
      <c r="AK731" s="403">
        <v>0</v>
      </c>
      <c r="AL731" s="403">
        <v>0</v>
      </c>
      <c r="AM731" s="403">
        <v>0</v>
      </c>
      <c r="AN731" s="403">
        <v>0</v>
      </c>
      <c r="AO731" s="403">
        <v>0</v>
      </c>
      <c r="AP731" s="419">
        <v>0</v>
      </c>
      <c r="AQ731" s="409"/>
    </row>
    <row r="732" spans="1:43" s="13" customFormat="1" ht="12.75" outlineLevel="1" x14ac:dyDescent="0.2">
      <c r="A732" s="195"/>
      <c r="B732" s="196"/>
      <c r="C732" s="196" t="s">
        <v>1266</v>
      </c>
      <c r="D732" s="198"/>
      <c r="E732" s="23"/>
      <c r="F732" s="405">
        <f>+F729-F730-F731</f>
        <v>47552176.711000048</v>
      </c>
      <c r="G732" s="414"/>
      <c r="H732" s="415">
        <f t="shared" si="106"/>
        <v>47552176.711000048</v>
      </c>
      <c r="I732" s="416" t="str">
        <f t="shared" si="107"/>
        <v>N.M.</v>
      </c>
      <c r="J732" s="417"/>
      <c r="K732" s="421"/>
      <c r="L732" s="422">
        <f>+L729-L730-L731</f>
        <v>50149812.407999806</v>
      </c>
      <c r="M732" s="423"/>
      <c r="N732" s="421"/>
      <c r="O732" s="422">
        <f>+O729-O730-O731</f>
        <v>57190632.956999823</v>
      </c>
      <c r="P732" s="423"/>
      <c r="Q732" s="422"/>
      <c r="R732" s="418">
        <f t="shared" ref="R732:AP732" si="110">+R729-R730-R731</f>
        <v>41016505.063000008</v>
      </c>
      <c r="S732" s="418">
        <f t="shared" si="110"/>
        <v>15588753.68399998</v>
      </c>
      <c r="T732" s="403">
        <f t="shared" si="110"/>
        <v>34811565.60800001</v>
      </c>
      <c r="U732" s="403">
        <f t="shared" si="110"/>
        <v>13850967.920999967</v>
      </c>
      <c r="V732" s="403">
        <f t="shared" si="110"/>
        <v>13475845.165999996</v>
      </c>
      <c r="W732" s="403">
        <f t="shared" si="110"/>
        <v>16558048.042999959</v>
      </c>
      <c r="X732" s="403">
        <f t="shared" si="110"/>
        <v>24147512.790000051</v>
      </c>
      <c r="Y732" s="403">
        <f t="shared" si="110"/>
        <v>31575569.911999978</v>
      </c>
      <c r="Z732" s="403">
        <f t="shared" si="110"/>
        <v>45655173.290000014</v>
      </c>
      <c r="AA732" s="403">
        <f t="shared" si="110"/>
        <v>44830643.880000092</v>
      </c>
      <c r="AB732" s="403">
        <f t="shared" si="110"/>
        <v>45593291.216999851</v>
      </c>
      <c r="AC732" s="403">
        <f t="shared" si="110"/>
        <v>54410175.193000041</v>
      </c>
      <c r="AD732" s="403">
        <f t="shared" si="110"/>
        <v>50149812.407999806</v>
      </c>
      <c r="AE732" s="418">
        <f t="shared" si="110"/>
        <v>17487756.010000028</v>
      </c>
      <c r="AF732" s="403">
        <f t="shared" si="110"/>
        <v>18882230.050000001</v>
      </c>
      <c r="AG732" s="403">
        <f t="shared" si="110"/>
        <v>25920791.054999966</v>
      </c>
      <c r="AH732" s="403">
        <f t="shared" si="110"/>
        <v>25245234.725999929</v>
      </c>
      <c r="AI732" s="403">
        <f t="shared" si="110"/>
        <v>20564250.467000075</v>
      </c>
      <c r="AJ732" s="403">
        <f t="shared" si="110"/>
        <v>39087827.684999913</v>
      </c>
      <c r="AK732" s="403">
        <f t="shared" si="110"/>
        <v>24133877.326999757</v>
      </c>
      <c r="AL732" s="403">
        <f t="shared" si="110"/>
        <v>26903272.304000009</v>
      </c>
      <c r="AM732" s="403">
        <f t="shared" si="110"/>
        <v>50684141.953999899</v>
      </c>
      <c r="AN732" s="403">
        <f t="shared" si="110"/>
        <v>50427736.40700008</v>
      </c>
      <c r="AO732" s="403">
        <f t="shared" si="110"/>
        <v>57190632.956999823</v>
      </c>
      <c r="AP732" s="419">
        <f t="shared" si="110"/>
        <v>47552176.711000048</v>
      </c>
      <c r="AQ732" s="409"/>
    </row>
    <row r="733" spans="1:43" s="13" customFormat="1" ht="12.75" outlineLevel="2" x14ac:dyDescent="0.2">
      <c r="A733" s="195" t="s">
        <v>1355</v>
      </c>
      <c r="B733" s="434" t="s">
        <v>1276</v>
      </c>
      <c r="C733" s="434" t="s">
        <v>1354</v>
      </c>
      <c r="D733" s="435"/>
      <c r="E733" s="436"/>
      <c r="F733" s="498">
        <v>0</v>
      </c>
      <c r="G733" s="499">
        <v>0</v>
      </c>
      <c r="H733" s="500">
        <f t="shared" si="106"/>
        <v>0</v>
      </c>
      <c r="I733" s="416">
        <f t="shared" si="107"/>
        <v>0</v>
      </c>
      <c r="J733" s="417"/>
      <c r="K733" s="421"/>
      <c r="L733" s="422">
        <v>0</v>
      </c>
      <c r="M733" s="423"/>
      <c r="N733" s="421"/>
      <c r="O733" s="422">
        <v>0</v>
      </c>
      <c r="P733" s="423"/>
      <c r="Q733" s="422"/>
      <c r="R733" s="418">
        <v>0</v>
      </c>
      <c r="S733" s="418">
        <v>0</v>
      </c>
      <c r="T733" s="403">
        <v>0</v>
      </c>
      <c r="U733" s="403">
        <v>0</v>
      </c>
      <c r="V733" s="403">
        <v>0</v>
      </c>
      <c r="W733" s="403">
        <v>0</v>
      </c>
      <c r="X733" s="403">
        <v>0</v>
      </c>
      <c r="Y733" s="403">
        <v>0</v>
      </c>
      <c r="Z733" s="403">
        <v>0</v>
      </c>
      <c r="AA733" s="403">
        <v>0</v>
      </c>
      <c r="AB733" s="403">
        <v>0</v>
      </c>
      <c r="AC733" s="403">
        <v>0</v>
      </c>
      <c r="AD733" s="403">
        <v>0</v>
      </c>
      <c r="AE733" s="418">
        <v>0</v>
      </c>
      <c r="AF733" s="403">
        <v>0</v>
      </c>
      <c r="AG733" s="403">
        <v>0</v>
      </c>
      <c r="AH733" s="403">
        <v>0</v>
      </c>
      <c r="AI733" s="403">
        <v>0</v>
      </c>
      <c r="AJ733" s="403">
        <v>0</v>
      </c>
      <c r="AK733" s="403">
        <v>0</v>
      </c>
      <c r="AL733" s="403">
        <v>0</v>
      </c>
      <c r="AM733" s="403">
        <v>0</v>
      </c>
      <c r="AN733" s="403">
        <v>0</v>
      </c>
      <c r="AO733" s="403">
        <v>0</v>
      </c>
      <c r="AP733" s="419">
        <v>0</v>
      </c>
      <c r="AQ733" s="409"/>
    </row>
    <row r="734" spans="1:43" s="13" customFormat="1" ht="12.75" outlineLevel="1" x14ac:dyDescent="0.2">
      <c r="A734" s="195"/>
      <c r="B734" s="433" t="s">
        <v>1356</v>
      </c>
      <c r="C734" s="196" t="s">
        <v>1354</v>
      </c>
      <c r="D734" s="198"/>
      <c r="E734" s="23"/>
      <c r="F734" s="403">
        <f>-F733</f>
        <v>0</v>
      </c>
      <c r="G734" s="414"/>
      <c r="H734" s="415"/>
      <c r="I734" s="416"/>
      <c r="J734" s="417"/>
      <c r="K734" s="421"/>
      <c r="L734" s="422"/>
      <c r="M734" s="423"/>
      <c r="N734" s="421"/>
      <c r="O734" s="422"/>
      <c r="P734" s="423"/>
      <c r="Q734" s="422"/>
      <c r="R734" s="418"/>
      <c r="S734" s="418"/>
      <c r="T734" s="403"/>
      <c r="U734" s="403"/>
      <c r="V734" s="403"/>
      <c r="W734" s="403"/>
      <c r="X734" s="403"/>
      <c r="Y734" s="403"/>
      <c r="Z734" s="403"/>
      <c r="AA734" s="403"/>
      <c r="AB734" s="403"/>
      <c r="AC734" s="403"/>
      <c r="AD734" s="403"/>
      <c r="AE734" s="418"/>
      <c r="AF734" s="403"/>
      <c r="AG734" s="403"/>
      <c r="AH734" s="403"/>
      <c r="AI734" s="403"/>
      <c r="AJ734" s="403"/>
      <c r="AK734" s="403"/>
      <c r="AL734" s="403"/>
      <c r="AM734" s="403"/>
      <c r="AN734" s="403"/>
      <c r="AO734" s="403"/>
      <c r="AP734" s="419"/>
      <c r="AQ734" s="409"/>
    </row>
    <row r="735" spans="1:43" s="13" customFormat="1" ht="12.75" outlineLevel="1" x14ac:dyDescent="0.2">
      <c r="A735" s="195" t="s">
        <v>1267</v>
      </c>
      <c r="B735" s="196"/>
      <c r="C735" s="196" t="s">
        <v>1268</v>
      </c>
      <c r="D735" s="198"/>
      <c r="E735" s="23"/>
      <c r="F735" s="405">
        <v>0</v>
      </c>
      <c r="G735" s="414">
        <v>0</v>
      </c>
      <c r="H735" s="415">
        <f t="shared" ref="H735:H741" si="111">+F735-G735</f>
        <v>0</v>
      </c>
      <c r="I735" s="416">
        <f t="shared" ref="I735:I741" si="112">IF(G735&lt;0,IF(H735=0,0,IF(OR(G735=0,F735=0),"N.M.",IF(ABS(H735/G735)&gt;=10,"N.M.",H735/(-G735)))),IF(H735=0,0,IF(OR(G735=0,F735=0),"N.M.",IF(ABS(H735/G735)&gt;=10,"N.M.",H735/G735))))</f>
        <v>0</v>
      </c>
      <c r="J735" s="417"/>
      <c r="K735" s="421"/>
      <c r="L735" s="422">
        <v>0</v>
      </c>
      <c r="M735" s="423"/>
      <c r="N735" s="421"/>
      <c r="O735" s="422">
        <v>0</v>
      </c>
      <c r="P735" s="423"/>
      <c r="Q735" s="422"/>
      <c r="R735" s="418">
        <v>0</v>
      </c>
      <c r="S735" s="418">
        <v>0</v>
      </c>
      <c r="T735" s="403">
        <v>0</v>
      </c>
      <c r="U735" s="403">
        <v>0</v>
      </c>
      <c r="V735" s="403">
        <v>0</v>
      </c>
      <c r="W735" s="403">
        <v>0</v>
      </c>
      <c r="X735" s="403">
        <v>0</v>
      </c>
      <c r="Y735" s="403">
        <v>0</v>
      </c>
      <c r="Z735" s="403">
        <v>0</v>
      </c>
      <c r="AA735" s="403">
        <v>0</v>
      </c>
      <c r="AB735" s="403">
        <v>0</v>
      </c>
      <c r="AC735" s="403">
        <v>0</v>
      </c>
      <c r="AD735" s="403">
        <v>0</v>
      </c>
      <c r="AE735" s="418">
        <v>0</v>
      </c>
      <c r="AF735" s="403">
        <v>0</v>
      </c>
      <c r="AG735" s="403">
        <v>0</v>
      </c>
      <c r="AH735" s="403">
        <v>0</v>
      </c>
      <c r="AI735" s="403">
        <v>0</v>
      </c>
      <c r="AJ735" s="403">
        <v>0</v>
      </c>
      <c r="AK735" s="403">
        <v>0</v>
      </c>
      <c r="AL735" s="403">
        <v>0</v>
      </c>
      <c r="AM735" s="403">
        <v>0</v>
      </c>
      <c r="AN735" s="403">
        <v>0</v>
      </c>
      <c r="AO735" s="403">
        <v>0</v>
      </c>
      <c r="AP735" s="419">
        <v>0</v>
      </c>
      <c r="AQ735" s="409"/>
    </row>
    <row r="736" spans="1:43" s="13" customFormat="1" ht="12.75" outlineLevel="1" x14ac:dyDescent="0.2">
      <c r="A736" s="195" t="s">
        <v>1269</v>
      </c>
      <c r="B736" s="196"/>
      <c r="C736" s="196" t="s">
        <v>1270</v>
      </c>
      <c r="D736" s="198"/>
      <c r="E736" s="23"/>
      <c r="F736" s="405">
        <v>0</v>
      </c>
      <c r="G736" s="414">
        <v>0</v>
      </c>
      <c r="H736" s="415">
        <f t="shared" si="111"/>
        <v>0</v>
      </c>
      <c r="I736" s="416">
        <f t="shared" si="112"/>
        <v>0</v>
      </c>
      <c r="J736" s="417"/>
      <c r="K736" s="421"/>
      <c r="L736" s="422">
        <v>0</v>
      </c>
      <c r="M736" s="423"/>
      <c r="N736" s="421"/>
      <c r="O736" s="422">
        <v>0</v>
      </c>
      <c r="P736" s="423"/>
      <c r="Q736" s="422"/>
      <c r="R736" s="418">
        <v>0</v>
      </c>
      <c r="S736" s="418">
        <v>0</v>
      </c>
      <c r="T736" s="403">
        <v>0</v>
      </c>
      <c r="U736" s="403">
        <v>0</v>
      </c>
      <c r="V736" s="403">
        <v>0</v>
      </c>
      <c r="W736" s="403">
        <v>0</v>
      </c>
      <c r="X736" s="403">
        <v>0</v>
      </c>
      <c r="Y736" s="403">
        <v>0</v>
      </c>
      <c r="Z736" s="403">
        <v>0</v>
      </c>
      <c r="AA736" s="403">
        <v>0</v>
      </c>
      <c r="AB736" s="403">
        <v>0</v>
      </c>
      <c r="AC736" s="403">
        <v>0</v>
      </c>
      <c r="AD736" s="403">
        <v>0</v>
      </c>
      <c r="AE736" s="418">
        <v>0</v>
      </c>
      <c r="AF736" s="403">
        <v>0</v>
      </c>
      <c r="AG736" s="403">
        <v>0</v>
      </c>
      <c r="AH736" s="403">
        <v>0</v>
      </c>
      <c r="AI736" s="403">
        <v>0</v>
      </c>
      <c r="AJ736" s="403">
        <v>0</v>
      </c>
      <c r="AK736" s="403">
        <v>0</v>
      </c>
      <c r="AL736" s="403">
        <v>0</v>
      </c>
      <c r="AM736" s="403">
        <v>0</v>
      </c>
      <c r="AN736" s="403">
        <v>0</v>
      </c>
      <c r="AO736" s="403">
        <v>0</v>
      </c>
      <c r="AP736" s="419">
        <v>0</v>
      </c>
      <c r="AQ736" s="409"/>
    </row>
    <row r="737" spans="1:43" s="13" customFormat="1" ht="12.75" outlineLevel="1" x14ac:dyDescent="0.2">
      <c r="A737" s="195"/>
      <c r="B737" s="196"/>
      <c r="C737" s="196" t="s">
        <v>1271</v>
      </c>
      <c r="D737" s="198"/>
      <c r="E737" s="23"/>
      <c r="F737" s="405">
        <f>+F725+F727+F728+F732+F734+F735+F736</f>
        <v>343572383.73700005</v>
      </c>
      <c r="G737" s="414"/>
      <c r="H737" s="415">
        <f t="shared" si="111"/>
        <v>343572383.73700005</v>
      </c>
      <c r="I737" s="416" t="str">
        <f t="shared" si="112"/>
        <v>N.M.</v>
      </c>
      <c r="J737" s="417"/>
      <c r="K737" s="421"/>
      <c r="L737" s="422">
        <f>+L725+L727+L728+L732+L733+L735+L736</f>
        <v>296020207.02599978</v>
      </c>
      <c r="M737" s="423"/>
      <c r="N737" s="421"/>
      <c r="O737" s="422">
        <f>+O725+O727+O728+O732+O733+O735+O736</f>
        <v>353210839.98299986</v>
      </c>
      <c r="P737" s="423"/>
      <c r="Q737" s="422"/>
      <c r="R737" s="418">
        <f t="shared" ref="R737:AP737" si="113">+R725+R727+R728+R732+R733+R735+R736</f>
        <v>245870394.61800003</v>
      </c>
      <c r="S737" s="418">
        <f t="shared" si="113"/>
        <v>261459148.30199999</v>
      </c>
      <c r="T737" s="403">
        <f t="shared" si="113"/>
        <v>280681960.22600001</v>
      </c>
      <c r="U737" s="403">
        <f t="shared" si="113"/>
        <v>259721362.53899997</v>
      </c>
      <c r="V737" s="403">
        <f t="shared" si="113"/>
        <v>259346239.78400001</v>
      </c>
      <c r="W737" s="403">
        <f t="shared" si="113"/>
        <v>262428442.66099995</v>
      </c>
      <c r="X737" s="403">
        <f t="shared" si="113"/>
        <v>270017907.40800005</v>
      </c>
      <c r="Y737" s="403">
        <f t="shared" si="113"/>
        <v>277445964.52999997</v>
      </c>
      <c r="Z737" s="403">
        <f t="shared" si="113"/>
        <v>291525567.90799999</v>
      </c>
      <c r="AA737" s="403">
        <f t="shared" si="113"/>
        <v>290701038.49800009</v>
      </c>
      <c r="AB737" s="403">
        <f t="shared" si="113"/>
        <v>291463685.83499986</v>
      </c>
      <c r="AC737" s="403">
        <f t="shared" si="113"/>
        <v>300280569.81100005</v>
      </c>
      <c r="AD737" s="403">
        <f t="shared" si="113"/>
        <v>296020207.02599978</v>
      </c>
      <c r="AE737" s="418">
        <f t="shared" si="113"/>
        <v>313507963.03600007</v>
      </c>
      <c r="AF737" s="403">
        <f t="shared" si="113"/>
        <v>314902437.07600003</v>
      </c>
      <c r="AG737" s="403">
        <f t="shared" si="113"/>
        <v>321940998.08099997</v>
      </c>
      <c r="AH737" s="403">
        <f t="shared" si="113"/>
        <v>321265441.75199997</v>
      </c>
      <c r="AI737" s="403">
        <f t="shared" si="113"/>
        <v>316584457.49300009</v>
      </c>
      <c r="AJ737" s="403">
        <f t="shared" si="113"/>
        <v>335108034.71099997</v>
      </c>
      <c r="AK737" s="403">
        <f t="shared" si="113"/>
        <v>320154084.35299981</v>
      </c>
      <c r="AL737" s="403">
        <f t="shared" si="113"/>
        <v>322923479.33000004</v>
      </c>
      <c r="AM737" s="403">
        <f t="shared" si="113"/>
        <v>346704348.9799999</v>
      </c>
      <c r="AN737" s="403">
        <f t="shared" si="113"/>
        <v>346447943.43300009</v>
      </c>
      <c r="AO737" s="403">
        <f t="shared" si="113"/>
        <v>353210839.98299986</v>
      </c>
      <c r="AP737" s="419">
        <f t="shared" si="113"/>
        <v>343572383.73700005</v>
      </c>
      <c r="AQ737" s="409"/>
    </row>
    <row r="738" spans="1:43" s="13" customFormat="1" ht="12.75" outlineLevel="1" x14ac:dyDescent="0.2">
      <c r="A738" s="195" t="s">
        <v>1272</v>
      </c>
      <c r="B738" s="196" t="s">
        <v>1273</v>
      </c>
      <c r="C738" s="196" t="s">
        <v>1274</v>
      </c>
      <c r="D738" s="198"/>
      <c r="E738" s="23"/>
      <c r="F738" s="405">
        <v>0</v>
      </c>
      <c r="G738" s="414">
        <v>0</v>
      </c>
      <c r="H738" s="415">
        <f t="shared" si="111"/>
        <v>0</v>
      </c>
      <c r="I738" s="416">
        <f t="shared" si="112"/>
        <v>0</v>
      </c>
      <c r="J738" s="417"/>
      <c r="K738" s="421"/>
      <c r="L738" s="422">
        <v>0</v>
      </c>
      <c r="M738" s="423"/>
      <c r="N738" s="421"/>
      <c r="O738" s="422">
        <v>0</v>
      </c>
      <c r="P738" s="423"/>
      <c r="Q738" s="422"/>
      <c r="R738" s="418">
        <v>0</v>
      </c>
      <c r="S738" s="418">
        <v>0</v>
      </c>
      <c r="T738" s="403">
        <v>0</v>
      </c>
      <c r="U738" s="403">
        <v>0</v>
      </c>
      <c r="V738" s="403">
        <v>0</v>
      </c>
      <c r="W738" s="403">
        <v>0</v>
      </c>
      <c r="X738" s="403">
        <v>0</v>
      </c>
      <c r="Y738" s="403">
        <v>0</v>
      </c>
      <c r="Z738" s="403">
        <v>0</v>
      </c>
      <c r="AA738" s="403">
        <v>0</v>
      </c>
      <c r="AB738" s="403">
        <v>0</v>
      </c>
      <c r="AC738" s="403">
        <v>0</v>
      </c>
      <c r="AD738" s="403">
        <v>0</v>
      </c>
      <c r="AE738" s="418">
        <v>0</v>
      </c>
      <c r="AF738" s="403">
        <v>0</v>
      </c>
      <c r="AG738" s="403">
        <v>0</v>
      </c>
      <c r="AH738" s="403">
        <v>0</v>
      </c>
      <c r="AI738" s="403">
        <v>0</v>
      </c>
      <c r="AJ738" s="403">
        <v>0</v>
      </c>
      <c r="AK738" s="403">
        <v>0</v>
      </c>
      <c r="AL738" s="403">
        <v>0</v>
      </c>
      <c r="AM738" s="403">
        <v>0</v>
      </c>
      <c r="AN738" s="403">
        <v>0</v>
      </c>
      <c r="AO738" s="403">
        <v>0</v>
      </c>
      <c r="AP738" s="419">
        <v>0</v>
      </c>
      <c r="AQ738" s="409"/>
    </row>
    <row r="739" spans="1:43" s="13" customFormat="1" ht="12.75" outlineLevel="1" x14ac:dyDescent="0.2">
      <c r="A739" s="195" t="s">
        <v>1275</v>
      </c>
      <c r="B739" s="196" t="s">
        <v>1276</v>
      </c>
      <c r="C739" s="196" t="s">
        <v>1277</v>
      </c>
      <c r="D739" s="198"/>
      <c r="E739" s="23"/>
      <c r="F739" s="405">
        <v>0</v>
      </c>
      <c r="G739" s="414">
        <v>0</v>
      </c>
      <c r="H739" s="415">
        <f t="shared" si="111"/>
        <v>0</v>
      </c>
      <c r="I739" s="416">
        <f t="shared" si="112"/>
        <v>0</v>
      </c>
      <c r="J739" s="417"/>
      <c r="K739" s="421"/>
      <c r="L739" s="422">
        <v>0</v>
      </c>
      <c r="M739" s="423"/>
      <c r="N739" s="421"/>
      <c r="O739" s="422">
        <v>0</v>
      </c>
      <c r="P739" s="423"/>
      <c r="Q739" s="422"/>
      <c r="R739" s="418">
        <v>0</v>
      </c>
      <c r="S739" s="418">
        <v>0</v>
      </c>
      <c r="T739" s="403">
        <v>0</v>
      </c>
      <c r="U739" s="403">
        <v>0</v>
      </c>
      <c r="V739" s="403">
        <v>0</v>
      </c>
      <c r="W739" s="403">
        <v>0</v>
      </c>
      <c r="X739" s="403">
        <v>0</v>
      </c>
      <c r="Y739" s="403">
        <v>0</v>
      </c>
      <c r="Z739" s="403">
        <v>0</v>
      </c>
      <c r="AA739" s="403">
        <v>0</v>
      </c>
      <c r="AB739" s="403">
        <v>0</v>
      </c>
      <c r="AC739" s="403">
        <v>0</v>
      </c>
      <c r="AD739" s="403">
        <v>0</v>
      </c>
      <c r="AE739" s="418">
        <v>0</v>
      </c>
      <c r="AF739" s="403">
        <v>0</v>
      </c>
      <c r="AG739" s="403">
        <v>0</v>
      </c>
      <c r="AH739" s="403">
        <v>0</v>
      </c>
      <c r="AI739" s="403">
        <v>0</v>
      </c>
      <c r="AJ739" s="403">
        <v>0</v>
      </c>
      <c r="AK739" s="403">
        <v>0</v>
      </c>
      <c r="AL739" s="403">
        <v>0</v>
      </c>
      <c r="AM739" s="403">
        <v>0</v>
      </c>
      <c r="AN739" s="403">
        <v>0</v>
      </c>
      <c r="AO739" s="403">
        <v>0</v>
      </c>
      <c r="AP739" s="419">
        <v>0</v>
      </c>
      <c r="AQ739" s="409"/>
    </row>
    <row r="740" spans="1:43" s="13" customFormat="1" ht="12.75" outlineLevel="1" x14ac:dyDescent="0.2">
      <c r="A740" s="195"/>
      <c r="B740" s="196"/>
      <c r="C740" s="196" t="s">
        <v>1278</v>
      </c>
      <c r="D740" s="198"/>
      <c r="E740" s="23"/>
      <c r="F740" s="405">
        <f>+F738+F739</f>
        <v>0</v>
      </c>
      <c r="G740" s="414"/>
      <c r="H740" s="415">
        <f t="shared" si="111"/>
        <v>0</v>
      </c>
      <c r="I740" s="416">
        <f t="shared" si="112"/>
        <v>0</v>
      </c>
      <c r="J740" s="417"/>
      <c r="K740" s="421"/>
      <c r="L740" s="414">
        <f>+L738+L739</f>
        <v>0</v>
      </c>
      <c r="M740" s="423"/>
      <c r="N740" s="421"/>
      <c r="O740" s="414">
        <f>+O738+O739</f>
        <v>0</v>
      </c>
      <c r="P740" s="423"/>
      <c r="Q740" s="422"/>
      <c r="R740" s="418">
        <f t="shared" ref="R740:AP740" si="114">+R738+R739</f>
        <v>0</v>
      </c>
      <c r="S740" s="418">
        <f t="shared" si="114"/>
        <v>0</v>
      </c>
      <c r="T740" s="403">
        <f t="shared" si="114"/>
        <v>0</v>
      </c>
      <c r="U740" s="403">
        <f t="shared" si="114"/>
        <v>0</v>
      </c>
      <c r="V740" s="403">
        <f t="shared" si="114"/>
        <v>0</v>
      </c>
      <c r="W740" s="403">
        <f t="shared" si="114"/>
        <v>0</v>
      </c>
      <c r="X740" s="403">
        <f t="shared" si="114"/>
        <v>0</v>
      </c>
      <c r="Y740" s="403">
        <f t="shared" si="114"/>
        <v>0</v>
      </c>
      <c r="Z740" s="403">
        <f t="shared" si="114"/>
        <v>0</v>
      </c>
      <c r="AA740" s="403">
        <f t="shared" si="114"/>
        <v>0</v>
      </c>
      <c r="AB740" s="403">
        <f t="shared" si="114"/>
        <v>0</v>
      </c>
      <c r="AC740" s="403">
        <f t="shared" si="114"/>
        <v>0</v>
      </c>
      <c r="AD740" s="403">
        <f t="shared" si="114"/>
        <v>0</v>
      </c>
      <c r="AE740" s="418">
        <f t="shared" si="114"/>
        <v>0</v>
      </c>
      <c r="AF740" s="403">
        <f t="shared" si="114"/>
        <v>0</v>
      </c>
      <c r="AG740" s="403">
        <f t="shared" si="114"/>
        <v>0</v>
      </c>
      <c r="AH740" s="403">
        <f t="shared" si="114"/>
        <v>0</v>
      </c>
      <c r="AI740" s="403">
        <f t="shared" si="114"/>
        <v>0</v>
      </c>
      <c r="AJ740" s="403">
        <f t="shared" si="114"/>
        <v>0</v>
      </c>
      <c r="AK740" s="403">
        <f t="shared" si="114"/>
        <v>0</v>
      </c>
      <c r="AL740" s="403">
        <f t="shared" si="114"/>
        <v>0</v>
      </c>
      <c r="AM740" s="403">
        <f t="shared" si="114"/>
        <v>0</v>
      </c>
      <c r="AN740" s="403">
        <f t="shared" si="114"/>
        <v>0</v>
      </c>
      <c r="AO740" s="403">
        <f t="shared" si="114"/>
        <v>0</v>
      </c>
      <c r="AP740" s="419">
        <f t="shared" si="114"/>
        <v>0</v>
      </c>
      <c r="AQ740" s="409"/>
    </row>
    <row r="741" spans="1:43" s="13" customFormat="1" ht="12.75" outlineLevel="1" x14ac:dyDescent="0.2">
      <c r="A741" s="195"/>
      <c r="B741" s="196"/>
      <c r="C741" s="196" t="s">
        <v>1279</v>
      </c>
      <c r="D741" s="198"/>
      <c r="E741" s="23"/>
      <c r="F741" s="405">
        <f>+F740+F737</f>
        <v>343572383.73700005</v>
      </c>
      <c r="G741" s="414"/>
      <c r="H741" s="415">
        <f t="shared" si="111"/>
        <v>343572383.73700005</v>
      </c>
      <c r="I741" s="416" t="str">
        <f t="shared" si="112"/>
        <v>N.M.</v>
      </c>
      <c r="J741" s="417"/>
      <c r="K741" s="421"/>
      <c r="L741" s="414">
        <f>+L740+L737</f>
        <v>296020207.02599978</v>
      </c>
      <c r="M741" s="423"/>
      <c r="N741" s="421"/>
      <c r="O741" s="414">
        <f>+O740+O737</f>
        <v>353210839.98299986</v>
      </c>
      <c r="P741" s="423"/>
      <c r="Q741" s="422"/>
      <c r="R741" s="418">
        <f t="shared" ref="R741:AP741" si="115">+R740+R737</f>
        <v>245870394.61800003</v>
      </c>
      <c r="S741" s="418">
        <f t="shared" si="115"/>
        <v>261459148.30199999</v>
      </c>
      <c r="T741" s="403">
        <f t="shared" si="115"/>
        <v>280681960.22600001</v>
      </c>
      <c r="U741" s="403">
        <f t="shared" si="115"/>
        <v>259721362.53899997</v>
      </c>
      <c r="V741" s="403">
        <f t="shared" si="115"/>
        <v>259346239.78400001</v>
      </c>
      <c r="W741" s="403">
        <f t="shared" si="115"/>
        <v>262428442.66099995</v>
      </c>
      <c r="X741" s="403">
        <f t="shared" si="115"/>
        <v>270017907.40800005</v>
      </c>
      <c r="Y741" s="403">
        <f t="shared" si="115"/>
        <v>277445964.52999997</v>
      </c>
      <c r="Z741" s="403">
        <f t="shared" si="115"/>
        <v>291525567.90799999</v>
      </c>
      <c r="AA741" s="403">
        <f t="shared" si="115"/>
        <v>290701038.49800009</v>
      </c>
      <c r="AB741" s="403">
        <f t="shared" si="115"/>
        <v>291463685.83499986</v>
      </c>
      <c r="AC741" s="403">
        <f t="shared" si="115"/>
        <v>300280569.81100005</v>
      </c>
      <c r="AD741" s="403">
        <f t="shared" si="115"/>
        <v>296020207.02599978</v>
      </c>
      <c r="AE741" s="418">
        <f t="shared" si="115"/>
        <v>313507963.03600007</v>
      </c>
      <c r="AF741" s="403">
        <f t="shared" si="115"/>
        <v>314902437.07600003</v>
      </c>
      <c r="AG741" s="403">
        <f t="shared" si="115"/>
        <v>321940998.08099997</v>
      </c>
      <c r="AH741" s="403">
        <f t="shared" si="115"/>
        <v>321265441.75199997</v>
      </c>
      <c r="AI741" s="403">
        <f t="shared" si="115"/>
        <v>316584457.49300009</v>
      </c>
      <c r="AJ741" s="403">
        <f t="shared" si="115"/>
        <v>335108034.71099997</v>
      </c>
      <c r="AK741" s="403">
        <f t="shared" si="115"/>
        <v>320154084.35299981</v>
      </c>
      <c r="AL741" s="403">
        <f t="shared" si="115"/>
        <v>322923479.33000004</v>
      </c>
      <c r="AM741" s="403">
        <f t="shared" si="115"/>
        <v>346704348.9799999</v>
      </c>
      <c r="AN741" s="403">
        <f t="shared" si="115"/>
        <v>346447943.43300009</v>
      </c>
      <c r="AO741" s="403">
        <f t="shared" si="115"/>
        <v>353210839.98299986</v>
      </c>
      <c r="AP741" s="419">
        <f t="shared" si="115"/>
        <v>343572383.73700005</v>
      </c>
      <c r="AQ741" s="409"/>
    </row>
    <row r="742" spans="1:43" s="13" customFormat="1" ht="12.75" outlineLevel="1" x14ac:dyDescent="0.2">
      <c r="A742" s="195" t="s">
        <v>1280</v>
      </c>
      <c r="B742" s="196" t="s">
        <v>1281</v>
      </c>
      <c r="C742" s="196" t="s">
        <v>1324</v>
      </c>
      <c r="D742" s="198"/>
      <c r="E742" s="23"/>
      <c r="F742" s="405">
        <v>0</v>
      </c>
      <c r="G742" s="414">
        <v>0</v>
      </c>
      <c r="H742" s="415"/>
      <c r="I742" s="416"/>
      <c r="J742" s="417"/>
      <c r="K742" s="421"/>
      <c r="L742" s="414">
        <v>0</v>
      </c>
      <c r="M742" s="423"/>
      <c r="N742" s="421"/>
      <c r="O742" s="414">
        <v>0</v>
      </c>
      <c r="P742" s="423"/>
      <c r="Q742" s="422"/>
      <c r="R742" s="418">
        <v>0</v>
      </c>
      <c r="S742" s="418">
        <v>0</v>
      </c>
      <c r="T742" s="403">
        <v>0</v>
      </c>
      <c r="U742" s="403">
        <v>0</v>
      </c>
      <c r="V742" s="403">
        <v>0</v>
      </c>
      <c r="W742" s="403">
        <v>0</v>
      </c>
      <c r="X742" s="403">
        <v>0</v>
      </c>
      <c r="Y742" s="403">
        <v>0</v>
      </c>
      <c r="Z742" s="403">
        <v>0</v>
      </c>
      <c r="AA742" s="403">
        <v>0</v>
      </c>
      <c r="AB742" s="403">
        <v>0</v>
      </c>
      <c r="AC742" s="403">
        <v>0</v>
      </c>
      <c r="AD742" s="403">
        <v>0</v>
      </c>
      <c r="AE742" s="418">
        <v>0</v>
      </c>
      <c r="AF742" s="403">
        <v>0</v>
      </c>
      <c r="AG742" s="403">
        <v>0</v>
      </c>
      <c r="AH742" s="403">
        <v>0</v>
      </c>
      <c r="AI742" s="403">
        <v>0</v>
      </c>
      <c r="AJ742" s="403">
        <v>0</v>
      </c>
      <c r="AK742" s="403">
        <v>0</v>
      </c>
      <c r="AL742" s="403">
        <v>0</v>
      </c>
      <c r="AM742" s="403">
        <v>0</v>
      </c>
      <c r="AN742" s="403">
        <v>0</v>
      </c>
      <c r="AO742" s="403">
        <v>0</v>
      </c>
      <c r="AP742" s="419">
        <v>0</v>
      </c>
      <c r="AQ742" s="409"/>
    </row>
    <row r="743" spans="1:43" s="13" customFormat="1" ht="12.75" outlineLevel="1" x14ac:dyDescent="0.2">
      <c r="A743" s="195"/>
      <c r="B743" s="196"/>
      <c r="C743" s="196" t="s">
        <v>1282</v>
      </c>
      <c r="D743" s="198"/>
      <c r="E743" s="23"/>
      <c r="F743" s="405">
        <f>+F731</f>
        <v>0</v>
      </c>
      <c r="G743" s="414"/>
      <c r="H743" s="415">
        <f>+F743-G743</f>
        <v>0</v>
      </c>
      <c r="I743" s="416">
        <f>IF(G743&lt;0,IF(H743=0,0,IF(OR(G743=0,F743=0),"N.M.",IF(ABS(H743/G743)&gt;=10,"N.M.",H743/(-G743)))),IF(H743=0,0,IF(OR(G743=0,F743=0),"N.M.",IF(ABS(H743/G743)&gt;=10,"N.M.",H743/G743))))</f>
        <v>0</v>
      </c>
      <c r="J743" s="417"/>
      <c r="K743" s="421"/>
      <c r="L743" s="414">
        <f>+L731</f>
        <v>0</v>
      </c>
      <c r="M743" s="423"/>
      <c r="N743" s="421"/>
      <c r="O743" s="414">
        <f>+O731</f>
        <v>0</v>
      </c>
      <c r="P743" s="423"/>
      <c r="Q743" s="422"/>
      <c r="R743" s="418">
        <f t="shared" ref="R743:AP743" si="116">+R731</f>
        <v>0</v>
      </c>
      <c r="S743" s="418">
        <f t="shared" si="116"/>
        <v>0</v>
      </c>
      <c r="T743" s="403">
        <f t="shared" si="116"/>
        <v>0</v>
      </c>
      <c r="U743" s="403">
        <f t="shared" si="116"/>
        <v>0</v>
      </c>
      <c r="V743" s="403">
        <f t="shared" si="116"/>
        <v>0</v>
      </c>
      <c r="W743" s="403">
        <f t="shared" si="116"/>
        <v>0</v>
      </c>
      <c r="X743" s="403">
        <f t="shared" si="116"/>
        <v>0</v>
      </c>
      <c r="Y743" s="403">
        <f t="shared" si="116"/>
        <v>0</v>
      </c>
      <c r="Z743" s="403">
        <f t="shared" si="116"/>
        <v>0</v>
      </c>
      <c r="AA743" s="403">
        <f t="shared" si="116"/>
        <v>0</v>
      </c>
      <c r="AB743" s="403">
        <f t="shared" si="116"/>
        <v>0</v>
      </c>
      <c r="AC743" s="403">
        <f t="shared" si="116"/>
        <v>0</v>
      </c>
      <c r="AD743" s="403">
        <f t="shared" si="116"/>
        <v>0</v>
      </c>
      <c r="AE743" s="418">
        <f t="shared" si="116"/>
        <v>0</v>
      </c>
      <c r="AF743" s="403">
        <f t="shared" si="116"/>
        <v>0</v>
      </c>
      <c r="AG743" s="403">
        <f t="shared" si="116"/>
        <v>0</v>
      </c>
      <c r="AH743" s="403">
        <f t="shared" si="116"/>
        <v>0</v>
      </c>
      <c r="AI743" s="403">
        <f t="shared" si="116"/>
        <v>0</v>
      </c>
      <c r="AJ743" s="403">
        <f t="shared" si="116"/>
        <v>0</v>
      </c>
      <c r="AK743" s="403">
        <f t="shared" si="116"/>
        <v>0</v>
      </c>
      <c r="AL743" s="403">
        <f t="shared" si="116"/>
        <v>0</v>
      </c>
      <c r="AM743" s="403">
        <f t="shared" si="116"/>
        <v>0</v>
      </c>
      <c r="AN743" s="403">
        <f t="shared" si="116"/>
        <v>0</v>
      </c>
      <c r="AO743" s="403">
        <f t="shared" si="116"/>
        <v>0</v>
      </c>
      <c r="AP743" s="419">
        <f t="shared" si="116"/>
        <v>0</v>
      </c>
      <c r="AQ743" s="409"/>
    </row>
    <row r="744" spans="1:43" s="13" customFormat="1" ht="12.75" outlineLevel="1" x14ac:dyDescent="0.2">
      <c r="A744" s="195"/>
      <c r="B744" s="196"/>
      <c r="C744" s="196" t="s">
        <v>1352</v>
      </c>
      <c r="D744" s="198"/>
      <c r="E744" s="23"/>
      <c r="F744" s="403"/>
      <c r="G744" s="420"/>
      <c r="H744" s="415"/>
      <c r="I744" s="416"/>
      <c r="J744" s="417"/>
      <c r="K744" s="421"/>
      <c r="L744" s="420"/>
      <c r="M744" s="424"/>
      <c r="N744" s="421"/>
      <c r="O744" s="420"/>
      <c r="P744" s="424"/>
      <c r="Q744" s="415"/>
      <c r="R744" s="418"/>
      <c r="S744" s="418"/>
      <c r="T744" s="403"/>
      <c r="U744" s="403"/>
      <c r="V744" s="403"/>
      <c r="W744" s="403"/>
      <c r="X744" s="403"/>
      <c r="Y744" s="403"/>
      <c r="Z744" s="403"/>
      <c r="AA744" s="403"/>
      <c r="AB744" s="403"/>
      <c r="AC744" s="403"/>
      <c r="AD744" s="403"/>
      <c r="AE744" s="418"/>
      <c r="AF744" s="403"/>
      <c r="AG744" s="403"/>
      <c r="AH744" s="403"/>
      <c r="AI744" s="403"/>
      <c r="AJ744" s="403"/>
      <c r="AK744" s="403"/>
      <c r="AL744" s="403"/>
      <c r="AM744" s="403"/>
      <c r="AN744" s="403"/>
      <c r="AO744" s="403"/>
      <c r="AP744" s="419"/>
      <c r="AQ744" s="409"/>
    </row>
    <row r="745" spans="1:43" s="13" customFormat="1" ht="12.75" outlineLevel="1" x14ac:dyDescent="0.2">
      <c r="A745" s="195"/>
      <c r="B745" s="196"/>
      <c r="C745" s="196" t="s">
        <v>1326</v>
      </c>
      <c r="D745" s="198"/>
      <c r="E745" s="23"/>
      <c r="F745" s="403">
        <f>+F742+F743+F744</f>
        <v>0</v>
      </c>
      <c r="G745" s="420"/>
      <c r="H745" s="415"/>
      <c r="I745" s="416"/>
      <c r="J745" s="417"/>
      <c r="K745" s="421"/>
      <c r="L745" s="420">
        <f>+L742+L743+L744</f>
        <v>0</v>
      </c>
      <c r="M745" s="424"/>
      <c r="N745" s="421"/>
      <c r="O745" s="420">
        <f>+O742+O743+O744</f>
        <v>0</v>
      </c>
      <c r="P745" s="424"/>
      <c r="Q745" s="415"/>
      <c r="R745" s="418">
        <f t="shared" ref="R745:AP745" si="117">+R742+R743+R744</f>
        <v>0</v>
      </c>
      <c r="S745" s="418">
        <f t="shared" si="117"/>
        <v>0</v>
      </c>
      <c r="T745" s="403">
        <f t="shared" si="117"/>
        <v>0</v>
      </c>
      <c r="U745" s="403">
        <f t="shared" si="117"/>
        <v>0</v>
      </c>
      <c r="V745" s="403">
        <f t="shared" si="117"/>
        <v>0</v>
      </c>
      <c r="W745" s="403">
        <f t="shared" si="117"/>
        <v>0</v>
      </c>
      <c r="X745" s="403">
        <f t="shared" si="117"/>
        <v>0</v>
      </c>
      <c r="Y745" s="403">
        <f t="shared" si="117"/>
        <v>0</v>
      </c>
      <c r="Z745" s="403">
        <f t="shared" si="117"/>
        <v>0</v>
      </c>
      <c r="AA745" s="403">
        <f t="shared" si="117"/>
        <v>0</v>
      </c>
      <c r="AB745" s="403">
        <f t="shared" si="117"/>
        <v>0</v>
      </c>
      <c r="AC745" s="403">
        <f t="shared" si="117"/>
        <v>0</v>
      </c>
      <c r="AD745" s="403">
        <f t="shared" si="117"/>
        <v>0</v>
      </c>
      <c r="AE745" s="418">
        <f t="shared" si="117"/>
        <v>0</v>
      </c>
      <c r="AF745" s="403">
        <f t="shared" si="117"/>
        <v>0</v>
      </c>
      <c r="AG745" s="403">
        <f t="shared" si="117"/>
        <v>0</v>
      </c>
      <c r="AH745" s="403">
        <f t="shared" si="117"/>
        <v>0</v>
      </c>
      <c r="AI745" s="403">
        <f t="shared" si="117"/>
        <v>0</v>
      </c>
      <c r="AJ745" s="403">
        <f t="shared" si="117"/>
        <v>0</v>
      </c>
      <c r="AK745" s="403">
        <f t="shared" si="117"/>
        <v>0</v>
      </c>
      <c r="AL745" s="403">
        <f t="shared" si="117"/>
        <v>0</v>
      </c>
      <c r="AM745" s="403">
        <f t="shared" si="117"/>
        <v>0</v>
      </c>
      <c r="AN745" s="403">
        <f t="shared" si="117"/>
        <v>0</v>
      </c>
      <c r="AO745" s="403">
        <f t="shared" si="117"/>
        <v>0</v>
      </c>
      <c r="AP745" s="419">
        <f t="shared" si="117"/>
        <v>0</v>
      </c>
      <c r="AQ745" s="409"/>
    </row>
    <row r="746" spans="1:43" s="13" customFormat="1" ht="12.75" x14ac:dyDescent="0.2">
      <c r="A746" s="195"/>
      <c r="B746" s="196"/>
      <c r="C746" s="196" t="s">
        <v>1353</v>
      </c>
      <c r="D746" s="198"/>
      <c r="E746" s="23"/>
      <c r="F746" s="227" t="str">
        <f>IF(F745&lt;&gt;F420,"Does Not Balance","")</f>
        <v/>
      </c>
      <c r="G746" s="227"/>
      <c r="H746" s="425"/>
      <c r="I746" s="426"/>
      <c r="J746" s="427"/>
      <c r="K746" s="428"/>
      <c r="L746" s="429"/>
      <c r="M746" s="430"/>
      <c r="N746" s="431"/>
      <c r="O746" s="429"/>
      <c r="P746" s="430"/>
      <c r="Q746" s="432"/>
      <c r="R746" s="226"/>
      <c r="S746" s="226"/>
      <c r="T746" s="227"/>
      <c r="U746" s="227"/>
      <c r="V746" s="227"/>
      <c r="W746" s="227"/>
      <c r="X746" s="227"/>
      <c r="Y746" s="227"/>
      <c r="Z746" s="227"/>
      <c r="AA746" s="227"/>
      <c r="AB746" s="227"/>
      <c r="AC746" s="227"/>
      <c r="AD746" s="227"/>
      <c r="AE746" s="226"/>
      <c r="AF746" s="227"/>
      <c r="AG746" s="227"/>
      <c r="AH746" s="227"/>
      <c r="AI746" s="227"/>
      <c r="AJ746" s="227"/>
      <c r="AK746" s="227"/>
      <c r="AL746" s="227"/>
      <c r="AM746" s="227"/>
      <c r="AN746" s="227"/>
      <c r="AO746" s="227"/>
      <c r="AP746" s="228"/>
    </row>
    <row r="747" spans="1:43" s="13" customFormat="1" ht="12.75" x14ac:dyDescent="0.2">
      <c r="A747" s="195"/>
      <c r="B747" s="196"/>
      <c r="C747" s="196"/>
      <c r="D747" s="198"/>
      <c r="E747" s="23"/>
      <c r="F747" s="227"/>
      <c r="G747" s="227"/>
      <c r="H747" s="18"/>
      <c r="I747" s="232"/>
      <c r="J747" s="350"/>
      <c r="K747" s="351"/>
      <c r="L747" s="233"/>
      <c r="M747" s="352"/>
      <c r="N747" s="225"/>
      <c r="O747" s="233"/>
      <c r="P747" s="352"/>
      <c r="Q747" s="353"/>
      <c r="R747" s="226"/>
      <c r="S747" s="226"/>
      <c r="T747" s="227"/>
      <c r="U747" s="227"/>
      <c r="V747" s="227"/>
      <c r="W747" s="227"/>
      <c r="X747" s="227"/>
      <c r="Y747" s="227"/>
      <c r="Z747" s="227"/>
      <c r="AA747" s="227"/>
      <c r="AB747" s="227"/>
      <c r="AC747" s="227"/>
      <c r="AD747" s="227"/>
      <c r="AE747" s="226"/>
      <c r="AF747" s="227"/>
      <c r="AG747" s="227"/>
      <c r="AH747" s="227"/>
      <c r="AI747" s="227"/>
      <c r="AJ747" s="227"/>
      <c r="AK747" s="227"/>
      <c r="AL747" s="227"/>
      <c r="AM747" s="227"/>
      <c r="AN747" s="227"/>
      <c r="AO747" s="227"/>
      <c r="AP747" s="228"/>
    </row>
    <row r="748" spans="1:43" s="13" customFormat="1" x14ac:dyDescent="0.2">
      <c r="A748" s="195"/>
      <c r="B748" s="196"/>
      <c r="C748" s="197" t="s">
        <v>879</v>
      </c>
      <c r="D748" s="198"/>
      <c r="E748" s="23"/>
      <c r="F748" s="227"/>
      <c r="G748" s="227"/>
      <c r="H748" s="18"/>
      <c r="I748" s="232"/>
      <c r="J748" s="350"/>
      <c r="K748" s="351"/>
      <c r="L748" s="233"/>
      <c r="M748" s="352"/>
      <c r="N748" s="225"/>
      <c r="O748" s="233"/>
      <c r="P748" s="352"/>
      <c r="Q748" s="353"/>
      <c r="R748" s="226"/>
      <c r="S748" s="226"/>
      <c r="T748" s="227"/>
      <c r="U748" s="227"/>
      <c r="V748" s="227"/>
      <c r="W748" s="227"/>
      <c r="X748" s="227"/>
      <c r="Y748" s="227"/>
      <c r="Z748" s="227"/>
      <c r="AA748" s="227"/>
      <c r="AB748" s="227"/>
      <c r="AC748" s="227"/>
      <c r="AD748" s="227"/>
      <c r="AE748" s="226"/>
      <c r="AF748" s="227"/>
      <c r="AG748" s="227"/>
      <c r="AH748" s="227"/>
      <c r="AI748" s="227"/>
      <c r="AJ748" s="227"/>
      <c r="AK748" s="227"/>
      <c r="AL748" s="227"/>
      <c r="AM748" s="227"/>
      <c r="AN748" s="227"/>
      <c r="AO748" s="227"/>
      <c r="AP748" s="228"/>
    </row>
    <row r="749" spans="1:43" s="13" customFormat="1" ht="6" customHeight="1" outlineLevel="1" x14ac:dyDescent="0.2">
      <c r="A749" s="195"/>
      <c r="B749" s="196"/>
      <c r="C749" s="196"/>
      <c r="D749" s="198"/>
      <c r="E749" s="23"/>
      <c r="F749" s="227"/>
      <c r="G749" s="227"/>
      <c r="H749" s="18"/>
      <c r="I749" s="232"/>
      <c r="J749" s="350"/>
      <c r="K749" s="351"/>
      <c r="L749" s="233"/>
      <c r="M749" s="352"/>
      <c r="N749" s="225"/>
      <c r="O749" s="233"/>
      <c r="P749" s="352"/>
      <c r="Q749" s="353"/>
      <c r="R749" s="226"/>
      <c r="S749" s="226"/>
      <c r="T749" s="227"/>
      <c r="U749" s="227"/>
      <c r="V749" s="227"/>
      <c r="W749" s="227"/>
      <c r="X749" s="227"/>
      <c r="Y749" s="227"/>
      <c r="Z749" s="227"/>
      <c r="AA749" s="227"/>
      <c r="AB749" s="227"/>
      <c r="AC749" s="227"/>
      <c r="AD749" s="227"/>
      <c r="AE749" s="226"/>
      <c r="AF749" s="227"/>
      <c r="AG749" s="227"/>
      <c r="AH749" s="227"/>
      <c r="AI749" s="227"/>
      <c r="AJ749" s="227"/>
      <c r="AK749" s="227"/>
      <c r="AL749" s="227"/>
      <c r="AM749" s="227"/>
      <c r="AN749" s="227"/>
      <c r="AO749" s="227"/>
      <c r="AP749" s="228"/>
    </row>
    <row r="750" spans="1:43" s="13" customFormat="1" ht="12.75" outlineLevel="2" x14ac:dyDescent="0.2">
      <c r="A750" s="360" t="s">
        <v>1358</v>
      </c>
      <c r="B750" s="361" t="s">
        <v>2228</v>
      </c>
      <c r="C750" s="362" t="s">
        <v>3097</v>
      </c>
      <c r="D750" s="363"/>
      <c r="E750" s="364"/>
      <c r="F750" s="227">
        <v>3121355943.29</v>
      </c>
      <c r="G750" s="227">
        <v>2914886465.96</v>
      </c>
      <c r="H750" s="227">
        <f t="shared" ref="H750:H813" si="118">+F750-G750</f>
        <v>206469477.32999992</v>
      </c>
      <c r="I750" s="437">
        <f t="shared" ref="I750:I813" si="119">IF(G750&lt;0,IF(H750=0,0,IF(OR(G750=0,F750=0),"N.M.",IF(ABS(H750/G750)&gt;=10,"N.M.",H750/(-G750)))),IF(H750=0,0,IF(OR(G750=0,F750=0),"N.M.",IF(ABS(H750/G750)&gt;=10,"N.M.",H750/G750))))</f>
        <v>7.0832768185364117E-2</v>
      </c>
      <c r="J750" s="437"/>
      <c r="K750" s="365"/>
      <c r="L750" s="18">
        <v>2914886465.96</v>
      </c>
      <c r="M750" s="234">
        <f t="shared" ref="M750:M813" si="120">F750-L750</f>
        <v>206469477.32999992</v>
      </c>
      <c r="N750" s="365"/>
      <c r="O750" s="18">
        <v>3120499440.2399998</v>
      </c>
      <c r="P750" s="234">
        <f t="shared" ref="P750:P813" si="121">+F750-O750</f>
        <v>856503.05000019073</v>
      </c>
      <c r="Q750" s="353"/>
      <c r="R750" s="226">
        <v>2837815284.6500001</v>
      </c>
      <c r="S750" s="226">
        <v>2841752610.5700002</v>
      </c>
      <c r="T750" s="227">
        <v>2845707662.8600001</v>
      </c>
      <c r="U750" s="227">
        <v>2861033419.3699999</v>
      </c>
      <c r="V750" s="227">
        <v>2872742595.3400002</v>
      </c>
      <c r="W750" s="227">
        <v>2886920971.5900002</v>
      </c>
      <c r="X750" s="227">
        <v>2887903624.1199999</v>
      </c>
      <c r="Y750" s="227">
        <v>2891361077.3899999</v>
      </c>
      <c r="Z750" s="227">
        <v>2898101237.1500001</v>
      </c>
      <c r="AA750" s="227">
        <v>2903161841.8200002</v>
      </c>
      <c r="AB750" s="227">
        <v>2907589659</v>
      </c>
      <c r="AC750" s="227">
        <v>2911152787.73</v>
      </c>
      <c r="AD750" s="227">
        <v>2914886465.96</v>
      </c>
      <c r="AE750" s="226">
        <v>2934857829.3600001</v>
      </c>
      <c r="AF750" s="227">
        <v>2942021945.98</v>
      </c>
      <c r="AG750" s="227">
        <v>2949981549.4499998</v>
      </c>
      <c r="AH750" s="227">
        <v>3001866910.6900001</v>
      </c>
      <c r="AI750" s="227">
        <v>3019587247.3000002</v>
      </c>
      <c r="AJ750" s="227">
        <v>3043210211.98</v>
      </c>
      <c r="AK750" s="227">
        <v>3094884868.5700002</v>
      </c>
      <c r="AL750" s="227">
        <v>3102184608.6900001</v>
      </c>
      <c r="AM750" s="227">
        <v>3113791973.0799999</v>
      </c>
      <c r="AN750" s="227">
        <v>3115579684.29</v>
      </c>
      <c r="AO750" s="227">
        <v>3120499440.2399998</v>
      </c>
      <c r="AP750" s="228">
        <v>3121355943.29</v>
      </c>
      <c r="AQ750" s="227"/>
    </row>
    <row r="751" spans="1:43" s="13" customFormat="1" ht="12.75" outlineLevel="2" x14ac:dyDescent="0.2">
      <c r="A751" s="360" t="s">
        <v>1359</v>
      </c>
      <c r="B751" s="361" t="s">
        <v>2229</v>
      </c>
      <c r="C751" s="362" t="s">
        <v>3098</v>
      </c>
      <c r="D751" s="363"/>
      <c r="E751" s="364"/>
      <c r="F751" s="227">
        <v>957774.98</v>
      </c>
      <c r="G751" s="227">
        <v>681229.95000000007</v>
      </c>
      <c r="H751" s="227">
        <f t="shared" si="118"/>
        <v>276545.02999999991</v>
      </c>
      <c r="I751" s="437">
        <f t="shared" si="119"/>
        <v>0.40594960629666954</v>
      </c>
      <c r="J751" s="437"/>
      <c r="K751" s="365"/>
      <c r="L751" s="18">
        <v>681229.95000000007</v>
      </c>
      <c r="M751" s="234">
        <f t="shared" si="120"/>
        <v>276545.02999999991</v>
      </c>
      <c r="N751" s="365"/>
      <c r="O751" s="18">
        <v>843496.52</v>
      </c>
      <c r="P751" s="234">
        <f t="shared" si="121"/>
        <v>114278.45999999996</v>
      </c>
      <c r="Q751" s="353"/>
      <c r="R751" s="226">
        <v>426298.05</v>
      </c>
      <c r="S751" s="226">
        <v>426298.05</v>
      </c>
      <c r="T751" s="227">
        <v>436522.38</v>
      </c>
      <c r="U751" s="227">
        <v>453807.43</v>
      </c>
      <c r="V751" s="227">
        <v>480562.59</v>
      </c>
      <c r="W751" s="227">
        <v>502225.26</v>
      </c>
      <c r="X751" s="227">
        <v>522634.64</v>
      </c>
      <c r="Y751" s="227">
        <v>540311.87</v>
      </c>
      <c r="Z751" s="227">
        <v>574428.67000000004</v>
      </c>
      <c r="AA751" s="227">
        <v>616642.38</v>
      </c>
      <c r="AB751" s="227">
        <v>616642.38</v>
      </c>
      <c r="AC751" s="227">
        <v>638974.94000000006</v>
      </c>
      <c r="AD751" s="227">
        <v>681229.95000000007</v>
      </c>
      <c r="AE751" s="226">
        <v>682994.49</v>
      </c>
      <c r="AF751" s="227">
        <v>689340.85</v>
      </c>
      <c r="AG751" s="227">
        <v>692370.20000000007</v>
      </c>
      <c r="AH751" s="227">
        <v>695232.91</v>
      </c>
      <c r="AI751" s="227">
        <v>700028.70000000007</v>
      </c>
      <c r="AJ751" s="227">
        <v>710250.35</v>
      </c>
      <c r="AK751" s="227">
        <v>717802.42</v>
      </c>
      <c r="AL751" s="227">
        <v>730822.61</v>
      </c>
      <c r="AM751" s="227">
        <v>798015.13</v>
      </c>
      <c r="AN751" s="227">
        <v>818850.64</v>
      </c>
      <c r="AO751" s="227">
        <v>843496.52</v>
      </c>
      <c r="AP751" s="228">
        <v>957774.98</v>
      </c>
      <c r="AQ751" s="227"/>
    </row>
    <row r="752" spans="1:43" s="13" customFormat="1" ht="12.75" outlineLevel="2" x14ac:dyDescent="0.2">
      <c r="A752" s="360" t="s">
        <v>1360</v>
      </c>
      <c r="B752" s="361" t="s">
        <v>2230</v>
      </c>
      <c r="C752" s="362" t="s">
        <v>3099</v>
      </c>
      <c r="D752" s="363"/>
      <c r="E752" s="364"/>
      <c r="F752" s="227">
        <v>673748.74</v>
      </c>
      <c r="G752" s="227">
        <v>5452628.1100000003</v>
      </c>
      <c r="H752" s="227">
        <f t="shared" si="118"/>
        <v>-4778879.37</v>
      </c>
      <c r="I752" s="437">
        <f t="shared" si="119"/>
        <v>-0.8764359632808334</v>
      </c>
      <c r="J752" s="437"/>
      <c r="K752" s="365"/>
      <c r="L752" s="18">
        <v>5452628.1100000003</v>
      </c>
      <c r="M752" s="234">
        <f t="shared" si="120"/>
        <v>-4778879.37</v>
      </c>
      <c r="N752" s="365"/>
      <c r="O752" s="18">
        <v>691524.29</v>
      </c>
      <c r="P752" s="234">
        <f t="shared" si="121"/>
        <v>-17775.550000000047</v>
      </c>
      <c r="Q752" s="353"/>
      <c r="R752" s="226">
        <v>5538561.6399999997</v>
      </c>
      <c r="S752" s="226">
        <v>5511083.9299999997</v>
      </c>
      <c r="T752" s="227">
        <v>5627624.8899999997</v>
      </c>
      <c r="U752" s="227">
        <v>5567536.6299999999</v>
      </c>
      <c r="V752" s="227">
        <v>5627347.6299999999</v>
      </c>
      <c r="W752" s="227">
        <v>5766521.1299999999</v>
      </c>
      <c r="X752" s="227">
        <v>5767365.2999999998</v>
      </c>
      <c r="Y752" s="227">
        <v>5764918.5999999996</v>
      </c>
      <c r="Z752" s="227">
        <v>5751425.96</v>
      </c>
      <c r="AA752" s="227">
        <v>5728445.4000000004</v>
      </c>
      <c r="AB752" s="227">
        <v>5707447.9900000002</v>
      </c>
      <c r="AC752" s="227">
        <v>5718022</v>
      </c>
      <c r="AD752" s="227">
        <v>5452628.1100000003</v>
      </c>
      <c r="AE752" s="226">
        <v>5423588.1200000001</v>
      </c>
      <c r="AF752" s="227">
        <v>5409003.46</v>
      </c>
      <c r="AG752" s="227">
        <v>5331347.8</v>
      </c>
      <c r="AH752" s="227">
        <v>5355039.6500000004</v>
      </c>
      <c r="AI752" s="227">
        <v>5336131.53</v>
      </c>
      <c r="AJ752" s="227">
        <v>951895.53</v>
      </c>
      <c r="AK752" s="227">
        <v>951895.54</v>
      </c>
      <c r="AL752" s="227">
        <v>948857.14</v>
      </c>
      <c r="AM752" s="227">
        <v>694415.03</v>
      </c>
      <c r="AN752" s="227">
        <v>694415.03</v>
      </c>
      <c r="AO752" s="227">
        <v>691524.29</v>
      </c>
      <c r="AP752" s="228">
        <v>673748.74</v>
      </c>
      <c r="AQ752" s="227"/>
    </row>
    <row r="753" spans="1:43" s="13" customFormat="1" ht="12.75" outlineLevel="2" x14ac:dyDescent="0.2">
      <c r="A753" s="360" t="s">
        <v>1361</v>
      </c>
      <c r="B753" s="361" t="s">
        <v>2231</v>
      </c>
      <c r="C753" s="362" t="s">
        <v>3100</v>
      </c>
      <c r="D753" s="363"/>
      <c r="E753" s="364"/>
      <c r="F753" s="227">
        <v>-305186.11</v>
      </c>
      <c r="G753" s="227">
        <v>-2598499.25</v>
      </c>
      <c r="H753" s="227">
        <f t="shared" si="118"/>
        <v>2293313.14</v>
      </c>
      <c r="I753" s="437">
        <f t="shared" si="119"/>
        <v>0.882552935122071</v>
      </c>
      <c r="J753" s="437"/>
      <c r="K753" s="365"/>
      <c r="L753" s="18">
        <v>-2598499.25</v>
      </c>
      <c r="M753" s="234">
        <f t="shared" si="120"/>
        <v>2293313.14</v>
      </c>
      <c r="N753" s="365"/>
      <c r="O753" s="18">
        <v>-315501.40000000002</v>
      </c>
      <c r="P753" s="234">
        <f t="shared" si="121"/>
        <v>10315.290000000037</v>
      </c>
      <c r="Q753" s="353"/>
      <c r="R753" s="226">
        <v>-2237179.29</v>
      </c>
      <c r="S753" s="226">
        <v>-2283015.2000000002</v>
      </c>
      <c r="T753" s="227">
        <v>-2353026.0300000003</v>
      </c>
      <c r="U753" s="227">
        <v>-2367237.0499999998</v>
      </c>
      <c r="V753" s="227">
        <v>-2430073.64</v>
      </c>
      <c r="W753" s="227">
        <v>-2469164.63</v>
      </c>
      <c r="X753" s="227">
        <v>-2538544.7400000002</v>
      </c>
      <c r="Y753" s="227">
        <v>-2609028.4699999997</v>
      </c>
      <c r="Z753" s="227">
        <v>-2661755.54</v>
      </c>
      <c r="AA753" s="227">
        <v>-2704634.38</v>
      </c>
      <c r="AB753" s="227">
        <v>-2749759.38</v>
      </c>
      <c r="AC753" s="227">
        <v>-2824233.99</v>
      </c>
      <c r="AD753" s="227">
        <v>-2598499.25</v>
      </c>
      <c r="AE753" s="226">
        <v>-2650847.88</v>
      </c>
      <c r="AF753" s="227">
        <v>-2658182.14</v>
      </c>
      <c r="AG753" s="227">
        <v>-2652181.9900000002</v>
      </c>
      <c r="AH753" s="227">
        <v>-2721283.0700000003</v>
      </c>
      <c r="AI753" s="227">
        <v>-2764665.35</v>
      </c>
      <c r="AJ753" s="227">
        <v>-414204.71</v>
      </c>
      <c r="AK753" s="227">
        <v>-426008.55</v>
      </c>
      <c r="AL753" s="227">
        <v>-434812.9</v>
      </c>
      <c r="AM753" s="227">
        <v>-308604.13</v>
      </c>
      <c r="AN753" s="227">
        <v>-316125.35000000003</v>
      </c>
      <c r="AO753" s="227">
        <v>-315501.40000000002</v>
      </c>
      <c r="AP753" s="228">
        <v>-305186.11</v>
      </c>
      <c r="AQ753" s="227"/>
    </row>
    <row r="754" spans="1:43" s="13" customFormat="1" ht="12.75" outlineLevel="2" x14ac:dyDescent="0.2">
      <c r="A754" s="360" t="s">
        <v>1362</v>
      </c>
      <c r="B754" s="361" t="s">
        <v>2232</v>
      </c>
      <c r="C754" s="362" t="s">
        <v>3101</v>
      </c>
      <c r="D754" s="363"/>
      <c r="E754" s="364"/>
      <c r="F754" s="227">
        <v>0</v>
      </c>
      <c r="G754" s="227">
        <v>1120</v>
      </c>
      <c r="H754" s="227">
        <f t="shared" si="118"/>
        <v>-1120</v>
      </c>
      <c r="I754" s="437" t="str">
        <f t="shared" si="119"/>
        <v>N.M.</v>
      </c>
      <c r="J754" s="437"/>
      <c r="K754" s="365"/>
      <c r="L754" s="18">
        <v>1120</v>
      </c>
      <c r="M754" s="234">
        <f t="shared" si="120"/>
        <v>-1120</v>
      </c>
      <c r="N754" s="365"/>
      <c r="O754" s="18">
        <v>0</v>
      </c>
      <c r="P754" s="234">
        <f t="shared" si="121"/>
        <v>0</v>
      </c>
      <c r="Q754" s="353"/>
      <c r="R754" s="226">
        <v>141113.74</v>
      </c>
      <c r="S754" s="226">
        <v>141113.74</v>
      </c>
      <c r="T754" s="227">
        <v>141113.74</v>
      </c>
      <c r="U754" s="227">
        <v>70419.520000000004</v>
      </c>
      <c r="V754" s="227">
        <v>130099.33</v>
      </c>
      <c r="W754" s="227">
        <v>15021.7</v>
      </c>
      <c r="X754" s="227">
        <v>6904.77</v>
      </c>
      <c r="Y754" s="227">
        <v>45879.67</v>
      </c>
      <c r="Z754" s="227">
        <v>16957.82</v>
      </c>
      <c r="AA754" s="227">
        <v>9830.0400000000009</v>
      </c>
      <c r="AB754" s="227">
        <v>1056.17</v>
      </c>
      <c r="AC754" s="227">
        <v>36556.67</v>
      </c>
      <c r="AD754" s="227">
        <v>1120</v>
      </c>
      <c r="AE754" s="226">
        <v>1187.2</v>
      </c>
      <c r="AF754" s="227">
        <v>0</v>
      </c>
      <c r="AG754" s="227">
        <v>23668.74</v>
      </c>
      <c r="AH754" s="227">
        <v>9688.4</v>
      </c>
      <c r="AI754" s="227">
        <v>38969.120000000003</v>
      </c>
      <c r="AJ754" s="227">
        <v>0</v>
      </c>
      <c r="AK754" s="227">
        <v>0</v>
      </c>
      <c r="AL754" s="227">
        <v>0</v>
      </c>
      <c r="AM754" s="227">
        <v>0</v>
      </c>
      <c r="AN754" s="227">
        <v>0</v>
      </c>
      <c r="AO754" s="227">
        <v>0</v>
      </c>
      <c r="AP754" s="228">
        <v>0</v>
      </c>
      <c r="AQ754" s="227"/>
    </row>
    <row r="755" spans="1:43" s="13" customFormat="1" ht="12.75" outlineLevel="2" x14ac:dyDescent="0.2">
      <c r="A755" s="360" t="s">
        <v>1363</v>
      </c>
      <c r="B755" s="361" t="s">
        <v>2233</v>
      </c>
      <c r="C755" s="362" t="s">
        <v>3102</v>
      </c>
      <c r="D755" s="363"/>
      <c r="E755" s="364"/>
      <c r="F755" s="227">
        <v>359829.11</v>
      </c>
      <c r="G755" s="227">
        <v>15026898.289999999</v>
      </c>
      <c r="H755" s="227">
        <f t="shared" si="118"/>
        <v>-14667069.18</v>
      </c>
      <c r="I755" s="437">
        <f t="shared" si="119"/>
        <v>-0.97605433250057627</v>
      </c>
      <c r="J755" s="437"/>
      <c r="K755" s="365"/>
      <c r="L755" s="18">
        <v>15026898.289999999</v>
      </c>
      <c r="M755" s="234">
        <f t="shared" si="120"/>
        <v>-14667069.18</v>
      </c>
      <c r="N755" s="365"/>
      <c r="O755" s="18">
        <v>359829.11</v>
      </c>
      <c r="P755" s="234">
        <f t="shared" si="121"/>
        <v>0</v>
      </c>
      <c r="Q755" s="353"/>
      <c r="R755" s="226">
        <v>14554777.880000001</v>
      </c>
      <c r="S755" s="226">
        <v>14580344.109999999</v>
      </c>
      <c r="T755" s="227">
        <v>14733030.09</v>
      </c>
      <c r="U755" s="227">
        <v>14553854.779999999</v>
      </c>
      <c r="V755" s="227">
        <v>14571846.369999999</v>
      </c>
      <c r="W755" s="227">
        <v>14712182.83</v>
      </c>
      <c r="X755" s="227">
        <v>14791059.51</v>
      </c>
      <c r="Y755" s="227">
        <v>14856607.52</v>
      </c>
      <c r="Z755" s="227">
        <v>14881422.210000001</v>
      </c>
      <c r="AA755" s="227">
        <v>14823736.4</v>
      </c>
      <c r="AB755" s="227">
        <v>14928933.380000001</v>
      </c>
      <c r="AC755" s="227">
        <v>14974568.890000001</v>
      </c>
      <c r="AD755" s="227">
        <v>15026898.289999999</v>
      </c>
      <c r="AE755" s="226">
        <v>15071215.800000001</v>
      </c>
      <c r="AF755" s="227">
        <v>14934566.460000001</v>
      </c>
      <c r="AG755" s="227">
        <v>14805578.49</v>
      </c>
      <c r="AH755" s="227">
        <v>14680159.189999999</v>
      </c>
      <c r="AI755" s="227">
        <v>14787198.91</v>
      </c>
      <c r="AJ755" s="227">
        <v>571994.61</v>
      </c>
      <c r="AK755" s="227">
        <v>359829.10000000003</v>
      </c>
      <c r="AL755" s="227">
        <v>359829.10000000003</v>
      </c>
      <c r="AM755" s="227">
        <v>359829.11</v>
      </c>
      <c r="AN755" s="227">
        <v>359829.11</v>
      </c>
      <c r="AO755" s="227">
        <v>359829.11</v>
      </c>
      <c r="AP755" s="228">
        <v>359829.11</v>
      </c>
      <c r="AQ755" s="227"/>
    </row>
    <row r="756" spans="1:43" s="13" customFormat="1" ht="12.75" outlineLevel="2" x14ac:dyDescent="0.2">
      <c r="A756" s="360" t="s">
        <v>1364</v>
      </c>
      <c r="B756" s="361" t="s">
        <v>2234</v>
      </c>
      <c r="C756" s="362" t="s">
        <v>3103</v>
      </c>
      <c r="D756" s="363"/>
      <c r="E756" s="364"/>
      <c r="F756" s="227">
        <v>321598.45</v>
      </c>
      <c r="G756" s="227">
        <v>198413.09</v>
      </c>
      <c r="H756" s="227">
        <f t="shared" si="118"/>
        <v>123185.36000000002</v>
      </c>
      <c r="I756" s="437">
        <f t="shared" si="119"/>
        <v>0.62085298908454079</v>
      </c>
      <c r="J756" s="437"/>
      <c r="K756" s="365"/>
      <c r="L756" s="18">
        <v>198413.09</v>
      </c>
      <c r="M756" s="234">
        <f t="shared" si="120"/>
        <v>123185.36000000002</v>
      </c>
      <c r="N756" s="365"/>
      <c r="O756" s="18">
        <v>337917.58</v>
      </c>
      <c r="P756" s="234">
        <f t="shared" si="121"/>
        <v>-16319.130000000005</v>
      </c>
      <c r="Q756" s="353"/>
      <c r="R756" s="226">
        <v>541076.57000000007</v>
      </c>
      <c r="S756" s="226">
        <v>357471.04</v>
      </c>
      <c r="T756" s="227">
        <v>466013.48</v>
      </c>
      <c r="U756" s="227">
        <v>254600.19</v>
      </c>
      <c r="V756" s="227">
        <v>295535.71000000002</v>
      </c>
      <c r="W756" s="227">
        <v>376279.78</v>
      </c>
      <c r="X756" s="227">
        <v>299916.51</v>
      </c>
      <c r="Y756" s="227">
        <v>270290.18</v>
      </c>
      <c r="Z756" s="227">
        <v>190162.27</v>
      </c>
      <c r="AA756" s="227">
        <v>263554.45</v>
      </c>
      <c r="AB756" s="227">
        <v>365710.55</v>
      </c>
      <c r="AC756" s="227">
        <v>177960.76</v>
      </c>
      <c r="AD756" s="227">
        <v>198413.09</v>
      </c>
      <c r="AE756" s="226">
        <v>123536</v>
      </c>
      <c r="AF756" s="227">
        <v>101924.52</v>
      </c>
      <c r="AG756" s="227">
        <v>138495.62</v>
      </c>
      <c r="AH756" s="227">
        <v>166274.53</v>
      </c>
      <c r="AI756" s="227">
        <v>102298.02</v>
      </c>
      <c r="AJ756" s="227">
        <v>388308.73</v>
      </c>
      <c r="AK756" s="227">
        <v>388308.73</v>
      </c>
      <c r="AL756" s="227">
        <v>388308.73</v>
      </c>
      <c r="AM756" s="227">
        <v>337917.58</v>
      </c>
      <c r="AN756" s="227">
        <v>337917.58</v>
      </c>
      <c r="AO756" s="227">
        <v>337917.58</v>
      </c>
      <c r="AP756" s="228">
        <v>321598.45</v>
      </c>
      <c r="AQ756" s="227"/>
    </row>
    <row r="757" spans="1:43" s="13" customFormat="1" ht="12.75" outlineLevel="2" x14ac:dyDescent="0.2">
      <c r="A757" s="360" t="s">
        <v>1365</v>
      </c>
      <c r="B757" s="361" t="s">
        <v>2235</v>
      </c>
      <c r="C757" s="362" t="s">
        <v>3104</v>
      </c>
      <c r="D757" s="363"/>
      <c r="E757" s="364"/>
      <c r="F757" s="227">
        <v>-146376.80000000002</v>
      </c>
      <c r="G757" s="227">
        <v>-4470213.45</v>
      </c>
      <c r="H757" s="227">
        <f t="shared" si="118"/>
        <v>4323836.6500000004</v>
      </c>
      <c r="I757" s="437">
        <f t="shared" si="119"/>
        <v>0.96725507592931614</v>
      </c>
      <c r="J757" s="437"/>
      <c r="K757" s="365"/>
      <c r="L757" s="18">
        <v>-4470213.45</v>
      </c>
      <c r="M757" s="234">
        <f t="shared" si="120"/>
        <v>4323836.6500000004</v>
      </c>
      <c r="N757" s="365"/>
      <c r="O757" s="18">
        <v>-142279.17000000001</v>
      </c>
      <c r="P757" s="234">
        <f t="shared" si="121"/>
        <v>-4097.6300000000047</v>
      </c>
      <c r="Q757" s="353"/>
      <c r="R757" s="226">
        <v>-3160611.35</v>
      </c>
      <c r="S757" s="226">
        <v>-3159579.62</v>
      </c>
      <c r="T757" s="227">
        <v>-3314165.02</v>
      </c>
      <c r="U757" s="227">
        <v>-3290952.57</v>
      </c>
      <c r="V757" s="227">
        <v>-3428056.31</v>
      </c>
      <c r="W757" s="227">
        <v>-3587578.42</v>
      </c>
      <c r="X757" s="227">
        <v>-3739297.5300000003</v>
      </c>
      <c r="Y757" s="227">
        <v>-3886373.0700000003</v>
      </c>
      <c r="Z757" s="227">
        <v>-4007803.15</v>
      </c>
      <c r="AA757" s="227">
        <v>-4126625.68</v>
      </c>
      <c r="AB757" s="227">
        <v>-4301472.84</v>
      </c>
      <c r="AC757" s="227">
        <v>-4298634.91</v>
      </c>
      <c r="AD757" s="227">
        <v>-4470213.45</v>
      </c>
      <c r="AE757" s="226">
        <v>-4611237.9000000004</v>
      </c>
      <c r="AF757" s="227">
        <v>-4726793.53</v>
      </c>
      <c r="AG757" s="227">
        <v>-4789734.71</v>
      </c>
      <c r="AH757" s="227">
        <v>-4803791.04</v>
      </c>
      <c r="AI757" s="227">
        <v>-4910574.1900000004</v>
      </c>
      <c r="AJ757" s="227">
        <v>-203793.64</v>
      </c>
      <c r="AK757" s="227">
        <v>-125986.75</v>
      </c>
      <c r="AL757" s="227">
        <v>-130045.19</v>
      </c>
      <c r="AM757" s="227">
        <v>-134113.39000000001</v>
      </c>
      <c r="AN757" s="227">
        <v>-138191.37</v>
      </c>
      <c r="AO757" s="227">
        <v>-142279.17000000001</v>
      </c>
      <c r="AP757" s="228">
        <v>-146376.80000000002</v>
      </c>
      <c r="AQ757" s="227"/>
    </row>
    <row r="758" spans="1:43" s="13" customFormat="1" ht="12.75" outlineLevel="2" x14ac:dyDescent="0.2">
      <c r="A758" s="360" t="s">
        <v>1366</v>
      </c>
      <c r="B758" s="361" t="s">
        <v>2236</v>
      </c>
      <c r="C758" s="362" t="s">
        <v>3105</v>
      </c>
      <c r="D758" s="363"/>
      <c r="E758" s="364"/>
      <c r="F758" s="227">
        <v>801671.21</v>
      </c>
      <c r="G758" s="227">
        <v>556145.38</v>
      </c>
      <c r="H758" s="227">
        <f t="shared" si="118"/>
        <v>245525.82999999996</v>
      </c>
      <c r="I758" s="437">
        <f t="shared" si="119"/>
        <v>0.44147778410026522</v>
      </c>
      <c r="J758" s="437"/>
      <c r="K758" s="365"/>
      <c r="L758" s="18">
        <v>556145.38</v>
      </c>
      <c r="M758" s="234">
        <f t="shared" si="120"/>
        <v>245525.82999999996</v>
      </c>
      <c r="N758" s="365"/>
      <c r="O758" s="18">
        <v>801671.21</v>
      </c>
      <c r="P758" s="234">
        <f t="shared" si="121"/>
        <v>0</v>
      </c>
      <c r="Q758" s="353"/>
      <c r="R758" s="226">
        <v>556145.38</v>
      </c>
      <c r="S758" s="226">
        <v>556145.38</v>
      </c>
      <c r="T758" s="227">
        <v>556145.38</v>
      </c>
      <c r="U758" s="227">
        <v>556145.38</v>
      </c>
      <c r="V758" s="227">
        <v>556145.38</v>
      </c>
      <c r="W758" s="227">
        <v>556145.38</v>
      </c>
      <c r="X758" s="227">
        <v>556145.38</v>
      </c>
      <c r="Y758" s="227">
        <v>556145.38</v>
      </c>
      <c r="Z758" s="227">
        <v>556145.38</v>
      </c>
      <c r="AA758" s="227">
        <v>556145.38</v>
      </c>
      <c r="AB758" s="227">
        <v>556145.38</v>
      </c>
      <c r="AC758" s="227">
        <v>556145.38</v>
      </c>
      <c r="AD758" s="227">
        <v>556145.38</v>
      </c>
      <c r="AE758" s="226">
        <v>556145.38</v>
      </c>
      <c r="AF758" s="227">
        <v>556145.38</v>
      </c>
      <c r="AG758" s="227">
        <v>556145.38</v>
      </c>
      <c r="AH758" s="227">
        <v>801671.21</v>
      </c>
      <c r="AI758" s="227">
        <v>801671.21</v>
      </c>
      <c r="AJ758" s="227">
        <v>801671.21</v>
      </c>
      <c r="AK758" s="227">
        <v>801671.21</v>
      </c>
      <c r="AL758" s="227">
        <v>801671.21</v>
      </c>
      <c r="AM758" s="227">
        <v>801671.21</v>
      </c>
      <c r="AN758" s="227">
        <v>801671.21</v>
      </c>
      <c r="AO758" s="227">
        <v>801671.21</v>
      </c>
      <c r="AP758" s="228">
        <v>801671.21</v>
      </c>
      <c r="AQ758" s="227"/>
    </row>
    <row r="759" spans="1:43" s="13" customFormat="1" ht="12.75" outlineLevel="2" x14ac:dyDescent="0.2">
      <c r="A759" s="360" t="s">
        <v>1367</v>
      </c>
      <c r="B759" s="361" t="s">
        <v>2237</v>
      </c>
      <c r="C759" s="362" t="s">
        <v>3106</v>
      </c>
      <c r="D759" s="363"/>
      <c r="E759" s="364"/>
      <c r="F759" s="227">
        <v>143835348.80000001</v>
      </c>
      <c r="G759" s="227">
        <v>217613019.56</v>
      </c>
      <c r="H759" s="227">
        <f t="shared" si="118"/>
        <v>-73777670.75999999</v>
      </c>
      <c r="I759" s="437">
        <f t="shared" si="119"/>
        <v>-0.33903151065673304</v>
      </c>
      <c r="J759" s="437"/>
      <c r="K759" s="365"/>
      <c r="L759" s="18">
        <v>217613019.56</v>
      </c>
      <c r="M759" s="234">
        <f t="shared" si="120"/>
        <v>-73777670.75999999</v>
      </c>
      <c r="N759" s="365"/>
      <c r="O759" s="18">
        <v>128269841.13</v>
      </c>
      <c r="P759" s="234">
        <f t="shared" si="121"/>
        <v>15565507.670000017</v>
      </c>
      <c r="Q759" s="353"/>
      <c r="R759" s="226">
        <v>158678106.05000001</v>
      </c>
      <c r="S759" s="226">
        <v>164289437.31999999</v>
      </c>
      <c r="T759" s="227">
        <v>172492767.34</v>
      </c>
      <c r="U759" s="227">
        <v>167615343.80000001</v>
      </c>
      <c r="V759" s="227">
        <v>158878377.09</v>
      </c>
      <c r="W759" s="227">
        <v>149944704.15000001</v>
      </c>
      <c r="X759" s="227">
        <v>151732719.22</v>
      </c>
      <c r="Y759" s="227">
        <v>151759182.84</v>
      </c>
      <c r="Z759" s="227">
        <v>150213056.36000001</v>
      </c>
      <c r="AA759" s="227">
        <v>150462284.83000001</v>
      </c>
      <c r="AB759" s="227">
        <v>171475804.77000001</v>
      </c>
      <c r="AC759" s="227">
        <v>190408700.34</v>
      </c>
      <c r="AD759" s="227">
        <v>217613019.56</v>
      </c>
      <c r="AE759" s="226">
        <v>201103983.84999999</v>
      </c>
      <c r="AF759" s="227">
        <v>210126260.53</v>
      </c>
      <c r="AG759" s="227">
        <v>207982335.71000001</v>
      </c>
      <c r="AH759" s="227">
        <v>167304735.13</v>
      </c>
      <c r="AI759" s="227">
        <v>154744464.78999999</v>
      </c>
      <c r="AJ759" s="227">
        <v>154869877.38999999</v>
      </c>
      <c r="AK759" s="227">
        <v>113612365.01000001</v>
      </c>
      <c r="AL759" s="227">
        <v>118311100.68000001</v>
      </c>
      <c r="AM759" s="227">
        <v>112931239.79000001</v>
      </c>
      <c r="AN759" s="227">
        <v>122060050.23</v>
      </c>
      <c r="AO759" s="227">
        <v>128269841.13</v>
      </c>
      <c r="AP759" s="228">
        <v>143835348.80000001</v>
      </c>
      <c r="AQ759" s="227"/>
    </row>
    <row r="760" spans="1:43" s="13" customFormat="1" ht="12.75" outlineLevel="2" x14ac:dyDescent="0.2">
      <c r="A760" s="360" t="s">
        <v>1368</v>
      </c>
      <c r="B760" s="361" t="s">
        <v>2238</v>
      </c>
      <c r="C760" s="362" t="s">
        <v>3107</v>
      </c>
      <c r="D760" s="363"/>
      <c r="E760" s="364"/>
      <c r="F760" s="227">
        <v>0</v>
      </c>
      <c r="G760" s="227">
        <v>1764.54</v>
      </c>
      <c r="H760" s="227">
        <f t="shared" si="118"/>
        <v>-1764.54</v>
      </c>
      <c r="I760" s="437" t="str">
        <f t="shared" si="119"/>
        <v>N.M.</v>
      </c>
      <c r="J760" s="437"/>
      <c r="K760" s="365"/>
      <c r="L760" s="18">
        <v>1764.54</v>
      </c>
      <c r="M760" s="234">
        <f t="shared" si="120"/>
        <v>-1764.54</v>
      </c>
      <c r="N760" s="365"/>
      <c r="O760" s="18">
        <v>0</v>
      </c>
      <c r="P760" s="234">
        <f t="shared" si="121"/>
        <v>0</v>
      </c>
      <c r="Q760" s="353"/>
      <c r="R760" s="226">
        <v>0</v>
      </c>
      <c r="S760" s="226">
        <v>10224.33</v>
      </c>
      <c r="T760" s="227">
        <v>17285.05</v>
      </c>
      <c r="U760" s="227">
        <v>26755.16</v>
      </c>
      <c r="V760" s="227">
        <v>21662.670000000002</v>
      </c>
      <c r="W760" s="227">
        <v>20409.38</v>
      </c>
      <c r="X760" s="227">
        <v>17677.23</v>
      </c>
      <c r="Y760" s="227">
        <v>34116.800000000003</v>
      </c>
      <c r="Z760" s="227">
        <v>17680.78</v>
      </c>
      <c r="AA760" s="227">
        <v>0</v>
      </c>
      <c r="AB760" s="227">
        <v>22332.560000000001</v>
      </c>
      <c r="AC760" s="227">
        <v>23016.91</v>
      </c>
      <c r="AD760" s="227">
        <v>1764.54</v>
      </c>
      <c r="AE760" s="226">
        <v>6346.3600000000006</v>
      </c>
      <c r="AF760" s="227">
        <v>3029.35</v>
      </c>
      <c r="AG760" s="227">
        <v>2862.71</v>
      </c>
      <c r="AH760" s="227">
        <v>4795.79</v>
      </c>
      <c r="AI760" s="227">
        <v>4932.63</v>
      </c>
      <c r="AJ760" s="227">
        <v>0</v>
      </c>
      <c r="AK760" s="227">
        <v>0</v>
      </c>
      <c r="AL760" s="227">
        <v>0</v>
      </c>
      <c r="AM760" s="227">
        <v>0</v>
      </c>
      <c r="AN760" s="227">
        <v>0</v>
      </c>
      <c r="AO760" s="227">
        <v>0</v>
      </c>
      <c r="AP760" s="228">
        <v>0</v>
      </c>
      <c r="AQ760" s="227"/>
    </row>
    <row r="761" spans="1:43" s="13" customFormat="1" ht="12.75" outlineLevel="2" x14ac:dyDescent="0.2">
      <c r="A761" s="360" t="s">
        <v>1369</v>
      </c>
      <c r="B761" s="361" t="s">
        <v>2239</v>
      </c>
      <c r="C761" s="362" t="s">
        <v>3108</v>
      </c>
      <c r="D761" s="363"/>
      <c r="E761" s="364"/>
      <c r="F761" s="227">
        <v>-5.0000000000000001E-3</v>
      </c>
      <c r="G761" s="227">
        <v>0</v>
      </c>
      <c r="H761" s="227">
        <f t="shared" si="118"/>
        <v>-5.0000000000000001E-3</v>
      </c>
      <c r="I761" s="437" t="str">
        <f t="shared" si="119"/>
        <v>N.M.</v>
      </c>
      <c r="J761" s="437"/>
      <c r="K761" s="365"/>
      <c r="L761" s="18">
        <v>0</v>
      </c>
      <c r="M761" s="234">
        <f t="shared" si="120"/>
        <v>-5.0000000000000001E-3</v>
      </c>
      <c r="N761" s="365"/>
      <c r="O761" s="18">
        <v>-5.0000000000000001E-3</v>
      </c>
      <c r="P761" s="234">
        <f t="shared" si="121"/>
        <v>0</v>
      </c>
      <c r="Q761" s="353"/>
      <c r="R761" s="226">
        <v>0</v>
      </c>
      <c r="S761" s="226">
        <v>0</v>
      </c>
      <c r="T761" s="227">
        <v>0</v>
      </c>
      <c r="U761" s="227">
        <v>0</v>
      </c>
      <c r="V761" s="227">
        <v>0</v>
      </c>
      <c r="W761" s="227">
        <v>0</v>
      </c>
      <c r="X761" s="227">
        <v>0</v>
      </c>
      <c r="Y761" s="227">
        <v>0</v>
      </c>
      <c r="Z761" s="227">
        <v>0</v>
      </c>
      <c r="AA761" s="227">
        <v>0</v>
      </c>
      <c r="AB761" s="227">
        <v>0</v>
      </c>
      <c r="AC761" s="227">
        <v>0</v>
      </c>
      <c r="AD761" s="227">
        <v>0</v>
      </c>
      <c r="AE761" s="226">
        <v>0</v>
      </c>
      <c r="AF761" s="227">
        <v>0</v>
      </c>
      <c r="AG761" s="227">
        <v>0</v>
      </c>
      <c r="AH761" s="227">
        <v>-5.0000000000000001E-3</v>
      </c>
      <c r="AI761" s="227">
        <v>-5.0000000000000001E-3</v>
      </c>
      <c r="AJ761" s="227">
        <v>-5.0000000000000001E-3</v>
      </c>
      <c r="AK761" s="227">
        <v>-5.0000000000000001E-3</v>
      </c>
      <c r="AL761" s="227">
        <v>-5.0000000000000001E-3</v>
      </c>
      <c r="AM761" s="227">
        <v>-5.0000000000000001E-3</v>
      </c>
      <c r="AN761" s="227">
        <v>-5.0000000000000001E-3</v>
      </c>
      <c r="AO761" s="227">
        <v>-5.0000000000000001E-3</v>
      </c>
      <c r="AP761" s="228">
        <v>-5.0000000000000001E-3</v>
      </c>
      <c r="AQ761" s="227"/>
    </row>
    <row r="762" spans="1:43" s="13" customFormat="1" ht="12.75" outlineLevel="2" x14ac:dyDescent="0.2">
      <c r="A762" s="360" t="s">
        <v>1370</v>
      </c>
      <c r="B762" s="361" t="s">
        <v>2240</v>
      </c>
      <c r="C762" s="362" t="s">
        <v>3109</v>
      </c>
      <c r="D762" s="363"/>
      <c r="E762" s="364"/>
      <c r="F762" s="227">
        <v>137964241.19999999</v>
      </c>
      <c r="G762" s="227">
        <v>95093246.459000006</v>
      </c>
      <c r="H762" s="227">
        <f t="shared" si="118"/>
        <v>42870994.740999982</v>
      </c>
      <c r="I762" s="437">
        <f t="shared" si="119"/>
        <v>0.45083111932122388</v>
      </c>
      <c r="J762" s="437"/>
      <c r="K762" s="365"/>
      <c r="L762" s="18">
        <v>95093246.459000006</v>
      </c>
      <c r="M762" s="234">
        <f t="shared" si="120"/>
        <v>42870994.740999982</v>
      </c>
      <c r="N762" s="365"/>
      <c r="O762" s="18">
        <v>141379724.91999999</v>
      </c>
      <c r="P762" s="234">
        <f t="shared" si="121"/>
        <v>-3415483.7199999988</v>
      </c>
      <c r="Q762" s="353"/>
      <c r="R762" s="226">
        <v>83008149.106999993</v>
      </c>
      <c r="S762" s="226">
        <v>83615161.839000002</v>
      </c>
      <c r="T762" s="227">
        <v>106928994.647</v>
      </c>
      <c r="U762" s="227">
        <v>95251239.839000002</v>
      </c>
      <c r="V762" s="227">
        <v>98236233.147</v>
      </c>
      <c r="W762" s="227">
        <v>102160061.017</v>
      </c>
      <c r="X762" s="227">
        <v>106280311.977</v>
      </c>
      <c r="Y762" s="227">
        <v>113812972.627</v>
      </c>
      <c r="Z762" s="227">
        <v>119279554.134</v>
      </c>
      <c r="AA762" s="227">
        <v>126311971.074</v>
      </c>
      <c r="AB762" s="227">
        <v>117150358.36399999</v>
      </c>
      <c r="AC762" s="227">
        <v>109045267.56900001</v>
      </c>
      <c r="AD762" s="227">
        <v>95093246.459000006</v>
      </c>
      <c r="AE762" s="226">
        <v>101930700.41</v>
      </c>
      <c r="AF762" s="227">
        <v>96331909.269999996</v>
      </c>
      <c r="AG762" s="227">
        <v>102565407.14</v>
      </c>
      <c r="AH762" s="227">
        <v>104850502.921</v>
      </c>
      <c r="AI762" s="227">
        <v>110681465.73999999</v>
      </c>
      <c r="AJ762" s="227">
        <v>118998866.84999999</v>
      </c>
      <c r="AK762" s="227">
        <v>128999390.7</v>
      </c>
      <c r="AL762" s="227">
        <v>136583420.13999999</v>
      </c>
      <c r="AM762" s="227">
        <v>135600967.61000001</v>
      </c>
      <c r="AN762" s="227">
        <v>138876756.19</v>
      </c>
      <c r="AO762" s="227">
        <v>141379724.91999999</v>
      </c>
      <c r="AP762" s="228">
        <v>137964241.19999999</v>
      </c>
      <c r="AQ762" s="227"/>
    </row>
    <row r="763" spans="1:43" s="13" customFormat="1" ht="12.75" outlineLevel="2" x14ac:dyDescent="0.2">
      <c r="A763" s="360" t="s">
        <v>1371</v>
      </c>
      <c r="B763" s="361" t="s">
        <v>2241</v>
      </c>
      <c r="C763" s="362" t="s">
        <v>3110</v>
      </c>
      <c r="D763" s="363"/>
      <c r="E763" s="364"/>
      <c r="F763" s="227">
        <v>972407.85</v>
      </c>
      <c r="G763" s="227">
        <v>247648.88</v>
      </c>
      <c r="H763" s="227">
        <f t="shared" si="118"/>
        <v>724758.97</v>
      </c>
      <c r="I763" s="437">
        <f t="shared" si="119"/>
        <v>2.9265586422195811</v>
      </c>
      <c r="J763" s="437"/>
      <c r="K763" s="365"/>
      <c r="L763" s="18">
        <v>247648.88</v>
      </c>
      <c r="M763" s="234">
        <f t="shared" si="120"/>
        <v>724758.97</v>
      </c>
      <c r="N763" s="365"/>
      <c r="O763" s="18">
        <v>836863.36</v>
      </c>
      <c r="P763" s="234">
        <f t="shared" si="121"/>
        <v>135544.49</v>
      </c>
      <c r="Q763" s="353"/>
      <c r="R763" s="226">
        <v>73269.89</v>
      </c>
      <c r="S763" s="226">
        <v>84647.42</v>
      </c>
      <c r="T763" s="227">
        <v>88151.76</v>
      </c>
      <c r="U763" s="227">
        <v>96556.88</v>
      </c>
      <c r="V763" s="227">
        <v>103082.13</v>
      </c>
      <c r="W763" s="227">
        <v>113769.43000000001</v>
      </c>
      <c r="X763" s="227">
        <v>126236.93000000001</v>
      </c>
      <c r="Y763" s="227">
        <v>139894.42000000001</v>
      </c>
      <c r="Z763" s="227">
        <v>151759.98000000001</v>
      </c>
      <c r="AA763" s="227">
        <v>169814.65</v>
      </c>
      <c r="AB763" s="227">
        <v>197922.07</v>
      </c>
      <c r="AC763" s="227">
        <v>217183.66</v>
      </c>
      <c r="AD763" s="227">
        <v>247648.88</v>
      </c>
      <c r="AE763" s="226">
        <v>274380.22000000003</v>
      </c>
      <c r="AF763" s="227">
        <v>317111.98</v>
      </c>
      <c r="AG763" s="227">
        <v>373308.71</v>
      </c>
      <c r="AH763" s="227">
        <v>425650.33</v>
      </c>
      <c r="AI763" s="227">
        <v>486069.09</v>
      </c>
      <c r="AJ763" s="227">
        <v>532839.09</v>
      </c>
      <c r="AK763" s="227">
        <v>582451.85</v>
      </c>
      <c r="AL763" s="227">
        <v>648902.59</v>
      </c>
      <c r="AM763" s="227">
        <v>702257.98</v>
      </c>
      <c r="AN763" s="227">
        <v>745803.44000000006</v>
      </c>
      <c r="AO763" s="227">
        <v>836863.36</v>
      </c>
      <c r="AP763" s="228">
        <v>972407.85</v>
      </c>
      <c r="AQ763" s="227"/>
    </row>
    <row r="764" spans="1:43" s="13" customFormat="1" ht="12.75" outlineLevel="2" x14ac:dyDescent="0.2">
      <c r="A764" s="360" t="s">
        <v>1372</v>
      </c>
      <c r="B764" s="361" t="s">
        <v>2242</v>
      </c>
      <c r="C764" s="362" t="s">
        <v>3111</v>
      </c>
      <c r="D764" s="363"/>
      <c r="E764" s="364"/>
      <c r="F764" s="227">
        <v>-1138323611.8380001</v>
      </c>
      <c r="G764" s="227">
        <v>-1088193678.368</v>
      </c>
      <c r="H764" s="227">
        <f t="shared" si="118"/>
        <v>-50129933.470000029</v>
      </c>
      <c r="I764" s="437">
        <f t="shared" si="119"/>
        <v>-4.6067105944946805E-2</v>
      </c>
      <c r="J764" s="437"/>
      <c r="K764" s="365"/>
      <c r="L764" s="18">
        <v>-1088193678.368</v>
      </c>
      <c r="M764" s="234">
        <f t="shared" si="120"/>
        <v>-50129933.470000029</v>
      </c>
      <c r="N764" s="365"/>
      <c r="O764" s="18">
        <v>-1132762282.4679999</v>
      </c>
      <c r="P764" s="234">
        <f t="shared" si="121"/>
        <v>-5561329.370000124</v>
      </c>
      <c r="Q764" s="353"/>
      <c r="R764" s="226">
        <v>-1036772284.4579999</v>
      </c>
      <c r="S764" s="226">
        <v>-1041446422.358</v>
      </c>
      <c r="T764" s="227">
        <v>-1045468237.678</v>
      </c>
      <c r="U764" s="227">
        <v>-1051656237.148</v>
      </c>
      <c r="V764" s="227">
        <v>-1056027770.988</v>
      </c>
      <c r="W764" s="227">
        <v>-1060689521.688</v>
      </c>
      <c r="X764" s="227">
        <v>-1064527500.258</v>
      </c>
      <c r="Y764" s="227">
        <v>-1069318636.008</v>
      </c>
      <c r="Z764" s="227">
        <v>-1073538376.888</v>
      </c>
      <c r="AA764" s="227">
        <v>-1078311691.9779999</v>
      </c>
      <c r="AB764" s="227">
        <v>-1081655660.7179999</v>
      </c>
      <c r="AC764" s="227">
        <v>-1085943791.0280001</v>
      </c>
      <c r="AD764" s="227">
        <v>-1088193678.368</v>
      </c>
      <c r="AE764" s="226">
        <v>-1091046915.3280001</v>
      </c>
      <c r="AF764" s="227">
        <v>-1095957417.2479999</v>
      </c>
      <c r="AG764" s="227">
        <v>-1100427271.428</v>
      </c>
      <c r="AH764" s="227">
        <v>-1103466006.848</v>
      </c>
      <c r="AI764" s="227">
        <v>-1108363942.0580001</v>
      </c>
      <c r="AJ764" s="227">
        <v>-1110753820.158</v>
      </c>
      <c r="AK764" s="227">
        <v>-1109423649.5280001</v>
      </c>
      <c r="AL764" s="227">
        <v>-1114075650.618</v>
      </c>
      <c r="AM764" s="227">
        <v>-1118625828.7579999</v>
      </c>
      <c r="AN764" s="227">
        <v>-1122697385.188</v>
      </c>
      <c r="AO764" s="227">
        <v>-1132762282.4679999</v>
      </c>
      <c r="AP764" s="228">
        <v>-1138323611.8380001</v>
      </c>
      <c r="AQ764" s="227"/>
    </row>
    <row r="765" spans="1:43" s="13" customFormat="1" ht="12.75" outlineLevel="2" x14ac:dyDescent="0.2">
      <c r="A765" s="360" t="s">
        <v>1373</v>
      </c>
      <c r="B765" s="361" t="s">
        <v>2243</v>
      </c>
      <c r="C765" s="362" t="s">
        <v>3112</v>
      </c>
      <c r="D765" s="363"/>
      <c r="E765" s="364"/>
      <c r="F765" s="227">
        <v>11466289.625</v>
      </c>
      <c r="G765" s="227">
        <v>11844808.265000001</v>
      </c>
      <c r="H765" s="227">
        <f t="shared" si="118"/>
        <v>-378518.6400000006</v>
      </c>
      <c r="I765" s="437">
        <f t="shared" si="119"/>
        <v>-3.1956502083573451E-2</v>
      </c>
      <c r="J765" s="437"/>
      <c r="K765" s="365"/>
      <c r="L765" s="18">
        <v>11844808.265000001</v>
      </c>
      <c r="M765" s="234">
        <f t="shared" si="120"/>
        <v>-378518.6400000006</v>
      </c>
      <c r="N765" s="365"/>
      <c r="O765" s="18">
        <v>11543207.914999999</v>
      </c>
      <c r="P765" s="234">
        <f t="shared" si="121"/>
        <v>-76918.289999999106</v>
      </c>
      <c r="Q765" s="353"/>
      <c r="R765" s="226">
        <v>6744384.5089999996</v>
      </c>
      <c r="S765" s="226">
        <v>7745433.3590000002</v>
      </c>
      <c r="T765" s="227">
        <v>12880920.709000001</v>
      </c>
      <c r="U765" s="227">
        <v>10656745.179</v>
      </c>
      <c r="V765" s="227">
        <v>10506327.979</v>
      </c>
      <c r="W765" s="227">
        <v>10975544.549000001</v>
      </c>
      <c r="X765" s="227">
        <v>11065626.399</v>
      </c>
      <c r="Y765" s="227">
        <v>11272097.239</v>
      </c>
      <c r="Z765" s="227">
        <v>11523699.814999999</v>
      </c>
      <c r="AA765" s="227">
        <v>11429724.055</v>
      </c>
      <c r="AB765" s="227">
        <v>12900809.244999999</v>
      </c>
      <c r="AC765" s="227">
        <v>13123570.064999999</v>
      </c>
      <c r="AD765" s="227">
        <v>11844808.265000001</v>
      </c>
      <c r="AE765" s="226">
        <v>12068301.205</v>
      </c>
      <c r="AF765" s="227">
        <v>11949215.355</v>
      </c>
      <c r="AG765" s="227">
        <v>11791470.765000001</v>
      </c>
      <c r="AH765" s="227">
        <v>10725483.414999999</v>
      </c>
      <c r="AI765" s="227">
        <v>9292657.3049999997</v>
      </c>
      <c r="AJ765" s="227">
        <v>9151496.6549999993</v>
      </c>
      <c r="AK765" s="227">
        <v>8378769.7750000004</v>
      </c>
      <c r="AL765" s="227">
        <v>8269716.9649999999</v>
      </c>
      <c r="AM765" s="227">
        <v>8403977.4450000003</v>
      </c>
      <c r="AN765" s="227">
        <v>9679492.5050000008</v>
      </c>
      <c r="AO765" s="227">
        <v>11543207.914999999</v>
      </c>
      <c r="AP765" s="228">
        <v>11466289.625</v>
      </c>
      <c r="AQ765" s="227"/>
    </row>
    <row r="766" spans="1:43" s="13" customFormat="1" ht="12.75" outlineLevel="2" x14ac:dyDescent="0.2">
      <c r="A766" s="360" t="s">
        <v>1374</v>
      </c>
      <c r="B766" s="361" t="s">
        <v>2244</v>
      </c>
      <c r="C766" s="362" t="s">
        <v>3113</v>
      </c>
      <c r="D766" s="363"/>
      <c r="E766" s="364"/>
      <c r="F766" s="227">
        <v>-78692665.510000005</v>
      </c>
      <c r="G766" s="227">
        <v>-61549273.659999996</v>
      </c>
      <c r="H766" s="227">
        <f t="shared" si="118"/>
        <v>-17143391.850000009</v>
      </c>
      <c r="I766" s="437">
        <f t="shared" si="119"/>
        <v>-0.27853118047664721</v>
      </c>
      <c r="J766" s="437"/>
      <c r="K766" s="365"/>
      <c r="L766" s="18">
        <v>-61549273.659999996</v>
      </c>
      <c r="M766" s="234">
        <f t="shared" si="120"/>
        <v>-17143391.850000009</v>
      </c>
      <c r="N766" s="365"/>
      <c r="O766" s="18">
        <v>-79502260.819999993</v>
      </c>
      <c r="P766" s="234">
        <f t="shared" si="121"/>
        <v>809595.30999998748</v>
      </c>
      <c r="Q766" s="353"/>
      <c r="R766" s="226">
        <v>-43059526.359999999</v>
      </c>
      <c r="S766" s="226">
        <v>-45767025.219999999</v>
      </c>
      <c r="T766" s="227">
        <v>-47886413.18</v>
      </c>
      <c r="U766" s="227">
        <v>-45490909.700000003</v>
      </c>
      <c r="V766" s="227">
        <v>-47207985.630000003</v>
      </c>
      <c r="W766" s="227">
        <v>-49070331.390000001</v>
      </c>
      <c r="X766" s="227">
        <v>-50858707</v>
      </c>
      <c r="Y766" s="227">
        <v>-52778718.909999996</v>
      </c>
      <c r="Z766" s="227">
        <v>-54436807.840000004</v>
      </c>
      <c r="AA766" s="227">
        <v>-55322244.539999999</v>
      </c>
      <c r="AB766" s="227">
        <v>-57695536.640000001</v>
      </c>
      <c r="AC766" s="227">
        <v>-59526570.659999996</v>
      </c>
      <c r="AD766" s="227">
        <v>-61549273.659999996</v>
      </c>
      <c r="AE766" s="226">
        <v>-63441092.479999997</v>
      </c>
      <c r="AF766" s="227">
        <v>-65123779.979999997</v>
      </c>
      <c r="AG766" s="227">
        <v>-66714141</v>
      </c>
      <c r="AH766" s="227">
        <v>-67574615.980000004</v>
      </c>
      <c r="AI766" s="227">
        <v>-67782232.980000004</v>
      </c>
      <c r="AJ766" s="227">
        <v>-71411512.980000004</v>
      </c>
      <c r="AK766" s="227">
        <v>-71571529.319999993</v>
      </c>
      <c r="AL766" s="227">
        <v>-73511835.640000001</v>
      </c>
      <c r="AM766" s="227">
        <v>-75698731.409999996</v>
      </c>
      <c r="AN766" s="227">
        <v>-77528835.480000004</v>
      </c>
      <c r="AO766" s="227">
        <v>-79502260.819999993</v>
      </c>
      <c r="AP766" s="228">
        <v>-78692665.510000005</v>
      </c>
      <c r="AQ766" s="227"/>
    </row>
    <row r="767" spans="1:43" s="13" customFormat="1" ht="12.75" outlineLevel="2" x14ac:dyDescent="0.2">
      <c r="A767" s="360" t="s">
        <v>1375</v>
      </c>
      <c r="B767" s="361" t="s">
        <v>2245</v>
      </c>
      <c r="C767" s="362" t="s">
        <v>3114</v>
      </c>
      <c r="D767" s="363"/>
      <c r="E767" s="364"/>
      <c r="F767" s="227">
        <v>4299960.08</v>
      </c>
      <c r="G767" s="227">
        <v>3755857.62</v>
      </c>
      <c r="H767" s="227">
        <f t="shared" si="118"/>
        <v>544102.46</v>
      </c>
      <c r="I767" s="437">
        <f t="shared" si="119"/>
        <v>0.14486770134806121</v>
      </c>
      <c r="J767" s="437"/>
      <c r="K767" s="365"/>
      <c r="L767" s="18">
        <v>3755857.62</v>
      </c>
      <c r="M767" s="234">
        <f t="shared" si="120"/>
        <v>544102.46</v>
      </c>
      <c r="N767" s="365"/>
      <c r="O767" s="18">
        <v>4254943.84</v>
      </c>
      <c r="P767" s="234">
        <f t="shared" si="121"/>
        <v>45016.240000000224</v>
      </c>
      <c r="Q767" s="353"/>
      <c r="R767" s="226">
        <v>3330303.52</v>
      </c>
      <c r="S767" s="226">
        <v>3354350.49</v>
      </c>
      <c r="T767" s="227">
        <v>3378375.75</v>
      </c>
      <c r="U767" s="227">
        <v>3402396.51</v>
      </c>
      <c r="V767" s="227">
        <v>3426347.96</v>
      </c>
      <c r="W767" s="227">
        <v>3450207.14</v>
      </c>
      <c r="X767" s="227">
        <v>3473978.35</v>
      </c>
      <c r="Y767" s="227">
        <v>3497727.69</v>
      </c>
      <c r="Z767" s="227">
        <v>3521467.84</v>
      </c>
      <c r="AA767" s="227">
        <v>3545161.7</v>
      </c>
      <c r="AB767" s="227">
        <v>3685136.58</v>
      </c>
      <c r="AC767" s="227">
        <v>3710205.46</v>
      </c>
      <c r="AD767" s="227">
        <v>3755857.62</v>
      </c>
      <c r="AE767" s="226">
        <v>3801479.52</v>
      </c>
      <c r="AF767" s="227">
        <v>3847118.68</v>
      </c>
      <c r="AG767" s="227">
        <v>3892727.88</v>
      </c>
      <c r="AH767" s="227">
        <v>3938299.17</v>
      </c>
      <c r="AI767" s="227">
        <v>3983816.43</v>
      </c>
      <c r="AJ767" s="227">
        <v>4029263.17</v>
      </c>
      <c r="AK767" s="227">
        <v>4074660.15</v>
      </c>
      <c r="AL767" s="227">
        <v>4119743.71</v>
      </c>
      <c r="AM767" s="227">
        <v>4164838.11</v>
      </c>
      <c r="AN767" s="227">
        <v>4209925.76</v>
      </c>
      <c r="AO767" s="227">
        <v>4254943.84</v>
      </c>
      <c r="AP767" s="228">
        <v>4299960.08</v>
      </c>
      <c r="AQ767" s="227"/>
    </row>
    <row r="768" spans="1:43" s="13" customFormat="1" ht="12.75" outlineLevel="2" x14ac:dyDescent="0.2">
      <c r="A768" s="360" t="s">
        <v>1376</v>
      </c>
      <c r="B768" s="361" t="s">
        <v>2246</v>
      </c>
      <c r="C768" s="362" t="s">
        <v>3115</v>
      </c>
      <c r="D768" s="363"/>
      <c r="E768" s="364"/>
      <c r="F768" s="227">
        <v>-28834250.760000002</v>
      </c>
      <c r="G768" s="227">
        <v>-25345259.800000001</v>
      </c>
      <c r="H768" s="227">
        <f t="shared" si="118"/>
        <v>-3488990.9600000009</v>
      </c>
      <c r="I768" s="437">
        <f t="shared" si="119"/>
        <v>-0.13765852027289147</v>
      </c>
      <c r="J768" s="437"/>
      <c r="K768" s="365"/>
      <c r="L768" s="18">
        <v>-25345259.800000001</v>
      </c>
      <c r="M768" s="234">
        <f t="shared" si="120"/>
        <v>-3488990.9600000009</v>
      </c>
      <c r="N768" s="365"/>
      <c r="O768" s="18">
        <v>-29899887.420000002</v>
      </c>
      <c r="P768" s="234">
        <f t="shared" si="121"/>
        <v>1065636.6600000001</v>
      </c>
      <c r="Q768" s="353"/>
      <c r="R768" s="226">
        <v>-19846555.379999999</v>
      </c>
      <c r="S768" s="226">
        <v>-20561482.170000002</v>
      </c>
      <c r="T768" s="227">
        <v>-21303239.780000001</v>
      </c>
      <c r="U768" s="227">
        <v>-21718247.68</v>
      </c>
      <c r="V768" s="227">
        <v>-22458119.140000001</v>
      </c>
      <c r="W768" s="227">
        <v>-23206849.100000001</v>
      </c>
      <c r="X768" s="227">
        <v>-23187067.140000001</v>
      </c>
      <c r="Y768" s="227">
        <v>-23947722.379999999</v>
      </c>
      <c r="Z768" s="227">
        <v>-24724092.280000001</v>
      </c>
      <c r="AA768" s="227">
        <v>-24589350.609999999</v>
      </c>
      <c r="AB768" s="227">
        <v>-25389129.98</v>
      </c>
      <c r="AC768" s="227">
        <v>-26199652.210000001</v>
      </c>
      <c r="AD768" s="227">
        <v>-25345259.800000001</v>
      </c>
      <c r="AE768" s="226">
        <v>-26202358.329999998</v>
      </c>
      <c r="AF768" s="227">
        <v>-27069191.879999999</v>
      </c>
      <c r="AG768" s="227">
        <v>-25729000.289999999</v>
      </c>
      <c r="AH768" s="227">
        <v>-26573706.449999999</v>
      </c>
      <c r="AI768" s="227">
        <v>-27428457.989999998</v>
      </c>
      <c r="AJ768" s="227">
        <v>-26646095.75</v>
      </c>
      <c r="AK768" s="227">
        <v>-27446401.260000002</v>
      </c>
      <c r="AL768" s="227">
        <v>-28271977.140000001</v>
      </c>
      <c r="AM768" s="227">
        <v>-28182753.059999999</v>
      </c>
      <c r="AN768" s="227">
        <v>-29034983.91</v>
      </c>
      <c r="AO768" s="227">
        <v>-29899887.420000002</v>
      </c>
      <c r="AP768" s="228">
        <v>-28834250.760000002</v>
      </c>
      <c r="AQ768" s="227"/>
    </row>
    <row r="769" spans="1:43" s="13" customFormat="1" ht="12.75" outlineLevel="2" x14ac:dyDescent="0.2">
      <c r="A769" s="360" t="s">
        <v>1377</v>
      </c>
      <c r="B769" s="361" t="s">
        <v>2247</v>
      </c>
      <c r="C769" s="362" t="s">
        <v>3116</v>
      </c>
      <c r="D769" s="363"/>
      <c r="E769" s="364"/>
      <c r="F769" s="227">
        <v>-299841.34000000003</v>
      </c>
      <c r="G769" s="227">
        <v>-153438.57</v>
      </c>
      <c r="H769" s="227">
        <f t="shared" si="118"/>
        <v>-146402.77000000002</v>
      </c>
      <c r="I769" s="437">
        <f t="shared" si="119"/>
        <v>-0.95414581874687709</v>
      </c>
      <c r="J769" s="437"/>
      <c r="K769" s="365"/>
      <c r="L769" s="18">
        <v>-153438.57</v>
      </c>
      <c r="M769" s="234">
        <f t="shared" si="120"/>
        <v>-146402.77000000002</v>
      </c>
      <c r="N769" s="365"/>
      <c r="O769" s="18">
        <v>-285783.07</v>
      </c>
      <c r="P769" s="234">
        <f t="shared" si="121"/>
        <v>-14058.270000000019</v>
      </c>
      <c r="Q769" s="353"/>
      <c r="R769" s="226">
        <v>-45996.75</v>
      </c>
      <c r="S769" s="226">
        <v>-53101.71</v>
      </c>
      <c r="T769" s="227">
        <v>-60377.08</v>
      </c>
      <c r="U769" s="227">
        <v>-67940.540000000008</v>
      </c>
      <c r="V769" s="227">
        <v>-75949.919999999998</v>
      </c>
      <c r="W769" s="227">
        <v>-84320.34</v>
      </c>
      <c r="X769" s="227">
        <v>-93030.92</v>
      </c>
      <c r="Y769" s="227">
        <v>-102036.12</v>
      </c>
      <c r="Z769" s="227">
        <v>-111609.93000000001</v>
      </c>
      <c r="AA769" s="227">
        <v>-121478.42</v>
      </c>
      <c r="AB769" s="227">
        <v>-131755.79</v>
      </c>
      <c r="AC769" s="227">
        <v>-142405.37</v>
      </c>
      <c r="AD769" s="227">
        <v>-153438.57</v>
      </c>
      <c r="AE769" s="226">
        <v>-164821.82</v>
      </c>
      <c r="AF769" s="227">
        <v>-176310.84</v>
      </c>
      <c r="AG769" s="227">
        <v>-187850.34</v>
      </c>
      <c r="AH769" s="227">
        <v>-199437.56</v>
      </c>
      <c r="AI769" s="227">
        <v>-211104.7</v>
      </c>
      <c r="AJ769" s="227">
        <v>-222854.05000000002</v>
      </c>
      <c r="AK769" s="227">
        <v>-234691.55000000002</v>
      </c>
      <c r="AL769" s="227">
        <v>-246654.93</v>
      </c>
      <c r="AM769" s="227">
        <v>-258835.31</v>
      </c>
      <c r="AN769" s="227">
        <v>-272135.56</v>
      </c>
      <c r="AO769" s="227">
        <v>-285783.07</v>
      </c>
      <c r="AP769" s="228">
        <v>-299841.34000000003</v>
      </c>
      <c r="AQ769" s="227"/>
    </row>
    <row r="770" spans="1:43" s="13" customFormat="1" ht="12.75" outlineLevel="2" x14ac:dyDescent="0.2">
      <c r="A770" s="360" t="s">
        <v>1378</v>
      </c>
      <c r="B770" s="361" t="s">
        <v>2248</v>
      </c>
      <c r="C770" s="362" t="s">
        <v>3117</v>
      </c>
      <c r="D770" s="363"/>
      <c r="E770" s="364"/>
      <c r="F770" s="227">
        <v>571711.48</v>
      </c>
      <c r="G770" s="227">
        <v>6554402.79</v>
      </c>
      <c r="H770" s="227">
        <f t="shared" si="118"/>
        <v>-5982691.3100000005</v>
      </c>
      <c r="I770" s="437">
        <f t="shared" si="119"/>
        <v>-0.91277443600624375</v>
      </c>
      <c r="J770" s="437"/>
      <c r="K770" s="365"/>
      <c r="L770" s="18">
        <v>6554402.79</v>
      </c>
      <c r="M770" s="234">
        <f t="shared" si="120"/>
        <v>-5982691.3100000005</v>
      </c>
      <c r="N770" s="365"/>
      <c r="O770" s="18">
        <v>571711.48</v>
      </c>
      <c r="P770" s="234">
        <f t="shared" si="121"/>
        <v>0</v>
      </c>
      <c r="Q770" s="353"/>
      <c r="R770" s="226">
        <v>6670697.79</v>
      </c>
      <c r="S770" s="226">
        <v>6670697.79</v>
      </c>
      <c r="T770" s="227">
        <v>6670697.79</v>
      </c>
      <c r="U770" s="227">
        <v>6670697.79</v>
      </c>
      <c r="V770" s="227">
        <v>6670697.79</v>
      </c>
      <c r="W770" s="227">
        <v>6670697.79</v>
      </c>
      <c r="X770" s="227">
        <v>6670697.79</v>
      </c>
      <c r="Y770" s="227">
        <v>6670697.79</v>
      </c>
      <c r="Z770" s="227">
        <v>6670697.79</v>
      </c>
      <c r="AA770" s="227">
        <v>6561306.79</v>
      </c>
      <c r="AB770" s="227">
        <v>6554402.79</v>
      </c>
      <c r="AC770" s="227">
        <v>6554402.79</v>
      </c>
      <c r="AD770" s="227">
        <v>6554402.79</v>
      </c>
      <c r="AE770" s="226">
        <v>6554402.79</v>
      </c>
      <c r="AF770" s="227">
        <v>6554402.79</v>
      </c>
      <c r="AG770" s="227">
        <v>6554402.79</v>
      </c>
      <c r="AH770" s="227">
        <v>6554402.79</v>
      </c>
      <c r="AI770" s="227">
        <v>6554402.79</v>
      </c>
      <c r="AJ770" s="227">
        <v>6247289.2699999996</v>
      </c>
      <c r="AK770" s="227">
        <v>571711.48</v>
      </c>
      <c r="AL770" s="227">
        <v>571711.48</v>
      </c>
      <c r="AM770" s="227">
        <v>571711.48</v>
      </c>
      <c r="AN770" s="227">
        <v>571711.48</v>
      </c>
      <c r="AO770" s="227">
        <v>571711.48</v>
      </c>
      <c r="AP770" s="228">
        <v>571711.48</v>
      </c>
      <c r="AQ770" s="227"/>
    </row>
    <row r="771" spans="1:43" s="13" customFormat="1" ht="12.75" outlineLevel="2" x14ac:dyDescent="0.2">
      <c r="A771" s="360" t="s">
        <v>1379</v>
      </c>
      <c r="B771" s="361" t="s">
        <v>2249</v>
      </c>
      <c r="C771" s="362" t="s">
        <v>3118</v>
      </c>
      <c r="D771" s="363"/>
      <c r="E771" s="364"/>
      <c r="F771" s="227">
        <v>-165592.34</v>
      </c>
      <c r="G771" s="227">
        <v>-158922.56</v>
      </c>
      <c r="H771" s="227">
        <f t="shared" si="118"/>
        <v>-6669.7799999999988</v>
      </c>
      <c r="I771" s="437">
        <f t="shared" si="119"/>
        <v>-4.1968742512076315E-2</v>
      </c>
      <c r="J771" s="437"/>
      <c r="K771" s="365"/>
      <c r="L771" s="18">
        <v>-158922.56</v>
      </c>
      <c r="M771" s="234">
        <f t="shared" si="120"/>
        <v>-6669.7799999999988</v>
      </c>
      <c r="N771" s="365"/>
      <c r="O771" s="18">
        <v>-165036.51999999999</v>
      </c>
      <c r="P771" s="234">
        <f t="shared" si="121"/>
        <v>-555.82000000000698</v>
      </c>
      <c r="Q771" s="353"/>
      <c r="R771" s="226">
        <v>-261643.79</v>
      </c>
      <c r="S771" s="226">
        <v>-262199.59999999998</v>
      </c>
      <c r="T771" s="227">
        <v>-262755.41000000003</v>
      </c>
      <c r="U771" s="227">
        <v>-263311.22000000003</v>
      </c>
      <c r="V771" s="227">
        <v>-263867.03999999998</v>
      </c>
      <c r="W771" s="227">
        <v>-264422.84999999998</v>
      </c>
      <c r="X771" s="227">
        <v>-264978.67</v>
      </c>
      <c r="Y771" s="227">
        <v>-265534.48</v>
      </c>
      <c r="Z771" s="227">
        <v>-266090.3</v>
      </c>
      <c r="AA771" s="227">
        <v>-157255.11000000002</v>
      </c>
      <c r="AB771" s="227">
        <v>-150906.93</v>
      </c>
      <c r="AC771" s="227">
        <v>-151462.74</v>
      </c>
      <c r="AD771" s="227">
        <v>-158922.56</v>
      </c>
      <c r="AE771" s="226">
        <v>-159478.37</v>
      </c>
      <c r="AF771" s="227">
        <v>-160034.19</v>
      </c>
      <c r="AG771" s="227">
        <v>-160590</v>
      </c>
      <c r="AH771" s="227">
        <v>-161145.82</v>
      </c>
      <c r="AI771" s="227">
        <v>-161701.63</v>
      </c>
      <c r="AJ771" s="227">
        <v>-162257.45000000001</v>
      </c>
      <c r="AK771" s="227">
        <v>-162813.26</v>
      </c>
      <c r="AL771" s="227">
        <v>-163369.08000000002</v>
      </c>
      <c r="AM771" s="227">
        <v>-163924.89000000001</v>
      </c>
      <c r="AN771" s="227">
        <v>-164480.71</v>
      </c>
      <c r="AO771" s="227">
        <v>-165036.51999999999</v>
      </c>
      <c r="AP771" s="228">
        <v>-165592.34</v>
      </c>
      <c r="AQ771" s="227"/>
    </row>
    <row r="772" spans="1:43" s="13" customFormat="1" ht="12.75" outlineLevel="2" x14ac:dyDescent="0.2">
      <c r="A772" s="360" t="s">
        <v>1380</v>
      </c>
      <c r="B772" s="361" t="s">
        <v>2250</v>
      </c>
      <c r="C772" s="362" t="s">
        <v>3119</v>
      </c>
      <c r="D772" s="363"/>
      <c r="E772" s="364"/>
      <c r="F772" s="227">
        <v>-69987.88</v>
      </c>
      <c r="G772" s="227">
        <v>6981.21</v>
      </c>
      <c r="H772" s="227">
        <f t="shared" si="118"/>
        <v>-76969.090000000011</v>
      </c>
      <c r="I772" s="437" t="str">
        <f t="shared" si="119"/>
        <v>N.M.</v>
      </c>
      <c r="J772" s="437"/>
      <c r="K772" s="365"/>
      <c r="L772" s="18">
        <v>6981.21</v>
      </c>
      <c r="M772" s="234">
        <f t="shared" si="120"/>
        <v>-76969.090000000011</v>
      </c>
      <c r="N772" s="365"/>
      <c r="O772" s="18">
        <v>-69987.88</v>
      </c>
      <c r="P772" s="234">
        <f t="shared" si="121"/>
        <v>0</v>
      </c>
      <c r="Q772" s="353"/>
      <c r="R772" s="226">
        <v>101946.15000000001</v>
      </c>
      <c r="S772" s="226">
        <v>102199.45</v>
      </c>
      <c r="T772" s="227">
        <v>102199.45</v>
      </c>
      <c r="U772" s="227">
        <v>102231.62</v>
      </c>
      <c r="V772" s="227">
        <v>102231.62</v>
      </c>
      <c r="W772" s="227">
        <v>102231.62</v>
      </c>
      <c r="X772" s="227">
        <v>104096.56</v>
      </c>
      <c r="Y772" s="227">
        <v>110484.78</v>
      </c>
      <c r="Z772" s="227">
        <v>-1572.53</v>
      </c>
      <c r="AA772" s="227">
        <v>-93253.83</v>
      </c>
      <c r="AB772" s="227">
        <v>-4568.6400000000003</v>
      </c>
      <c r="AC772" s="227">
        <v>-1464.21</v>
      </c>
      <c r="AD772" s="227">
        <v>6981.21</v>
      </c>
      <c r="AE772" s="226">
        <v>-216360.04</v>
      </c>
      <c r="AF772" s="227">
        <v>-160773.16</v>
      </c>
      <c r="AG772" s="227">
        <v>-222143.91</v>
      </c>
      <c r="AH772" s="227">
        <v>-220511.54</v>
      </c>
      <c r="AI772" s="227">
        <v>-5745565.6699999999</v>
      </c>
      <c r="AJ772" s="227">
        <v>-5745548.5800000001</v>
      </c>
      <c r="AK772" s="227">
        <v>-5745548.5800000001</v>
      </c>
      <c r="AL772" s="227">
        <v>-5745565.6699999999</v>
      </c>
      <c r="AM772" s="227">
        <v>-5745565.6699999999</v>
      </c>
      <c r="AN772" s="227">
        <v>-5745565.6699999999</v>
      </c>
      <c r="AO772" s="227">
        <v>-69987.88</v>
      </c>
      <c r="AP772" s="228">
        <v>-69987.88</v>
      </c>
      <c r="AQ772" s="227"/>
    </row>
    <row r="773" spans="1:43" s="13" customFormat="1" ht="12.75" outlineLevel="2" x14ac:dyDescent="0.2">
      <c r="A773" s="360" t="s">
        <v>1382</v>
      </c>
      <c r="B773" s="361" t="s">
        <v>2252</v>
      </c>
      <c r="C773" s="362" t="s">
        <v>3121</v>
      </c>
      <c r="D773" s="363"/>
      <c r="E773" s="364"/>
      <c r="F773" s="227">
        <v>0</v>
      </c>
      <c r="G773" s="227">
        <v>806</v>
      </c>
      <c r="H773" s="227">
        <f t="shared" si="118"/>
        <v>-806</v>
      </c>
      <c r="I773" s="437" t="str">
        <f t="shared" si="119"/>
        <v>N.M.</v>
      </c>
      <c r="J773" s="437"/>
      <c r="K773" s="365"/>
      <c r="L773" s="18">
        <v>806</v>
      </c>
      <c r="M773" s="234">
        <f t="shared" si="120"/>
        <v>-806</v>
      </c>
      <c r="N773" s="365"/>
      <c r="O773" s="18">
        <v>0</v>
      </c>
      <c r="P773" s="234">
        <f t="shared" si="121"/>
        <v>0</v>
      </c>
      <c r="Q773" s="353"/>
      <c r="R773" s="226">
        <v>806</v>
      </c>
      <c r="S773" s="226">
        <v>806</v>
      </c>
      <c r="T773" s="227">
        <v>806</v>
      </c>
      <c r="U773" s="227">
        <v>806</v>
      </c>
      <c r="V773" s="227">
        <v>806</v>
      </c>
      <c r="W773" s="227">
        <v>806</v>
      </c>
      <c r="X773" s="227">
        <v>806</v>
      </c>
      <c r="Y773" s="227">
        <v>806</v>
      </c>
      <c r="Z773" s="227">
        <v>806</v>
      </c>
      <c r="AA773" s="227">
        <v>806</v>
      </c>
      <c r="AB773" s="227">
        <v>806</v>
      </c>
      <c r="AC773" s="227">
        <v>806</v>
      </c>
      <c r="AD773" s="227">
        <v>806</v>
      </c>
      <c r="AE773" s="226">
        <v>806</v>
      </c>
      <c r="AF773" s="227">
        <v>806</v>
      </c>
      <c r="AG773" s="227">
        <v>0</v>
      </c>
      <c r="AH773" s="227">
        <v>0</v>
      </c>
      <c r="AI773" s="227">
        <v>0</v>
      </c>
      <c r="AJ773" s="227">
        <v>0</v>
      </c>
      <c r="AK773" s="227">
        <v>0</v>
      </c>
      <c r="AL773" s="227">
        <v>0</v>
      </c>
      <c r="AM773" s="227">
        <v>0</v>
      </c>
      <c r="AN773" s="227">
        <v>0</v>
      </c>
      <c r="AO773" s="227">
        <v>0</v>
      </c>
      <c r="AP773" s="228">
        <v>0</v>
      </c>
      <c r="AQ773" s="227"/>
    </row>
    <row r="774" spans="1:43" s="13" customFormat="1" ht="12.75" outlineLevel="2" x14ac:dyDescent="0.2">
      <c r="A774" s="360" t="s">
        <v>1383</v>
      </c>
      <c r="B774" s="361" t="s">
        <v>2253</v>
      </c>
      <c r="C774" s="362" t="s">
        <v>3122</v>
      </c>
      <c r="D774" s="363"/>
      <c r="E774" s="364"/>
      <c r="F774" s="227">
        <v>30406.82</v>
      </c>
      <c r="G774" s="227">
        <v>29808.34</v>
      </c>
      <c r="H774" s="227">
        <f t="shared" si="118"/>
        <v>598.47999999999956</v>
      </c>
      <c r="I774" s="437">
        <f t="shared" si="119"/>
        <v>2.007760244280626E-2</v>
      </c>
      <c r="J774" s="437"/>
      <c r="K774" s="365"/>
      <c r="L774" s="18">
        <v>29808.34</v>
      </c>
      <c r="M774" s="234">
        <f t="shared" si="120"/>
        <v>598.47999999999956</v>
      </c>
      <c r="N774" s="365"/>
      <c r="O774" s="18">
        <v>29808.34</v>
      </c>
      <c r="P774" s="234">
        <f t="shared" si="121"/>
        <v>598.47999999999956</v>
      </c>
      <c r="Q774" s="353"/>
      <c r="R774" s="226">
        <v>29343.59</v>
      </c>
      <c r="S774" s="226">
        <v>29343.59</v>
      </c>
      <c r="T774" s="227">
        <v>29343.59</v>
      </c>
      <c r="U774" s="227">
        <v>29343.59</v>
      </c>
      <c r="V774" s="227">
        <v>29343.59</v>
      </c>
      <c r="W774" s="227">
        <v>29343.59</v>
      </c>
      <c r="X774" s="227">
        <v>29343.59</v>
      </c>
      <c r="Y774" s="227">
        <v>29343.59</v>
      </c>
      <c r="Z774" s="227">
        <v>29343.59</v>
      </c>
      <c r="AA774" s="227">
        <v>29343.59</v>
      </c>
      <c r="AB774" s="227">
        <v>29343.59</v>
      </c>
      <c r="AC774" s="227">
        <v>29343.59</v>
      </c>
      <c r="AD774" s="227">
        <v>29808.34</v>
      </c>
      <c r="AE774" s="226">
        <v>29808.34</v>
      </c>
      <c r="AF774" s="227">
        <v>29808.34</v>
      </c>
      <c r="AG774" s="227">
        <v>29808.34</v>
      </c>
      <c r="AH774" s="227">
        <v>29808.34</v>
      </c>
      <c r="AI774" s="227">
        <v>29808.34</v>
      </c>
      <c r="AJ774" s="227">
        <v>29808.34</v>
      </c>
      <c r="AK774" s="227">
        <v>29808.34</v>
      </c>
      <c r="AL774" s="227">
        <v>29808.34</v>
      </c>
      <c r="AM774" s="227">
        <v>29808.34</v>
      </c>
      <c r="AN774" s="227">
        <v>29808.34</v>
      </c>
      <c r="AO774" s="227">
        <v>29808.34</v>
      </c>
      <c r="AP774" s="228">
        <v>30406.82</v>
      </c>
      <c r="AQ774" s="227"/>
    </row>
    <row r="775" spans="1:43" s="13" customFormat="1" ht="12.75" outlineLevel="2" x14ac:dyDescent="0.2">
      <c r="A775" s="360" t="s">
        <v>1384</v>
      </c>
      <c r="B775" s="361" t="s">
        <v>2254</v>
      </c>
      <c r="C775" s="362" t="s">
        <v>3123</v>
      </c>
      <c r="D775" s="363"/>
      <c r="E775" s="364"/>
      <c r="F775" s="227">
        <v>-35121.360000000001</v>
      </c>
      <c r="G775" s="227">
        <v>-60353.270000000004</v>
      </c>
      <c r="H775" s="227">
        <f t="shared" si="118"/>
        <v>25231.910000000003</v>
      </c>
      <c r="I775" s="437">
        <f t="shared" si="119"/>
        <v>0.41807030505555048</v>
      </c>
      <c r="J775" s="437"/>
      <c r="K775" s="365"/>
      <c r="L775" s="18">
        <v>-60353.270000000004</v>
      </c>
      <c r="M775" s="234">
        <f t="shared" si="120"/>
        <v>25231.910000000003</v>
      </c>
      <c r="N775" s="365"/>
      <c r="O775" s="18">
        <v>-35121.360000000001</v>
      </c>
      <c r="P775" s="234">
        <f t="shared" si="121"/>
        <v>0</v>
      </c>
      <c r="Q775" s="353"/>
      <c r="R775" s="226">
        <v>-1973.23</v>
      </c>
      <c r="S775" s="226">
        <v>-12998</v>
      </c>
      <c r="T775" s="227">
        <v>-12922.73</v>
      </c>
      <c r="U775" s="227">
        <v>-12922.73</v>
      </c>
      <c r="V775" s="227">
        <v>-12922.73</v>
      </c>
      <c r="W775" s="227">
        <v>-12998</v>
      </c>
      <c r="X775" s="227">
        <v>-12998</v>
      </c>
      <c r="Y775" s="227">
        <v>-12998</v>
      </c>
      <c r="Z775" s="227">
        <v>-12998</v>
      </c>
      <c r="AA775" s="227">
        <v>-12998</v>
      </c>
      <c r="AB775" s="227">
        <v>-12998</v>
      </c>
      <c r="AC775" s="227">
        <v>-61615.18</v>
      </c>
      <c r="AD775" s="227">
        <v>-60353.270000000004</v>
      </c>
      <c r="AE775" s="226">
        <v>-47084.13</v>
      </c>
      <c r="AF775" s="227">
        <v>-46355.19</v>
      </c>
      <c r="AG775" s="227">
        <v>-46247.68</v>
      </c>
      <c r="AH775" s="227">
        <v>-35121.360000000001</v>
      </c>
      <c r="AI775" s="227">
        <v>-35121.360000000001</v>
      </c>
      <c r="AJ775" s="227">
        <v>-35121.360000000001</v>
      </c>
      <c r="AK775" s="227">
        <v>-35121.360000000001</v>
      </c>
      <c r="AL775" s="227">
        <v>-35121.360000000001</v>
      </c>
      <c r="AM775" s="227">
        <v>-35121.360000000001</v>
      </c>
      <c r="AN775" s="227">
        <v>-35121.360000000001</v>
      </c>
      <c r="AO775" s="227">
        <v>-35121.360000000001</v>
      </c>
      <c r="AP775" s="228">
        <v>-35121.360000000001</v>
      </c>
      <c r="AQ775" s="227"/>
    </row>
    <row r="776" spans="1:43" s="13" customFormat="1" ht="12.75" outlineLevel="2" x14ac:dyDescent="0.2">
      <c r="A776" s="360" t="s">
        <v>1385</v>
      </c>
      <c r="B776" s="361" t="s">
        <v>2255</v>
      </c>
      <c r="C776" s="362" t="s">
        <v>3124</v>
      </c>
      <c r="D776" s="363"/>
      <c r="E776" s="364"/>
      <c r="F776" s="227">
        <v>46947.270000000004</v>
      </c>
      <c r="G776" s="227">
        <v>12979.130000000001</v>
      </c>
      <c r="H776" s="227">
        <f t="shared" si="118"/>
        <v>33968.14</v>
      </c>
      <c r="I776" s="437">
        <f t="shared" si="119"/>
        <v>2.6171353549891245</v>
      </c>
      <c r="J776" s="437"/>
      <c r="K776" s="365"/>
      <c r="L776" s="18">
        <v>12979.130000000001</v>
      </c>
      <c r="M776" s="234">
        <f t="shared" si="120"/>
        <v>33968.14</v>
      </c>
      <c r="N776" s="365"/>
      <c r="O776" s="18">
        <v>46947.270000000004</v>
      </c>
      <c r="P776" s="234">
        <f t="shared" si="121"/>
        <v>0</v>
      </c>
      <c r="Q776" s="353"/>
      <c r="R776" s="226">
        <v>-18.87</v>
      </c>
      <c r="S776" s="226">
        <v>-18.87</v>
      </c>
      <c r="T776" s="227">
        <v>12979.130000000001</v>
      </c>
      <c r="U776" s="227">
        <v>12979.130000000001</v>
      </c>
      <c r="V776" s="227">
        <v>12979.130000000001</v>
      </c>
      <c r="W776" s="227">
        <v>12979.130000000001</v>
      </c>
      <c r="X776" s="227">
        <v>12979.130000000001</v>
      </c>
      <c r="Y776" s="227">
        <v>12979.130000000001</v>
      </c>
      <c r="Z776" s="227">
        <v>12979.130000000001</v>
      </c>
      <c r="AA776" s="227">
        <v>12979.130000000001</v>
      </c>
      <c r="AB776" s="227">
        <v>12979.130000000001</v>
      </c>
      <c r="AC776" s="227">
        <v>12979.130000000001</v>
      </c>
      <c r="AD776" s="227">
        <v>12979.130000000001</v>
      </c>
      <c r="AE776" s="226">
        <v>11825.91</v>
      </c>
      <c r="AF776" s="227">
        <v>11825.91</v>
      </c>
      <c r="AG776" s="227">
        <v>11825.91</v>
      </c>
      <c r="AH776" s="227">
        <v>11825.91</v>
      </c>
      <c r="AI776" s="227">
        <v>11825.91</v>
      </c>
      <c r="AJ776" s="227">
        <v>11825.91</v>
      </c>
      <c r="AK776" s="227">
        <v>46947.270000000004</v>
      </c>
      <c r="AL776" s="227">
        <v>46947.270000000004</v>
      </c>
      <c r="AM776" s="227">
        <v>46947.270000000004</v>
      </c>
      <c r="AN776" s="227">
        <v>46947.270000000004</v>
      </c>
      <c r="AO776" s="227">
        <v>46947.270000000004</v>
      </c>
      <c r="AP776" s="228">
        <v>46947.270000000004</v>
      </c>
      <c r="AQ776" s="227"/>
    </row>
    <row r="777" spans="1:43" s="13" customFormat="1" ht="12.75" outlineLevel="2" x14ac:dyDescent="0.2">
      <c r="A777" s="360" t="s">
        <v>1386</v>
      </c>
      <c r="B777" s="361" t="s">
        <v>2256</v>
      </c>
      <c r="C777" s="362" t="s">
        <v>3125</v>
      </c>
      <c r="D777" s="363"/>
      <c r="E777" s="364"/>
      <c r="F777" s="227">
        <v>655168.37</v>
      </c>
      <c r="G777" s="227">
        <v>1749249.73</v>
      </c>
      <c r="H777" s="227">
        <f t="shared" si="118"/>
        <v>-1094081.3599999999</v>
      </c>
      <c r="I777" s="437">
        <f t="shared" si="119"/>
        <v>-0.62545749828413577</v>
      </c>
      <c r="J777" s="437"/>
      <c r="K777" s="365"/>
      <c r="L777" s="18">
        <v>1749249.73</v>
      </c>
      <c r="M777" s="234">
        <f t="shared" si="120"/>
        <v>-1094081.3599999999</v>
      </c>
      <c r="N777" s="365"/>
      <c r="O777" s="18">
        <v>655168.37</v>
      </c>
      <c r="P777" s="234">
        <f t="shared" si="121"/>
        <v>0</v>
      </c>
      <c r="Q777" s="353"/>
      <c r="R777" s="226">
        <v>1762247.73</v>
      </c>
      <c r="S777" s="226">
        <v>1762247.73</v>
      </c>
      <c r="T777" s="227">
        <v>1749249.73</v>
      </c>
      <c r="U777" s="227">
        <v>1749249.73</v>
      </c>
      <c r="V777" s="227">
        <v>1749249.73</v>
      </c>
      <c r="W777" s="227">
        <v>1749249.73</v>
      </c>
      <c r="X777" s="227">
        <v>1749249.73</v>
      </c>
      <c r="Y777" s="227">
        <v>1749249.73</v>
      </c>
      <c r="Z777" s="227">
        <v>1749249.73</v>
      </c>
      <c r="AA777" s="227">
        <v>1749249.73</v>
      </c>
      <c r="AB777" s="227">
        <v>1749249.73</v>
      </c>
      <c r="AC777" s="227">
        <v>1749249.73</v>
      </c>
      <c r="AD777" s="227">
        <v>1749249.73</v>
      </c>
      <c r="AE777" s="226">
        <v>1749249.73</v>
      </c>
      <c r="AF777" s="227">
        <v>1749249.73</v>
      </c>
      <c r="AG777" s="227">
        <v>1749249.73</v>
      </c>
      <c r="AH777" s="227">
        <v>1749249.73</v>
      </c>
      <c r="AI777" s="227">
        <v>690289.73</v>
      </c>
      <c r="AJ777" s="227">
        <v>690289.73</v>
      </c>
      <c r="AK777" s="227">
        <v>655168.37</v>
      </c>
      <c r="AL777" s="227">
        <v>655168.37</v>
      </c>
      <c r="AM777" s="227">
        <v>655168.37</v>
      </c>
      <c r="AN777" s="227">
        <v>655168.37</v>
      </c>
      <c r="AO777" s="227">
        <v>655168.37</v>
      </c>
      <c r="AP777" s="228">
        <v>655168.37</v>
      </c>
      <c r="AQ777" s="227"/>
    </row>
    <row r="778" spans="1:43" s="13" customFormat="1" ht="12.75" outlineLevel="2" x14ac:dyDescent="0.2">
      <c r="A778" s="360" t="s">
        <v>1387</v>
      </c>
      <c r="B778" s="361" t="s">
        <v>2257</v>
      </c>
      <c r="C778" s="362" t="s">
        <v>3126</v>
      </c>
      <c r="D778" s="363"/>
      <c r="E778" s="364"/>
      <c r="F778" s="227">
        <v>54334</v>
      </c>
      <c r="G778" s="227">
        <v>72379</v>
      </c>
      <c r="H778" s="227">
        <f t="shared" si="118"/>
        <v>-18045</v>
      </c>
      <c r="I778" s="437">
        <f t="shared" si="119"/>
        <v>-0.24931264593321267</v>
      </c>
      <c r="J778" s="437"/>
      <c r="K778" s="365"/>
      <c r="L778" s="18">
        <v>72379</v>
      </c>
      <c r="M778" s="234">
        <f t="shared" si="120"/>
        <v>-18045</v>
      </c>
      <c r="N778" s="365"/>
      <c r="O778" s="18">
        <v>55838</v>
      </c>
      <c r="P778" s="234">
        <f t="shared" si="121"/>
        <v>-1504</v>
      </c>
      <c r="Q778" s="353"/>
      <c r="R778" s="226">
        <v>88249</v>
      </c>
      <c r="S778" s="226">
        <v>86932</v>
      </c>
      <c r="T778" s="227">
        <v>85609</v>
      </c>
      <c r="U778" s="227">
        <v>84286</v>
      </c>
      <c r="V778" s="227">
        <v>82963</v>
      </c>
      <c r="W778" s="227">
        <v>81640</v>
      </c>
      <c r="X778" s="227">
        <v>80317</v>
      </c>
      <c r="Y778" s="227">
        <v>78994</v>
      </c>
      <c r="Z778" s="227">
        <v>77671</v>
      </c>
      <c r="AA778" s="227">
        <v>76348</v>
      </c>
      <c r="AB778" s="227">
        <v>75025</v>
      </c>
      <c r="AC778" s="227">
        <v>73702</v>
      </c>
      <c r="AD778" s="227">
        <v>72379</v>
      </c>
      <c r="AE778" s="226">
        <v>70878</v>
      </c>
      <c r="AF778" s="227">
        <v>69374</v>
      </c>
      <c r="AG778" s="227">
        <v>67870</v>
      </c>
      <c r="AH778" s="227">
        <v>66366</v>
      </c>
      <c r="AI778" s="227">
        <v>64862</v>
      </c>
      <c r="AJ778" s="227">
        <v>63358</v>
      </c>
      <c r="AK778" s="227">
        <v>61854</v>
      </c>
      <c r="AL778" s="227">
        <v>60350</v>
      </c>
      <c r="AM778" s="227">
        <v>58846</v>
      </c>
      <c r="AN778" s="227">
        <v>57342</v>
      </c>
      <c r="AO778" s="227">
        <v>55838</v>
      </c>
      <c r="AP778" s="228">
        <v>54334</v>
      </c>
      <c r="AQ778" s="227"/>
    </row>
    <row r="779" spans="1:43" s="13" customFormat="1" ht="12.75" outlineLevel="2" x14ac:dyDescent="0.2">
      <c r="A779" s="360" t="s">
        <v>1388</v>
      </c>
      <c r="B779" s="361" t="s">
        <v>2258</v>
      </c>
      <c r="C779" s="362" t="s">
        <v>3127</v>
      </c>
      <c r="D779" s="363"/>
      <c r="E779" s="364"/>
      <c r="F779" s="227">
        <v>0</v>
      </c>
      <c r="G779" s="227">
        <v>19831826.609999999</v>
      </c>
      <c r="H779" s="227">
        <f t="shared" si="118"/>
        <v>-19831826.609999999</v>
      </c>
      <c r="I779" s="437" t="str">
        <f t="shared" si="119"/>
        <v>N.M.</v>
      </c>
      <c r="J779" s="437"/>
      <c r="K779" s="365"/>
      <c r="L779" s="18">
        <v>19831826.609999999</v>
      </c>
      <c r="M779" s="234">
        <f t="shared" si="120"/>
        <v>-19831826.609999999</v>
      </c>
      <c r="N779" s="365"/>
      <c r="O779" s="18">
        <v>0</v>
      </c>
      <c r="P779" s="234">
        <f t="shared" si="121"/>
        <v>0</v>
      </c>
      <c r="Q779" s="353"/>
      <c r="R779" s="226">
        <v>10199635.640000001</v>
      </c>
      <c r="S779" s="226">
        <v>10199635.640000001</v>
      </c>
      <c r="T779" s="227">
        <v>10199635.640000001</v>
      </c>
      <c r="U779" s="227">
        <v>11079352.640000001</v>
      </c>
      <c r="V779" s="227">
        <v>11079352.640000001</v>
      </c>
      <c r="W779" s="227">
        <v>11079352.640000001</v>
      </c>
      <c r="X779" s="227">
        <v>11959069.640000001</v>
      </c>
      <c r="Y779" s="227">
        <v>11959069.640000001</v>
      </c>
      <c r="Z779" s="227">
        <v>11959069.640000001</v>
      </c>
      <c r="AA779" s="227">
        <v>12838786.640000001</v>
      </c>
      <c r="AB779" s="227">
        <v>12838786.640000001</v>
      </c>
      <c r="AC779" s="227">
        <v>12838786.640000001</v>
      </c>
      <c r="AD779" s="227">
        <v>19831826.609999999</v>
      </c>
      <c r="AE779" s="226">
        <v>19831826.609999999</v>
      </c>
      <c r="AF779" s="227">
        <v>19831826.609999999</v>
      </c>
      <c r="AG779" s="227">
        <v>20367110.609999999</v>
      </c>
      <c r="AH779" s="227">
        <v>20367110.609999999</v>
      </c>
      <c r="AI779" s="227">
        <v>20367110.609999999</v>
      </c>
      <c r="AJ779" s="227">
        <v>20902394.609999999</v>
      </c>
      <c r="AK779" s="227">
        <v>20902394.609999999</v>
      </c>
      <c r="AL779" s="227">
        <v>20902394.609999999</v>
      </c>
      <c r="AM779" s="227">
        <v>0</v>
      </c>
      <c r="AN779" s="227">
        <v>0</v>
      </c>
      <c r="AO779" s="227">
        <v>0</v>
      </c>
      <c r="AP779" s="228">
        <v>0</v>
      </c>
      <c r="AQ779" s="227"/>
    </row>
    <row r="780" spans="1:43" s="13" customFormat="1" ht="12.75" outlineLevel="2" x14ac:dyDescent="0.2">
      <c r="A780" s="360" t="s">
        <v>1389</v>
      </c>
      <c r="B780" s="361" t="s">
        <v>2259</v>
      </c>
      <c r="C780" s="362" t="s">
        <v>3128</v>
      </c>
      <c r="D780" s="363"/>
      <c r="E780" s="364"/>
      <c r="F780" s="227">
        <v>20531280.780000001</v>
      </c>
      <c r="G780" s="227">
        <v>40500854.600000001</v>
      </c>
      <c r="H780" s="227">
        <f t="shared" si="118"/>
        <v>-19969573.82</v>
      </c>
      <c r="I780" s="437">
        <f t="shared" si="119"/>
        <v>-0.49306549249950887</v>
      </c>
      <c r="J780" s="437"/>
      <c r="K780" s="365"/>
      <c r="L780" s="18">
        <v>40500854.600000001</v>
      </c>
      <c r="M780" s="234">
        <f t="shared" si="120"/>
        <v>-19969573.82</v>
      </c>
      <c r="N780" s="365"/>
      <c r="O780" s="18">
        <v>27758163.350000001</v>
      </c>
      <c r="P780" s="234">
        <f t="shared" si="121"/>
        <v>-7226882.5700000003</v>
      </c>
      <c r="Q780" s="353"/>
      <c r="R780" s="226">
        <v>30861905.870000001</v>
      </c>
      <c r="S780" s="226">
        <v>30861905.870000001</v>
      </c>
      <c r="T780" s="227">
        <v>30861905.870000001</v>
      </c>
      <c r="U780" s="227">
        <v>30237271.370000001</v>
      </c>
      <c r="V780" s="227">
        <v>30237271.370000001</v>
      </c>
      <c r="W780" s="227">
        <v>30237271.370000001</v>
      </c>
      <c r="X780" s="227">
        <v>29612636.870000001</v>
      </c>
      <c r="Y780" s="227">
        <v>29612636.870000001</v>
      </c>
      <c r="Z780" s="227">
        <v>29612636.870000001</v>
      </c>
      <c r="AA780" s="227">
        <v>28988002.370000001</v>
      </c>
      <c r="AB780" s="227">
        <v>28988002.370000001</v>
      </c>
      <c r="AC780" s="227">
        <v>28988002.370000001</v>
      </c>
      <c r="AD780" s="227">
        <v>40500854.600000001</v>
      </c>
      <c r="AE780" s="226">
        <v>40500854.600000001</v>
      </c>
      <c r="AF780" s="227">
        <v>40500854.600000001</v>
      </c>
      <c r="AG780" s="227">
        <v>39870950.100000001</v>
      </c>
      <c r="AH780" s="227">
        <v>39870950.100000001</v>
      </c>
      <c r="AI780" s="227">
        <v>39870950.100000001</v>
      </c>
      <c r="AJ780" s="227">
        <v>39241045.600000001</v>
      </c>
      <c r="AK780" s="227">
        <v>39241045.600000001</v>
      </c>
      <c r="AL780" s="227">
        <v>39241045.600000001</v>
      </c>
      <c r="AM780" s="227">
        <v>27758163.350000001</v>
      </c>
      <c r="AN780" s="227">
        <v>27758163.350000001</v>
      </c>
      <c r="AO780" s="227">
        <v>27758163.350000001</v>
      </c>
      <c r="AP780" s="228">
        <v>20531280.780000001</v>
      </c>
      <c r="AQ780" s="227"/>
    </row>
    <row r="781" spans="1:43" s="13" customFormat="1" ht="12.75" outlineLevel="2" x14ac:dyDescent="0.2">
      <c r="A781" s="360" t="s">
        <v>1390</v>
      </c>
      <c r="B781" s="361" t="s">
        <v>2260</v>
      </c>
      <c r="C781" s="362" t="s">
        <v>3129</v>
      </c>
      <c r="D781" s="363"/>
      <c r="E781" s="364"/>
      <c r="F781" s="227">
        <v>0</v>
      </c>
      <c r="G781" s="227">
        <v>0</v>
      </c>
      <c r="H781" s="227">
        <f t="shared" si="118"/>
        <v>0</v>
      </c>
      <c r="I781" s="437">
        <f t="shared" si="119"/>
        <v>0</v>
      </c>
      <c r="J781" s="437"/>
      <c r="K781" s="365"/>
      <c r="L781" s="18">
        <v>0</v>
      </c>
      <c r="M781" s="234">
        <f t="shared" si="120"/>
        <v>0</v>
      </c>
      <c r="N781" s="365"/>
      <c r="O781" s="18">
        <v>4014938.79</v>
      </c>
      <c r="P781" s="234">
        <f t="shared" si="121"/>
        <v>-4014938.79</v>
      </c>
      <c r="Q781" s="353"/>
      <c r="R781" s="226">
        <v>0</v>
      </c>
      <c r="S781" s="226">
        <v>383120.32</v>
      </c>
      <c r="T781" s="227">
        <v>766296.14</v>
      </c>
      <c r="U781" s="227">
        <v>1150022.45</v>
      </c>
      <c r="V781" s="227">
        <v>1523099.76</v>
      </c>
      <c r="W781" s="227">
        <v>1906389.12</v>
      </c>
      <c r="X781" s="227">
        <v>2289477.9300000002</v>
      </c>
      <c r="Y781" s="227">
        <v>2672819.7199999997</v>
      </c>
      <c r="Z781" s="227">
        <v>3056133.97</v>
      </c>
      <c r="AA781" s="227">
        <v>3439399.34</v>
      </c>
      <c r="AB781" s="227">
        <v>3822794.04</v>
      </c>
      <c r="AC781" s="227">
        <v>4206176.88</v>
      </c>
      <c r="AD781" s="227">
        <v>0</v>
      </c>
      <c r="AE781" s="226">
        <v>437663.09</v>
      </c>
      <c r="AF781" s="227">
        <v>875264.24</v>
      </c>
      <c r="AG781" s="227">
        <v>1377303.55</v>
      </c>
      <c r="AH781" s="227">
        <v>1836375.31</v>
      </c>
      <c r="AI781" s="227">
        <v>2295457.85</v>
      </c>
      <c r="AJ781" s="227">
        <v>2754538.58</v>
      </c>
      <c r="AK781" s="227">
        <v>3213644.61</v>
      </c>
      <c r="AL781" s="227">
        <v>3663617.24</v>
      </c>
      <c r="AM781" s="227">
        <v>3283528.81</v>
      </c>
      <c r="AN781" s="227">
        <v>3649249.09</v>
      </c>
      <c r="AO781" s="227">
        <v>4014938.79</v>
      </c>
      <c r="AP781" s="228">
        <v>0</v>
      </c>
      <c r="AQ781" s="227"/>
    </row>
    <row r="782" spans="1:43" s="13" customFormat="1" ht="12.75" outlineLevel="2" x14ac:dyDescent="0.2">
      <c r="A782" s="360" t="s">
        <v>1391</v>
      </c>
      <c r="B782" s="361" t="s">
        <v>2261</v>
      </c>
      <c r="C782" s="362" t="s">
        <v>3130</v>
      </c>
      <c r="D782" s="363"/>
      <c r="E782" s="364"/>
      <c r="F782" s="227">
        <v>0</v>
      </c>
      <c r="G782" s="227">
        <v>0</v>
      </c>
      <c r="H782" s="227">
        <f t="shared" si="118"/>
        <v>0</v>
      </c>
      <c r="I782" s="437">
        <f t="shared" si="119"/>
        <v>0</v>
      </c>
      <c r="J782" s="437"/>
      <c r="K782" s="365"/>
      <c r="L782" s="18">
        <v>0</v>
      </c>
      <c r="M782" s="234">
        <f t="shared" si="120"/>
        <v>0</v>
      </c>
      <c r="N782" s="365"/>
      <c r="O782" s="18">
        <v>0</v>
      </c>
      <c r="P782" s="234">
        <f t="shared" si="121"/>
        <v>0</v>
      </c>
      <c r="Q782" s="353"/>
      <c r="R782" s="226">
        <v>0</v>
      </c>
      <c r="S782" s="226">
        <v>-281459.25</v>
      </c>
      <c r="T782" s="227">
        <v>-562918.5</v>
      </c>
      <c r="U782" s="227">
        <v>-811772</v>
      </c>
      <c r="V782" s="227">
        <v>-1082362.67</v>
      </c>
      <c r="W782" s="227">
        <v>-1352953.34</v>
      </c>
      <c r="X782" s="227">
        <v>-1623544.01</v>
      </c>
      <c r="Y782" s="227">
        <v>-1894134.6800000002</v>
      </c>
      <c r="Z782" s="227">
        <v>-2164725.35</v>
      </c>
      <c r="AA782" s="227">
        <v>-2435316.02</v>
      </c>
      <c r="AB782" s="227">
        <v>-2705906.69</v>
      </c>
      <c r="AC782" s="227">
        <v>-2976497.36</v>
      </c>
      <c r="AD782" s="227">
        <v>0</v>
      </c>
      <c r="AE782" s="226">
        <v>-101170.08</v>
      </c>
      <c r="AF782" s="227">
        <v>-202340.16</v>
      </c>
      <c r="AG782" s="227">
        <v>-212027.5</v>
      </c>
      <c r="AH782" s="227">
        <v>-282703.33</v>
      </c>
      <c r="AI782" s="227">
        <v>-353379.17</v>
      </c>
      <c r="AJ782" s="227">
        <v>-424055.01</v>
      </c>
      <c r="AK782" s="227">
        <v>-494730.85000000003</v>
      </c>
      <c r="AL782" s="227">
        <v>-565406.69000000006</v>
      </c>
      <c r="AM782" s="227">
        <v>0</v>
      </c>
      <c r="AN782" s="227">
        <v>0</v>
      </c>
      <c r="AO782" s="227">
        <v>0</v>
      </c>
      <c r="AP782" s="228">
        <v>0</v>
      </c>
      <c r="AQ782" s="227"/>
    </row>
    <row r="783" spans="1:43" s="13" customFormat="1" ht="12.75" outlineLevel="2" x14ac:dyDescent="0.2">
      <c r="A783" s="360" t="s">
        <v>1394</v>
      </c>
      <c r="B783" s="361" t="s">
        <v>2264</v>
      </c>
      <c r="C783" s="362" t="s">
        <v>3133</v>
      </c>
      <c r="D783" s="363"/>
      <c r="E783" s="364"/>
      <c r="F783" s="227">
        <v>2683919.9900000002</v>
      </c>
      <c r="G783" s="227">
        <v>763386.13</v>
      </c>
      <c r="H783" s="227">
        <f t="shared" si="118"/>
        <v>1920533.8600000003</v>
      </c>
      <c r="I783" s="437">
        <f t="shared" si="119"/>
        <v>2.5158092144011057</v>
      </c>
      <c r="J783" s="437"/>
      <c r="K783" s="365"/>
      <c r="L783" s="18">
        <v>763386.13</v>
      </c>
      <c r="M783" s="234">
        <f t="shared" si="120"/>
        <v>1920533.8600000003</v>
      </c>
      <c r="N783" s="365"/>
      <c r="O783" s="18">
        <v>2795869.08</v>
      </c>
      <c r="P783" s="234">
        <f t="shared" si="121"/>
        <v>-111949.08999999985</v>
      </c>
      <c r="Q783" s="353"/>
      <c r="R783" s="226">
        <v>1532625.04</v>
      </c>
      <c r="S783" s="226">
        <v>1464969.3</v>
      </c>
      <c r="T783" s="227">
        <v>1489399.17</v>
      </c>
      <c r="U783" s="227">
        <v>1050686.95</v>
      </c>
      <c r="V783" s="227">
        <v>1363101.72</v>
      </c>
      <c r="W783" s="227">
        <v>1057728.6299999999</v>
      </c>
      <c r="X783" s="227">
        <v>1054978.29</v>
      </c>
      <c r="Y783" s="227">
        <v>1478716.6400000001</v>
      </c>
      <c r="Z783" s="227">
        <v>1489836</v>
      </c>
      <c r="AA783" s="227">
        <v>1155183.6400000001</v>
      </c>
      <c r="AB783" s="227">
        <v>1172427.97</v>
      </c>
      <c r="AC783" s="227">
        <v>1435756.55</v>
      </c>
      <c r="AD783" s="227">
        <v>763386.13</v>
      </c>
      <c r="AE783" s="226">
        <v>2579586.89</v>
      </c>
      <c r="AF783" s="227">
        <v>2760525.34</v>
      </c>
      <c r="AG783" s="227">
        <v>2972894.8</v>
      </c>
      <c r="AH783" s="227">
        <v>3427563.19</v>
      </c>
      <c r="AI783" s="227">
        <v>8557288.2899999991</v>
      </c>
      <c r="AJ783" s="227">
        <v>20967154.449999999</v>
      </c>
      <c r="AK783" s="227">
        <v>15652205.15</v>
      </c>
      <c r="AL783" s="227">
        <v>4536268.24</v>
      </c>
      <c r="AM783" s="227">
        <v>4349903.53</v>
      </c>
      <c r="AN783" s="227">
        <v>2383659.7599999998</v>
      </c>
      <c r="AO783" s="227">
        <v>2795869.08</v>
      </c>
      <c r="AP783" s="228">
        <v>2683919.9900000002</v>
      </c>
      <c r="AQ783" s="227"/>
    </row>
    <row r="784" spans="1:43" s="13" customFormat="1" ht="12.75" outlineLevel="2" x14ac:dyDescent="0.2">
      <c r="A784" s="360" t="s">
        <v>1395</v>
      </c>
      <c r="B784" s="361" t="s">
        <v>2265</v>
      </c>
      <c r="C784" s="362" t="s">
        <v>3134</v>
      </c>
      <c r="D784" s="363"/>
      <c r="E784" s="364"/>
      <c r="F784" s="227">
        <v>973820.57200000004</v>
      </c>
      <c r="G784" s="227">
        <v>14049732.142000001</v>
      </c>
      <c r="H784" s="227">
        <f t="shared" si="118"/>
        <v>-13075911.57</v>
      </c>
      <c r="I784" s="437">
        <f t="shared" si="119"/>
        <v>-0.93068760584489152</v>
      </c>
      <c r="J784" s="437"/>
      <c r="K784" s="365"/>
      <c r="L784" s="18">
        <v>14049732.142000001</v>
      </c>
      <c r="M784" s="234">
        <f t="shared" si="120"/>
        <v>-13075911.57</v>
      </c>
      <c r="N784" s="365"/>
      <c r="O784" s="18">
        <v>971015.61199999996</v>
      </c>
      <c r="P784" s="234">
        <f t="shared" si="121"/>
        <v>2804.9600000000792</v>
      </c>
      <c r="Q784" s="353"/>
      <c r="R784" s="226">
        <v>23.972000000000001</v>
      </c>
      <c r="S784" s="226">
        <v>23.972000000000001</v>
      </c>
      <c r="T784" s="227">
        <v>23.972000000000001</v>
      </c>
      <c r="U784" s="227">
        <v>23.972000000000001</v>
      </c>
      <c r="V784" s="227">
        <v>23.972000000000001</v>
      </c>
      <c r="W784" s="227">
        <v>23.972000000000001</v>
      </c>
      <c r="X784" s="227">
        <v>23.972000000000001</v>
      </c>
      <c r="Y784" s="227">
        <v>23.972000000000001</v>
      </c>
      <c r="Z784" s="227">
        <v>23.932000000000002</v>
      </c>
      <c r="AA784" s="227">
        <v>36.122</v>
      </c>
      <c r="AB784" s="227">
        <v>64.772000000000006</v>
      </c>
      <c r="AC784" s="227">
        <v>140.13200000000001</v>
      </c>
      <c r="AD784" s="227">
        <v>14049732.142000001</v>
      </c>
      <c r="AE784" s="226">
        <v>14049828.682</v>
      </c>
      <c r="AF784" s="227">
        <v>1222062.7120000001</v>
      </c>
      <c r="AG784" s="227">
        <v>1222107.662</v>
      </c>
      <c r="AH784" s="227">
        <v>504.27200000000005</v>
      </c>
      <c r="AI784" s="227">
        <v>504.27200000000005</v>
      </c>
      <c r="AJ784" s="227">
        <v>121767.36199999999</v>
      </c>
      <c r="AK784" s="227">
        <v>122013.83199999999</v>
      </c>
      <c r="AL784" s="227">
        <v>122371.58199999999</v>
      </c>
      <c r="AM784" s="227">
        <v>122754.882</v>
      </c>
      <c r="AN784" s="227">
        <v>968545.80200000003</v>
      </c>
      <c r="AO784" s="227">
        <v>971015.61199999996</v>
      </c>
      <c r="AP784" s="228">
        <v>973820.57200000004</v>
      </c>
      <c r="AQ784" s="227"/>
    </row>
    <row r="785" spans="1:43" s="13" customFormat="1" ht="12.75" outlineLevel="2" x14ac:dyDescent="0.2">
      <c r="A785" s="360" t="s">
        <v>1396</v>
      </c>
      <c r="B785" s="361" t="s">
        <v>2266</v>
      </c>
      <c r="C785" s="362" t="s">
        <v>3135</v>
      </c>
      <c r="D785" s="363"/>
      <c r="E785" s="364"/>
      <c r="F785" s="227">
        <v>-14420</v>
      </c>
      <c r="G785" s="227">
        <v>94846</v>
      </c>
      <c r="H785" s="227">
        <f t="shared" si="118"/>
        <v>-109266</v>
      </c>
      <c r="I785" s="437">
        <f t="shared" si="119"/>
        <v>-1.152035931931763</v>
      </c>
      <c r="J785" s="437"/>
      <c r="K785" s="365"/>
      <c r="L785" s="18">
        <v>94846</v>
      </c>
      <c r="M785" s="234">
        <f t="shared" si="120"/>
        <v>-109266</v>
      </c>
      <c r="N785" s="365"/>
      <c r="O785" s="18">
        <v>-1</v>
      </c>
      <c r="P785" s="234">
        <f t="shared" si="121"/>
        <v>-14419</v>
      </c>
      <c r="Q785" s="353"/>
      <c r="R785" s="226">
        <v>96022.040000000008</v>
      </c>
      <c r="S785" s="226">
        <v>110893.86</v>
      </c>
      <c r="T785" s="227">
        <v>94414.34</v>
      </c>
      <c r="U785" s="227">
        <v>116370.12</v>
      </c>
      <c r="V785" s="227">
        <v>140594</v>
      </c>
      <c r="W785" s="227">
        <v>155938</v>
      </c>
      <c r="X785" s="227">
        <v>-944592.48</v>
      </c>
      <c r="Y785" s="227">
        <v>-1037123</v>
      </c>
      <c r="Z785" s="227">
        <v>-689170</v>
      </c>
      <c r="AA785" s="227">
        <v>-2986332</v>
      </c>
      <c r="AB785" s="227">
        <v>-1185859</v>
      </c>
      <c r="AC785" s="227">
        <v>18607</v>
      </c>
      <c r="AD785" s="227">
        <v>94846</v>
      </c>
      <c r="AE785" s="226">
        <v>67799</v>
      </c>
      <c r="AF785" s="227">
        <v>196422</v>
      </c>
      <c r="AG785" s="227">
        <v>225667</v>
      </c>
      <c r="AH785" s="227">
        <v>248054</v>
      </c>
      <c r="AI785" s="227">
        <v>252219</v>
      </c>
      <c r="AJ785" s="227">
        <v>213546</v>
      </c>
      <c r="AK785" s="227">
        <v>98165</v>
      </c>
      <c r="AL785" s="227">
        <v>59433</v>
      </c>
      <c r="AM785" s="227">
        <v>-31539</v>
      </c>
      <c r="AN785" s="227">
        <v>12072</v>
      </c>
      <c r="AO785" s="227">
        <v>-1</v>
      </c>
      <c r="AP785" s="228">
        <v>-14420</v>
      </c>
      <c r="AQ785" s="227"/>
    </row>
    <row r="786" spans="1:43" s="13" customFormat="1" ht="12.75" outlineLevel="2" x14ac:dyDescent="0.2">
      <c r="A786" s="360" t="s">
        <v>1397</v>
      </c>
      <c r="B786" s="361" t="s">
        <v>2267</v>
      </c>
      <c r="C786" s="362" t="s">
        <v>3136</v>
      </c>
      <c r="D786" s="363"/>
      <c r="E786" s="364"/>
      <c r="F786" s="227">
        <v>1.31</v>
      </c>
      <c r="G786" s="227">
        <v>0</v>
      </c>
      <c r="H786" s="227">
        <f t="shared" si="118"/>
        <v>1.31</v>
      </c>
      <c r="I786" s="437" t="str">
        <f t="shared" si="119"/>
        <v>N.M.</v>
      </c>
      <c r="J786" s="437"/>
      <c r="K786" s="365"/>
      <c r="L786" s="18">
        <v>0</v>
      </c>
      <c r="M786" s="234">
        <f t="shared" si="120"/>
        <v>1.31</v>
      </c>
      <c r="N786" s="365"/>
      <c r="O786" s="18">
        <v>71156.58</v>
      </c>
      <c r="P786" s="234">
        <f t="shared" si="121"/>
        <v>-71155.27</v>
      </c>
      <c r="Q786" s="353"/>
      <c r="R786" s="226">
        <v>5434.41</v>
      </c>
      <c r="S786" s="226">
        <v>0</v>
      </c>
      <c r="T786" s="227">
        <v>0</v>
      </c>
      <c r="U786" s="227">
        <v>0</v>
      </c>
      <c r="V786" s="227">
        <v>0</v>
      </c>
      <c r="W786" s="227">
        <v>0</v>
      </c>
      <c r="X786" s="227">
        <v>0</v>
      </c>
      <c r="Y786" s="227">
        <v>0</v>
      </c>
      <c r="Z786" s="227">
        <v>0</v>
      </c>
      <c r="AA786" s="227">
        <v>0</v>
      </c>
      <c r="AB786" s="227">
        <v>0</v>
      </c>
      <c r="AC786" s="227">
        <v>0</v>
      </c>
      <c r="AD786" s="227">
        <v>0</v>
      </c>
      <c r="AE786" s="226">
        <v>0</v>
      </c>
      <c r="AF786" s="227">
        <v>0</v>
      </c>
      <c r="AG786" s="227">
        <v>0</v>
      </c>
      <c r="AH786" s="227">
        <v>0</v>
      </c>
      <c r="AI786" s="227">
        <v>0</v>
      </c>
      <c r="AJ786" s="227">
        <v>0</v>
      </c>
      <c r="AK786" s="227">
        <v>0</v>
      </c>
      <c r="AL786" s="227">
        <v>0</v>
      </c>
      <c r="AM786" s="227">
        <v>32319.780000000002</v>
      </c>
      <c r="AN786" s="227">
        <v>81737.7</v>
      </c>
      <c r="AO786" s="227">
        <v>71156.58</v>
      </c>
      <c r="AP786" s="228">
        <v>1.31</v>
      </c>
      <c r="AQ786" s="227"/>
    </row>
    <row r="787" spans="1:43" s="13" customFormat="1" ht="12.75" outlineLevel="2" x14ac:dyDescent="0.2">
      <c r="A787" s="360" t="s">
        <v>1398</v>
      </c>
      <c r="B787" s="361" t="s">
        <v>2268</v>
      </c>
      <c r="C787" s="362" t="s">
        <v>3137</v>
      </c>
      <c r="D787" s="363"/>
      <c r="E787" s="364"/>
      <c r="F787" s="227">
        <v>40380.620000000003</v>
      </c>
      <c r="G787" s="227">
        <v>36724.32</v>
      </c>
      <c r="H787" s="227">
        <f t="shared" si="118"/>
        <v>3656.3000000000029</v>
      </c>
      <c r="I787" s="437">
        <f t="shared" si="119"/>
        <v>9.9560727060433063E-2</v>
      </c>
      <c r="J787" s="437"/>
      <c r="K787" s="365"/>
      <c r="L787" s="18">
        <v>36724.32</v>
      </c>
      <c r="M787" s="234">
        <f t="shared" si="120"/>
        <v>3656.3000000000029</v>
      </c>
      <c r="N787" s="365"/>
      <c r="O787" s="18">
        <v>36724.32</v>
      </c>
      <c r="P787" s="234">
        <f t="shared" si="121"/>
        <v>3656.3000000000029</v>
      </c>
      <c r="Q787" s="353"/>
      <c r="R787" s="226">
        <v>16293.140000000001</v>
      </c>
      <c r="S787" s="226">
        <v>36724.32</v>
      </c>
      <c r="T787" s="227">
        <v>36724.32</v>
      </c>
      <c r="U787" s="227">
        <v>36724.32</v>
      </c>
      <c r="V787" s="227">
        <v>36724.32</v>
      </c>
      <c r="W787" s="227">
        <v>36724.32</v>
      </c>
      <c r="X787" s="227">
        <v>36724.32</v>
      </c>
      <c r="Y787" s="227">
        <v>36724.32</v>
      </c>
      <c r="Z787" s="227">
        <v>36724.32</v>
      </c>
      <c r="AA787" s="227">
        <v>36724.32</v>
      </c>
      <c r="AB787" s="227">
        <v>36724.32</v>
      </c>
      <c r="AC787" s="227">
        <v>36724.32</v>
      </c>
      <c r="AD787" s="227">
        <v>36724.32</v>
      </c>
      <c r="AE787" s="226">
        <v>36724.32</v>
      </c>
      <c r="AF787" s="227">
        <v>36724.32</v>
      </c>
      <c r="AG787" s="227">
        <v>36724.32</v>
      </c>
      <c r="AH787" s="227">
        <v>36724.32</v>
      </c>
      <c r="AI787" s="227">
        <v>36724.32</v>
      </c>
      <c r="AJ787" s="227">
        <v>36724.32</v>
      </c>
      <c r="AK787" s="227">
        <v>36724.32</v>
      </c>
      <c r="AL787" s="227">
        <v>36724.32</v>
      </c>
      <c r="AM787" s="227">
        <v>36724.32</v>
      </c>
      <c r="AN787" s="227">
        <v>36724.32</v>
      </c>
      <c r="AO787" s="227">
        <v>36724.32</v>
      </c>
      <c r="AP787" s="228">
        <v>40380.620000000003</v>
      </c>
      <c r="AQ787" s="227"/>
    </row>
    <row r="788" spans="1:43" s="13" customFormat="1" ht="12.75" outlineLevel="2" x14ac:dyDescent="0.2">
      <c r="A788" s="360" t="s">
        <v>1399</v>
      </c>
      <c r="B788" s="361" t="s">
        <v>2269</v>
      </c>
      <c r="C788" s="362" t="s">
        <v>3138</v>
      </c>
      <c r="D788" s="363"/>
      <c r="E788" s="364"/>
      <c r="F788" s="227">
        <v>811.24</v>
      </c>
      <c r="G788" s="227">
        <v>85342.07</v>
      </c>
      <c r="H788" s="227">
        <f t="shared" si="118"/>
        <v>-84530.83</v>
      </c>
      <c r="I788" s="437">
        <f t="shared" si="119"/>
        <v>-0.99049425447496176</v>
      </c>
      <c r="J788" s="437"/>
      <c r="K788" s="365"/>
      <c r="L788" s="18">
        <v>85342.07</v>
      </c>
      <c r="M788" s="234">
        <f t="shared" si="120"/>
        <v>-84530.83</v>
      </c>
      <c r="N788" s="365"/>
      <c r="O788" s="18">
        <v>811.24</v>
      </c>
      <c r="P788" s="234">
        <f t="shared" si="121"/>
        <v>0</v>
      </c>
      <c r="Q788" s="353"/>
      <c r="R788" s="226">
        <v>30843.360000000001</v>
      </c>
      <c r="S788" s="226">
        <v>0</v>
      </c>
      <c r="T788" s="227">
        <v>311516.73</v>
      </c>
      <c r="U788" s="227">
        <v>36098.93</v>
      </c>
      <c r="V788" s="227">
        <v>18331.18</v>
      </c>
      <c r="W788" s="227">
        <v>18005.75</v>
      </c>
      <c r="X788" s="227">
        <v>1291169.73</v>
      </c>
      <c r="Y788" s="227">
        <v>2357711.11</v>
      </c>
      <c r="Z788" s="227">
        <v>1257605.55</v>
      </c>
      <c r="AA788" s="227">
        <v>3320835.26</v>
      </c>
      <c r="AB788" s="227">
        <v>1944291.19</v>
      </c>
      <c r="AC788" s="227">
        <v>10851.380000000001</v>
      </c>
      <c r="AD788" s="227">
        <v>85342.07</v>
      </c>
      <c r="AE788" s="226">
        <v>419710.07</v>
      </c>
      <c r="AF788" s="227">
        <v>127409.76000000001</v>
      </c>
      <c r="AG788" s="227">
        <v>0</v>
      </c>
      <c r="AH788" s="227">
        <v>0</v>
      </c>
      <c r="AI788" s="227">
        <v>0</v>
      </c>
      <c r="AJ788" s="227">
        <v>0</v>
      </c>
      <c r="AK788" s="227">
        <v>0</v>
      </c>
      <c r="AL788" s="227">
        <v>811.24</v>
      </c>
      <c r="AM788" s="227">
        <v>811.24</v>
      </c>
      <c r="AN788" s="227">
        <v>811.24</v>
      </c>
      <c r="AO788" s="227">
        <v>811.24</v>
      </c>
      <c r="AP788" s="228">
        <v>811.24</v>
      </c>
      <c r="AQ788" s="227"/>
    </row>
    <row r="789" spans="1:43" s="13" customFormat="1" ht="12.75" outlineLevel="2" x14ac:dyDescent="0.2">
      <c r="A789" s="360" t="s">
        <v>1400</v>
      </c>
      <c r="B789" s="361" t="s">
        <v>2270</v>
      </c>
      <c r="C789" s="362" t="s">
        <v>3139</v>
      </c>
      <c r="D789" s="363"/>
      <c r="E789" s="364"/>
      <c r="F789" s="227">
        <v>0</v>
      </c>
      <c r="G789" s="227">
        <v>0</v>
      </c>
      <c r="H789" s="227">
        <f t="shared" si="118"/>
        <v>0</v>
      </c>
      <c r="I789" s="437">
        <f t="shared" si="119"/>
        <v>0</v>
      </c>
      <c r="J789" s="437"/>
      <c r="K789" s="365"/>
      <c r="L789" s="18">
        <v>0</v>
      </c>
      <c r="M789" s="234">
        <f t="shared" si="120"/>
        <v>0</v>
      </c>
      <c r="N789" s="365"/>
      <c r="O789" s="18">
        <v>0</v>
      </c>
      <c r="P789" s="234">
        <f t="shared" si="121"/>
        <v>0</v>
      </c>
      <c r="Q789" s="353"/>
      <c r="R789" s="226">
        <v>0</v>
      </c>
      <c r="S789" s="226">
        <v>0</v>
      </c>
      <c r="T789" s="227">
        <v>0</v>
      </c>
      <c r="U789" s="227">
        <v>0</v>
      </c>
      <c r="V789" s="227">
        <v>0</v>
      </c>
      <c r="W789" s="227">
        <v>0</v>
      </c>
      <c r="X789" s="227">
        <v>0</v>
      </c>
      <c r="Y789" s="227">
        <v>0</v>
      </c>
      <c r="Z789" s="227">
        <v>0</v>
      </c>
      <c r="AA789" s="227">
        <v>0</v>
      </c>
      <c r="AB789" s="227">
        <v>0</v>
      </c>
      <c r="AC789" s="227">
        <v>0</v>
      </c>
      <c r="AD789" s="227">
        <v>0</v>
      </c>
      <c r="AE789" s="226">
        <v>0</v>
      </c>
      <c r="AF789" s="227">
        <v>0</v>
      </c>
      <c r="AG789" s="227">
        <v>0</v>
      </c>
      <c r="AH789" s="227">
        <v>0</v>
      </c>
      <c r="AI789" s="227">
        <v>0</v>
      </c>
      <c r="AJ789" s="227">
        <v>0</v>
      </c>
      <c r="AK789" s="227">
        <v>235</v>
      </c>
      <c r="AL789" s="227">
        <v>0</v>
      </c>
      <c r="AM789" s="227">
        <v>0</v>
      </c>
      <c r="AN789" s="227">
        <v>0</v>
      </c>
      <c r="AO789" s="227">
        <v>0</v>
      </c>
      <c r="AP789" s="228">
        <v>0</v>
      </c>
      <c r="AQ789" s="227"/>
    </row>
    <row r="790" spans="1:43" s="13" customFormat="1" ht="12.75" outlineLevel="2" x14ac:dyDescent="0.2">
      <c r="A790" s="360" t="s">
        <v>1401</v>
      </c>
      <c r="B790" s="361" t="s">
        <v>2271</v>
      </c>
      <c r="C790" s="362" t="s">
        <v>3140</v>
      </c>
      <c r="D790" s="363"/>
      <c r="E790" s="364"/>
      <c r="F790" s="227">
        <v>47129049.255999997</v>
      </c>
      <c r="G790" s="227">
        <v>41133895.995999999</v>
      </c>
      <c r="H790" s="227">
        <f t="shared" si="118"/>
        <v>5995153.2599999979</v>
      </c>
      <c r="I790" s="437">
        <f t="shared" si="119"/>
        <v>0.14574727520541664</v>
      </c>
      <c r="J790" s="437"/>
      <c r="K790" s="365"/>
      <c r="L790" s="18">
        <v>41133895.995999999</v>
      </c>
      <c r="M790" s="234">
        <f t="shared" si="120"/>
        <v>5995153.2599999979</v>
      </c>
      <c r="N790" s="365"/>
      <c r="O790" s="18">
        <v>37559518.306000002</v>
      </c>
      <c r="P790" s="234">
        <f t="shared" si="121"/>
        <v>9569530.9499999955</v>
      </c>
      <c r="Q790" s="353"/>
      <c r="R790" s="226">
        <v>43895997.295999996</v>
      </c>
      <c r="S790" s="226">
        <v>51407611.196000002</v>
      </c>
      <c r="T790" s="227">
        <v>55141213.865999997</v>
      </c>
      <c r="U790" s="227">
        <v>46874997.865999997</v>
      </c>
      <c r="V790" s="227">
        <v>45315993.245999999</v>
      </c>
      <c r="W790" s="227">
        <v>43217342.145999998</v>
      </c>
      <c r="X790" s="227">
        <v>40158690.806000002</v>
      </c>
      <c r="Y790" s="227">
        <v>40574365.126000002</v>
      </c>
      <c r="Z790" s="227">
        <v>33768635.185999997</v>
      </c>
      <c r="AA790" s="227">
        <v>39152304.545999996</v>
      </c>
      <c r="AB790" s="227">
        <v>36623843.706</v>
      </c>
      <c r="AC790" s="227">
        <v>34930590.626000002</v>
      </c>
      <c r="AD790" s="227">
        <v>41133895.995999999</v>
      </c>
      <c r="AE790" s="226">
        <v>52100951.526000001</v>
      </c>
      <c r="AF790" s="227">
        <v>53072979.156000003</v>
      </c>
      <c r="AG790" s="227">
        <v>44575446.226000004</v>
      </c>
      <c r="AH790" s="227">
        <v>46154882.766000003</v>
      </c>
      <c r="AI790" s="227">
        <v>36619763.605999999</v>
      </c>
      <c r="AJ790" s="227">
        <v>41775219.865999997</v>
      </c>
      <c r="AK790" s="227">
        <v>47144132.226000004</v>
      </c>
      <c r="AL790" s="227">
        <v>44165902.056000002</v>
      </c>
      <c r="AM790" s="227">
        <v>41252732.346000001</v>
      </c>
      <c r="AN790" s="227">
        <v>36960305.795999996</v>
      </c>
      <c r="AO790" s="227">
        <v>37559518.306000002</v>
      </c>
      <c r="AP790" s="228">
        <v>47129049.255999997</v>
      </c>
      <c r="AQ790" s="227"/>
    </row>
    <row r="791" spans="1:43" s="13" customFormat="1" ht="12.75" outlineLevel="2" x14ac:dyDescent="0.2">
      <c r="A791" s="360" t="s">
        <v>1402</v>
      </c>
      <c r="B791" s="361" t="s">
        <v>2272</v>
      </c>
      <c r="C791" s="362" t="s">
        <v>3141</v>
      </c>
      <c r="D791" s="363"/>
      <c r="E791" s="364"/>
      <c r="F791" s="227">
        <v>900009.43099999998</v>
      </c>
      <c r="G791" s="227">
        <v>626719.56099999999</v>
      </c>
      <c r="H791" s="227">
        <f t="shared" si="118"/>
        <v>273289.87</v>
      </c>
      <c r="I791" s="437">
        <f t="shared" si="119"/>
        <v>0.43606405002571796</v>
      </c>
      <c r="J791" s="437"/>
      <c r="K791" s="365"/>
      <c r="L791" s="18">
        <v>626719.56099999999</v>
      </c>
      <c r="M791" s="234">
        <f t="shared" si="120"/>
        <v>273289.87</v>
      </c>
      <c r="N791" s="365"/>
      <c r="O791" s="18">
        <v>720053.071</v>
      </c>
      <c r="P791" s="234">
        <f t="shared" si="121"/>
        <v>179956.36</v>
      </c>
      <c r="Q791" s="353"/>
      <c r="R791" s="226">
        <v>624882.74</v>
      </c>
      <c r="S791" s="226">
        <v>607456.87</v>
      </c>
      <c r="T791" s="227">
        <v>601821.68000000005</v>
      </c>
      <c r="U791" s="227">
        <v>511048.29000000004</v>
      </c>
      <c r="V791" s="227">
        <v>525863.35</v>
      </c>
      <c r="W791" s="227">
        <v>547846.00100000005</v>
      </c>
      <c r="X791" s="227">
        <v>594361.84100000001</v>
      </c>
      <c r="Y791" s="227">
        <v>493420.891</v>
      </c>
      <c r="Z791" s="227">
        <v>601712.69099999999</v>
      </c>
      <c r="AA791" s="227">
        <v>516429.58100000001</v>
      </c>
      <c r="AB791" s="227">
        <v>486324.47100000002</v>
      </c>
      <c r="AC791" s="227">
        <v>550861.16099999996</v>
      </c>
      <c r="AD791" s="227">
        <v>626719.56099999999</v>
      </c>
      <c r="AE791" s="226">
        <v>790239.83100000001</v>
      </c>
      <c r="AF791" s="227">
        <v>783306.73100000003</v>
      </c>
      <c r="AG791" s="227">
        <v>735563.24100000004</v>
      </c>
      <c r="AH791" s="227">
        <v>698555.451</v>
      </c>
      <c r="AI791" s="227">
        <v>597849.99100000004</v>
      </c>
      <c r="AJ791" s="227">
        <v>570038.78099999996</v>
      </c>
      <c r="AK791" s="227">
        <v>843720.25100000005</v>
      </c>
      <c r="AL791" s="227">
        <v>727840.42099999997</v>
      </c>
      <c r="AM791" s="227">
        <v>705357.02099999995</v>
      </c>
      <c r="AN791" s="227">
        <v>666976.90099999995</v>
      </c>
      <c r="AO791" s="227">
        <v>720053.071</v>
      </c>
      <c r="AP791" s="228">
        <v>900009.43099999998</v>
      </c>
      <c r="AQ791" s="227"/>
    </row>
    <row r="792" spans="1:43" s="13" customFormat="1" ht="12.75" outlineLevel="2" x14ac:dyDescent="0.2">
      <c r="A792" s="360" t="s">
        <v>1403</v>
      </c>
      <c r="B792" s="361" t="s">
        <v>2273</v>
      </c>
      <c r="C792" s="362" t="s">
        <v>3142</v>
      </c>
      <c r="D792" s="363"/>
      <c r="E792" s="364"/>
      <c r="F792" s="227">
        <v>10041</v>
      </c>
      <c r="G792" s="227">
        <v>4785</v>
      </c>
      <c r="H792" s="227">
        <f t="shared" si="118"/>
        <v>5256</v>
      </c>
      <c r="I792" s="437">
        <f t="shared" si="119"/>
        <v>1.0984326018808777</v>
      </c>
      <c r="J792" s="437"/>
      <c r="K792" s="365"/>
      <c r="L792" s="18">
        <v>4785</v>
      </c>
      <c r="M792" s="234">
        <f t="shared" si="120"/>
        <v>5256</v>
      </c>
      <c r="N792" s="365"/>
      <c r="O792" s="18">
        <v>4387.5</v>
      </c>
      <c r="P792" s="234">
        <f t="shared" si="121"/>
        <v>5653.5</v>
      </c>
      <c r="Q792" s="353"/>
      <c r="R792" s="226">
        <v>10022.5</v>
      </c>
      <c r="S792" s="226">
        <v>16109.5</v>
      </c>
      <c r="T792" s="227">
        <v>11214</v>
      </c>
      <c r="U792" s="227">
        <v>4372.5</v>
      </c>
      <c r="V792" s="227">
        <v>8266.5</v>
      </c>
      <c r="W792" s="227">
        <v>3655.5</v>
      </c>
      <c r="X792" s="227">
        <v>4146</v>
      </c>
      <c r="Y792" s="227">
        <v>4671</v>
      </c>
      <c r="Z792" s="227">
        <v>4833</v>
      </c>
      <c r="AA792" s="227">
        <v>8619</v>
      </c>
      <c r="AB792" s="227">
        <v>7431</v>
      </c>
      <c r="AC792" s="227">
        <v>4794</v>
      </c>
      <c r="AD792" s="227">
        <v>4785</v>
      </c>
      <c r="AE792" s="226">
        <v>6583.5</v>
      </c>
      <c r="AF792" s="227">
        <v>5091</v>
      </c>
      <c r="AG792" s="227">
        <v>4324.5</v>
      </c>
      <c r="AH792" s="227">
        <v>3769.5</v>
      </c>
      <c r="AI792" s="227">
        <v>3712.5</v>
      </c>
      <c r="AJ792" s="227">
        <v>4294.5</v>
      </c>
      <c r="AK792" s="227">
        <v>9141</v>
      </c>
      <c r="AL792" s="227">
        <v>9630</v>
      </c>
      <c r="AM792" s="227">
        <v>8602.5</v>
      </c>
      <c r="AN792" s="227">
        <v>7455</v>
      </c>
      <c r="AO792" s="227">
        <v>4387.5</v>
      </c>
      <c r="AP792" s="228">
        <v>10041</v>
      </c>
      <c r="AQ792" s="227"/>
    </row>
    <row r="793" spans="1:43" s="13" customFormat="1" ht="12.75" outlineLevel="2" x14ac:dyDescent="0.2">
      <c r="A793" s="360" t="s">
        <v>1404</v>
      </c>
      <c r="B793" s="361" t="s">
        <v>2274</v>
      </c>
      <c r="C793" s="362" t="s">
        <v>3143</v>
      </c>
      <c r="D793" s="363"/>
      <c r="E793" s="364"/>
      <c r="F793" s="227">
        <v>0</v>
      </c>
      <c r="G793" s="227">
        <v>-39592233.100000001</v>
      </c>
      <c r="H793" s="227">
        <f t="shared" si="118"/>
        <v>39592233.100000001</v>
      </c>
      <c r="I793" s="437" t="str">
        <f t="shared" si="119"/>
        <v>N.M.</v>
      </c>
      <c r="J793" s="437"/>
      <c r="K793" s="365"/>
      <c r="L793" s="18">
        <v>-39592233.100000001</v>
      </c>
      <c r="M793" s="234">
        <f t="shared" si="120"/>
        <v>39592233.100000001</v>
      </c>
      <c r="N793" s="365"/>
      <c r="O793" s="18">
        <v>0</v>
      </c>
      <c r="P793" s="234">
        <f t="shared" si="121"/>
        <v>0</v>
      </c>
      <c r="Q793" s="353"/>
      <c r="R793" s="226">
        <v>-40737606</v>
      </c>
      <c r="S793" s="226">
        <v>-46333459.93</v>
      </c>
      <c r="T793" s="227">
        <v>-45300235.409999996</v>
      </c>
      <c r="U793" s="227">
        <v>-43182766.68</v>
      </c>
      <c r="V793" s="227">
        <v>-41917153.270000003</v>
      </c>
      <c r="W793" s="227">
        <v>-36921614.32</v>
      </c>
      <c r="X793" s="227">
        <v>-36336619.020000003</v>
      </c>
      <c r="Y793" s="227">
        <v>-37625337.909999996</v>
      </c>
      <c r="Z793" s="227">
        <v>-49790989.539999999</v>
      </c>
      <c r="AA793" s="227">
        <v>-37256341.890000001</v>
      </c>
      <c r="AB793" s="227">
        <v>-34250552.170000002</v>
      </c>
      <c r="AC793" s="227">
        <v>-30858111.370000001</v>
      </c>
      <c r="AD793" s="227">
        <v>-39592233.100000001</v>
      </c>
      <c r="AE793" s="226">
        <v>-48976238.799999997</v>
      </c>
      <c r="AF793" s="227">
        <v>-473554.82</v>
      </c>
      <c r="AG793" s="227">
        <v>-423489.46</v>
      </c>
      <c r="AH793" s="227">
        <v>-353130.64</v>
      </c>
      <c r="AI793" s="227">
        <v>-248193.85</v>
      </c>
      <c r="AJ793" s="227">
        <v>-6934.93</v>
      </c>
      <c r="AK793" s="227">
        <v>-1073.72</v>
      </c>
      <c r="AL793" s="227">
        <v>0</v>
      </c>
      <c r="AM793" s="227">
        <v>0</v>
      </c>
      <c r="AN793" s="227">
        <v>0</v>
      </c>
      <c r="AO793" s="227">
        <v>0</v>
      </c>
      <c r="AP793" s="228">
        <v>0</v>
      </c>
      <c r="AQ793" s="227"/>
    </row>
    <row r="794" spans="1:43" s="13" customFormat="1" ht="12.75" outlineLevel="2" x14ac:dyDescent="0.2">
      <c r="A794" s="360" t="s">
        <v>1405</v>
      </c>
      <c r="B794" s="361" t="s">
        <v>2275</v>
      </c>
      <c r="C794" s="362" t="s">
        <v>3144</v>
      </c>
      <c r="D794" s="363"/>
      <c r="E794" s="364"/>
      <c r="F794" s="227">
        <v>5.0000000000000001E-3</v>
      </c>
      <c r="G794" s="227">
        <v>22316.924999999999</v>
      </c>
      <c r="H794" s="227">
        <f t="shared" si="118"/>
        <v>-22316.92</v>
      </c>
      <c r="I794" s="437">
        <f t="shared" si="119"/>
        <v>-0.99999977595479661</v>
      </c>
      <c r="J794" s="437"/>
      <c r="K794" s="365"/>
      <c r="L794" s="18">
        <v>22316.924999999999</v>
      </c>
      <c r="M794" s="234">
        <f t="shared" si="120"/>
        <v>-22316.92</v>
      </c>
      <c r="N794" s="365"/>
      <c r="O794" s="18">
        <v>5.0000000000000001E-3</v>
      </c>
      <c r="P794" s="234">
        <f t="shared" si="121"/>
        <v>0</v>
      </c>
      <c r="Q794" s="353"/>
      <c r="R794" s="226">
        <v>212422.44500000001</v>
      </c>
      <c r="S794" s="226">
        <v>255102.63500000001</v>
      </c>
      <c r="T794" s="227">
        <v>248858.07500000001</v>
      </c>
      <c r="U794" s="227">
        <v>222521.67499999999</v>
      </c>
      <c r="V794" s="227">
        <v>152338.435</v>
      </c>
      <c r="W794" s="227">
        <v>146990.35500000001</v>
      </c>
      <c r="X794" s="227">
        <v>97336.884999999995</v>
      </c>
      <c r="Y794" s="227">
        <v>117641.045</v>
      </c>
      <c r="Z794" s="227">
        <v>117786.05499999999</v>
      </c>
      <c r="AA794" s="227">
        <v>82124.175000000003</v>
      </c>
      <c r="AB794" s="227">
        <v>74957.464999999997</v>
      </c>
      <c r="AC794" s="227">
        <v>101050.605</v>
      </c>
      <c r="AD794" s="227">
        <v>22316.924999999999</v>
      </c>
      <c r="AE794" s="226">
        <v>30184.544999999998</v>
      </c>
      <c r="AF794" s="227">
        <v>26032.775000000001</v>
      </c>
      <c r="AG794" s="227">
        <v>25919.435000000001</v>
      </c>
      <c r="AH794" s="227">
        <v>23233.654999999999</v>
      </c>
      <c r="AI794" s="227">
        <v>24011.834999999999</v>
      </c>
      <c r="AJ794" s="227">
        <v>5.0000000000000001E-3</v>
      </c>
      <c r="AK794" s="227">
        <v>5.0000000000000001E-3</v>
      </c>
      <c r="AL794" s="227">
        <v>5.0000000000000001E-3</v>
      </c>
      <c r="AM794" s="227">
        <v>5.0000000000000001E-3</v>
      </c>
      <c r="AN794" s="227">
        <v>5.0000000000000001E-3</v>
      </c>
      <c r="AO794" s="227">
        <v>5.0000000000000001E-3</v>
      </c>
      <c r="AP794" s="228">
        <v>5.0000000000000001E-3</v>
      </c>
      <c r="AQ794" s="227"/>
    </row>
    <row r="795" spans="1:43" s="13" customFormat="1" ht="12.75" outlineLevel="2" x14ac:dyDescent="0.2">
      <c r="A795" s="360" t="s">
        <v>1406</v>
      </c>
      <c r="B795" s="361" t="s">
        <v>2276</v>
      </c>
      <c r="C795" s="362" t="s">
        <v>3145</v>
      </c>
      <c r="D795" s="363"/>
      <c r="E795" s="364"/>
      <c r="F795" s="227">
        <v>-0.12</v>
      </c>
      <c r="G795" s="227">
        <v>-0.1</v>
      </c>
      <c r="H795" s="227">
        <f t="shared" si="118"/>
        <v>-1.999999999999999E-2</v>
      </c>
      <c r="I795" s="437">
        <f t="shared" si="119"/>
        <v>-0.1999999999999999</v>
      </c>
      <c r="J795" s="437"/>
      <c r="K795" s="365"/>
      <c r="L795" s="18">
        <v>-0.1</v>
      </c>
      <c r="M795" s="234">
        <f t="shared" si="120"/>
        <v>-1.999999999999999E-2</v>
      </c>
      <c r="N795" s="365"/>
      <c r="O795" s="18">
        <v>-0.12</v>
      </c>
      <c r="P795" s="234">
        <f t="shared" si="121"/>
        <v>0</v>
      </c>
      <c r="Q795" s="353"/>
      <c r="R795" s="226">
        <v>13731.880000000001</v>
      </c>
      <c r="S795" s="226">
        <v>-0.1</v>
      </c>
      <c r="T795" s="227">
        <v>-0.1</v>
      </c>
      <c r="U795" s="227">
        <v>-0.1</v>
      </c>
      <c r="V795" s="227">
        <v>-0.1</v>
      </c>
      <c r="W795" s="227">
        <v>-0.1</v>
      </c>
      <c r="X795" s="227">
        <v>-0.1</v>
      </c>
      <c r="Y795" s="227">
        <v>-0.1</v>
      </c>
      <c r="Z795" s="227">
        <v>-0.1</v>
      </c>
      <c r="AA795" s="227">
        <v>-0.1</v>
      </c>
      <c r="AB795" s="227">
        <v>-0.1</v>
      </c>
      <c r="AC795" s="227">
        <v>-0.1</v>
      </c>
      <c r="AD795" s="227">
        <v>-0.1</v>
      </c>
      <c r="AE795" s="226">
        <v>-0.1</v>
      </c>
      <c r="AF795" s="227">
        <v>-0.1</v>
      </c>
      <c r="AG795" s="227">
        <v>-0.12</v>
      </c>
      <c r="AH795" s="227">
        <v>-0.12</v>
      </c>
      <c r="AI795" s="227">
        <v>-0.12</v>
      </c>
      <c r="AJ795" s="227">
        <v>-0.12</v>
      </c>
      <c r="AK795" s="227">
        <v>-0.12</v>
      </c>
      <c r="AL795" s="227">
        <v>-0.12</v>
      </c>
      <c r="AM795" s="227">
        <v>-0.12</v>
      </c>
      <c r="AN795" s="227">
        <v>-0.12</v>
      </c>
      <c r="AO795" s="227">
        <v>-0.12</v>
      </c>
      <c r="AP795" s="228">
        <v>-0.12</v>
      </c>
      <c r="AQ795" s="227"/>
    </row>
    <row r="796" spans="1:43" s="13" customFormat="1" ht="12.75" outlineLevel="2" x14ac:dyDescent="0.2">
      <c r="A796" s="360" t="s">
        <v>1407</v>
      </c>
      <c r="B796" s="361" t="s">
        <v>2277</v>
      </c>
      <c r="C796" s="362" t="s">
        <v>3146</v>
      </c>
      <c r="D796" s="363"/>
      <c r="E796" s="364"/>
      <c r="F796" s="227">
        <v>552756</v>
      </c>
      <c r="G796" s="227">
        <v>394300</v>
      </c>
      <c r="H796" s="227">
        <f t="shared" si="118"/>
        <v>158456</v>
      </c>
      <c r="I796" s="437">
        <f t="shared" si="119"/>
        <v>0.40186659903626681</v>
      </c>
      <c r="J796" s="437"/>
      <c r="K796" s="365"/>
      <c r="L796" s="18">
        <v>394300</v>
      </c>
      <c r="M796" s="234">
        <f t="shared" si="120"/>
        <v>158456</v>
      </c>
      <c r="N796" s="365"/>
      <c r="O796" s="18">
        <v>584509</v>
      </c>
      <c r="P796" s="234">
        <f t="shared" si="121"/>
        <v>-31753</v>
      </c>
      <c r="Q796" s="353"/>
      <c r="R796" s="226">
        <v>887887.33000000007</v>
      </c>
      <c r="S796" s="226">
        <v>144029.23000000001</v>
      </c>
      <c r="T796" s="227">
        <v>32392.46</v>
      </c>
      <c r="U796" s="227">
        <v>15907.86</v>
      </c>
      <c r="V796" s="227">
        <v>15375.44</v>
      </c>
      <c r="W796" s="227">
        <v>534122.12</v>
      </c>
      <c r="X796" s="227">
        <v>543733.29</v>
      </c>
      <c r="Y796" s="227">
        <v>79561.070000000007</v>
      </c>
      <c r="Z796" s="227">
        <v>12733.880000000001</v>
      </c>
      <c r="AA796" s="227">
        <v>12599.9</v>
      </c>
      <c r="AB796" s="227">
        <v>1000</v>
      </c>
      <c r="AC796" s="227">
        <v>809461.78</v>
      </c>
      <c r="AD796" s="227">
        <v>394300</v>
      </c>
      <c r="AE796" s="226">
        <v>122710.72</v>
      </c>
      <c r="AF796" s="227">
        <v>901.02</v>
      </c>
      <c r="AG796" s="227">
        <v>3088.98</v>
      </c>
      <c r="AH796" s="227">
        <v>6044.58</v>
      </c>
      <c r="AI796" s="227">
        <v>947663.82000000007</v>
      </c>
      <c r="AJ796" s="227">
        <v>646499.78</v>
      </c>
      <c r="AK796" s="227">
        <v>30235.74</v>
      </c>
      <c r="AL796" s="227">
        <v>11224.45</v>
      </c>
      <c r="AM796" s="227">
        <v>11224.45</v>
      </c>
      <c r="AN796" s="227">
        <v>0</v>
      </c>
      <c r="AO796" s="227">
        <v>584509</v>
      </c>
      <c r="AP796" s="228">
        <v>552756</v>
      </c>
      <c r="AQ796" s="227"/>
    </row>
    <row r="797" spans="1:43" s="13" customFormat="1" ht="12.75" outlineLevel="2" x14ac:dyDescent="0.2">
      <c r="A797" s="360" t="s">
        <v>1408</v>
      </c>
      <c r="B797" s="361" t="s">
        <v>2278</v>
      </c>
      <c r="C797" s="362" t="s">
        <v>3147</v>
      </c>
      <c r="D797" s="363"/>
      <c r="E797" s="364"/>
      <c r="F797" s="227">
        <v>0</v>
      </c>
      <c r="G797" s="227">
        <v>9419.93</v>
      </c>
      <c r="H797" s="227">
        <f t="shared" si="118"/>
        <v>-9419.93</v>
      </c>
      <c r="I797" s="437" t="str">
        <f t="shared" si="119"/>
        <v>N.M.</v>
      </c>
      <c r="J797" s="437"/>
      <c r="K797" s="365"/>
      <c r="L797" s="18">
        <v>9419.93</v>
      </c>
      <c r="M797" s="234">
        <f t="shared" si="120"/>
        <v>-9419.93</v>
      </c>
      <c r="N797" s="365"/>
      <c r="O797" s="18">
        <v>0</v>
      </c>
      <c r="P797" s="234">
        <f t="shared" si="121"/>
        <v>0</v>
      </c>
      <c r="Q797" s="353"/>
      <c r="R797" s="226">
        <v>253547.04</v>
      </c>
      <c r="S797" s="226">
        <v>712299.34</v>
      </c>
      <c r="T797" s="227">
        <v>725767.01</v>
      </c>
      <c r="U797" s="227">
        <v>865210.53</v>
      </c>
      <c r="V797" s="227">
        <v>114606.8</v>
      </c>
      <c r="W797" s="227">
        <v>37260.370000000003</v>
      </c>
      <c r="X797" s="227">
        <v>19539.57</v>
      </c>
      <c r="Y797" s="227">
        <v>350345.33</v>
      </c>
      <c r="Z797" s="227">
        <v>575252.31000000006</v>
      </c>
      <c r="AA797" s="227">
        <v>346309.83</v>
      </c>
      <c r="AB797" s="227">
        <v>220574.2</v>
      </c>
      <c r="AC797" s="227">
        <v>14158.880000000001</v>
      </c>
      <c r="AD797" s="227">
        <v>9419.93</v>
      </c>
      <c r="AE797" s="226">
        <v>949700.82000000007</v>
      </c>
      <c r="AF797" s="227">
        <v>1168057.21</v>
      </c>
      <c r="AG797" s="227">
        <v>1448133.12</v>
      </c>
      <c r="AH797" s="227">
        <v>522297.44</v>
      </c>
      <c r="AI797" s="227">
        <v>259332.31</v>
      </c>
      <c r="AJ797" s="227">
        <v>90509.77</v>
      </c>
      <c r="AK797" s="227">
        <v>222873.71</v>
      </c>
      <c r="AL797" s="227">
        <v>273057.94</v>
      </c>
      <c r="AM797" s="227">
        <v>0.31</v>
      </c>
      <c r="AN797" s="227">
        <v>0</v>
      </c>
      <c r="AO797" s="227">
        <v>0</v>
      </c>
      <c r="AP797" s="228">
        <v>0</v>
      </c>
      <c r="AQ797" s="227"/>
    </row>
    <row r="798" spans="1:43" s="13" customFormat="1" ht="12.75" outlineLevel="2" x14ac:dyDescent="0.2">
      <c r="A798" s="360" t="s">
        <v>1409</v>
      </c>
      <c r="B798" s="361" t="s">
        <v>2279</v>
      </c>
      <c r="C798" s="362" t="s">
        <v>3148</v>
      </c>
      <c r="D798" s="363"/>
      <c r="E798" s="364"/>
      <c r="F798" s="227">
        <v>150</v>
      </c>
      <c r="G798" s="227">
        <v>37100</v>
      </c>
      <c r="H798" s="227">
        <f t="shared" si="118"/>
        <v>-36950</v>
      </c>
      <c r="I798" s="437">
        <f t="shared" si="119"/>
        <v>-0.99595687331536387</v>
      </c>
      <c r="J798" s="437"/>
      <c r="K798" s="365"/>
      <c r="L798" s="18">
        <v>37100</v>
      </c>
      <c r="M798" s="234">
        <f t="shared" si="120"/>
        <v>-36950</v>
      </c>
      <c r="N798" s="365"/>
      <c r="O798" s="18">
        <v>150</v>
      </c>
      <c r="P798" s="234">
        <f t="shared" si="121"/>
        <v>0</v>
      </c>
      <c r="Q798" s="353"/>
      <c r="R798" s="226">
        <v>176000</v>
      </c>
      <c r="S798" s="226">
        <v>44950</v>
      </c>
      <c r="T798" s="227">
        <v>6000</v>
      </c>
      <c r="U798" s="227">
        <v>0</v>
      </c>
      <c r="V798" s="227">
        <v>-400</v>
      </c>
      <c r="W798" s="227">
        <v>-400</v>
      </c>
      <c r="X798" s="227">
        <v>0</v>
      </c>
      <c r="Y798" s="227">
        <v>1005200</v>
      </c>
      <c r="Z798" s="227">
        <v>1710700</v>
      </c>
      <c r="AA798" s="227">
        <v>780400</v>
      </c>
      <c r="AB798" s="227">
        <v>391400</v>
      </c>
      <c r="AC798" s="227">
        <v>38500</v>
      </c>
      <c r="AD798" s="227">
        <v>37100</v>
      </c>
      <c r="AE798" s="226">
        <v>18800</v>
      </c>
      <c r="AF798" s="227">
        <v>18800</v>
      </c>
      <c r="AG798" s="227">
        <v>0</v>
      </c>
      <c r="AH798" s="227">
        <v>-400</v>
      </c>
      <c r="AI798" s="227">
        <v>-400</v>
      </c>
      <c r="AJ798" s="227">
        <v>0</v>
      </c>
      <c r="AK798" s="227">
        <v>583200</v>
      </c>
      <c r="AL798" s="227">
        <v>1000800</v>
      </c>
      <c r="AM798" s="227">
        <v>300</v>
      </c>
      <c r="AN798" s="227">
        <v>150</v>
      </c>
      <c r="AO798" s="227">
        <v>150</v>
      </c>
      <c r="AP798" s="228">
        <v>150</v>
      </c>
      <c r="AQ798" s="227"/>
    </row>
    <row r="799" spans="1:43" s="13" customFormat="1" ht="12.75" outlineLevel="2" x14ac:dyDescent="0.2">
      <c r="A799" s="360" t="s">
        <v>1410</v>
      </c>
      <c r="B799" s="361" t="s">
        <v>2280</v>
      </c>
      <c r="C799" s="362" t="s">
        <v>3149</v>
      </c>
      <c r="D799" s="363"/>
      <c r="E799" s="364"/>
      <c r="F799" s="227">
        <v>-0.01</v>
      </c>
      <c r="G799" s="227">
        <v>1030.83</v>
      </c>
      <c r="H799" s="227">
        <f t="shared" si="118"/>
        <v>-1030.8399999999999</v>
      </c>
      <c r="I799" s="437">
        <f t="shared" si="119"/>
        <v>-1.0000097009206173</v>
      </c>
      <c r="J799" s="437"/>
      <c r="K799" s="365"/>
      <c r="L799" s="18">
        <v>1030.83</v>
      </c>
      <c r="M799" s="234">
        <f t="shared" si="120"/>
        <v>-1030.8399999999999</v>
      </c>
      <c r="N799" s="365"/>
      <c r="O799" s="18">
        <v>-0.01</v>
      </c>
      <c r="P799" s="234">
        <f t="shared" si="121"/>
        <v>0</v>
      </c>
      <c r="Q799" s="353"/>
      <c r="R799" s="226">
        <v>46213.69</v>
      </c>
      <c r="S799" s="226">
        <v>4726.71</v>
      </c>
      <c r="T799" s="227">
        <v>4739.07</v>
      </c>
      <c r="U799" s="227">
        <v>-0.01</v>
      </c>
      <c r="V799" s="227">
        <v>-0.01</v>
      </c>
      <c r="W799" s="227">
        <v>-0.01</v>
      </c>
      <c r="X799" s="227">
        <v>327409.24</v>
      </c>
      <c r="Y799" s="227">
        <v>18.88</v>
      </c>
      <c r="Z799" s="227">
        <v>342.19</v>
      </c>
      <c r="AA799" s="227">
        <v>837.11</v>
      </c>
      <c r="AB799" s="227">
        <v>1725.31</v>
      </c>
      <c r="AC799" s="227">
        <v>11159.53</v>
      </c>
      <c r="AD799" s="227">
        <v>1030.83</v>
      </c>
      <c r="AE799" s="226">
        <v>245.15</v>
      </c>
      <c r="AF799" s="227">
        <v>316.87</v>
      </c>
      <c r="AG799" s="227">
        <v>-0.01</v>
      </c>
      <c r="AH799" s="227">
        <v>3473.07</v>
      </c>
      <c r="AI799" s="227">
        <v>647.39</v>
      </c>
      <c r="AJ799" s="227">
        <v>1123.76</v>
      </c>
      <c r="AK799" s="227">
        <v>7138.67</v>
      </c>
      <c r="AL799" s="227">
        <v>7926.1</v>
      </c>
      <c r="AM799" s="227">
        <v>-0.01</v>
      </c>
      <c r="AN799" s="227">
        <v>-0.01</v>
      </c>
      <c r="AO799" s="227">
        <v>-0.01</v>
      </c>
      <c r="AP799" s="228">
        <v>-0.01</v>
      </c>
      <c r="AQ799" s="227"/>
    </row>
    <row r="800" spans="1:43" s="13" customFormat="1" ht="12.75" outlineLevel="2" x14ac:dyDescent="0.2">
      <c r="A800" s="360" t="s">
        <v>1411</v>
      </c>
      <c r="B800" s="361" t="s">
        <v>2281</v>
      </c>
      <c r="C800" s="362" t="s">
        <v>3150</v>
      </c>
      <c r="D800" s="363"/>
      <c r="E800" s="364"/>
      <c r="F800" s="227">
        <v>9873455</v>
      </c>
      <c r="G800" s="227">
        <v>7555387</v>
      </c>
      <c r="H800" s="227">
        <f t="shared" si="118"/>
        <v>2318068</v>
      </c>
      <c r="I800" s="437">
        <f t="shared" si="119"/>
        <v>0.30680996221636297</v>
      </c>
      <c r="J800" s="437"/>
      <c r="K800" s="365"/>
      <c r="L800" s="18">
        <v>7555387</v>
      </c>
      <c r="M800" s="234">
        <f t="shared" si="120"/>
        <v>2318068</v>
      </c>
      <c r="N800" s="365"/>
      <c r="O800" s="18">
        <v>9272251.1099999994</v>
      </c>
      <c r="P800" s="234">
        <f t="shared" si="121"/>
        <v>601203.8900000006</v>
      </c>
      <c r="Q800" s="353"/>
      <c r="R800" s="226">
        <v>601874</v>
      </c>
      <c r="S800" s="226">
        <v>762068</v>
      </c>
      <c r="T800" s="227">
        <v>1331577</v>
      </c>
      <c r="U800" s="227">
        <v>687213</v>
      </c>
      <c r="V800" s="227">
        <v>1054901.69</v>
      </c>
      <c r="W800" s="227">
        <v>483259</v>
      </c>
      <c r="X800" s="227">
        <v>184635</v>
      </c>
      <c r="Y800" s="227">
        <v>433823</v>
      </c>
      <c r="Z800" s="227">
        <v>5585960.0099999998</v>
      </c>
      <c r="AA800" s="227">
        <v>377148</v>
      </c>
      <c r="AB800" s="227">
        <v>903880</v>
      </c>
      <c r="AC800" s="227">
        <v>370874</v>
      </c>
      <c r="AD800" s="227">
        <v>7555387</v>
      </c>
      <c r="AE800" s="226">
        <v>9088846</v>
      </c>
      <c r="AF800" s="227">
        <v>1482552</v>
      </c>
      <c r="AG800" s="227">
        <v>852179</v>
      </c>
      <c r="AH800" s="227">
        <v>662555</v>
      </c>
      <c r="AI800" s="227">
        <v>8733954.9700000007</v>
      </c>
      <c r="AJ800" s="227">
        <v>9597543</v>
      </c>
      <c r="AK800" s="227">
        <v>10327036</v>
      </c>
      <c r="AL800" s="227">
        <v>9151601.9499999993</v>
      </c>
      <c r="AM800" s="227">
        <v>6959561.75</v>
      </c>
      <c r="AN800" s="227">
        <v>8251614</v>
      </c>
      <c r="AO800" s="227">
        <v>9272251.1099999994</v>
      </c>
      <c r="AP800" s="228">
        <v>9873455</v>
      </c>
      <c r="AQ800" s="227"/>
    </row>
    <row r="801" spans="1:43" s="13" customFormat="1" ht="12.75" outlineLevel="2" x14ac:dyDescent="0.2">
      <c r="A801" s="360" t="s">
        <v>1412</v>
      </c>
      <c r="B801" s="361" t="s">
        <v>2282</v>
      </c>
      <c r="C801" s="362" t="s">
        <v>3151</v>
      </c>
      <c r="D801" s="363"/>
      <c r="E801" s="364"/>
      <c r="F801" s="227">
        <v>-1E-3</v>
      </c>
      <c r="G801" s="227">
        <v>-1E-3</v>
      </c>
      <c r="H801" s="227">
        <f t="shared" si="118"/>
        <v>0</v>
      </c>
      <c r="I801" s="437">
        <f t="shared" si="119"/>
        <v>0</v>
      </c>
      <c r="J801" s="437"/>
      <c r="K801" s="365"/>
      <c r="L801" s="18">
        <v>-1E-3</v>
      </c>
      <c r="M801" s="234">
        <f t="shared" si="120"/>
        <v>0</v>
      </c>
      <c r="N801" s="365"/>
      <c r="O801" s="18">
        <v>-1E-3</v>
      </c>
      <c r="P801" s="234">
        <f t="shared" si="121"/>
        <v>0</v>
      </c>
      <c r="Q801" s="353"/>
      <c r="R801" s="226">
        <v>-1E-3</v>
      </c>
      <c r="S801" s="226">
        <v>-1E-3</v>
      </c>
      <c r="T801" s="227">
        <v>1247202.9790000001</v>
      </c>
      <c r="U801" s="227">
        <v>-1E-3</v>
      </c>
      <c r="V801" s="227">
        <v>-1E-3</v>
      </c>
      <c r="W801" s="227">
        <v>-1E-3</v>
      </c>
      <c r="X801" s="227">
        <v>-1E-3</v>
      </c>
      <c r="Y801" s="227">
        <v>2970723.9589999998</v>
      </c>
      <c r="Z801" s="227">
        <v>-1E-3</v>
      </c>
      <c r="AA801" s="227">
        <v>-1E-3</v>
      </c>
      <c r="AB801" s="227">
        <v>-1E-3</v>
      </c>
      <c r="AC801" s="227">
        <v>-1E-3</v>
      </c>
      <c r="AD801" s="227">
        <v>-1E-3</v>
      </c>
      <c r="AE801" s="226">
        <v>-1E-3</v>
      </c>
      <c r="AF801" s="227">
        <v>-1E-3</v>
      </c>
      <c r="AG801" s="227">
        <v>-1E-3</v>
      </c>
      <c r="AH801" s="227">
        <v>3482702.9190000002</v>
      </c>
      <c r="AI801" s="227">
        <v>-1E-3</v>
      </c>
      <c r="AJ801" s="227">
        <v>-1E-3</v>
      </c>
      <c r="AK801" s="227">
        <v>1833643.6089999999</v>
      </c>
      <c r="AL801" s="227">
        <v>-1E-3</v>
      </c>
      <c r="AM801" s="227">
        <v>-1E-3</v>
      </c>
      <c r="AN801" s="227">
        <v>-1E-3</v>
      </c>
      <c r="AO801" s="227">
        <v>-1E-3</v>
      </c>
      <c r="AP801" s="228">
        <v>-1E-3</v>
      </c>
      <c r="AQ801" s="227"/>
    </row>
    <row r="802" spans="1:43" s="13" customFormat="1" ht="12.75" outlineLevel="2" x14ac:dyDescent="0.2">
      <c r="A802" s="360" t="s">
        <v>1413</v>
      </c>
      <c r="B802" s="361" t="s">
        <v>2283</v>
      </c>
      <c r="C802" s="362" t="s">
        <v>3152</v>
      </c>
      <c r="D802" s="363"/>
      <c r="E802" s="364"/>
      <c r="F802" s="227">
        <v>0</v>
      </c>
      <c r="G802" s="227">
        <v>82807.17</v>
      </c>
      <c r="H802" s="227">
        <f t="shared" si="118"/>
        <v>-82807.17</v>
      </c>
      <c r="I802" s="437" t="str">
        <f t="shared" si="119"/>
        <v>N.M.</v>
      </c>
      <c r="J802" s="437"/>
      <c r="K802" s="365"/>
      <c r="L802" s="18">
        <v>82807.17</v>
      </c>
      <c r="M802" s="234">
        <f t="shared" si="120"/>
        <v>-82807.17</v>
      </c>
      <c r="N802" s="365"/>
      <c r="O802" s="18">
        <v>0</v>
      </c>
      <c r="P802" s="234">
        <f t="shared" si="121"/>
        <v>0</v>
      </c>
      <c r="Q802" s="353"/>
      <c r="R802" s="226">
        <v>67204.759999999995</v>
      </c>
      <c r="S802" s="226">
        <v>187036.68</v>
      </c>
      <c r="T802" s="227">
        <v>0</v>
      </c>
      <c r="U802" s="227">
        <v>0</v>
      </c>
      <c r="V802" s="227">
        <v>0</v>
      </c>
      <c r="W802" s="227">
        <v>1576.93</v>
      </c>
      <c r="X802" s="227">
        <v>3400.85</v>
      </c>
      <c r="Y802" s="227">
        <v>2903.51</v>
      </c>
      <c r="Z802" s="227">
        <v>0</v>
      </c>
      <c r="AA802" s="227">
        <v>43132.24</v>
      </c>
      <c r="AB802" s="227">
        <v>0</v>
      </c>
      <c r="AC802" s="227">
        <v>0</v>
      </c>
      <c r="AD802" s="227">
        <v>82807.17</v>
      </c>
      <c r="AE802" s="226">
        <v>0</v>
      </c>
      <c r="AF802" s="227">
        <v>0</v>
      </c>
      <c r="AG802" s="227">
        <v>7208.3</v>
      </c>
      <c r="AH802" s="227">
        <v>34712.9</v>
      </c>
      <c r="AI802" s="227">
        <v>60537.05</v>
      </c>
      <c r="AJ802" s="227">
        <v>61373.75</v>
      </c>
      <c r="AK802" s="227">
        <v>61373.75</v>
      </c>
      <c r="AL802" s="227">
        <v>0</v>
      </c>
      <c r="AM802" s="227">
        <v>0</v>
      </c>
      <c r="AN802" s="227">
        <v>0</v>
      </c>
      <c r="AO802" s="227">
        <v>0</v>
      </c>
      <c r="AP802" s="228">
        <v>0</v>
      </c>
      <c r="AQ802" s="227"/>
    </row>
    <row r="803" spans="1:43" s="13" customFormat="1" ht="12.75" outlineLevel="2" x14ac:dyDescent="0.2">
      <c r="A803" s="360" t="s">
        <v>1414</v>
      </c>
      <c r="B803" s="361" t="s">
        <v>2284</v>
      </c>
      <c r="C803" s="362" t="s">
        <v>3153</v>
      </c>
      <c r="D803" s="363"/>
      <c r="E803" s="364"/>
      <c r="F803" s="227">
        <v>-109665.53</v>
      </c>
      <c r="G803" s="227">
        <v>-109779.08</v>
      </c>
      <c r="H803" s="227">
        <f t="shared" si="118"/>
        <v>113.55000000000291</v>
      </c>
      <c r="I803" s="437">
        <f t="shared" si="119"/>
        <v>1.0343500783573966E-3</v>
      </c>
      <c r="J803" s="437"/>
      <c r="K803" s="365"/>
      <c r="L803" s="18">
        <v>-109779.08</v>
      </c>
      <c r="M803" s="234">
        <f t="shared" si="120"/>
        <v>113.55000000000291</v>
      </c>
      <c r="N803" s="365"/>
      <c r="O803" s="18">
        <v>-115070.77</v>
      </c>
      <c r="P803" s="234">
        <f t="shared" si="121"/>
        <v>5405.2400000000052</v>
      </c>
      <c r="Q803" s="353"/>
      <c r="R803" s="226">
        <v>-109479.47</v>
      </c>
      <c r="S803" s="226">
        <v>-111277.76000000001</v>
      </c>
      <c r="T803" s="227">
        <v>-110455.32</v>
      </c>
      <c r="U803" s="227">
        <v>-95625.66</v>
      </c>
      <c r="V803" s="227">
        <v>-102757</v>
      </c>
      <c r="W803" s="227">
        <v>-101462.18000000001</v>
      </c>
      <c r="X803" s="227">
        <v>-106399.64</v>
      </c>
      <c r="Y803" s="227">
        <v>-110606.41</v>
      </c>
      <c r="Z803" s="227">
        <v>-115388.33</v>
      </c>
      <c r="AA803" s="227">
        <v>-119360.7</v>
      </c>
      <c r="AB803" s="227">
        <v>-126341.16</v>
      </c>
      <c r="AC803" s="227">
        <v>-112020.96</v>
      </c>
      <c r="AD803" s="227">
        <v>-109779.08</v>
      </c>
      <c r="AE803" s="226">
        <v>-116831.51000000001</v>
      </c>
      <c r="AF803" s="227">
        <v>-111658.21</v>
      </c>
      <c r="AG803" s="227">
        <v>-115695.05</v>
      </c>
      <c r="AH803" s="227">
        <v>-110104.55</v>
      </c>
      <c r="AI803" s="227">
        <v>-108620.72</v>
      </c>
      <c r="AJ803" s="227">
        <v>-118041.08</v>
      </c>
      <c r="AK803" s="227">
        <v>-108576.02</v>
      </c>
      <c r="AL803" s="227">
        <v>-119544.8</v>
      </c>
      <c r="AM803" s="227">
        <v>-120987.13</v>
      </c>
      <c r="AN803" s="227">
        <v>-118744.29000000001</v>
      </c>
      <c r="AO803" s="227">
        <v>-115070.77</v>
      </c>
      <c r="AP803" s="228">
        <v>-109665.53</v>
      </c>
      <c r="AQ803" s="227"/>
    </row>
    <row r="804" spans="1:43" s="13" customFormat="1" ht="12.75" outlineLevel="2" x14ac:dyDescent="0.2">
      <c r="A804" s="360" t="s">
        <v>1415</v>
      </c>
      <c r="B804" s="361" t="s">
        <v>2285</v>
      </c>
      <c r="C804" s="362" t="s">
        <v>3154</v>
      </c>
      <c r="D804" s="363"/>
      <c r="E804" s="364"/>
      <c r="F804" s="227">
        <v>19739.810000000001</v>
      </c>
      <c r="G804" s="227">
        <v>19760.21</v>
      </c>
      <c r="H804" s="227">
        <f t="shared" si="118"/>
        <v>-20.399999999997817</v>
      </c>
      <c r="I804" s="437">
        <f t="shared" si="119"/>
        <v>-1.0323776923422282E-3</v>
      </c>
      <c r="J804" s="437"/>
      <c r="K804" s="365"/>
      <c r="L804" s="18">
        <v>19760.21</v>
      </c>
      <c r="M804" s="234">
        <f t="shared" si="120"/>
        <v>-20.399999999997817</v>
      </c>
      <c r="N804" s="365"/>
      <c r="O804" s="18">
        <v>20712.760000000002</v>
      </c>
      <c r="P804" s="234">
        <f t="shared" si="121"/>
        <v>-972.95000000000073</v>
      </c>
      <c r="Q804" s="353"/>
      <c r="R804" s="226">
        <v>19706.27</v>
      </c>
      <c r="S804" s="226">
        <v>20029.96</v>
      </c>
      <c r="T804" s="227">
        <v>19881.920000000002</v>
      </c>
      <c r="U804" s="227">
        <v>17212.59</v>
      </c>
      <c r="V804" s="227">
        <v>18496.23</v>
      </c>
      <c r="W804" s="227">
        <v>18263.150000000001</v>
      </c>
      <c r="X804" s="227">
        <v>19151.900000000001</v>
      </c>
      <c r="Y804" s="227">
        <v>19909.12</v>
      </c>
      <c r="Z804" s="227">
        <v>20769.87</v>
      </c>
      <c r="AA804" s="227">
        <v>21484.9</v>
      </c>
      <c r="AB804" s="227">
        <v>22741.39</v>
      </c>
      <c r="AC804" s="227">
        <v>20163.75</v>
      </c>
      <c r="AD804" s="227">
        <v>19760.21</v>
      </c>
      <c r="AE804" s="226">
        <v>21029.65</v>
      </c>
      <c r="AF804" s="227">
        <v>20098.46</v>
      </c>
      <c r="AG804" s="227">
        <v>20825.100000000002</v>
      </c>
      <c r="AH804" s="227">
        <v>19818.810000000001</v>
      </c>
      <c r="AI804" s="227">
        <v>19551.73</v>
      </c>
      <c r="AJ804" s="227">
        <v>21247.4</v>
      </c>
      <c r="AK804" s="227">
        <v>19543.689999999999</v>
      </c>
      <c r="AL804" s="227">
        <v>21518.07</v>
      </c>
      <c r="AM804" s="227">
        <v>21777.7</v>
      </c>
      <c r="AN804" s="227">
        <v>21373.99</v>
      </c>
      <c r="AO804" s="227">
        <v>20712.760000000002</v>
      </c>
      <c r="AP804" s="228">
        <v>19739.810000000001</v>
      </c>
      <c r="AQ804" s="227"/>
    </row>
    <row r="805" spans="1:43" s="13" customFormat="1" ht="12.75" outlineLevel="2" x14ac:dyDescent="0.2">
      <c r="A805" s="360" t="s">
        <v>1416</v>
      </c>
      <c r="B805" s="361" t="s">
        <v>2286</v>
      </c>
      <c r="C805" s="362" t="s">
        <v>3155</v>
      </c>
      <c r="D805" s="363"/>
      <c r="E805" s="364"/>
      <c r="F805" s="227">
        <v>664213.05000000005</v>
      </c>
      <c r="G805" s="227">
        <v>663388.41</v>
      </c>
      <c r="H805" s="227">
        <f t="shared" si="118"/>
        <v>824.64000000001397</v>
      </c>
      <c r="I805" s="437">
        <f t="shared" si="119"/>
        <v>1.2430726668860765E-3</v>
      </c>
      <c r="J805" s="437"/>
      <c r="K805" s="365"/>
      <c r="L805" s="18">
        <v>663388.41</v>
      </c>
      <c r="M805" s="234">
        <f t="shared" si="120"/>
        <v>824.64000000001397</v>
      </c>
      <c r="N805" s="365"/>
      <c r="O805" s="18">
        <v>664144.32999999996</v>
      </c>
      <c r="P805" s="234">
        <f t="shared" si="121"/>
        <v>68.720000000088476</v>
      </c>
      <c r="Q805" s="353"/>
      <c r="R805" s="226">
        <v>651966.21</v>
      </c>
      <c r="S805" s="226">
        <v>652918.06000000006</v>
      </c>
      <c r="T805" s="227">
        <v>653869.91</v>
      </c>
      <c r="U805" s="227">
        <v>654821.76</v>
      </c>
      <c r="V805" s="227">
        <v>655773.61</v>
      </c>
      <c r="W805" s="227">
        <v>656725.46</v>
      </c>
      <c r="X805" s="227">
        <v>657677.31000000006</v>
      </c>
      <c r="Y805" s="227">
        <v>658629.16</v>
      </c>
      <c r="Z805" s="227">
        <v>659581.01</v>
      </c>
      <c r="AA805" s="227">
        <v>660532.86</v>
      </c>
      <c r="AB805" s="227">
        <v>661484.71</v>
      </c>
      <c r="AC805" s="227">
        <v>662436.56000000006</v>
      </c>
      <c r="AD805" s="227">
        <v>663388.41</v>
      </c>
      <c r="AE805" s="226">
        <v>663457.13</v>
      </c>
      <c r="AF805" s="227">
        <v>663525.85</v>
      </c>
      <c r="AG805" s="227">
        <v>663594.57000000007</v>
      </c>
      <c r="AH805" s="227">
        <v>663663.29</v>
      </c>
      <c r="AI805" s="227">
        <v>663732.01</v>
      </c>
      <c r="AJ805" s="227">
        <v>663800.73</v>
      </c>
      <c r="AK805" s="227">
        <v>663869.45000000007</v>
      </c>
      <c r="AL805" s="227">
        <v>663938.17000000004</v>
      </c>
      <c r="AM805" s="227">
        <v>664006.89</v>
      </c>
      <c r="AN805" s="227">
        <v>664075.61</v>
      </c>
      <c r="AO805" s="227">
        <v>664144.32999999996</v>
      </c>
      <c r="AP805" s="228">
        <v>664213.05000000005</v>
      </c>
      <c r="AQ805" s="227"/>
    </row>
    <row r="806" spans="1:43" s="13" customFormat="1" ht="12.75" outlineLevel="2" x14ac:dyDescent="0.2">
      <c r="A806" s="360" t="s">
        <v>1417</v>
      </c>
      <c r="B806" s="361" t="s">
        <v>2287</v>
      </c>
      <c r="C806" s="362" t="s">
        <v>3156</v>
      </c>
      <c r="D806" s="363"/>
      <c r="E806" s="364"/>
      <c r="F806" s="227">
        <v>0</v>
      </c>
      <c r="G806" s="227">
        <v>0</v>
      </c>
      <c r="H806" s="227">
        <f t="shared" si="118"/>
        <v>0</v>
      </c>
      <c r="I806" s="437">
        <f t="shared" si="119"/>
        <v>0</v>
      </c>
      <c r="J806" s="437"/>
      <c r="K806" s="365"/>
      <c r="L806" s="18">
        <v>0</v>
      </c>
      <c r="M806" s="234">
        <f t="shared" si="120"/>
        <v>0</v>
      </c>
      <c r="N806" s="365"/>
      <c r="O806" s="18">
        <v>0</v>
      </c>
      <c r="P806" s="234">
        <f t="shared" si="121"/>
        <v>0</v>
      </c>
      <c r="Q806" s="353"/>
      <c r="R806" s="226">
        <v>1792.8400000000001</v>
      </c>
      <c r="S806" s="226">
        <v>1273.1100000000001</v>
      </c>
      <c r="T806" s="227">
        <v>-308.43</v>
      </c>
      <c r="U806" s="227">
        <v>118.35000000000001</v>
      </c>
      <c r="V806" s="227">
        <v>-0.02</v>
      </c>
      <c r="W806" s="227">
        <v>-0.02</v>
      </c>
      <c r="X806" s="227">
        <v>0</v>
      </c>
      <c r="Y806" s="227">
        <v>0</v>
      </c>
      <c r="Z806" s="227">
        <v>0</v>
      </c>
      <c r="AA806" s="227">
        <v>0</v>
      </c>
      <c r="AB806" s="227">
        <v>0</v>
      </c>
      <c r="AC806" s="227">
        <v>0</v>
      </c>
      <c r="AD806" s="227">
        <v>0</v>
      </c>
      <c r="AE806" s="226">
        <v>0</v>
      </c>
      <c r="AF806" s="227">
        <v>0</v>
      </c>
      <c r="AG806" s="227">
        <v>0</v>
      </c>
      <c r="AH806" s="227">
        <v>0</v>
      </c>
      <c r="AI806" s="227">
        <v>0</v>
      </c>
      <c r="AJ806" s="227">
        <v>0</v>
      </c>
      <c r="AK806" s="227">
        <v>0</v>
      </c>
      <c r="AL806" s="227">
        <v>0</v>
      </c>
      <c r="AM806" s="227">
        <v>0</v>
      </c>
      <c r="AN806" s="227">
        <v>0</v>
      </c>
      <c r="AO806" s="227">
        <v>0</v>
      </c>
      <c r="AP806" s="228">
        <v>0</v>
      </c>
      <c r="AQ806" s="227"/>
    </row>
    <row r="807" spans="1:43" s="13" customFormat="1" ht="12.75" outlineLevel="2" x14ac:dyDescent="0.2">
      <c r="A807" s="360" t="s">
        <v>1418</v>
      </c>
      <c r="B807" s="361" t="s">
        <v>2288</v>
      </c>
      <c r="C807" s="362" t="s">
        <v>3157</v>
      </c>
      <c r="D807" s="363"/>
      <c r="E807" s="364"/>
      <c r="F807" s="227">
        <v>5575.08</v>
      </c>
      <c r="G807" s="227">
        <v>10663.5</v>
      </c>
      <c r="H807" s="227">
        <f t="shared" si="118"/>
        <v>-5088.42</v>
      </c>
      <c r="I807" s="437">
        <f t="shared" si="119"/>
        <v>-0.47718103812069207</v>
      </c>
      <c r="J807" s="437"/>
      <c r="K807" s="365"/>
      <c r="L807" s="18">
        <v>10663.5</v>
      </c>
      <c r="M807" s="234">
        <f t="shared" si="120"/>
        <v>-5088.42</v>
      </c>
      <c r="N807" s="365"/>
      <c r="O807" s="18">
        <v>0</v>
      </c>
      <c r="P807" s="234">
        <f t="shared" si="121"/>
        <v>5575.08</v>
      </c>
      <c r="Q807" s="353"/>
      <c r="R807" s="226">
        <v>0</v>
      </c>
      <c r="S807" s="226">
        <v>0</v>
      </c>
      <c r="T807" s="227">
        <v>0</v>
      </c>
      <c r="U807" s="227">
        <v>0</v>
      </c>
      <c r="V807" s="227">
        <v>0</v>
      </c>
      <c r="W807" s="227">
        <v>0</v>
      </c>
      <c r="X807" s="227">
        <v>0</v>
      </c>
      <c r="Y807" s="227">
        <v>0</v>
      </c>
      <c r="Z807" s="227">
        <v>0</v>
      </c>
      <c r="AA807" s="227">
        <v>0</v>
      </c>
      <c r="AB807" s="227">
        <v>-0.33</v>
      </c>
      <c r="AC807" s="227">
        <v>0</v>
      </c>
      <c r="AD807" s="227">
        <v>10663.5</v>
      </c>
      <c r="AE807" s="226">
        <v>9164.630000000001</v>
      </c>
      <c r="AF807" s="227">
        <v>11664.02</v>
      </c>
      <c r="AG807" s="227">
        <v>0</v>
      </c>
      <c r="AH807" s="227">
        <v>-50131.25</v>
      </c>
      <c r="AI807" s="227">
        <v>0</v>
      </c>
      <c r="AJ807" s="227">
        <v>0</v>
      </c>
      <c r="AK807" s="227">
        <v>3465.75</v>
      </c>
      <c r="AL807" s="227">
        <v>0</v>
      </c>
      <c r="AM807" s="227">
        <v>0</v>
      </c>
      <c r="AN807" s="227">
        <v>12865.35</v>
      </c>
      <c r="AO807" s="227">
        <v>0</v>
      </c>
      <c r="AP807" s="228">
        <v>5575.08</v>
      </c>
      <c r="AQ807" s="227"/>
    </row>
    <row r="808" spans="1:43" s="13" customFormat="1" ht="12.75" outlineLevel="2" x14ac:dyDescent="0.2">
      <c r="A808" s="360" t="s">
        <v>1419</v>
      </c>
      <c r="B808" s="361" t="s">
        <v>2289</v>
      </c>
      <c r="C808" s="362" t="s">
        <v>3158</v>
      </c>
      <c r="D808" s="363"/>
      <c r="E808" s="364"/>
      <c r="F808" s="227">
        <v>1762275.7000000002</v>
      </c>
      <c r="G808" s="227">
        <v>2802402.79</v>
      </c>
      <c r="H808" s="227">
        <f t="shared" si="118"/>
        <v>-1040127.0899999999</v>
      </c>
      <c r="I808" s="437">
        <f t="shared" si="119"/>
        <v>-0.37115545763498181</v>
      </c>
      <c r="J808" s="437"/>
      <c r="K808" s="365"/>
      <c r="L808" s="18">
        <v>2802402.79</v>
      </c>
      <c r="M808" s="234">
        <f t="shared" si="120"/>
        <v>-1040127.0899999999</v>
      </c>
      <c r="N808" s="365"/>
      <c r="O808" s="18">
        <v>2442664.71</v>
      </c>
      <c r="P808" s="234">
        <f t="shared" si="121"/>
        <v>-680389.00999999978</v>
      </c>
      <c r="Q808" s="353"/>
      <c r="R808" s="226">
        <v>738711.81</v>
      </c>
      <c r="S808" s="226">
        <v>1155634.8700000001</v>
      </c>
      <c r="T808" s="227">
        <v>1072000.1100000001</v>
      </c>
      <c r="U808" s="227">
        <v>1483396.75</v>
      </c>
      <c r="V808" s="227">
        <v>756828.4</v>
      </c>
      <c r="W808" s="227">
        <v>743851.08</v>
      </c>
      <c r="X808" s="227">
        <v>3209110.25</v>
      </c>
      <c r="Y808" s="227">
        <v>1305349.6499999999</v>
      </c>
      <c r="Z808" s="227">
        <v>1057177.18</v>
      </c>
      <c r="AA808" s="227">
        <v>1088283.69</v>
      </c>
      <c r="AB808" s="227">
        <v>927935.52</v>
      </c>
      <c r="AC808" s="227">
        <v>3110579.57</v>
      </c>
      <c r="AD808" s="227">
        <v>2802402.79</v>
      </c>
      <c r="AE808" s="226">
        <v>2831424.69</v>
      </c>
      <c r="AF808" s="227">
        <v>3674648.54</v>
      </c>
      <c r="AG808" s="227">
        <v>4012424.09</v>
      </c>
      <c r="AH808" s="227">
        <v>3107620.73</v>
      </c>
      <c r="AI808" s="227">
        <v>3144245.85</v>
      </c>
      <c r="AJ808" s="227">
        <v>5324010.2300000004</v>
      </c>
      <c r="AK808" s="227">
        <v>2996158.04</v>
      </c>
      <c r="AL808" s="227">
        <v>4696194.05</v>
      </c>
      <c r="AM808" s="227">
        <v>4861258.25</v>
      </c>
      <c r="AN808" s="227">
        <v>3376137.01</v>
      </c>
      <c r="AO808" s="227">
        <v>2442664.71</v>
      </c>
      <c r="AP808" s="228">
        <v>1762275.7000000002</v>
      </c>
      <c r="AQ808" s="227"/>
    </row>
    <row r="809" spans="1:43" s="13" customFormat="1" ht="12.75" outlineLevel="2" x14ac:dyDescent="0.2">
      <c r="A809" s="360" t="s">
        <v>1420</v>
      </c>
      <c r="B809" s="361" t="s">
        <v>2290</v>
      </c>
      <c r="C809" s="362" t="s">
        <v>3159</v>
      </c>
      <c r="D809" s="363"/>
      <c r="E809" s="364"/>
      <c r="F809" s="227">
        <v>1367171.34</v>
      </c>
      <c r="G809" s="227">
        <v>1980301.98</v>
      </c>
      <c r="H809" s="227">
        <f t="shared" si="118"/>
        <v>-613130.6399999999</v>
      </c>
      <c r="I809" s="437">
        <f t="shared" si="119"/>
        <v>-0.30961471845824234</v>
      </c>
      <c r="J809" s="437"/>
      <c r="K809" s="365"/>
      <c r="L809" s="18">
        <v>1980301.98</v>
      </c>
      <c r="M809" s="234">
        <f t="shared" si="120"/>
        <v>-613130.6399999999</v>
      </c>
      <c r="N809" s="365"/>
      <c r="O809" s="18">
        <v>1418265.56</v>
      </c>
      <c r="P809" s="234">
        <f t="shared" si="121"/>
        <v>-51094.219999999972</v>
      </c>
      <c r="Q809" s="353"/>
      <c r="R809" s="226">
        <v>2643690.42</v>
      </c>
      <c r="S809" s="226">
        <v>2588408.0499999998</v>
      </c>
      <c r="T809" s="227">
        <v>2533125.6800000002</v>
      </c>
      <c r="U809" s="227">
        <v>2477843.31</v>
      </c>
      <c r="V809" s="227">
        <v>2422560.94</v>
      </c>
      <c r="W809" s="227">
        <v>2367278.5699999998</v>
      </c>
      <c r="X809" s="227">
        <v>2311996.2000000002</v>
      </c>
      <c r="Y809" s="227">
        <v>2256713.83</v>
      </c>
      <c r="Z809" s="227">
        <v>2201431.46</v>
      </c>
      <c r="AA809" s="227">
        <v>2146149.09</v>
      </c>
      <c r="AB809" s="227">
        <v>2090866.72</v>
      </c>
      <c r="AC809" s="227">
        <v>2035584.35</v>
      </c>
      <c r="AD809" s="227">
        <v>1980301.98</v>
      </c>
      <c r="AE809" s="226">
        <v>1929207.76</v>
      </c>
      <c r="AF809" s="227">
        <v>1878113.54</v>
      </c>
      <c r="AG809" s="227">
        <v>1827019.32</v>
      </c>
      <c r="AH809" s="227">
        <v>1775925.1</v>
      </c>
      <c r="AI809" s="227">
        <v>1724830.88</v>
      </c>
      <c r="AJ809" s="227">
        <v>1673736.6600000001</v>
      </c>
      <c r="AK809" s="227">
        <v>1622642.44</v>
      </c>
      <c r="AL809" s="227">
        <v>1571548.22</v>
      </c>
      <c r="AM809" s="227">
        <v>1520454</v>
      </c>
      <c r="AN809" s="227">
        <v>1469359.78</v>
      </c>
      <c r="AO809" s="227">
        <v>1418265.56</v>
      </c>
      <c r="AP809" s="228">
        <v>1367171.34</v>
      </c>
      <c r="AQ809" s="227"/>
    </row>
    <row r="810" spans="1:43" s="13" customFormat="1" ht="12.75" outlineLevel="2" x14ac:dyDescent="0.2">
      <c r="A810" s="360" t="s">
        <v>1421</v>
      </c>
      <c r="B810" s="361" t="s">
        <v>2291</v>
      </c>
      <c r="C810" s="362" t="s">
        <v>3160</v>
      </c>
      <c r="D810" s="363"/>
      <c r="E810" s="364"/>
      <c r="F810" s="227">
        <v>17534.16</v>
      </c>
      <c r="G810" s="227">
        <v>25795.66</v>
      </c>
      <c r="H810" s="227">
        <f t="shared" si="118"/>
        <v>-8261.5</v>
      </c>
      <c r="I810" s="437">
        <f t="shared" si="119"/>
        <v>-0.32026705267475225</v>
      </c>
      <c r="J810" s="437"/>
      <c r="K810" s="365"/>
      <c r="L810" s="18">
        <v>25795.66</v>
      </c>
      <c r="M810" s="234">
        <f t="shared" si="120"/>
        <v>-8261.5</v>
      </c>
      <c r="N810" s="365"/>
      <c r="O810" s="18">
        <v>17534.16</v>
      </c>
      <c r="P810" s="234">
        <f t="shared" si="121"/>
        <v>0</v>
      </c>
      <c r="Q810" s="353"/>
      <c r="R810" s="226">
        <v>31628.45</v>
      </c>
      <c r="S810" s="226">
        <v>30178.57</v>
      </c>
      <c r="T810" s="227">
        <v>30178.57</v>
      </c>
      <c r="U810" s="227">
        <v>30178.57</v>
      </c>
      <c r="V810" s="227">
        <v>30178.57</v>
      </c>
      <c r="W810" s="227">
        <v>30178.57</v>
      </c>
      <c r="X810" s="227">
        <v>29059.31</v>
      </c>
      <c r="Y810" s="227">
        <v>25795.66</v>
      </c>
      <c r="Z810" s="227">
        <v>25795.66</v>
      </c>
      <c r="AA810" s="227">
        <v>25795.66</v>
      </c>
      <c r="AB810" s="227">
        <v>25795.66</v>
      </c>
      <c r="AC810" s="227">
        <v>25795.66</v>
      </c>
      <c r="AD810" s="227">
        <v>25795.66</v>
      </c>
      <c r="AE810" s="226">
        <v>25795.66</v>
      </c>
      <c r="AF810" s="227">
        <v>25795.66</v>
      </c>
      <c r="AG810" s="227">
        <v>25795.66</v>
      </c>
      <c r="AH810" s="227">
        <v>24768.62</v>
      </c>
      <c r="AI810" s="227">
        <v>24768.62</v>
      </c>
      <c r="AJ810" s="227">
        <v>22560.9</v>
      </c>
      <c r="AK810" s="227">
        <v>22560.9</v>
      </c>
      <c r="AL810" s="227">
        <v>22560.9</v>
      </c>
      <c r="AM810" s="227">
        <v>17534.16</v>
      </c>
      <c r="AN810" s="227">
        <v>17534.16</v>
      </c>
      <c r="AO810" s="227">
        <v>17534.16</v>
      </c>
      <c r="AP810" s="228">
        <v>17534.16</v>
      </c>
      <c r="AQ810" s="227"/>
    </row>
    <row r="811" spans="1:43" s="13" customFormat="1" ht="12.75" outlineLevel="2" x14ac:dyDescent="0.2">
      <c r="A811" s="360" t="s">
        <v>1422</v>
      </c>
      <c r="B811" s="361" t="s">
        <v>2292</v>
      </c>
      <c r="C811" s="362" t="s">
        <v>3161</v>
      </c>
      <c r="D811" s="363"/>
      <c r="E811" s="364"/>
      <c r="F811" s="227">
        <v>0</v>
      </c>
      <c r="G811" s="227">
        <v>0</v>
      </c>
      <c r="H811" s="227">
        <f t="shared" si="118"/>
        <v>0</v>
      </c>
      <c r="I811" s="437">
        <f t="shared" si="119"/>
        <v>0</v>
      </c>
      <c r="J811" s="437"/>
      <c r="K811" s="365"/>
      <c r="L811" s="18">
        <v>0</v>
      </c>
      <c r="M811" s="234">
        <f t="shared" si="120"/>
        <v>0</v>
      </c>
      <c r="N811" s="365"/>
      <c r="O811" s="18">
        <v>4186</v>
      </c>
      <c r="P811" s="234">
        <f t="shared" si="121"/>
        <v>-4186</v>
      </c>
      <c r="Q811" s="353"/>
      <c r="R811" s="226">
        <v>0</v>
      </c>
      <c r="S811" s="226">
        <v>0</v>
      </c>
      <c r="T811" s="227">
        <v>0</v>
      </c>
      <c r="U811" s="227">
        <v>0</v>
      </c>
      <c r="V811" s="227">
        <v>0</v>
      </c>
      <c r="W811" s="227">
        <v>0</v>
      </c>
      <c r="X811" s="227">
        <v>0</v>
      </c>
      <c r="Y811" s="227">
        <v>0</v>
      </c>
      <c r="Z811" s="227">
        <v>0</v>
      </c>
      <c r="AA811" s="227">
        <v>0</v>
      </c>
      <c r="AB811" s="227">
        <v>0</v>
      </c>
      <c r="AC811" s="227">
        <v>0</v>
      </c>
      <c r="AD811" s="227">
        <v>0</v>
      </c>
      <c r="AE811" s="226">
        <v>0</v>
      </c>
      <c r="AF811" s="227">
        <v>0</v>
      </c>
      <c r="AG811" s="227">
        <v>0</v>
      </c>
      <c r="AH811" s="227">
        <v>0</v>
      </c>
      <c r="AI811" s="227">
        <v>0</v>
      </c>
      <c r="AJ811" s="227">
        <v>0</v>
      </c>
      <c r="AK811" s="227">
        <v>0</v>
      </c>
      <c r="AL811" s="227">
        <v>4186</v>
      </c>
      <c r="AM811" s="227">
        <v>0</v>
      </c>
      <c r="AN811" s="227">
        <v>4186</v>
      </c>
      <c r="AO811" s="227">
        <v>4186</v>
      </c>
      <c r="AP811" s="228">
        <v>0</v>
      </c>
      <c r="AQ811" s="227"/>
    </row>
    <row r="812" spans="1:43" s="13" customFormat="1" ht="12.75" outlineLevel="2" x14ac:dyDescent="0.2">
      <c r="A812" s="360" t="s">
        <v>1423</v>
      </c>
      <c r="B812" s="361" t="s">
        <v>2293</v>
      </c>
      <c r="C812" s="362" t="s">
        <v>3162</v>
      </c>
      <c r="D812" s="363"/>
      <c r="E812" s="364"/>
      <c r="F812" s="227">
        <v>4258.0200000000004</v>
      </c>
      <c r="G812" s="227">
        <v>15840</v>
      </c>
      <c r="H812" s="227">
        <f t="shared" si="118"/>
        <v>-11581.98</v>
      </c>
      <c r="I812" s="437">
        <f t="shared" si="119"/>
        <v>-0.73118560606060601</v>
      </c>
      <c r="J812" s="437"/>
      <c r="K812" s="365"/>
      <c r="L812" s="18">
        <v>15840</v>
      </c>
      <c r="M812" s="234">
        <f t="shared" si="120"/>
        <v>-11581.98</v>
      </c>
      <c r="N812" s="365"/>
      <c r="O812" s="18">
        <v>12922.470000000001</v>
      </c>
      <c r="P812" s="234">
        <f t="shared" si="121"/>
        <v>-8664.4500000000007</v>
      </c>
      <c r="Q812" s="353"/>
      <c r="R812" s="226">
        <v>14163</v>
      </c>
      <c r="S812" s="226">
        <v>11908</v>
      </c>
      <c r="T812" s="227">
        <v>6376</v>
      </c>
      <c r="U812" s="227">
        <v>13767</v>
      </c>
      <c r="V812" s="227">
        <v>13967</v>
      </c>
      <c r="W812" s="227">
        <v>13767</v>
      </c>
      <c r="X812" s="227">
        <v>14999</v>
      </c>
      <c r="Y812" s="227">
        <v>16809</v>
      </c>
      <c r="Z812" s="227">
        <v>1928</v>
      </c>
      <c r="AA812" s="227">
        <v>1836</v>
      </c>
      <c r="AB812" s="227">
        <v>21232</v>
      </c>
      <c r="AC812" s="227">
        <v>17126</v>
      </c>
      <c r="AD812" s="227">
        <v>15840</v>
      </c>
      <c r="AE812" s="226">
        <v>8847</v>
      </c>
      <c r="AF812" s="227">
        <v>7281</v>
      </c>
      <c r="AG812" s="227">
        <v>5775</v>
      </c>
      <c r="AH812" s="227">
        <v>-740.47</v>
      </c>
      <c r="AI812" s="227">
        <v>2007.53</v>
      </c>
      <c r="AJ812" s="227">
        <v>18082.53</v>
      </c>
      <c r="AK812" s="227">
        <v>36530.200000000004</v>
      </c>
      <c r="AL812" s="227">
        <v>17298.11</v>
      </c>
      <c r="AM812" s="227">
        <v>9097.06</v>
      </c>
      <c r="AN812" s="227">
        <v>1907.02</v>
      </c>
      <c r="AO812" s="227">
        <v>12922.470000000001</v>
      </c>
      <c r="AP812" s="228">
        <v>4258.0200000000004</v>
      </c>
      <c r="AQ812" s="227"/>
    </row>
    <row r="813" spans="1:43" s="13" customFormat="1" ht="12.75" outlineLevel="2" x14ac:dyDescent="0.2">
      <c r="A813" s="360" t="s">
        <v>1424</v>
      </c>
      <c r="B813" s="361" t="s">
        <v>2294</v>
      </c>
      <c r="C813" s="362" t="s">
        <v>3163</v>
      </c>
      <c r="D813" s="363"/>
      <c r="E813" s="364"/>
      <c r="F813" s="227">
        <v>-769.00200000000007</v>
      </c>
      <c r="G813" s="227">
        <v>-15840</v>
      </c>
      <c r="H813" s="227">
        <f t="shared" si="118"/>
        <v>15070.998</v>
      </c>
      <c r="I813" s="437">
        <f t="shared" si="119"/>
        <v>0.95145189393939389</v>
      </c>
      <c r="J813" s="437"/>
      <c r="K813" s="365"/>
      <c r="L813" s="18">
        <v>-15840</v>
      </c>
      <c r="M813" s="234">
        <f t="shared" si="120"/>
        <v>15070.998</v>
      </c>
      <c r="N813" s="365"/>
      <c r="O813" s="18">
        <v>-769.00200000000007</v>
      </c>
      <c r="P813" s="234">
        <f t="shared" si="121"/>
        <v>0</v>
      </c>
      <c r="Q813" s="353"/>
      <c r="R813" s="226">
        <v>-14163</v>
      </c>
      <c r="S813" s="226">
        <v>-12677.002</v>
      </c>
      <c r="T813" s="227">
        <v>-7145.0020000000004</v>
      </c>
      <c r="U813" s="227">
        <v>-13767</v>
      </c>
      <c r="V813" s="227">
        <v>-14536.002</v>
      </c>
      <c r="W813" s="227">
        <v>-14536.002</v>
      </c>
      <c r="X813" s="227">
        <v>-13637.002</v>
      </c>
      <c r="Y813" s="227">
        <v>-14198.002</v>
      </c>
      <c r="Z813" s="227">
        <v>-2970.002</v>
      </c>
      <c r="AA813" s="227">
        <v>-1836</v>
      </c>
      <c r="AB813" s="227">
        <v>-22366.002</v>
      </c>
      <c r="AC813" s="227">
        <v>-18260.002</v>
      </c>
      <c r="AD813" s="227">
        <v>-15840</v>
      </c>
      <c r="AE813" s="226">
        <v>-9613.0020000000004</v>
      </c>
      <c r="AF813" s="227">
        <v>-13109.002</v>
      </c>
      <c r="AG813" s="227">
        <v>-5775</v>
      </c>
      <c r="AH813" s="227">
        <v>-769.00200000000007</v>
      </c>
      <c r="AI813" s="227">
        <v>-3517.002</v>
      </c>
      <c r="AJ813" s="227">
        <v>-18082.53</v>
      </c>
      <c r="AK813" s="227">
        <v>-22416.002</v>
      </c>
      <c r="AL813" s="227">
        <v>-15406.002</v>
      </c>
      <c r="AM813" s="227">
        <v>0</v>
      </c>
      <c r="AN813" s="227">
        <v>-769.00200000000007</v>
      </c>
      <c r="AO813" s="227">
        <v>-769.00200000000007</v>
      </c>
      <c r="AP813" s="228">
        <v>-769.00200000000007</v>
      </c>
      <c r="AQ813" s="227"/>
    </row>
    <row r="814" spans="1:43" s="13" customFormat="1" ht="12.75" outlineLevel="2" x14ac:dyDescent="0.2">
      <c r="A814" s="360" t="s">
        <v>1425</v>
      </c>
      <c r="B814" s="361" t="s">
        <v>2295</v>
      </c>
      <c r="C814" s="362" t="s">
        <v>3164</v>
      </c>
      <c r="D814" s="363"/>
      <c r="E814" s="364"/>
      <c r="F814" s="227">
        <v>11773.300000000001</v>
      </c>
      <c r="G814" s="227">
        <v>0</v>
      </c>
      <c r="H814" s="227">
        <f t="shared" ref="H814:H877" si="122">+F814-G814</f>
        <v>11773.300000000001</v>
      </c>
      <c r="I814" s="437" t="str">
        <f t="shared" ref="I814:I877" si="123">IF(G814&lt;0,IF(H814=0,0,IF(OR(G814=0,F814=0),"N.M.",IF(ABS(H814/G814)&gt;=10,"N.M.",H814/(-G814)))),IF(H814=0,0,IF(OR(G814=0,F814=0),"N.M.",IF(ABS(H814/G814)&gt;=10,"N.M.",H814/G814))))</f>
        <v>N.M.</v>
      </c>
      <c r="J814" s="437"/>
      <c r="K814" s="365"/>
      <c r="L814" s="18">
        <v>0</v>
      </c>
      <c r="M814" s="234">
        <f t="shared" ref="M814:M877" si="124">F814-L814</f>
        <v>11773.300000000001</v>
      </c>
      <c r="N814" s="365"/>
      <c r="O814" s="18">
        <v>0</v>
      </c>
      <c r="P814" s="234">
        <f t="shared" ref="P814:P877" si="125">+F814-O814</f>
        <v>11773.300000000001</v>
      </c>
      <c r="Q814" s="353"/>
      <c r="R814" s="226">
        <v>0</v>
      </c>
      <c r="S814" s="226">
        <v>0</v>
      </c>
      <c r="T814" s="227">
        <v>0</v>
      </c>
      <c r="U814" s="227">
        <v>0</v>
      </c>
      <c r="V814" s="227">
        <v>0</v>
      </c>
      <c r="W814" s="227">
        <v>0</v>
      </c>
      <c r="X814" s="227">
        <v>0</v>
      </c>
      <c r="Y814" s="227">
        <v>0</v>
      </c>
      <c r="Z814" s="227">
        <v>0</v>
      </c>
      <c r="AA814" s="227">
        <v>0</v>
      </c>
      <c r="AB814" s="227">
        <v>0</v>
      </c>
      <c r="AC814" s="227">
        <v>0</v>
      </c>
      <c r="AD814" s="227">
        <v>0</v>
      </c>
      <c r="AE814" s="226">
        <v>0</v>
      </c>
      <c r="AF814" s="227">
        <v>0</v>
      </c>
      <c r="AG814" s="227">
        <v>0</v>
      </c>
      <c r="AH814" s="227">
        <v>0</v>
      </c>
      <c r="AI814" s="227">
        <v>0</v>
      </c>
      <c r="AJ814" s="227">
        <v>0</v>
      </c>
      <c r="AK814" s="227">
        <v>0</v>
      </c>
      <c r="AL814" s="227">
        <v>0</v>
      </c>
      <c r="AM814" s="227">
        <v>0</v>
      </c>
      <c r="AN814" s="227">
        <v>0</v>
      </c>
      <c r="AO814" s="227">
        <v>0</v>
      </c>
      <c r="AP814" s="228">
        <v>11773.300000000001</v>
      </c>
      <c r="AQ814" s="227"/>
    </row>
    <row r="815" spans="1:43" s="13" customFormat="1" ht="12.75" outlineLevel="2" x14ac:dyDescent="0.2">
      <c r="A815" s="360" t="s">
        <v>1426</v>
      </c>
      <c r="B815" s="361" t="s">
        <v>2296</v>
      </c>
      <c r="C815" s="362" t="s">
        <v>3165</v>
      </c>
      <c r="D815" s="363"/>
      <c r="E815" s="364"/>
      <c r="F815" s="227">
        <v>38759.520000000004</v>
      </c>
      <c r="G815" s="227">
        <v>31051.77</v>
      </c>
      <c r="H815" s="227">
        <f t="shared" si="122"/>
        <v>7707.7500000000036</v>
      </c>
      <c r="I815" s="437">
        <f t="shared" si="123"/>
        <v>0.24822256509049254</v>
      </c>
      <c r="J815" s="437"/>
      <c r="K815" s="365"/>
      <c r="L815" s="18">
        <v>31051.77</v>
      </c>
      <c r="M815" s="234">
        <f t="shared" si="124"/>
        <v>7707.7500000000036</v>
      </c>
      <c r="N815" s="365"/>
      <c r="O815" s="18">
        <v>45218.03</v>
      </c>
      <c r="P815" s="234">
        <f t="shared" si="125"/>
        <v>-6458.5099999999948</v>
      </c>
      <c r="Q815" s="353"/>
      <c r="R815" s="226">
        <v>47987.73</v>
      </c>
      <c r="S815" s="226">
        <v>50452.28</v>
      </c>
      <c r="T815" s="227">
        <v>11537.77</v>
      </c>
      <c r="U815" s="227">
        <v>5437.84</v>
      </c>
      <c r="V815" s="227">
        <v>2839.64</v>
      </c>
      <c r="W815" s="227">
        <v>3211.79</v>
      </c>
      <c r="X815" s="227">
        <v>2858.71</v>
      </c>
      <c r="Y815" s="227">
        <v>399224.92</v>
      </c>
      <c r="Z815" s="227">
        <v>364231.67</v>
      </c>
      <c r="AA815" s="227">
        <v>85532.77</v>
      </c>
      <c r="AB815" s="227">
        <v>42889.98</v>
      </c>
      <c r="AC815" s="227">
        <v>30716.74</v>
      </c>
      <c r="AD815" s="227">
        <v>31051.77</v>
      </c>
      <c r="AE815" s="226">
        <v>33115.39</v>
      </c>
      <c r="AF815" s="227">
        <v>32395.59</v>
      </c>
      <c r="AG815" s="227">
        <v>85898.650000000009</v>
      </c>
      <c r="AH815" s="227">
        <v>31799.89</v>
      </c>
      <c r="AI815" s="227">
        <v>33517.71</v>
      </c>
      <c r="AJ815" s="227">
        <v>60145.06</v>
      </c>
      <c r="AK815" s="227">
        <v>31721.59</v>
      </c>
      <c r="AL815" s="227">
        <v>123303.33</v>
      </c>
      <c r="AM815" s="227">
        <v>130134.6</v>
      </c>
      <c r="AN815" s="227">
        <v>45235.67</v>
      </c>
      <c r="AO815" s="227">
        <v>45218.03</v>
      </c>
      <c r="AP815" s="228">
        <v>38759.520000000004</v>
      </c>
      <c r="AQ815" s="227"/>
    </row>
    <row r="816" spans="1:43" s="13" customFormat="1" ht="12.75" outlineLevel="2" x14ac:dyDescent="0.2">
      <c r="A816" s="360" t="s">
        <v>1427</v>
      </c>
      <c r="B816" s="361" t="s">
        <v>2297</v>
      </c>
      <c r="C816" s="362" t="s">
        <v>3166</v>
      </c>
      <c r="D816" s="363"/>
      <c r="E816" s="364"/>
      <c r="F816" s="227">
        <v>-1001623.45</v>
      </c>
      <c r="G816" s="227">
        <v>0</v>
      </c>
      <c r="H816" s="227">
        <f t="shared" si="122"/>
        <v>-1001623.45</v>
      </c>
      <c r="I816" s="437" t="str">
        <f t="shared" si="123"/>
        <v>N.M.</v>
      </c>
      <c r="J816" s="437"/>
      <c r="K816" s="365"/>
      <c r="L816" s="18">
        <v>0</v>
      </c>
      <c r="M816" s="234">
        <f t="shared" si="124"/>
        <v>-1001623.45</v>
      </c>
      <c r="N816" s="365"/>
      <c r="O816" s="18">
        <v>-787462.57000000007</v>
      </c>
      <c r="P816" s="234">
        <f t="shared" si="125"/>
        <v>-214160.87999999989</v>
      </c>
      <c r="Q816" s="353"/>
      <c r="R816" s="226">
        <v>0</v>
      </c>
      <c r="S816" s="226">
        <v>0</v>
      </c>
      <c r="T816" s="227">
        <v>0</v>
      </c>
      <c r="U816" s="227">
        <v>0</v>
      </c>
      <c r="V816" s="227">
        <v>0</v>
      </c>
      <c r="W816" s="227">
        <v>0</v>
      </c>
      <c r="X816" s="227">
        <v>0</v>
      </c>
      <c r="Y816" s="227">
        <v>0</v>
      </c>
      <c r="Z816" s="227">
        <v>0</v>
      </c>
      <c r="AA816" s="227">
        <v>0</v>
      </c>
      <c r="AB816" s="227">
        <v>0</v>
      </c>
      <c r="AC816" s="227">
        <v>0</v>
      </c>
      <c r="AD816" s="227">
        <v>0</v>
      </c>
      <c r="AE816" s="226">
        <v>0</v>
      </c>
      <c r="AF816" s="227">
        <v>-1053976.02</v>
      </c>
      <c r="AG816" s="227">
        <v>-865638.72</v>
      </c>
      <c r="AH816" s="227">
        <v>-893546.70000000007</v>
      </c>
      <c r="AI816" s="227">
        <v>-894643.87</v>
      </c>
      <c r="AJ816" s="227">
        <v>-982685.29</v>
      </c>
      <c r="AK816" s="227">
        <v>-1020874.93</v>
      </c>
      <c r="AL816" s="227">
        <v>-917461.81</v>
      </c>
      <c r="AM816" s="227">
        <v>-865849.1</v>
      </c>
      <c r="AN816" s="227">
        <v>-762766.71</v>
      </c>
      <c r="AO816" s="227">
        <v>-787462.57000000007</v>
      </c>
      <c r="AP816" s="228">
        <v>-1001623.45</v>
      </c>
      <c r="AQ816" s="227"/>
    </row>
    <row r="817" spans="1:43" s="13" customFormat="1" ht="12.75" outlineLevel="2" x14ac:dyDescent="0.2">
      <c r="A817" s="360" t="s">
        <v>1428</v>
      </c>
      <c r="B817" s="361" t="s">
        <v>2298</v>
      </c>
      <c r="C817" s="362" t="s">
        <v>3167</v>
      </c>
      <c r="D817" s="363"/>
      <c r="E817" s="364"/>
      <c r="F817" s="227">
        <v>-11313.82</v>
      </c>
      <c r="G817" s="227">
        <v>-3389.19</v>
      </c>
      <c r="H817" s="227">
        <f t="shared" si="122"/>
        <v>-7924.6299999999992</v>
      </c>
      <c r="I817" s="437">
        <f t="shared" si="123"/>
        <v>-2.3382076543362866</v>
      </c>
      <c r="J817" s="437"/>
      <c r="K817" s="365"/>
      <c r="L817" s="18">
        <v>-3389.19</v>
      </c>
      <c r="M817" s="234">
        <f t="shared" si="124"/>
        <v>-7924.6299999999992</v>
      </c>
      <c r="N817" s="365"/>
      <c r="O817" s="18">
        <v>-11235.39</v>
      </c>
      <c r="P817" s="234">
        <f t="shared" si="125"/>
        <v>-78.430000000000291</v>
      </c>
      <c r="Q817" s="353"/>
      <c r="R817" s="226">
        <v>-87344.95</v>
      </c>
      <c r="S817" s="226">
        <v>-86056.78</v>
      </c>
      <c r="T817" s="227">
        <v>-87848.150000000009</v>
      </c>
      <c r="U817" s="227">
        <v>-24008.670000000002</v>
      </c>
      <c r="V817" s="227">
        <v>-9659.25</v>
      </c>
      <c r="W817" s="227">
        <v>-4617.68</v>
      </c>
      <c r="X817" s="227">
        <v>-3627.6</v>
      </c>
      <c r="Y817" s="227">
        <v>-20935.7</v>
      </c>
      <c r="Z817" s="227">
        <v>-14615.45</v>
      </c>
      <c r="AA817" s="227">
        <v>-11899.37</v>
      </c>
      <c r="AB817" s="227">
        <v>-8778.81</v>
      </c>
      <c r="AC817" s="227">
        <v>-2538.4700000000003</v>
      </c>
      <c r="AD817" s="227">
        <v>-3389.19</v>
      </c>
      <c r="AE817" s="226">
        <v>-1413.99</v>
      </c>
      <c r="AF817" s="227">
        <v>-2426.69</v>
      </c>
      <c r="AG817" s="227">
        <v>-4156.57</v>
      </c>
      <c r="AH817" s="227">
        <v>-1980</v>
      </c>
      <c r="AI817" s="227">
        <v>-1121.94</v>
      </c>
      <c r="AJ817" s="227">
        <v>-11870.15</v>
      </c>
      <c r="AK817" s="227">
        <v>-17360.2</v>
      </c>
      <c r="AL817" s="227">
        <v>-10376.98</v>
      </c>
      <c r="AM817" s="227">
        <v>-17657.010000000002</v>
      </c>
      <c r="AN817" s="227">
        <v>-15393.39</v>
      </c>
      <c r="AO817" s="227">
        <v>-11235.39</v>
      </c>
      <c r="AP817" s="228">
        <v>-11313.82</v>
      </c>
      <c r="AQ817" s="227"/>
    </row>
    <row r="818" spans="1:43" s="13" customFormat="1" ht="12.75" outlineLevel="2" x14ac:dyDescent="0.2">
      <c r="A818" s="360" t="s">
        <v>1429</v>
      </c>
      <c r="B818" s="361" t="s">
        <v>2299</v>
      </c>
      <c r="C818" s="362" t="s">
        <v>3168</v>
      </c>
      <c r="D818" s="363"/>
      <c r="E818" s="364"/>
      <c r="F818" s="227">
        <v>10405410.778999999</v>
      </c>
      <c r="G818" s="227">
        <v>24418173.25</v>
      </c>
      <c r="H818" s="227">
        <f t="shared" si="122"/>
        <v>-14012762.471000001</v>
      </c>
      <c r="I818" s="437">
        <f t="shared" si="123"/>
        <v>-0.57386612534580161</v>
      </c>
      <c r="J818" s="437"/>
      <c r="K818" s="365"/>
      <c r="L818" s="18">
        <v>24418173.25</v>
      </c>
      <c r="M818" s="234">
        <f t="shared" si="124"/>
        <v>-14012762.471000001</v>
      </c>
      <c r="N818" s="365"/>
      <c r="O818" s="18">
        <v>34815371.059</v>
      </c>
      <c r="P818" s="234">
        <f t="shared" si="125"/>
        <v>-24409960.280000001</v>
      </c>
      <c r="Q818" s="353"/>
      <c r="R818" s="226">
        <v>18873916.98</v>
      </c>
      <c r="S818" s="226">
        <v>18016787.631999999</v>
      </c>
      <c r="T818" s="227">
        <v>15421334.843</v>
      </c>
      <c r="U818" s="227">
        <v>17808358.002999999</v>
      </c>
      <c r="V818" s="227">
        <v>16272433.763</v>
      </c>
      <c r="W818" s="227">
        <v>16255389.793</v>
      </c>
      <c r="X818" s="227">
        <v>20526810.263</v>
      </c>
      <c r="Y818" s="227">
        <v>9183153.3499999996</v>
      </c>
      <c r="Z818" s="227">
        <v>17646156.34</v>
      </c>
      <c r="AA818" s="227">
        <v>18853672.34</v>
      </c>
      <c r="AB818" s="227">
        <v>19990646.440000001</v>
      </c>
      <c r="AC818" s="227">
        <v>24011730.953000002</v>
      </c>
      <c r="AD818" s="227">
        <v>24418173.25</v>
      </c>
      <c r="AE818" s="226">
        <v>21363322.098999999</v>
      </c>
      <c r="AF818" s="227">
        <v>34744743.420000002</v>
      </c>
      <c r="AG818" s="227">
        <v>21534056.289000001</v>
      </c>
      <c r="AH818" s="227">
        <v>22390588.550000001</v>
      </c>
      <c r="AI818" s="227">
        <v>23986714.438999999</v>
      </c>
      <c r="AJ818" s="227">
        <v>23796731.228999998</v>
      </c>
      <c r="AK818" s="227">
        <v>23708884.509</v>
      </c>
      <c r="AL818" s="227">
        <v>25225355.798999999</v>
      </c>
      <c r="AM818" s="227">
        <v>28930521.146000002</v>
      </c>
      <c r="AN818" s="227">
        <v>35231144.689000003</v>
      </c>
      <c r="AO818" s="227">
        <v>34815371.059</v>
      </c>
      <c r="AP818" s="228">
        <v>10405410.778999999</v>
      </c>
      <c r="AQ818" s="227"/>
    </row>
    <row r="819" spans="1:43" s="13" customFormat="1" ht="12.75" outlineLevel="2" x14ac:dyDescent="0.2">
      <c r="A819" s="360" t="s">
        <v>1430</v>
      </c>
      <c r="B819" s="361" t="s">
        <v>2300</v>
      </c>
      <c r="C819" s="362" t="s">
        <v>3169</v>
      </c>
      <c r="D819" s="363"/>
      <c r="E819" s="364"/>
      <c r="F819" s="227">
        <v>116386.04000000001</v>
      </c>
      <c r="G819" s="227">
        <v>116245.53</v>
      </c>
      <c r="H819" s="227">
        <f t="shared" si="122"/>
        <v>140.51000000000931</v>
      </c>
      <c r="I819" s="437">
        <f t="shared" si="123"/>
        <v>1.2087346498399491E-3</v>
      </c>
      <c r="J819" s="437"/>
      <c r="K819" s="365"/>
      <c r="L819" s="18">
        <v>116245.53</v>
      </c>
      <c r="M819" s="234">
        <f t="shared" si="124"/>
        <v>140.51000000000931</v>
      </c>
      <c r="N819" s="365"/>
      <c r="O819" s="18">
        <v>651033.24</v>
      </c>
      <c r="P819" s="234">
        <f t="shared" si="125"/>
        <v>-534647.19999999995</v>
      </c>
      <c r="Q819" s="353"/>
      <c r="R819" s="226">
        <v>136492.48000000001</v>
      </c>
      <c r="S819" s="226">
        <v>161925.54</v>
      </c>
      <c r="T819" s="227">
        <v>100118.68000000001</v>
      </c>
      <c r="U819" s="227">
        <v>236817.24</v>
      </c>
      <c r="V819" s="227">
        <v>125022.47</v>
      </c>
      <c r="W819" s="227">
        <v>145746.92000000001</v>
      </c>
      <c r="X819" s="227">
        <v>79142.7</v>
      </c>
      <c r="Y819" s="227">
        <v>114330.64</v>
      </c>
      <c r="Z819" s="227">
        <v>86589.67</v>
      </c>
      <c r="AA819" s="227">
        <v>78079.820000000007</v>
      </c>
      <c r="AB819" s="227">
        <v>44079.13</v>
      </c>
      <c r="AC819" s="227">
        <v>128921.76000000001</v>
      </c>
      <c r="AD819" s="227">
        <v>116245.53</v>
      </c>
      <c r="AE819" s="226">
        <v>92023.34</v>
      </c>
      <c r="AF819" s="227">
        <v>239718.92</v>
      </c>
      <c r="AG819" s="227">
        <v>340041.58</v>
      </c>
      <c r="AH819" s="227">
        <v>886749.55</v>
      </c>
      <c r="AI819" s="227">
        <v>167672.73000000001</v>
      </c>
      <c r="AJ819" s="227">
        <v>478900.23</v>
      </c>
      <c r="AK819" s="227">
        <v>334053.59000000003</v>
      </c>
      <c r="AL819" s="227">
        <v>239743.48</v>
      </c>
      <c r="AM819" s="227">
        <v>168435.93</v>
      </c>
      <c r="AN819" s="227">
        <v>-2376252.7800000003</v>
      </c>
      <c r="AO819" s="227">
        <v>651033.24</v>
      </c>
      <c r="AP819" s="228">
        <v>116386.04000000001</v>
      </c>
      <c r="AQ819" s="227"/>
    </row>
    <row r="820" spans="1:43" s="13" customFormat="1" ht="12.75" outlineLevel="2" x14ac:dyDescent="0.2">
      <c r="A820" s="360" t="s">
        <v>1431</v>
      </c>
      <c r="B820" s="361" t="s">
        <v>2301</v>
      </c>
      <c r="C820" s="362" t="s">
        <v>3170</v>
      </c>
      <c r="D820" s="363"/>
      <c r="E820" s="364"/>
      <c r="F820" s="227">
        <v>123595.46</v>
      </c>
      <c r="G820" s="227">
        <v>0.02</v>
      </c>
      <c r="H820" s="227">
        <f t="shared" si="122"/>
        <v>123595.44</v>
      </c>
      <c r="I820" s="437" t="str">
        <f t="shared" si="123"/>
        <v>N.M.</v>
      </c>
      <c r="J820" s="437"/>
      <c r="K820" s="365"/>
      <c r="L820" s="18">
        <v>0.02</v>
      </c>
      <c r="M820" s="234">
        <f t="shared" si="124"/>
        <v>123595.44</v>
      </c>
      <c r="N820" s="365"/>
      <c r="O820" s="18">
        <v>14.9</v>
      </c>
      <c r="P820" s="234">
        <f t="shared" si="125"/>
        <v>123580.56000000001</v>
      </c>
      <c r="Q820" s="353"/>
      <c r="R820" s="226">
        <v>6434.6100000000006</v>
      </c>
      <c r="S820" s="226">
        <v>161.24</v>
      </c>
      <c r="T820" s="227">
        <v>6156.46</v>
      </c>
      <c r="U820" s="227">
        <v>0.02</v>
      </c>
      <c r="V820" s="227">
        <v>111.68</v>
      </c>
      <c r="W820" s="227">
        <v>2.6</v>
      </c>
      <c r="X820" s="227">
        <v>0.02</v>
      </c>
      <c r="Y820" s="227">
        <v>0.02</v>
      </c>
      <c r="Z820" s="227">
        <v>0.02</v>
      </c>
      <c r="AA820" s="227">
        <v>5504.53</v>
      </c>
      <c r="AB820" s="227">
        <v>53.01</v>
      </c>
      <c r="AC820" s="227">
        <v>55.38</v>
      </c>
      <c r="AD820" s="227">
        <v>0.02</v>
      </c>
      <c r="AE820" s="226">
        <v>22487.82</v>
      </c>
      <c r="AF820" s="227">
        <v>989.01</v>
      </c>
      <c r="AG820" s="227">
        <v>0.02</v>
      </c>
      <c r="AH820" s="227">
        <v>22162.62</v>
      </c>
      <c r="AI820" s="227">
        <v>175.46</v>
      </c>
      <c r="AJ820" s="227">
        <v>314.14</v>
      </c>
      <c r="AK820" s="227">
        <v>505.7</v>
      </c>
      <c r="AL820" s="227">
        <v>7450.7300000000005</v>
      </c>
      <c r="AM820" s="227">
        <v>94.52</v>
      </c>
      <c r="AN820" s="227">
        <v>0.02</v>
      </c>
      <c r="AO820" s="227">
        <v>14.9</v>
      </c>
      <c r="AP820" s="228">
        <v>123595.46</v>
      </c>
      <c r="AQ820" s="227"/>
    </row>
    <row r="821" spans="1:43" s="13" customFormat="1" ht="12.75" outlineLevel="2" x14ac:dyDescent="0.2">
      <c r="A821" s="360" t="s">
        <v>1432</v>
      </c>
      <c r="B821" s="361" t="s">
        <v>2302</v>
      </c>
      <c r="C821" s="362" t="s">
        <v>3171</v>
      </c>
      <c r="D821" s="363"/>
      <c r="E821" s="364"/>
      <c r="F821" s="227">
        <v>101369.64</v>
      </c>
      <c r="G821" s="227">
        <v>0</v>
      </c>
      <c r="H821" s="227">
        <f t="shared" si="122"/>
        <v>101369.64</v>
      </c>
      <c r="I821" s="437" t="str">
        <f t="shared" si="123"/>
        <v>N.M.</v>
      </c>
      <c r="J821" s="437"/>
      <c r="K821" s="365"/>
      <c r="L821" s="18">
        <v>0</v>
      </c>
      <c r="M821" s="234">
        <f t="shared" si="124"/>
        <v>101369.64</v>
      </c>
      <c r="N821" s="365"/>
      <c r="O821" s="18">
        <v>116982.22</v>
      </c>
      <c r="P821" s="234">
        <f t="shared" si="125"/>
        <v>-15612.580000000002</v>
      </c>
      <c r="Q821" s="353"/>
      <c r="R821" s="226">
        <v>789087.93</v>
      </c>
      <c r="S821" s="226">
        <v>948528.52</v>
      </c>
      <c r="T821" s="227">
        <v>1050952.8400000001</v>
      </c>
      <c r="U821" s="227">
        <v>1066027.6599999999</v>
      </c>
      <c r="V821" s="227">
        <v>873819.75</v>
      </c>
      <c r="W821" s="227">
        <v>627306.70000000007</v>
      </c>
      <c r="X821" s="227">
        <v>949437.46</v>
      </c>
      <c r="Y821" s="227">
        <v>764199.22</v>
      </c>
      <c r="Z821" s="227">
        <v>772782.95000000007</v>
      </c>
      <c r="AA821" s="227">
        <v>1153084.45</v>
      </c>
      <c r="AB821" s="227">
        <v>1362831.23</v>
      </c>
      <c r="AC821" s="227">
        <v>564722.80000000005</v>
      </c>
      <c r="AD821" s="227">
        <v>0</v>
      </c>
      <c r="AE821" s="226">
        <v>1815123.38</v>
      </c>
      <c r="AF821" s="227">
        <v>1612996.37</v>
      </c>
      <c r="AG821" s="227">
        <v>1144197.52</v>
      </c>
      <c r="AH821" s="227">
        <v>736256.33</v>
      </c>
      <c r="AI821" s="227">
        <v>584373.85</v>
      </c>
      <c r="AJ821" s="227">
        <v>115351.42</v>
      </c>
      <c r="AK821" s="227">
        <v>81703.41</v>
      </c>
      <c r="AL821" s="227">
        <v>342992.60000000003</v>
      </c>
      <c r="AM821" s="227">
        <v>93311.900000000009</v>
      </c>
      <c r="AN821" s="227">
        <v>100904.64</v>
      </c>
      <c r="AO821" s="227">
        <v>116982.22</v>
      </c>
      <c r="AP821" s="228">
        <v>101369.64</v>
      </c>
      <c r="AQ821" s="227"/>
    </row>
    <row r="822" spans="1:43" s="13" customFormat="1" ht="12.75" outlineLevel="2" x14ac:dyDescent="0.2">
      <c r="A822" s="360" t="s">
        <v>1433</v>
      </c>
      <c r="B822" s="361" t="s">
        <v>2303</v>
      </c>
      <c r="C822" s="362" t="s">
        <v>3172</v>
      </c>
      <c r="D822" s="363"/>
      <c r="E822" s="364"/>
      <c r="F822" s="227">
        <v>0</v>
      </c>
      <c r="G822" s="227">
        <v>0</v>
      </c>
      <c r="H822" s="227">
        <f t="shared" si="122"/>
        <v>0</v>
      </c>
      <c r="I822" s="437">
        <f t="shared" si="123"/>
        <v>0</v>
      </c>
      <c r="J822" s="437"/>
      <c r="K822" s="365"/>
      <c r="L822" s="18">
        <v>0</v>
      </c>
      <c r="M822" s="234">
        <f t="shared" si="124"/>
        <v>0</v>
      </c>
      <c r="N822" s="365"/>
      <c r="O822" s="18">
        <v>0</v>
      </c>
      <c r="P822" s="234">
        <f t="shared" si="125"/>
        <v>0</v>
      </c>
      <c r="Q822" s="353"/>
      <c r="R822" s="226">
        <v>0</v>
      </c>
      <c r="S822" s="226">
        <v>0</v>
      </c>
      <c r="T822" s="227">
        <v>0</v>
      </c>
      <c r="U822" s="227">
        <v>1672808.1</v>
      </c>
      <c r="V822" s="227">
        <v>1672808.1</v>
      </c>
      <c r="W822" s="227">
        <v>0</v>
      </c>
      <c r="X822" s="227">
        <v>1781608.62</v>
      </c>
      <c r="Y822" s="227">
        <v>0</v>
      </c>
      <c r="Z822" s="227">
        <v>0</v>
      </c>
      <c r="AA822" s="227">
        <v>0</v>
      </c>
      <c r="AB822" s="227">
        <v>0</v>
      </c>
      <c r="AC822" s="227">
        <v>0</v>
      </c>
      <c r="AD822" s="227">
        <v>0</v>
      </c>
      <c r="AE822" s="226">
        <v>0</v>
      </c>
      <c r="AF822" s="227">
        <v>0</v>
      </c>
      <c r="AG822" s="227">
        <v>0</v>
      </c>
      <c r="AH822" s="227">
        <v>0</v>
      </c>
      <c r="AI822" s="227">
        <v>0</v>
      </c>
      <c r="AJ822" s="227">
        <v>0</v>
      </c>
      <c r="AK822" s="227">
        <v>0</v>
      </c>
      <c r="AL822" s="227">
        <v>0</v>
      </c>
      <c r="AM822" s="227">
        <v>0</v>
      </c>
      <c r="AN822" s="227">
        <v>0</v>
      </c>
      <c r="AO822" s="227">
        <v>0</v>
      </c>
      <c r="AP822" s="228">
        <v>0</v>
      </c>
      <c r="AQ822" s="227"/>
    </row>
    <row r="823" spans="1:43" s="13" customFormat="1" ht="12.75" outlineLevel="2" x14ac:dyDescent="0.2">
      <c r="A823" s="360" t="s">
        <v>1434</v>
      </c>
      <c r="B823" s="361" t="s">
        <v>2304</v>
      </c>
      <c r="C823" s="362" t="s">
        <v>3173</v>
      </c>
      <c r="D823" s="363"/>
      <c r="E823" s="364"/>
      <c r="F823" s="227">
        <v>71056.960000000006</v>
      </c>
      <c r="G823" s="227">
        <v>973.21</v>
      </c>
      <c r="H823" s="227">
        <f t="shared" si="122"/>
        <v>70083.75</v>
      </c>
      <c r="I823" s="437" t="str">
        <f t="shared" si="123"/>
        <v>N.M.</v>
      </c>
      <c r="J823" s="437"/>
      <c r="K823" s="365"/>
      <c r="L823" s="18">
        <v>973.21</v>
      </c>
      <c r="M823" s="234">
        <f t="shared" si="124"/>
        <v>70083.75</v>
      </c>
      <c r="N823" s="365"/>
      <c r="O823" s="18">
        <v>80518.040000000008</v>
      </c>
      <c r="P823" s="234">
        <f t="shared" si="125"/>
        <v>-9461.0800000000017</v>
      </c>
      <c r="Q823" s="353"/>
      <c r="R823" s="226">
        <v>118317.94</v>
      </c>
      <c r="S823" s="226">
        <v>128688.87000000001</v>
      </c>
      <c r="T823" s="227">
        <v>123515.77</v>
      </c>
      <c r="U823" s="227">
        <v>227602.56</v>
      </c>
      <c r="V823" s="227">
        <v>117619.74</v>
      </c>
      <c r="W823" s="227">
        <v>51769.73</v>
      </c>
      <c r="X823" s="227">
        <v>116301.46</v>
      </c>
      <c r="Y823" s="227">
        <v>82886.06</v>
      </c>
      <c r="Z823" s="227">
        <v>109712.67</v>
      </c>
      <c r="AA823" s="227">
        <v>108256.03</v>
      </c>
      <c r="AB823" s="227">
        <v>132819.32</v>
      </c>
      <c r="AC823" s="227">
        <v>112806.90000000001</v>
      </c>
      <c r="AD823" s="227">
        <v>973.21</v>
      </c>
      <c r="AE823" s="226">
        <v>119164.35</v>
      </c>
      <c r="AF823" s="227">
        <v>71530.930000000008</v>
      </c>
      <c r="AG823" s="227">
        <v>120555.24</v>
      </c>
      <c r="AH823" s="227">
        <v>91383.21</v>
      </c>
      <c r="AI823" s="227">
        <v>79439.040000000008</v>
      </c>
      <c r="AJ823" s="227">
        <v>90215.58</v>
      </c>
      <c r="AK823" s="227">
        <v>47212</v>
      </c>
      <c r="AL823" s="227">
        <v>135243.15</v>
      </c>
      <c r="AM823" s="227">
        <v>93010.76</v>
      </c>
      <c r="AN823" s="227">
        <v>95073.5</v>
      </c>
      <c r="AO823" s="227">
        <v>80518.040000000008</v>
      </c>
      <c r="AP823" s="228">
        <v>71056.960000000006</v>
      </c>
      <c r="AQ823" s="227"/>
    </row>
    <row r="824" spans="1:43" s="13" customFormat="1" ht="12.75" outlineLevel="2" x14ac:dyDescent="0.2">
      <c r="A824" s="360" t="s">
        <v>1435</v>
      </c>
      <c r="B824" s="361" t="s">
        <v>2305</v>
      </c>
      <c r="C824" s="362" t="s">
        <v>3174</v>
      </c>
      <c r="D824" s="363"/>
      <c r="E824" s="364"/>
      <c r="F824" s="227">
        <v>19209065.379999999</v>
      </c>
      <c r="G824" s="227">
        <v>8429606.5399999991</v>
      </c>
      <c r="H824" s="227">
        <f t="shared" si="122"/>
        <v>10779458.84</v>
      </c>
      <c r="I824" s="437">
        <f t="shared" si="123"/>
        <v>1.2787618009036992</v>
      </c>
      <c r="J824" s="437"/>
      <c r="K824" s="365"/>
      <c r="L824" s="18">
        <v>8429606.5399999991</v>
      </c>
      <c r="M824" s="234">
        <f t="shared" si="124"/>
        <v>10779458.84</v>
      </c>
      <c r="N824" s="365"/>
      <c r="O824" s="18">
        <v>21948577.120000001</v>
      </c>
      <c r="P824" s="234">
        <f t="shared" si="125"/>
        <v>-2739511.7400000021</v>
      </c>
      <c r="Q824" s="353"/>
      <c r="R824" s="226">
        <v>19671666.41</v>
      </c>
      <c r="S824" s="226">
        <v>21170645.489999998</v>
      </c>
      <c r="T824" s="227">
        <v>18556896.149999999</v>
      </c>
      <c r="U824" s="227">
        <v>20318688.93</v>
      </c>
      <c r="V824" s="227">
        <v>22034061.379999999</v>
      </c>
      <c r="W824" s="227">
        <v>21619239.190000001</v>
      </c>
      <c r="X824" s="227">
        <v>18391432.469999999</v>
      </c>
      <c r="Y824" s="227">
        <v>11605206.199999999</v>
      </c>
      <c r="Z824" s="227">
        <v>8090419.9900000002</v>
      </c>
      <c r="AA824" s="227">
        <v>6274830.0199999996</v>
      </c>
      <c r="AB824" s="227">
        <v>7760458.4400000004</v>
      </c>
      <c r="AC824" s="227">
        <v>8452087.8000000007</v>
      </c>
      <c r="AD824" s="227">
        <v>8429606.5399999991</v>
      </c>
      <c r="AE824" s="226">
        <v>6414481.54</v>
      </c>
      <c r="AF824" s="227">
        <v>7342238.54</v>
      </c>
      <c r="AG824" s="227">
        <v>11713372.27</v>
      </c>
      <c r="AH824" s="227">
        <v>12659586.84</v>
      </c>
      <c r="AI824" s="227">
        <v>11950452.880000001</v>
      </c>
      <c r="AJ824" s="227">
        <v>11885793.99</v>
      </c>
      <c r="AK824" s="227">
        <v>9068568.5800000001</v>
      </c>
      <c r="AL824" s="227">
        <v>7145754.2000000002</v>
      </c>
      <c r="AM824" s="227">
        <v>9852184.0999999996</v>
      </c>
      <c r="AN824" s="227">
        <v>16218619.85</v>
      </c>
      <c r="AO824" s="227">
        <v>21948577.120000001</v>
      </c>
      <c r="AP824" s="228">
        <v>19209065.379999999</v>
      </c>
      <c r="AQ824" s="227"/>
    </row>
    <row r="825" spans="1:43" s="13" customFormat="1" ht="12.75" outlineLevel="2" x14ac:dyDescent="0.2">
      <c r="A825" s="360" t="s">
        <v>1436</v>
      </c>
      <c r="B825" s="361" t="s">
        <v>2306</v>
      </c>
      <c r="C825" s="362" t="s">
        <v>3175</v>
      </c>
      <c r="D825" s="363"/>
      <c r="E825" s="364"/>
      <c r="F825" s="227">
        <v>825516.6</v>
      </c>
      <c r="G825" s="227">
        <v>715565.84</v>
      </c>
      <c r="H825" s="227">
        <f t="shared" si="122"/>
        <v>109950.76000000001</v>
      </c>
      <c r="I825" s="437">
        <f t="shared" si="123"/>
        <v>0.1536556859673458</v>
      </c>
      <c r="J825" s="437"/>
      <c r="K825" s="365"/>
      <c r="L825" s="18">
        <v>715565.84</v>
      </c>
      <c r="M825" s="234">
        <f t="shared" si="124"/>
        <v>109950.76000000001</v>
      </c>
      <c r="N825" s="365"/>
      <c r="O825" s="18">
        <v>1170411.48</v>
      </c>
      <c r="P825" s="234">
        <f t="shared" si="125"/>
        <v>-344894.88</v>
      </c>
      <c r="Q825" s="353"/>
      <c r="R825" s="226">
        <v>620328.88</v>
      </c>
      <c r="S825" s="226">
        <v>570928.77</v>
      </c>
      <c r="T825" s="227">
        <v>568447.17000000004</v>
      </c>
      <c r="U825" s="227">
        <v>747614.6</v>
      </c>
      <c r="V825" s="227">
        <v>676857.20000000007</v>
      </c>
      <c r="W825" s="227">
        <v>602712.92000000004</v>
      </c>
      <c r="X825" s="227">
        <v>434207.81</v>
      </c>
      <c r="Y825" s="227">
        <v>266488.09000000003</v>
      </c>
      <c r="Z825" s="227">
        <v>546560.28</v>
      </c>
      <c r="AA825" s="227">
        <v>817248.05</v>
      </c>
      <c r="AB825" s="227">
        <v>904098.82000000007</v>
      </c>
      <c r="AC825" s="227">
        <v>713345.16</v>
      </c>
      <c r="AD825" s="227">
        <v>715565.84</v>
      </c>
      <c r="AE825" s="226">
        <v>747396.12</v>
      </c>
      <c r="AF825" s="227">
        <v>989563.14</v>
      </c>
      <c r="AG825" s="227">
        <v>977797.05</v>
      </c>
      <c r="AH825" s="227">
        <v>671321.89</v>
      </c>
      <c r="AI825" s="227">
        <v>697256.23</v>
      </c>
      <c r="AJ825" s="227">
        <v>1004364.31</v>
      </c>
      <c r="AK825" s="227">
        <v>1083264.83</v>
      </c>
      <c r="AL825" s="227">
        <v>1474629.6099999999</v>
      </c>
      <c r="AM825" s="227">
        <v>1504985.48</v>
      </c>
      <c r="AN825" s="227">
        <v>1504985.48</v>
      </c>
      <c r="AO825" s="227">
        <v>1170411.48</v>
      </c>
      <c r="AP825" s="228">
        <v>825516.6</v>
      </c>
      <c r="AQ825" s="227"/>
    </row>
    <row r="826" spans="1:43" s="13" customFormat="1" ht="12.75" outlineLevel="2" x14ac:dyDescent="0.2">
      <c r="A826" s="360" t="s">
        <v>1437</v>
      </c>
      <c r="B826" s="361" t="s">
        <v>2307</v>
      </c>
      <c r="C826" s="362" t="s">
        <v>3176</v>
      </c>
      <c r="D826" s="363"/>
      <c r="E826" s="364"/>
      <c r="F826" s="227">
        <v>0.02</v>
      </c>
      <c r="G826" s="227">
        <v>0</v>
      </c>
      <c r="H826" s="227">
        <f t="shared" si="122"/>
        <v>0.02</v>
      </c>
      <c r="I826" s="437" t="str">
        <f t="shared" si="123"/>
        <v>N.M.</v>
      </c>
      <c r="J826" s="437"/>
      <c r="K826" s="365"/>
      <c r="L826" s="18">
        <v>0</v>
      </c>
      <c r="M826" s="234">
        <f t="shared" si="124"/>
        <v>0.02</v>
      </c>
      <c r="N826" s="365"/>
      <c r="O826" s="18">
        <v>0.02</v>
      </c>
      <c r="P826" s="234">
        <f t="shared" si="125"/>
        <v>0</v>
      </c>
      <c r="Q826" s="353"/>
      <c r="R826" s="226">
        <v>137638.33000000002</v>
      </c>
      <c r="S826" s="226">
        <v>81137.070000000007</v>
      </c>
      <c r="T826" s="227">
        <v>1874969.33</v>
      </c>
      <c r="U826" s="227">
        <v>12036.34</v>
      </c>
      <c r="V826" s="227">
        <v>319.56</v>
      </c>
      <c r="W826" s="227">
        <v>-34192.49</v>
      </c>
      <c r="X826" s="227">
        <v>27535.81</v>
      </c>
      <c r="Y826" s="227">
        <v>-76114.23</v>
      </c>
      <c r="Z826" s="227">
        <v>-34942.410000000003</v>
      </c>
      <c r="AA826" s="227">
        <v>0</v>
      </c>
      <c r="AB826" s="227">
        <v>10.38</v>
      </c>
      <c r="AC826" s="227">
        <v>-261.56</v>
      </c>
      <c r="AD826" s="227">
        <v>0</v>
      </c>
      <c r="AE826" s="226">
        <v>-151189.1</v>
      </c>
      <c r="AF826" s="227">
        <v>1844392.07</v>
      </c>
      <c r="AG826" s="227">
        <v>2644490.81</v>
      </c>
      <c r="AH826" s="227">
        <v>451431.34</v>
      </c>
      <c r="AI826" s="227">
        <v>-47934.270000000004</v>
      </c>
      <c r="AJ826" s="227">
        <v>29326.25</v>
      </c>
      <c r="AK826" s="227">
        <v>319715.82</v>
      </c>
      <c r="AL826" s="227">
        <v>-249321.56</v>
      </c>
      <c r="AM826" s="227">
        <v>0.02</v>
      </c>
      <c r="AN826" s="227">
        <v>0.02</v>
      </c>
      <c r="AO826" s="227">
        <v>0.02</v>
      </c>
      <c r="AP826" s="228">
        <v>0.02</v>
      </c>
      <c r="AQ826" s="227"/>
    </row>
    <row r="827" spans="1:43" s="13" customFormat="1" ht="12.75" outlineLevel="2" x14ac:dyDescent="0.2">
      <c r="A827" s="360" t="s">
        <v>1438</v>
      </c>
      <c r="B827" s="361" t="s">
        <v>2308</v>
      </c>
      <c r="C827" s="362" t="s">
        <v>3177</v>
      </c>
      <c r="D827" s="363"/>
      <c r="E827" s="364"/>
      <c r="F827" s="227">
        <v>1036427.95</v>
      </c>
      <c r="G827" s="227">
        <v>344639.48</v>
      </c>
      <c r="H827" s="227">
        <f t="shared" si="122"/>
        <v>691788.47</v>
      </c>
      <c r="I827" s="437">
        <f t="shared" si="123"/>
        <v>2.0072815511444015</v>
      </c>
      <c r="J827" s="437"/>
      <c r="K827" s="365"/>
      <c r="L827" s="18">
        <v>344639.48</v>
      </c>
      <c r="M827" s="234">
        <f t="shared" si="124"/>
        <v>691788.47</v>
      </c>
      <c r="N827" s="365"/>
      <c r="O827" s="18">
        <v>892998.82000000007</v>
      </c>
      <c r="P827" s="234">
        <f t="shared" si="125"/>
        <v>143429.12999999989</v>
      </c>
      <c r="Q827" s="353"/>
      <c r="R827" s="226">
        <v>705496.61</v>
      </c>
      <c r="S827" s="226">
        <v>965520.55</v>
      </c>
      <c r="T827" s="227">
        <v>800259.54</v>
      </c>
      <c r="U827" s="227">
        <v>400827.28</v>
      </c>
      <c r="V827" s="227">
        <v>285131.63</v>
      </c>
      <c r="W827" s="227">
        <v>181734.5</v>
      </c>
      <c r="X827" s="227">
        <v>155972.23000000001</v>
      </c>
      <c r="Y827" s="227">
        <v>607006.65</v>
      </c>
      <c r="Z827" s="227">
        <v>250847.26</v>
      </c>
      <c r="AA827" s="227">
        <v>191180.69</v>
      </c>
      <c r="AB827" s="227">
        <v>0.02</v>
      </c>
      <c r="AC827" s="227">
        <v>148053.46</v>
      </c>
      <c r="AD827" s="227">
        <v>344639.48</v>
      </c>
      <c r="AE827" s="226">
        <v>394992.87</v>
      </c>
      <c r="AF827" s="227">
        <v>345853.9</v>
      </c>
      <c r="AG827" s="227">
        <v>686656.6</v>
      </c>
      <c r="AH827" s="227">
        <v>898683.72</v>
      </c>
      <c r="AI827" s="227">
        <v>1096002.29</v>
      </c>
      <c r="AJ827" s="227">
        <v>1074999.6000000001</v>
      </c>
      <c r="AK827" s="227">
        <v>725078.23</v>
      </c>
      <c r="AL827" s="227">
        <v>1222980.79</v>
      </c>
      <c r="AM827" s="227">
        <v>411940.58399999997</v>
      </c>
      <c r="AN827" s="227">
        <v>1940196.4500000002</v>
      </c>
      <c r="AO827" s="227">
        <v>892998.82000000007</v>
      </c>
      <c r="AP827" s="228">
        <v>1036427.95</v>
      </c>
      <c r="AQ827" s="227"/>
    </row>
    <row r="828" spans="1:43" s="13" customFormat="1" ht="12.75" outlineLevel="2" x14ac:dyDescent="0.2">
      <c r="A828" s="360" t="s">
        <v>1439</v>
      </c>
      <c r="B828" s="361" t="s">
        <v>2309</v>
      </c>
      <c r="C828" s="362" t="s">
        <v>3178</v>
      </c>
      <c r="D828" s="363"/>
      <c r="E828" s="364"/>
      <c r="F828" s="227">
        <v>922553.24399999995</v>
      </c>
      <c r="G828" s="227">
        <v>599695.93400000001</v>
      </c>
      <c r="H828" s="227">
        <f t="shared" si="122"/>
        <v>322857.30999999994</v>
      </c>
      <c r="I828" s="437">
        <f t="shared" si="123"/>
        <v>0.53836834918410492</v>
      </c>
      <c r="J828" s="437"/>
      <c r="K828" s="365"/>
      <c r="L828" s="18">
        <v>599695.93400000001</v>
      </c>
      <c r="M828" s="234">
        <f t="shared" si="124"/>
        <v>322857.30999999994</v>
      </c>
      <c r="N828" s="365"/>
      <c r="O828" s="18">
        <v>900664.45400000003</v>
      </c>
      <c r="P828" s="234">
        <f t="shared" si="125"/>
        <v>21888.789999999921</v>
      </c>
      <c r="Q828" s="353"/>
      <c r="R828" s="226">
        <v>1351908.9040000001</v>
      </c>
      <c r="S828" s="226">
        <v>1420970.6839999999</v>
      </c>
      <c r="T828" s="227">
        <v>1285656.9839999999</v>
      </c>
      <c r="U828" s="227">
        <v>1450856.9240000001</v>
      </c>
      <c r="V828" s="227">
        <v>1505872.4739999999</v>
      </c>
      <c r="W828" s="227">
        <v>1438499.9839999999</v>
      </c>
      <c r="X828" s="227">
        <v>1208984.8640000001</v>
      </c>
      <c r="Y828" s="227">
        <v>810925.24399999995</v>
      </c>
      <c r="Z828" s="227">
        <v>509219.87400000001</v>
      </c>
      <c r="AA828" s="227">
        <v>412867.77399999998</v>
      </c>
      <c r="AB828" s="227">
        <v>462506.21399999998</v>
      </c>
      <c r="AC828" s="227">
        <v>588015.82400000002</v>
      </c>
      <c r="AD828" s="227">
        <v>599695.93400000001</v>
      </c>
      <c r="AE828" s="226">
        <v>486398.81400000001</v>
      </c>
      <c r="AF828" s="227">
        <v>605939.93400000001</v>
      </c>
      <c r="AG828" s="227">
        <v>656764.39399999997</v>
      </c>
      <c r="AH828" s="227">
        <v>673659.85400000005</v>
      </c>
      <c r="AI828" s="227">
        <v>639278.90399999998</v>
      </c>
      <c r="AJ828" s="227">
        <v>616277.174</v>
      </c>
      <c r="AK828" s="227">
        <v>504717.47399999999</v>
      </c>
      <c r="AL828" s="227">
        <v>447050.39399999997</v>
      </c>
      <c r="AM828" s="227">
        <v>553989.07400000002</v>
      </c>
      <c r="AN828" s="227">
        <v>734674.19400000002</v>
      </c>
      <c r="AO828" s="227">
        <v>900664.45400000003</v>
      </c>
      <c r="AP828" s="228">
        <v>922553.24399999995</v>
      </c>
      <c r="AQ828" s="227"/>
    </row>
    <row r="829" spans="1:43" s="13" customFormat="1" ht="12.75" outlineLevel="2" x14ac:dyDescent="0.2">
      <c r="A829" s="360" t="s">
        <v>1440</v>
      </c>
      <c r="B829" s="361" t="s">
        <v>2310</v>
      </c>
      <c r="C829" s="362" t="s">
        <v>3179</v>
      </c>
      <c r="D829" s="363"/>
      <c r="E829" s="364"/>
      <c r="F829" s="227">
        <v>21782195.702</v>
      </c>
      <c r="G829" s="227">
        <v>16876665.962000001</v>
      </c>
      <c r="H829" s="227">
        <f t="shared" si="122"/>
        <v>4905529.7399999984</v>
      </c>
      <c r="I829" s="437">
        <f t="shared" si="123"/>
        <v>0.29066936271923816</v>
      </c>
      <c r="J829" s="437"/>
      <c r="K829" s="365"/>
      <c r="L829" s="18">
        <v>16876665.962000001</v>
      </c>
      <c r="M829" s="234">
        <f t="shared" si="124"/>
        <v>4905529.7399999984</v>
      </c>
      <c r="N829" s="365"/>
      <c r="O829" s="18">
        <v>21682906.671999998</v>
      </c>
      <c r="P829" s="234">
        <f t="shared" si="125"/>
        <v>99289.030000001192</v>
      </c>
      <c r="Q829" s="353"/>
      <c r="R829" s="226">
        <v>16295593.232000001</v>
      </c>
      <c r="S829" s="226">
        <v>16475865.502</v>
      </c>
      <c r="T829" s="227">
        <v>16358741.842</v>
      </c>
      <c r="U829" s="227">
        <v>16908066.291999999</v>
      </c>
      <c r="V829" s="227">
        <v>16689907.842</v>
      </c>
      <c r="W829" s="227">
        <v>16600410.752</v>
      </c>
      <c r="X829" s="227">
        <v>16586924.112</v>
      </c>
      <c r="Y829" s="227">
        <v>16462320.051999999</v>
      </c>
      <c r="Z829" s="227">
        <v>16475768.602</v>
      </c>
      <c r="AA829" s="227">
        <v>16472242.791999999</v>
      </c>
      <c r="AB829" s="227">
        <v>16612848.992000001</v>
      </c>
      <c r="AC829" s="227">
        <v>16688873.772</v>
      </c>
      <c r="AD829" s="227">
        <v>16876665.962000001</v>
      </c>
      <c r="AE829" s="226">
        <v>16888852.782000002</v>
      </c>
      <c r="AF829" s="227">
        <v>17233830.221999999</v>
      </c>
      <c r="AG829" s="227">
        <v>17600718.401999999</v>
      </c>
      <c r="AH829" s="227">
        <v>17853485.771000002</v>
      </c>
      <c r="AI829" s="227">
        <v>18525618.482000001</v>
      </c>
      <c r="AJ829" s="227">
        <v>19190810.102000002</v>
      </c>
      <c r="AK829" s="227">
        <v>19445702.372000001</v>
      </c>
      <c r="AL829" s="227">
        <v>19962766.921999998</v>
      </c>
      <c r="AM829" s="227">
        <v>20640434.291999999</v>
      </c>
      <c r="AN829" s="227">
        <v>20698032.852000002</v>
      </c>
      <c r="AO829" s="227">
        <v>21682906.671999998</v>
      </c>
      <c r="AP829" s="228">
        <v>21782195.702</v>
      </c>
      <c r="AQ829" s="227"/>
    </row>
    <row r="830" spans="1:43" s="13" customFormat="1" ht="12.75" outlineLevel="2" x14ac:dyDescent="0.2">
      <c r="A830" s="360" t="s">
        <v>1441</v>
      </c>
      <c r="B830" s="361" t="s">
        <v>2311</v>
      </c>
      <c r="C830" s="362" t="s">
        <v>3180</v>
      </c>
      <c r="D830" s="363"/>
      <c r="E830" s="364"/>
      <c r="F830" s="227">
        <v>16706.66</v>
      </c>
      <c r="G830" s="227">
        <v>6305.01</v>
      </c>
      <c r="H830" s="227">
        <f t="shared" si="122"/>
        <v>10401.65</v>
      </c>
      <c r="I830" s="437">
        <f t="shared" si="123"/>
        <v>1.6497436165842718</v>
      </c>
      <c r="J830" s="437"/>
      <c r="K830" s="365"/>
      <c r="L830" s="18">
        <v>6305.01</v>
      </c>
      <c r="M830" s="234">
        <f t="shared" si="124"/>
        <v>10401.65</v>
      </c>
      <c r="N830" s="365"/>
      <c r="O830" s="18">
        <v>2946.71</v>
      </c>
      <c r="P830" s="234">
        <f t="shared" si="125"/>
        <v>13759.95</v>
      </c>
      <c r="Q830" s="353"/>
      <c r="R830" s="226">
        <v>30559.040000000001</v>
      </c>
      <c r="S830" s="226">
        <v>16448.5</v>
      </c>
      <c r="T830" s="227">
        <v>24119.600000000002</v>
      </c>
      <c r="U830" s="227">
        <v>2686.2400000000002</v>
      </c>
      <c r="V830" s="227">
        <v>31059.55</v>
      </c>
      <c r="W830" s="227">
        <v>9694.98</v>
      </c>
      <c r="X830" s="227">
        <v>42704.020000000004</v>
      </c>
      <c r="Y830" s="227">
        <v>26681.010000000002</v>
      </c>
      <c r="Z830" s="227">
        <v>19571.23</v>
      </c>
      <c r="AA830" s="227">
        <v>58514.37</v>
      </c>
      <c r="AB830" s="227">
        <v>36945.5</v>
      </c>
      <c r="AC830" s="227">
        <v>78798.87</v>
      </c>
      <c r="AD830" s="227">
        <v>6305.01</v>
      </c>
      <c r="AE830" s="226">
        <v>32577.34</v>
      </c>
      <c r="AF830" s="227">
        <v>24510.23</v>
      </c>
      <c r="AG830" s="227">
        <v>17928.150000000001</v>
      </c>
      <c r="AH830" s="227">
        <v>0</v>
      </c>
      <c r="AI830" s="227">
        <v>66051.97</v>
      </c>
      <c r="AJ830" s="227">
        <v>15807.11</v>
      </c>
      <c r="AK830" s="227">
        <v>63008.5</v>
      </c>
      <c r="AL830" s="227">
        <v>84627.82</v>
      </c>
      <c r="AM830" s="227">
        <v>4832.79</v>
      </c>
      <c r="AN830" s="227">
        <v>63498.86</v>
      </c>
      <c r="AO830" s="227">
        <v>2946.71</v>
      </c>
      <c r="AP830" s="228">
        <v>16706.66</v>
      </c>
      <c r="AQ830" s="227"/>
    </row>
    <row r="831" spans="1:43" s="13" customFormat="1" ht="12.75" outlineLevel="2" x14ac:dyDescent="0.2">
      <c r="A831" s="360" t="s">
        <v>1442</v>
      </c>
      <c r="B831" s="361" t="s">
        <v>2312</v>
      </c>
      <c r="C831" s="362" t="s">
        <v>3181</v>
      </c>
      <c r="D831" s="363"/>
      <c r="E831" s="364"/>
      <c r="F831" s="227">
        <v>85839.096999999994</v>
      </c>
      <c r="G831" s="227">
        <v>85472.116999999998</v>
      </c>
      <c r="H831" s="227">
        <f t="shared" si="122"/>
        <v>366.97999999999593</v>
      </c>
      <c r="I831" s="437">
        <f t="shared" si="123"/>
        <v>4.2935639467078599E-3</v>
      </c>
      <c r="J831" s="437"/>
      <c r="K831" s="365"/>
      <c r="L831" s="18">
        <v>85472.116999999998</v>
      </c>
      <c r="M831" s="234">
        <f t="shared" si="124"/>
        <v>366.97999999999593</v>
      </c>
      <c r="N831" s="365"/>
      <c r="O831" s="18">
        <v>85839.096999999994</v>
      </c>
      <c r="P831" s="234">
        <f t="shared" si="125"/>
        <v>0</v>
      </c>
      <c r="Q831" s="353"/>
      <c r="R831" s="226">
        <v>85218.256999999998</v>
      </c>
      <c r="S831" s="226">
        <v>85218.256999999998</v>
      </c>
      <c r="T831" s="227">
        <v>85236.256999999998</v>
      </c>
      <c r="U831" s="227">
        <v>85472.116999999998</v>
      </c>
      <c r="V831" s="227">
        <v>85472.116999999998</v>
      </c>
      <c r="W831" s="227">
        <v>85472.116999999998</v>
      </c>
      <c r="X831" s="227">
        <v>85472.116999999998</v>
      </c>
      <c r="Y831" s="227">
        <v>85472.116999999998</v>
      </c>
      <c r="Z831" s="227">
        <v>85472.116999999998</v>
      </c>
      <c r="AA831" s="227">
        <v>85472.116999999998</v>
      </c>
      <c r="AB831" s="227">
        <v>87481.267000000007</v>
      </c>
      <c r="AC831" s="227">
        <v>85472.116999999998</v>
      </c>
      <c r="AD831" s="227">
        <v>85472.116999999998</v>
      </c>
      <c r="AE831" s="226">
        <v>85472.116999999998</v>
      </c>
      <c r="AF831" s="227">
        <v>85472.116999999998</v>
      </c>
      <c r="AG831" s="227">
        <v>85472.116999999998</v>
      </c>
      <c r="AH831" s="227">
        <v>85472.116999999998</v>
      </c>
      <c r="AI831" s="227">
        <v>85472.116999999998</v>
      </c>
      <c r="AJ831" s="227">
        <v>85472.116999999998</v>
      </c>
      <c r="AK831" s="227">
        <v>85472.116999999998</v>
      </c>
      <c r="AL831" s="227">
        <v>85472.116999999998</v>
      </c>
      <c r="AM831" s="227">
        <v>85726.516999999993</v>
      </c>
      <c r="AN831" s="227">
        <v>85726.516999999993</v>
      </c>
      <c r="AO831" s="227">
        <v>85839.096999999994</v>
      </c>
      <c r="AP831" s="228">
        <v>85839.096999999994</v>
      </c>
      <c r="AQ831" s="227"/>
    </row>
    <row r="832" spans="1:43" s="13" customFormat="1" ht="12.75" outlineLevel="2" x14ac:dyDescent="0.2">
      <c r="A832" s="360" t="s">
        <v>1443</v>
      </c>
      <c r="B832" s="361" t="s">
        <v>2313</v>
      </c>
      <c r="C832" s="362" t="s">
        <v>3182</v>
      </c>
      <c r="D832" s="363"/>
      <c r="E832" s="364"/>
      <c r="F832" s="227">
        <v>1585194.98</v>
      </c>
      <c r="G832" s="227">
        <v>1749372.9300000002</v>
      </c>
      <c r="H832" s="227">
        <f t="shared" si="122"/>
        <v>-164177.95000000019</v>
      </c>
      <c r="I832" s="437">
        <f t="shared" si="123"/>
        <v>-9.3849600153581986E-2</v>
      </c>
      <c r="J832" s="437"/>
      <c r="K832" s="365"/>
      <c r="L832" s="18">
        <v>1749372.9300000002</v>
      </c>
      <c r="M832" s="234">
        <f t="shared" si="124"/>
        <v>-164177.95000000019</v>
      </c>
      <c r="N832" s="365"/>
      <c r="O832" s="18">
        <v>1576760.54</v>
      </c>
      <c r="P832" s="234">
        <f t="shared" si="125"/>
        <v>8434.4399999999441</v>
      </c>
      <c r="Q832" s="353"/>
      <c r="R832" s="226">
        <v>2338477.56</v>
      </c>
      <c r="S832" s="226">
        <v>2241232.63</v>
      </c>
      <c r="T832" s="227">
        <v>1997553.24</v>
      </c>
      <c r="U832" s="227">
        <v>1982314.74</v>
      </c>
      <c r="V832" s="227">
        <v>1891976.3900000001</v>
      </c>
      <c r="W832" s="227">
        <v>1531465.1600000001</v>
      </c>
      <c r="X832" s="227">
        <v>1148810.5900000001</v>
      </c>
      <c r="Y832" s="227">
        <v>665224.41</v>
      </c>
      <c r="Z832" s="227">
        <v>334290.60000000003</v>
      </c>
      <c r="AA832" s="227">
        <v>827026.16</v>
      </c>
      <c r="AB832" s="227">
        <v>1028266.45</v>
      </c>
      <c r="AC832" s="227">
        <v>1701057.9500000002</v>
      </c>
      <c r="AD832" s="227">
        <v>1749372.9300000002</v>
      </c>
      <c r="AE832" s="226">
        <v>1586742.4</v>
      </c>
      <c r="AF832" s="227">
        <v>1453828.32</v>
      </c>
      <c r="AG832" s="227">
        <v>997833.52</v>
      </c>
      <c r="AH832" s="227">
        <v>908331.48</v>
      </c>
      <c r="AI832" s="227">
        <v>936291.58000000007</v>
      </c>
      <c r="AJ832" s="227">
        <v>1119980.47</v>
      </c>
      <c r="AK832" s="227">
        <v>1179661.4099999999</v>
      </c>
      <c r="AL832" s="227">
        <v>1138218.77</v>
      </c>
      <c r="AM832" s="227">
        <v>1286941.19</v>
      </c>
      <c r="AN832" s="227">
        <v>1394057.54</v>
      </c>
      <c r="AO832" s="227">
        <v>1576760.54</v>
      </c>
      <c r="AP832" s="228">
        <v>1585194.98</v>
      </c>
      <c r="AQ832" s="227"/>
    </row>
    <row r="833" spans="1:43" s="13" customFormat="1" ht="12.75" outlineLevel="2" x14ac:dyDescent="0.2">
      <c r="A833" s="360" t="s">
        <v>1444</v>
      </c>
      <c r="B833" s="361" t="s">
        <v>2314</v>
      </c>
      <c r="C833" s="362" t="s">
        <v>3183</v>
      </c>
      <c r="D833" s="363"/>
      <c r="E833" s="364"/>
      <c r="F833" s="227">
        <v>268828.51</v>
      </c>
      <c r="G833" s="227">
        <v>248669.23</v>
      </c>
      <c r="H833" s="227">
        <f t="shared" si="122"/>
        <v>20159.28</v>
      </c>
      <c r="I833" s="437">
        <f t="shared" si="123"/>
        <v>8.1068654935715204E-2</v>
      </c>
      <c r="J833" s="437"/>
      <c r="K833" s="365"/>
      <c r="L833" s="18">
        <v>248669.23</v>
      </c>
      <c r="M833" s="234">
        <f t="shared" si="124"/>
        <v>20159.28</v>
      </c>
      <c r="N833" s="365"/>
      <c r="O833" s="18">
        <v>352442.21</v>
      </c>
      <c r="P833" s="234">
        <f t="shared" si="125"/>
        <v>-83613.700000000012</v>
      </c>
      <c r="Q833" s="353"/>
      <c r="R833" s="226">
        <v>177659.75</v>
      </c>
      <c r="S833" s="226">
        <v>148721.89000000001</v>
      </c>
      <c r="T833" s="227">
        <v>112757.45</v>
      </c>
      <c r="U833" s="227">
        <v>92855.900000000009</v>
      </c>
      <c r="V833" s="227">
        <v>80977.45</v>
      </c>
      <c r="W833" s="227">
        <v>201705.67</v>
      </c>
      <c r="X833" s="227">
        <v>142611.71</v>
      </c>
      <c r="Y833" s="227">
        <v>50890.47</v>
      </c>
      <c r="Z833" s="227">
        <v>164353.48000000001</v>
      </c>
      <c r="AA833" s="227">
        <v>372554.5</v>
      </c>
      <c r="AB833" s="227">
        <v>298725.66000000003</v>
      </c>
      <c r="AC833" s="227">
        <v>334120.03000000003</v>
      </c>
      <c r="AD833" s="227">
        <v>248669.23</v>
      </c>
      <c r="AE833" s="226">
        <v>90543.99</v>
      </c>
      <c r="AF833" s="227">
        <v>419346.27</v>
      </c>
      <c r="AG833" s="227">
        <v>419346.27</v>
      </c>
      <c r="AH833" s="227">
        <v>380200.14</v>
      </c>
      <c r="AI833" s="227">
        <v>279595.47000000003</v>
      </c>
      <c r="AJ833" s="227">
        <v>150317.53</v>
      </c>
      <c r="AK833" s="227">
        <v>48001.74</v>
      </c>
      <c r="AL833" s="227">
        <v>371621.77</v>
      </c>
      <c r="AM833" s="227">
        <v>306340.74</v>
      </c>
      <c r="AN833" s="227">
        <v>306340.74</v>
      </c>
      <c r="AO833" s="227">
        <v>352442.21</v>
      </c>
      <c r="AP833" s="228">
        <v>268828.51</v>
      </c>
      <c r="AQ833" s="227"/>
    </row>
    <row r="834" spans="1:43" s="13" customFormat="1" ht="12.75" outlineLevel="2" x14ac:dyDescent="0.2">
      <c r="A834" s="360" t="s">
        <v>1445</v>
      </c>
      <c r="B834" s="361" t="s">
        <v>2315</v>
      </c>
      <c r="C834" s="362" t="s">
        <v>3184</v>
      </c>
      <c r="D834" s="363"/>
      <c r="E834" s="364"/>
      <c r="F834" s="227">
        <v>695927.28</v>
      </c>
      <c r="G834" s="227">
        <v>492387.35000000003</v>
      </c>
      <c r="H834" s="227">
        <f t="shared" si="122"/>
        <v>203539.93</v>
      </c>
      <c r="I834" s="437">
        <f t="shared" si="123"/>
        <v>0.41337359702681226</v>
      </c>
      <c r="J834" s="437"/>
      <c r="K834" s="365"/>
      <c r="L834" s="18">
        <v>492387.35000000003</v>
      </c>
      <c r="M834" s="234">
        <f t="shared" si="124"/>
        <v>203539.93</v>
      </c>
      <c r="N834" s="365"/>
      <c r="O834" s="18">
        <v>695927.28</v>
      </c>
      <c r="P834" s="234">
        <f t="shared" si="125"/>
        <v>0</v>
      </c>
      <c r="Q834" s="353"/>
      <c r="R834" s="226">
        <v>385482.57</v>
      </c>
      <c r="S834" s="226">
        <v>400567.22000000003</v>
      </c>
      <c r="T834" s="227">
        <v>400567.22000000003</v>
      </c>
      <c r="U834" s="227">
        <v>400567.22000000003</v>
      </c>
      <c r="V834" s="227">
        <v>400567.22000000003</v>
      </c>
      <c r="W834" s="227">
        <v>400567.22000000003</v>
      </c>
      <c r="X834" s="227">
        <v>400567.22000000003</v>
      </c>
      <c r="Y834" s="227">
        <v>400567.22000000003</v>
      </c>
      <c r="Z834" s="227">
        <v>400567.22000000003</v>
      </c>
      <c r="AA834" s="227">
        <v>400567.22000000003</v>
      </c>
      <c r="AB834" s="227">
        <v>492387.35000000003</v>
      </c>
      <c r="AC834" s="227">
        <v>492387.35000000003</v>
      </c>
      <c r="AD834" s="227">
        <v>492387.35000000003</v>
      </c>
      <c r="AE834" s="226">
        <v>494821.04000000004</v>
      </c>
      <c r="AF834" s="227">
        <v>494821.04000000004</v>
      </c>
      <c r="AG834" s="227">
        <v>494821.04000000004</v>
      </c>
      <c r="AH834" s="227">
        <v>494821.04000000004</v>
      </c>
      <c r="AI834" s="227">
        <v>494821.04000000004</v>
      </c>
      <c r="AJ834" s="227">
        <v>494821.04000000004</v>
      </c>
      <c r="AK834" s="227">
        <v>494821.04000000004</v>
      </c>
      <c r="AL834" s="227">
        <v>494821.04000000004</v>
      </c>
      <c r="AM834" s="227">
        <v>494821.04000000004</v>
      </c>
      <c r="AN834" s="227">
        <v>695927.28</v>
      </c>
      <c r="AO834" s="227">
        <v>695927.28</v>
      </c>
      <c r="AP834" s="228">
        <v>695927.28</v>
      </c>
      <c r="AQ834" s="227"/>
    </row>
    <row r="835" spans="1:43" s="13" customFormat="1" ht="12.75" outlineLevel="2" x14ac:dyDescent="0.2">
      <c r="A835" s="360" t="s">
        <v>1446</v>
      </c>
      <c r="B835" s="361" t="s">
        <v>2316</v>
      </c>
      <c r="C835" s="362" t="s">
        <v>3185</v>
      </c>
      <c r="D835" s="363"/>
      <c r="E835" s="364"/>
      <c r="F835" s="227">
        <v>237235.61000000002</v>
      </c>
      <c r="G835" s="227">
        <v>0</v>
      </c>
      <c r="H835" s="227">
        <f t="shared" si="122"/>
        <v>237235.61000000002</v>
      </c>
      <c r="I835" s="437" t="str">
        <f t="shared" si="123"/>
        <v>N.M.</v>
      </c>
      <c r="J835" s="437"/>
      <c r="K835" s="365"/>
      <c r="L835" s="18">
        <v>0</v>
      </c>
      <c r="M835" s="234">
        <f t="shared" si="124"/>
        <v>237235.61000000002</v>
      </c>
      <c r="N835" s="365"/>
      <c r="O835" s="18">
        <v>88453.790000000008</v>
      </c>
      <c r="P835" s="234">
        <f t="shared" si="125"/>
        <v>148781.82</v>
      </c>
      <c r="Q835" s="353"/>
      <c r="R835" s="226">
        <v>62873.66</v>
      </c>
      <c r="S835" s="226">
        <v>0</v>
      </c>
      <c r="T835" s="227">
        <v>0</v>
      </c>
      <c r="U835" s="227">
        <v>0</v>
      </c>
      <c r="V835" s="227">
        <v>0</v>
      </c>
      <c r="W835" s="227">
        <v>0</v>
      </c>
      <c r="X835" s="227">
        <v>0</v>
      </c>
      <c r="Y835" s="227">
        <v>0</v>
      </c>
      <c r="Z835" s="227">
        <v>53752.6</v>
      </c>
      <c r="AA835" s="227">
        <v>82883.25</v>
      </c>
      <c r="AB835" s="227">
        <v>183712.95</v>
      </c>
      <c r="AC835" s="227">
        <v>146098.35</v>
      </c>
      <c r="AD835" s="227">
        <v>0</v>
      </c>
      <c r="AE835" s="226">
        <v>0</v>
      </c>
      <c r="AF835" s="227">
        <v>0</v>
      </c>
      <c r="AG835" s="227">
        <v>0</v>
      </c>
      <c r="AH835" s="227">
        <v>59852.25</v>
      </c>
      <c r="AI835" s="227">
        <v>145814.05000000002</v>
      </c>
      <c r="AJ835" s="227">
        <v>149074.95000000001</v>
      </c>
      <c r="AK835" s="227">
        <v>57486.9</v>
      </c>
      <c r="AL835" s="227">
        <v>96760.1</v>
      </c>
      <c r="AM835" s="227">
        <v>58749.23</v>
      </c>
      <c r="AN835" s="227">
        <v>37324.39</v>
      </c>
      <c r="AO835" s="227">
        <v>88453.790000000008</v>
      </c>
      <c r="AP835" s="228">
        <v>237235.61000000002</v>
      </c>
      <c r="AQ835" s="227"/>
    </row>
    <row r="836" spans="1:43" s="13" customFormat="1" ht="12.75" outlineLevel="2" x14ac:dyDescent="0.2">
      <c r="A836" s="360" t="s">
        <v>1447</v>
      </c>
      <c r="B836" s="361" t="s">
        <v>2317</v>
      </c>
      <c r="C836" s="362" t="s">
        <v>3186</v>
      </c>
      <c r="D836" s="363"/>
      <c r="E836" s="364"/>
      <c r="F836" s="227">
        <v>1381108.32</v>
      </c>
      <c r="G836" s="227">
        <v>961780.76</v>
      </c>
      <c r="H836" s="227">
        <f t="shared" si="122"/>
        <v>419327.56000000006</v>
      </c>
      <c r="I836" s="437">
        <f t="shared" si="123"/>
        <v>0.43599079690469172</v>
      </c>
      <c r="J836" s="437"/>
      <c r="K836" s="365"/>
      <c r="L836" s="18">
        <v>961780.76</v>
      </c>
      <c r="M836" s="234">
        <f t="shared" si="124"/>
        <v>419327.56000000006</v>
      </c>
      <c r="N836" s="365"/>
      <c r="O836" s="18">
        <v>1381108.32</v>
      </c>
      <c r="P836" s="234">
        <f t="shared" si="125"/>
        <v>0</v>
      </c>
      <c r="Q836" s="353"/>
      <c r="R836" s="226">
        <v>350002.52</v>
      </c>
      <c r="S836" s="226">
        <v>350002.52</v>
      </c>
      <c r="T836" s="227">
        <v>350002.52</v>
      </c>
      <c r="U836" s="227">
        <v>350002.52</v>
      </c>
      <c r="V836" s="227">
        <v>350002.52</v>
      </c>
      <c r="W836" s="227">
        <v>185033.08000000002</v>
      </c>
      <c r="X836" s="227">
        <v>482258.21</v>
      </c>
      <c r="Y836" s="227">
        <v>482258.21</v>
      </c>
      <c r="Z836" s="227">
        <v>297224.61</v>
      </c>
      <c r="AA836" s="227">
        <v>379424.85000000003</v>
      </c>
      <c r="AB836" s="227">
        <v>379424.85000000003</v>
      </c>
      <c r="AC836" s="227">
        <v>961780.76</v>
      </c>
      <c r="AD836" s="227">
        <v>961780.76</v>
      </c>
      <c r="AE836" s="226">
        <v>961780.76</v>
      </c>
      <c r="AF836" s="227">
        <v>1002490.24</v>
      </c>
      <c r="AG836" s="227">
        <v>1002490.24</v>
      </c>
      <c r="AH836" s="227">
        <v>1002490.24</v>
      </c>
      <c r="AI836" s="227">
        <v>1486236.5</v>
      </c>
      <c r="AJ836" s="227">
        <v>1486236.5</v>
      </c>
      <c r="AK836" s="227">
        <v>1486236.5</v>
      </c>
      <c r="AL836" s="227">
        <v>903880.59</v>
      </c>
      <c r="AM836" s="227">
        <v>1381108.32</v>
      </c>
      <c r="AN836" s="227">
        <v>1381108.32</v>
      </c>
      <c r="AO836" s="227">
        <v>1381108.32</v>
      </c>
      <c r="AP836" s="228">
        <v>1381108.32</v>
      </c>
      <c r="AQ836" s="227"/>
    </row>
    <row r="837" spans="1:43" s="13" customFormat="1" ht="12.75" outlineLevel="2" x14ac:dyDescent="0.2">
      <c r="A837" s="360" t="s">
        <v>1448</v>
      </c>
      <c r="B837" s="361" t="s">
        <v>2318</v>
      </c>
      <c r="C837" s="362" t="s">
        <v>3187</v>
      </c>
      <c r="D837" s="363"/>
      <c r="E837" s="364"/>
      <c r="F837" s="227">
        <v>8636.01</v>
      </c>
      <c r="G837" s="227">
        <v>0</v>
      </c>
      <c r="H837" s="227">
        <f t="shared" si="122"/>
        <v>8636.01</v>
      </c>
      <c r="I837" s="437" t="str">
        <f t="shared" si="123"/>
        <v>N.M.</v>
      </c>
      <c r="J837" s="437"/>
      <c r="K837" s="365"/>
      <c r="L837" s="18">
        <v>0</v>
      </c>
      <c r="M837" s="234">
        <f t="shared" si="124"/>
        <v>8636.01</v>
      </c>
      <c r="N837" s="365"/>
      <c r="O837" s="18">
        <v>1686.01</v>
      </c>
      <c r="P837" s="234">
        <f t="shared" si="125"/>
        <v>6950</v>
      </c>
      <c r="Q837" s="353"/>
      <c r="R837" s="226">
        <v>0</v>
      </c>
      <c r="S837" s="226">
        <v>0</v>
      </c>
      <c r="T837" s="227">
        <v>0</v>
      </c>
      <c r="U837" s="227">
        <v>0</v>
      </c>
      <c r="V837" s="227">
        <v>0</v>
      </c>
      <c r="W837" s="227">
        <v>0</v>
      </c>
      <c r="X837" s="227">
        <v>0</v>
      </c>
      <c r="Y837" s="227">
        <v>0</v>
      </c>
      <c r="Z837" s="227">
        <v>0</v>
      </c>
      <c r="AA837" s="227">
        <v>0</v>
      </c>
      <c r="AB837" s="227">
        <v>0</v>
      </c>
      <c r="AC837" s="227">
        <v>0</v>
      </c>
      <c r="AD837" s="227">
        <v>0</v>
      </c>
      <c r="AE837" s="226">
        <v>0</v>
      </c>
      <c r="AF837" s="227">
        <v>0</v>
      </c>
      <c r="AG837" s="227">
        <v>0</v>
      </c>
      <c r="AH837" s="227">
        <v>1686</v>
      </c>
      <c r="AI837" s="227">
        <v>1686.02</v>
      </c>
      <c r="AJ837" s="227">
        <v>1686.01</v>
      </c>
      <c r="AK837" s="227">
        <v>1686.01</v>
      </c>
      <c r="AL837" s="227">
        <v>1686.01</v>
      </c>
      <c r="AM837" s="227">
        <v>6676.01</v>
      </c>
      <c r="AN837" s="227">
        <v>6676.01</v>
      </c>
      <c r="AO837" s="227">
        <v>1686.01</v>
      </c>
      <c r="AP837" s="228">
        <v>8636.01</v>
      </c>
      <c r="AQ837" s="227"/>
    </row>
    <row r="838" spans="1:43" s="13" customFormat="1" ht="12.75" outlineLevel="2" x14ac:dyDescent="0.2">
      <c r="A838" s="360" t="s">
        <v>1381</v>
      </c>
      <c r="B838" s="361" t="s">
        <v>2251</v>
      </c>
      <c r="C838" s="362" t="s">
        <v>3120</v>
      </c>
      <c r="D838" s="363"/>
      <c r="E838" s="364"/>
      <c r="F838" s="227">
        <v>8378700.5</v>
      </c>
      <c r="G838" s="227">
        <v>8458402.7599999998</v>
      </c>
      <c r="H838" s="227">
        <f t="shared" si="122"/>
        <v>-79702.259999999776</v>
      </c>
      <c r="I838" s="437">
        <f t="shared" si="123"/>
        <v>-9.4228499471453141E-3</v>
      </c>
      <c r="J838" s="437"/>
      <c r="K838" s="365"/>
      <c r="L838" s="18">
        <v>8458402.7599999998</v>
      </c>
      <c r="M838" s="234">
        <f t="shared" si="124"/>
        <v>-79702.259999999776</v>
      </c>
      <c r="N838" s="365"/>
      <c r="O838" s="18">
        <v>8409629</v>
      </c>
      <c r="P838" s="234">
        <f t="shared" si="125"/>
        <v>-30928.5</v>
      </c>
      <c r="Q838" s="353"/>
      <c r="R838" s="226">
        <v>8485833.2400000002</v>
      </c>
      <c r="S838" s="226">
        <v>8485833.2400000002</v>
      </c>
      <c r="T838" s="227">
        <v>8485833.2400000002</v>
      </c>
      <c r="U838" s="227">
        <v>8477354.5299999993</v>
      </c>
      <c r="V838" s="227">
        <v>8477354.5299999993</v>
      </c>
      <c r="W838" s="227">
        <v>8477354.5299999993</v>
      </c>
      <c r="X838" s="227">
        <v>8432828.5299999993</v>
      </c>
      <c r="Y838" s="227">
        <v>8432828.5299999993</v>
      </c>
      <c r="Z838" s="227">
        <v>8432828.5299999993</v>
      </c>
      <c r="AA838" s="227">
        <v>8388654.4299999997</v>
      </c>
      <c r="AB838" s="227">
        <v>8388654.4299999997</v>
      </c>
      <c r="AC838" s="227">
        <v>8388654.4299999997</v>
      </c>
      <c r="AD838" s="227">
        <v>8458402.7599999998</v>
      </c>
      <c r="AE838" s="226">
        <v>8458402.7599999998</v>
      </c>
      <c r="AF838" s="227">
        <v>8458402.7599999998</v>
      </c>
      <c r="AG838" s="227">
        <v>8433013</v>
      </c>
      <c r="AH838" s="227">
        <v>8433013</v>
      </c>
      <c r="AI838" s="227">
        <v>8433013</v>
      </c>
      <c r="AJ838" s="227">
        <v>8413500</v>
      </c>
      <c r="AK838" s="227">
        <v>8413500</v>
      </c>
      <c r="AL838" s="227">
        <v>8413500</v>
      </c>
      <c r="AM838" s="227">
        <v>8409629</v>
      </c>
      <c r="AN838" s="227">
        <v>8409629</v>
      </c>
      <c r="AO838" s="227">
        <v>8409629</v>
      </c>
      <c r="AP838" s="228">
        <v>8378700.5</v>
      </c>
      <c r="AQ838" s="227"/>
    </row>
    <row r="839" spans="1:43" s="13" customFormat="1" ht="12.75" outlineLevel="2" x14ac:dyDescent="0.2">
      <c r="A839" s="360" t="s">
        <v>1449</v>
      </c>
      <c r="B839" s="361" t="s">
        <v>2319</v>
      </c>
      <c r="C839" s="362" t="s">
        <v>3188</v>
      </c>
      <c r="D839" s="363"/>
      <c r="E839" s="364"/>
      <c r="F839" s="227">
        <v>99891.520000000004</v>
      </c>
      <c r="G839" s="227">
        <v>73315.520000000004</v>
      </c>
      <c r="H839" s="227">
        <f t="shared" si="122"/>
        <v>26576</v>
      </c>
      <c r="I839" s="437">
        <f t="shared" si="123"/>
        <v>0.36248805164309</v>
      </c>
      <c r="J839" s="437"/>
      <c r="K839" s="365"/>
      <c r="L839" s="18">
        <v>73315.520000000004</v>
      </c>
      <c r="M839" s="234">
        <f t="shared" si="124"/>
        <v>26576</v>
      </c>
      <c r="N839" s="365"/>
      <c r="O839" s="18">
        <v>74058.400000000009</v>
      </c>
      <c r="P839" s="234">
        <f t="shared" si="125"/>
        <v>25833.119999999995</v>
      </c>
      <c r="Q839" s="353"/>
      <c r="R839" s="226">
        <v>113551.19</v>
      </c>
      <c r="S839" s="226">
        <v>110642.7</v>
      </c>
      <c r="T839" s="227">
        <v>103856.23</v>
      </c>
      <c r="U839" s="227">
        <v>110056.62</v>
      </c>
      <c r="V839" s="227">
        <v>107778.31</v>
      </c>
      <c r="W839" s="227">
        <v>101966.03</v>
      </c>
      <c r="X839" s="227">
        <v>136603.16</v>
      </c>
      <c r="Y839" s="227">
        <v>126132.6</v>
      </c>
      <c r="Z839" s="227">
        <v>115662.04000000001</v>
      </c>
      <c r="AA839" s="227">
        <v>153776.78</v>
      </c>
      <c r="AB839" s="227">
        <v>149995.74</v>
      </c>
      <c r="AC839" s="227">
        <v>148202.17000000001</v>
      </c>
      <c r="AD839" s="227">
        <v>73315.520000000004</v>
      </c>
      <c r="AE839" s="226">
        <v>66372.649999999994</v>
      </c>
      <c r="AF839" s="227">
        <v>62334.770000000004</v>
      </c>
      <c r="AG839" s="227">
        <v>87566.53</v>
      </c>
      <c r="AH839" s="227">
        <v>83142.63</v>
      </c>
      <c r="AI839" s="227">
        <v>78718.73</v>
      </c>
      <c r="AJ839" s="227">
        <v>92741.37</v>
      </c>
      <c r="AK839" s="227">
        <v>82748.11</v>
      </c>
      <c r="AL839" s="227">
        <v>74650.8</v>
      </c>
      <c r="AM839" s="227">
        <v>74887.88</v>
      </c>
      <c r="AN839" s="227">
        <v>74887.88</v>
      </c>
      <c r="AO839" s="227">
        <v>74058.400000000009</v>
      </c>
      <c r="AP839" s="228">
        <v>99891.520000000004</v>
      </c>
      <c r="AQ839" s="227"/>
    </row>
    <row r="840" spans="1:43" s="13" customFormat="1" ht="12.75" outlineLevel="2" x14ac:dyDescent="0.2">
      <c r="A840" s="360" t="s">
        <v>1450</v>
      </c>
      <c r="B840" s="361" t="s">
        <v>2320</v>
      </c>
      <c r="C840" s="362" t="s">
        <v>3189</v>
      </c>
      <c r="D840" s="363"/>
      <c r="E840" s="364"/>
      <c r="F840" s="227">
        <v>20389.39</v>
      </c>
      <c r="G840" s="227">
        <v>20723.760000000002</v>
      </c>
      <c r="H840" s="227">
        <f t="shared" si="122"/>
        <v>-334.37000000000262</v>
      </c>
      <c r="I840" s="437">
        <f t="shared" si="123"/>
        <v>-1.6134620358467893E-2</v>
      </c>
      <c r="J840" s="437"/>
      <c r="K840" s="365"/>
      <c r="L840" s="18">
        <v>20723.760000000002</v>
      </c>
      <c r="M840" s="234">
        <f t="shared" si="124"/>
        <v>-334.37000000000262</v>
      </c>
      <c r="N840" s="365"/>
      <c r="O840" s="18">
        <v>20421.350000000002</v>
      </c>
      <c r="P840" s="234">
        <f t="shared" si="125"/>
        <v>-31.960000000002765</v>
      </c>
      <c r="Q840" s="353"/>
      <c r="R840" s="226">
        <v>21124.87</v>
      </c>
      <c r="S840" s="226">
        <v>21107.350000000002</v>
      </c>
      <c r="T840" s="227">
        <v>21066.47</v>
      </c>
      <c r="U840" s="227">
        <v>21052.75</v>
      </c>
      <c r="V840" s="227">
        <v>21039.279999999999</v>
      </c>
      <c r="W840" s="227">
        <v>21005.06</v>
      </c>
      <c r="X840" s="227">
        <v>20946.63</v>
      </c>
      <c r="Y840" s="227">
        <v>20884.760000000002</v>
      </c>
      <c r="Z840" s="227">
        <v>20822.88</v>
      </c>
      <c r="AA840" s="227">
        <v>20787.07</v>
      </c>
      <c r="AB840" s="227">
        <v>20764.73</v>
      </c>
      <c r="AC840" s="227">
        <v>20754.13</v>
      </c>
      <c r="AD840" s="227">
        <v>20723.760000000002</v>
      </c>
      <c r="AE840" s="226">
        <v>20679.46</v>
      </c>
      <c r="AF840" s="227">
        <v>20654.010000000002</v>
      </c>
      <c r="AG840" s="227">
        <v>20653.010000000002</v>
      </c>
      <c r="AH840" s="227">
        <v>20624.97</v>
      </c>
      <c r="AI840" s="227">
        <v>20597.22</v>
      </c>
      <c r="AJ840" s="227">
        <v>20562.79</v>
      </c>
      <c r="AK840" s="227">
        <v>20500.12</v>
      </c>
      <c r="AL840" s="227">
        <v>20449.34</v>
      </c>
      <c r="AM840" s="227">
        <v>20426.55</v>
      </c>
      <c r="AN840" s="227">
        <v>20426.55</v>
      </c>
      <c r="AO840" s="227">
        <v>20421.350000000002</v>
      </c>
      <c r="AP840" s="228">
        <v>20389.39</v>
      </c>
      <c r="AQ840" s="227"/>
    </row>
    <row r="841" spans="1:43" s="13" customFormat="1" ht="12.75" outlineLevel="2" x14ac:dyDescent="0.2">
      <c r="A841" s="360" t="s">
        <v>1451</v>
      </c>
      <c r="B841" s="361" t="s">
        <v>2321</v>
      </c>
      <c r="C841" s="362" t="s">
        <v>3190</v>
      </c>
      <c r="D841" s="363"/>
      <c r="E841" s="364"/>
      <c r="F841" s="227">
        <v>493688.73</v>
      </c>
      <c r="G841" s="227">
        <v>467425.60000000003</v>
      </c>
      <c r="H841" s="227">
        <f t="shared" si="122"/>
        <v>26263.129999999946</v>
      </c>
      <c r="I841" s="437">
        <f t="shared" si="123"/>
        <v>5.618675998918319E-2</v>
      </c>
      <c r="J841" s="437"/>
      <c r="K841" s="365"/>
      <c r="L841" s="18">
        <v>467425.60000000003</v>
      </c>
      <c r="M841" s="234">
        <f t="shared" si="124"/>
        <v>26263.129999999946</v>
      </c>
      <c r="N841" s="365"/>
      <c r="O841" s="18">
        <v>576229.59</v>
      </c>
      <c r="P841" s="234">
        <f t="shared" si="125"/>
        <v>-82540.859999999986</v>
      </c>
      <c r="Q841" s="353"/>
      <c r="R841" s="226">
        <v>468677.22000000003</v>
      </c>
      <c r="S841" s="226">
        <v>392603.9</v>
      </c>
      <c r="T841" s="227">
        <v>316530.58</v>
      </c>
      <c r="U841" s="227">
        <v>240457.26</v>
      </c>
      <c r="V841" s="227">
        <v>164383.9</v>
      </c>
      <c r="W841" s="227">
        <v>213109.78</v>
      </c>
      <c r="X841" s="227">
        <v>137350.59</v>
      </c>
      <c r="Y841" s="227">
        <v>758959.69000000006</v>
      </c>
      <c r="Z841" s="227">
        <v>682155.84</v>
      </c>
      <c r="AA841" s="227">
        <v>605352.03</v>
      </c>
      <c r="AB841" s="227">
        <v>574162.82999999996</v>
      </c>
      <c r="AC841" s="227">
        <v>497320.49</v>
      </c>
      <c r="AD841" s="227">
        <v>467425.60000000003</v>
      </c>
      <c r="AE841" s="226">
        <v>391184.10000000003</v>
      </c>
      <c r="AF841" s="227">
        <v>314942.60000000003</v>
      </c>
      <c r="AG841" s="227">
        <v>238701.1</v>
      </c>
      <c r="AH841" s="227">
        <v>162459.54</v>
      </c>
      <c r="AI841" s="227">
        <v>205551.85</v>
      </c>
      <c r="AJ841" s="227">
        <v>129778.91</v>
      </c>
      <c r="AK841" s="227">
        <v>475143.16000000003</v>
      </c>
      <c r="AL841" s="227">
        <v>760139.69000000006</v>
      </c>
      <c r="AM841" s="227">
        <v>676017.1</v>
      </c>
      <c r="AN841" s="227">
        <v>662632.75</v>
      </c>
      <c r="AO841" s="227">
        <v>576229.59</v>
      </c>
      <c r="AP841" s="228">
        <v>493688.73</v>
      </c>
      <c r="AQ841" s="227"/>
    </row>
    <row r="842" spans="1:43" s="13" customFormat="1" ht="12.75" outlineLevel="2" x14ac:dyDescent="0.2">
      <c r="A842" s="360" t="s">
        <v>1452</v>
      </c>
      <c r="B842" s="361" t="s">
        <v>2322</v>
      </c>
      <c r="C842" s="362" t="s">
        <v>3191</v>
      </c>
      <c r="D842" s="363"/>
      <c r="E842" s="364"/>
      <c r="F842" s="227">
        <v>0</v>
      </c>
      <c r="G842" s="227">
        <v>0</v>
      </c>
      <c r="H842" s="227">
        <f t="shared" si="122"/>
        <v>0</v>
      </c>
      <c r="I842" s="437">
        <f t="shared" si="123"/>
        <v>0</v>
      </c>
      <c r="J842" s="437"/>
      <c r="K842" s="365"/>
      <c r="L842" s="18">
        <v>0</v>
      </c>
      <c r="M842" s="234">
        <f t="shared" si="124"/>
        <v>0</v>
      </c>
      <c r="N842" s="365"/>
      <c r="O842" s="18">
        <v>0</v>
      </c>
      <c r="P842" s="234">
        <f t="shared" si="125"/>
        <v>0</v>
      </c>
      <c r="Q842" s="353"/>
      <c r="R842" s="226">
        <v>582268.37</v>
      </c>
      <c r="S842" s="226">
        <v>485223.65</v>
      </c>
      <c r="T842" s="227">
        <v>388178.93</v>
      </c>
      <c r="U842" s="227">
        <v>291134.21000000002</v>
      </c>
      <c r="V842" s="227">
        <v>194089.49</v>
      </c>
      <c r="W842" s="227">
        <v>97044.77</v>
      </c>
      <c r="X842" s="227">
        <v>0</v>
      </c>
      <c r="Y842" s="227">
        <v>0</v>
      </c>
      <c r="Z842" s="227">
        <v>0</v>
      </c>
      <c r="AA842" s="227">
        <v>0</v>
      </c>
      <c r="AB842" s="227">
        <v>0</v>
      </c>
      <c r="AC842" s="227">
        <v>0</v>
      </c>
      <c r="AD842" s="227">
        <v>0</v>
      </c>
      <c r="AE842" s="226">
        <v>0</v>
      </c>
      <c r="AF842" s="227">
        <v>0</v>
      </c>
      <c r="AG842" s="227">
        <v>0</v>
      </c>
      <c r="AH842" s="227">
        <v>0</v>
      </c>
      <c r="AI842" s="227">
        <v>0</v>
      </c>
      <c r="AJ842" s="227">
        <v>0</v>
      </c>
      <c r="AK842" s="227">
        <v>0</v>
      </c>
      <c r="AL842" s="227">
        <v>0</v>
      </c>
      <c r="AM842" s="227">
        <v>0</v>
      </c>
      <c r="AN842" s="227">
        <v>0</v>
      </c>
      <c r="AO842" s="227">
        <v>0</v>
      </c>
      <c r="AP842" s="228">
        <v>0</v>
      </c>
      <c r="AQ842" s="227"/>
    </row>
    <row r="843" spans="1:43" s="13" customFormat="1" ht="12.75" outlineLevel="2" x14ac:dyDescent="0.2">
      <c r="A843" s="360" t="s">
        <v>1453</v>
      </c>
      <c r="B843" s="361" t="s">
        <v>2323</v>
      </c>
      <c r="C843" s="362" t="s">
        <v>3191</v>
      </c>
      <c r="D843" s="363"/>
      <c r="E843" s="364"/>
      <c r="F843" s="227">
        <v>0</v>
      </c>
      <c r="G843" s="227">
        <v>520178.48000000004</v>
      </c>
      <c r="H843" s="227">
        <f t="shared" si="122"/>
        <v>-520178.48000000004</v>
      </c>
      <c r="I843" s="437" t="str">
        <f t="shared" si="123"/>
        <v>N.M.</v>
      </c>
      <c r="J843" s="437"/>
      <c r="K843" s="365"/>
      <c r="L843" s="18">
        <v>520178.48000000004</v>
      </c>
      <c r="M843" s="234">
        <f t="shared" si="124"/>
        <v>-520178.48000000004</v>
      </c>
      <c r="N843" s="365"/>
      <c r="O843" s="18">
        <v>-0.04</v>
      </c>
      <c r="P843" s="234">
        <f t="shared" si="125"/>
        <v>0.04</v>
      </c>
      <c r="Q843" s="353"/>
      <c r="R843" s="226">
        <v>0</v>
      </c>
      <c r="S843" s="226">
        <v>0</v>
      </c>
      <c r="T843" s="227">
        <v>0</v>
      </c>
      <c r="U843" s="227">
        <v>0</v>
      </c>
      <c r="V843" s="227">
        <v>0</v>
      </c>
      <c r="W843" s="227">
        <v>0</v>
      </c>
      <c r="X843" s="227">
        <v>0</v>
      </c>
      <c r="Y843" s="227">
        <v>953660.58000000007</v>
      </c>
      <c r="Z843" s="227">
        <v>866964.16</v>
      </c>
      <c r="AA843" s="227">
        <v>780267.74</v>
      </c>
      <c r="AB843" s="227">
        <v>693571.32000000007</v>
      </c>
      <c r="AC843" s="227">
        <v>606874.9</v>
      </c>
      <c r="AD843" s="227">
        <v>520178.48000000004</v>
      </c>
      <c r="AE843" s="226">
        <v>433482.06</v>
      </c>
      <c r="AF843" s="227">
        <v>346785.64</v>
      </c>
      <c r="AG843" s="227">
        <v>260089.22</v>
      </c>
      <c r="AH843" s="227">
        <v>173392.80000000002</v>
      </c>
      <c r="AI843" s="227">
        <v>86696.38</v>
      </c>
      <c r="AJ843" s="227">
        <v>-0.04</v>
      </c>
      <c r="AK843" s="227">
        <v>-0.04</v>
      </c>
      <c r="AL843" s="227">
        <v>-0.04</v>
      </c>
      <c r="AM843" s="227">
        <v>-0.04</v>
      </c>
      <c r="AN843" s="227">
        <v>-0.04</v>
      </c>
      <c r="AO843" s="227">
        <v>-0.04</v>
      </c>
      <c r="AP843" s="228">
        <v>0</v>
      </c>
      <c r="AQ843" s="227"/>
    </row>
    <row r="844" spans="1:43" s="13" customFormat="1" ht="12.75" outlineLevel="2" x14ac:dyDescent="0.2">
      <c r="A844" s="360" t="s">
        <v>1454</v>
      </c>
      <c r="B844" s="361" t="s">
        <v>2324</v>
      </c>
      <c r="C844" s="362" t="s">
        <v>3191</v>
      </c>
      <c r="D844" s="363"/>
      <c r="E844" s="364"/>
      <c r="F844" s="227">
        <v>462141.92</v>
      </c>
      <c r="G844" s="227">
        <v>0</v>
      </c>
      <c r="H844" s="227">
        <f t="shared" si="122"/>
        <v>462141.92</v>
      </c>
      <c r="I844" s="437" t="str">
        <f t="shared" si="123"/>
        <v>N.M.</v>
      </c>
      <c r="J844" s="437"/>
      <c r="K844" s="365"/>
      <c r="L844" s="18">
        <v>0</v>
      </c>
      <c r="M844" s="234">
        <f t="shared" si="124"/>
        <v>462141.92</v>
      </c>
      <c r="N844" s="365"/>
      <c r="O844" s="18">
        <v>539165.57999999996</v>
      </c>
      <c r="P844" s="234">
        <f t="shared" si="125"/>
        <v>-77023.659999999974</v>
      </c>
      <c r="Q844" s="353"/>
      <c r="R844" s="226">
        <v>0</v>
      </c>
      <c r="S844" s="226">
        <v>0</v>
      </c>
      <c r="T844" s="227">
        <v>0</v>
      </c>
      <c r="U844" s="227">
        <v>0</v>
      </c>
      <c r="V844" s="227">
        <v>0</v>
      </c>
      <c r="W844" s="227">
        <v>0</v>
      </c>
      <c r="X844" s="227">
        <v>0</v>
      </c>
      <c r="Y844" s="227">
        <v>0</v>
      </c>
      <c r="Z844" s="227">
        <v>0</v>
      </c>
      <c r="AA844" s="227">
        <v>0</v>
      </c>
      <c r="AB844" s="227">
        <v>0</v>
      </c>
      <c r="AC844" s="227">
        <v>0</v>
      </c>
      <c r="AD844" s="227">
        <v>0</v>
      </c>
      <c r="AE844" s="226">
        <v>0</v>
      </c>
      <c r="AF844" s="227">
        <v>0</v>
      </c>
      <c r="AG844" s="227">
        <v>0</v>
      </c>
      <c r="AH844" s="227">
        <v>0</v>
      </c>
      <c r="AI844" s="227">
        <v>0</v>
      </c>
      <c r="AJ844" s="227">
        <v>924283.83000000007</v>
      </c>
      <c r="AK844" s="227">
        <v>847260.18</v>
      </c>
      <c r="AL844" s="227">
        <v>770236.53</v>
      </c>
      <c r="AM844" s="227">
        <v>693212.88</v>
      </c>
      <c r="AN844" s="227">
        <v>616189.23</v>
      </c>
      <c r="AO844" s="227">
        <v>539165.57999999996</v>
      </c>
      <c r="AP844" s="228">
        <v>462141.92</v>
      </c>
      <c r="AQ844" s="227"/>
    </row>
    <row r="845" spans="1:43" s="13" customFormat="1" ht="12.75" outlineLevel="2" x14ac:dyDescent="0.2">
      <c r="A845" s="360" t="s">
        <v>1455</v>
      </c>
      <c r="B845" s="361" t="s">
        <v>2325</v>
      </c>
      <c r="C845" s="362" t="s">
        <v>3192</v>
      </c>
      <c r="D845" s="363"/>
      <c r="E845" s="364"/>
      <c r="F845" s="227">
        <v>0</v>
      </c>
      <c r="G845" s="227">
        <v>0</v>
      </c>
      <c r="H845" s="227">
        <f t="shared" si="122"/>
        <v>0</v>
      </c>
      <c r="I845" s="437">
        <f t="shared" si="123"/>
        <v>0</v>
      </c>
      <c r="J845" s="437"/>
      <c r="K845" s="365"/>
      <c r="L845" s="18">
        <v>0</v>
      </c>
      <c r="M845" s="234">
        <f t="shared" si="124"/>
        <v>0</v>
      </c>
      <c r="N845" s="365"/>
      <c r="O845" s="18">
        <v>0</v>
      </c>
      <c r="P845" s="234">
        <f t="shared" si="125"/>
        <v>0</v>
      </c>
      <c r="Q845" s="353"/>
      <c r="R845" s="226">
        <v>0</v>
      </c>
      <c r="S845" s="226">
        <v>0</v>
      </c>
      <c r="T845" s="227">
        <v>0</v>
      </c>
      <c r="U845" s="227">
        <v>0</v>
      </c>
      <c r="V845" s="227">
        <v>0</v>
      </c>
      <c r="W845" s="227">
        <v>0</v>
      </c>
      <c r="X845" s="227">
        <v>0</v>
      </c>
      <c r="Y845" s="227">
        <v>0</v>
      </c>
      <c r="Z845" s="227">
        <v>0</v>
      </c>
      <c r="AA845" s="227">
        <v>0</v>
      </c>
      <c r="AB845" s="227">
        <v>0</v>
      </c>
      <c r="AC845" s="227">
        <v>0</v>
      </c>
      <c r="AD845" s="227">
        <v>0</v>
      </c>
      <c r="AE845" s="226">
        <v>0</v>
      </c>
      <c r="AF845" s="227">
        <v>0</v>
      </c>
      <c r="AG845" s="227">
        <v>0</v>
      </c>
      <c r="AH845" s="227">
        <v>0</v>
      </c>
      <c r="AI845" s="227">
        <v>0</v>
      </c>
      <c r="AJ845" s="227">
        <v>706585.04</v>
      </c>
      <c r="AK845" s="227">
        <v>0</v>
      </c>
      <c r="AL845" s="227">
        <v>0</v>
      </c>
      <c r="AM845" s="227">
        <v>0</v>
      </c>
      <c r="AN845" s="227">
        <v>0</v>
      </c>
      <c r="AO845" s="227">
        <v>0</v>
      </c>
      <c r="AP845" s="228">
        <v>0</v>
      </c>
      <c r="AQ845" s="227"/>
    </row>
    <row r="846" spans="1:43" s="13" customFormat="1" ht="12.75" outlineLevel="2" x14ac:dyDescent="0.2">
      <c r="A846" s="360" t="s">
        <v>1456</v>
      </c>
      <c r="B846" s="361" t="s">
        <v>2326</v>
      </c>
      <c r="C846" s="362" t="s">
        <v>3193</v>
      </c>
      <c r="D846" s="363"/>
      <c r="E846" s="364"/>
      <c r="F846" s="227">
        <v>51049.11</v>
      </c>
      <c r="G846" s="227">
        <v>137661.53</v>
      </c>
      <c r="H846" s="227">
        <f t="shared" si="122"/>
        <v>-86612.42</v>
      </c>
      <c r="I846" s="437">
        <f t="shared" si="123"/>
        <v>-0.62916938377773368</v>
      </c>
      <c r="J846" s="437"/>
      <c r="K846" s="365"/>
      <c r="L846" s="18">
        <v>137661.53</v>
      </c>
      <c r="M846" s="234">
        <f t="shared" si="124"/>
        <v>-86612.42</v>
      </c>
      <c r="N846" s="365"/>
      <c r="O846" s="18">
        <v>61258.94</v>
      </c>
      <c r="P846" s="234">
        <f t="shared" si="125"/>
        <v>-10209.830000000002</v>
      </c>
      <c r="Q846" s="353"/>
      <c r="R846" s="226">
        <v>61204.78</v>
      </c>
      <c r="S846" s="226">
        <v>48346.64</v>
      </c>
      <c r="T846" s="227">
        <v>170811.97</v>
      </c>
      <c r="U846" s="227">
        <v>152609.30000000002</v>
      </c>
      <c r="V846" s="227">
        <v>134406.63</v>
      </c>
      <c r="W846" s="227">
        <v>270450.90000000002</v>
      </c>
      <c r="X846" s="227">
        <v>251480.99</v>
      </c>
      <c r="Y846" s="227">
        <v>232511.08000000002</v>
      </c>
      <c r="Z846" s="227">
        <v>213541.17</v>
      </c>
      <c r="AA846" s="227">
        <v>194571.26</v>
      </c>
      <c r="AB846" s="227">
        <v>175601.35</v>
      </c>
      <c r="AC846" s="227">
        <v>156631.44</v>
      </c>
      <c r="AD846" s="227">
        <v>137661.53</v>
      </c>
      <c r="AE846" s="226">
        <v>259972.87</v>
      </c>
      <c r="AF846" s="227">
        <v>228159.21</v>
      </c>
      <c r="AG846" s="227">
        <v>196345.55000000002</v>
      </c>
      <c r="AH846" s="227">
        <v>164531.89000000001</v>
      </c>
      <c r="AI846" s="227">
        <v>255236.17</v>
      </c>
      <c r="AJ846" s="227">
        <v>226066.59</v>
      </c>
      <c r="AK846" s="227">
        <v>196897.01</v>
      </c>
      <c r="AL846" s="227">
        <v>167727.43</v>
      </c>
      <c r="AM846" s="227">
        <v>81678.600000000006</v>
      </c>
      <c r="AN846" s="227">
        <v>71468.77</v>
      </c>
      <c r="AO846" s="227">
        <v>61258.94</v>
      </c>
      <c r="AP846" s="228">
        <v>51049.11</v>
      </c>
      <c r="AQ846" s="227"/>
    </row>
    <row r="847" spans="1:43" s="13" customFormat="1" ht="12.75" outlineLevel="2" x14ac:dyDescent="0.2">
      <c r="A847" s="360" t="s">
        <v>1457</v>
      </c>
      <c r="B847" s="361" t="s">
        <v>2327</v>
      </c>
      <c r="C847" s="362" t="s">
        <v>3194</v>
      </c>
      <c r="D847" s="363"/>
      <c r="E847" s="364"/>
      <c r="F847" s="227">
        <v>0</v>
      </c>
      <c r="G847" s="227">
        <v>13967.42</v>
      </c>
      <c r="H847" s="227">
        <f t="shared" si="122"/>
        <v>-13967.42</v>
      </c>
      <c r="I847" s="437" t="str">
        <f t="shared" si="123"/>
        <v>N.M.</v>
      </c>
      <c r="J847" s="437"/>
      <c r="K847" s="365"/>
      <c r="L847" s="18">
        <v>13967.42</v>
      </c>
      <c r="M847" s="234">
        <f t="shared" si="124"/>
        <v>-13967.42</v>
      </c>
      <c r="N847" s="365"/>
      <c r="O847" s="18">
        <v>0</v>
      </c>
      <c r="P847" s="234">
        <f t="shared" si="125"/>
        <v>0</v>
      </c>
      <c r="Q847" s="353"/>
      <c r="R847" s="226">
        <v>167611.97</v>
      </c>
      <c r="S847" s="226">
        <v>70531.34</v>
      </c>
      <c r="T847" s="227">
        <v>55736.1</v>
      </c>
      <c r="U847" s="227">
        <v>61682.200000000004</v>
      </c>
      <c r="V847" s="227">
        <v>58684.58</v>
      </c>
      <c r="W847" s="227">
        <v>40076.06</v>
      </c>
      <c r="X847" s="227">
        <v>66396.61</v>
      </c>
      <c r="Y847" s="227">
        <v>47868.950000000004</v>
      </c>
      <c r="Z847" s="227">
        <v>63661.87</v>
      </c>
      <c r="AA847" s="227">
        <v>26669.68</v>
      </c>
      <c r="AB847" s="227">
        <v>14048.41</v>
      </c>
      <c r="AC847" s="227">
        <v>14028.83</v>
      </c>
      <c r="AD847" s="227">
        <v>13967.42</v>
      </c>
      <c r="AE847" s="226">
        <v>16239.53</v>
      </c>
      <c r="AF847" s="227">
        <v>-2.86</v>
      </c>
      <c r="AG847" s="227">
        <v>0</v>
      </c>
      <c r="AH847" s="227">
        <v>0</v>
      </c>
      <c r="AI847" s="227">
        <v>0</v>
      </c>
      <c r="AJ847" s="227">
        <v>0</v>
      </c>
      <c r="AK847" s="227">
        <v>0</v>
      </c>
      <c r="AL847" s="227">
        <v>0</v>
      </c>
      <c r="AM847" s="227">
        <v>0</v>
      </c>
      <c r="AN847" s="227">
        <v>0</v>
      </c>
      <c r="AO847" s="227">
        <v>0</v>
      </c>
      <c r="AP847" s="228">
        <v>0</v>
      </c>
      <c r="AQ847" s="227"/>
    </row>
    <row r="848" spans="1:43" s="13" customFormat="1" ht="12.75" outlineLevel="2" x14ac:dyDescent="0.2">
      <c r="A848" s="360" t="s">
        <v>1458</v>
      </c>
      <c r="B848" s="361" t="s">
        <v>2328</v>
      </c>
      <c r="C848" s="362" t="s">
        <v>3195</v>
      </c>
      <c r="D848" s="363"/>
      <c r="E848" s="364"/>
      <c r="F848" s="227">
        <v>13383443.9</v>
      </c>
      <c r="G848" s="227">
        <v>42544931.609999999</v>
      </c>
      <c r="H848" s="227">
        <f t="shared" si="122"/>
        <v>-29161487.710000001</v>
      </c>
      <c r="I848" s="437">
        <f t="shared" si="123"/>
        <v>-0.68542800767238088</v>
      </c>
      <c r="J848" s="437"/>
      <c r="K848" s="365"/>
      <c r="L848" s="18">
        <v>42544931.609999999</v>
      </c>
      <c r="M848" s="234">
        <f t="shared" si="124"/>
        <v>-29161487.710000001</v>
      </c>
      <c r="N848" s="365"/>
      <c r="O848" s="18">
        <v>13482270.24</v>
      </c>
      <c r="P848" s="234">
        <f t="shared" si="125"/>
        <v>-98826.339999999851</v>
      </c>
      <c r="Q848" s="353"/>
      <c r="R848" s="226">
        <v>45792019.640000001</v>
      </c>
      <c r="S848" s="226">
        <v>45510560.390000001</v>
      </c>
      <c r="T848" s="227">
        <v>45229101.140000001</v>
      </c>
      <c r="U848" s="227">
        <v>44980247.640000001</v>
      </c>
      <c r="V848" s="227">
        <v>44709656.969999999</v>
      </c>
      <c r="W848" s="227">
        <v>44439066.299999997</v>
      </c>
      <c r="X848" s="227">
        <v>44168475.630000003</v>
      </c>
      <c r="Y848" s="227">
        <v>43897884.960000001</v>
      </c>
      <c r="Z848" s="227">
        <v>43627294.289999999</v>
      </c>
      <c r="AA848" s="227">
        <v>43356703.619999997</v>
      </c>
      <c r="AB848" s="227">
        <v>43086112.950000003</v>
      </c>
      <c r="AC848" s="227">
        <v>42815522.280000001</v>
      </c>
      <c r="AD848" s="227">
        <v>42544931.609999999</v>
      </c>
      <c r="AE848" s="226">
        <v>42443761.530000001</v>
      </c>
      <c r="AF848" s="227">
        <v>42342591.450000003</v>
      </c>
      <c r="AG848" s="227">
        <v>42332904.109999999</v>
      </c>
      <c r="AH848" s="227">
        <v>42262228.280000001</v>
      </c>
      <c r="AI848" s="227">
        <v>42191552.439999998</v>
      </c>
      <c r="AJ848" s="227">
        <v>42120876.600000001</v>
      </c>
      <c r="AK848" s="227">
        <v>42050200.759999998</v>
      </c>
      <c r="AL848" s="227">
        <v>41979524.920000002</v>
      </c>
      <c r="AM848" s="227">
        <v>13679922.92</v>
      </c>
      <c r="AN848" s="227">
        <v>13581096.58</v>
      </c>
      <c r="AO848" s="227">
        <v>13482270.24</v>
      </c>
      <c r="AP848" s="228">
        <v>13383443.9</v>
      </c>
      <c r="AQ848" s="227"/>
    </row>
    <row r="849" spans="1:43" s="13" customFormat="1" ht="12.75" outlineLevel="2" x14ac:dyDescent="0.2">
      <c r="A849" s="360" t="s">
        <v>1459</v>
      </c>
      <c r="B849" s="361" t="s">
        <v>2329</v>
      </c>
      <c r="C849" s="362" t="s">
        <v>3196</v>
      </c>
      <c r="D849" s="363"/>
      <c r="E849" s="364"/>
      <c r="F849" s="227">
        <v>0</v>
      </c>
      <c r="G849" s="227">
        <v>0</v>
      </c>
      <c r="H849" s="227">
        <f t="shared" si="122"/>
        <v>0</v>
      </c>
      <c r="I849" s="437">
        <f t="shared" si="123"/>
        <v>0</v>
      </c>
      <c r="J849" s="437"/>
      <c r="K849" s="365"/>
      <c r="L849" s="18">
        <v>0</v>
      </c>
      <c r="M849" s="234">
        <f t="shared" si="124"/>
        <v>0</v>
      </c>
      <c r="N849" s="365"/>
      <c r="O849" s="18">
        <v>0</v>
      </c>
      <c r="P849" s="234">
        <f t="shared" si="125"/>
        <v>0</v>
      </c>
      <c r="Q849" s="353"/>
      <c r="R849" s="226">
        <v>274779</v>
      </c>
      <c r="S849" s="226">
        <v>0</v>
      </c>
      <c r="T849" s="227">
        <v>0</v>
      </c>
      <c r="U849" s="227">
        <v>0</v>
      </c>
      <c r="V849" s="227">
        <v>0</v>
      </c>
      <c r="W849" s="227">
        <v>0</v>
      </c>
      <c r="X849" s="227">
        <v>0</v>
      </c>
      <c r="Y849" s="227">
        <v>0</v>
      </c>
      <c r="Z849" s="227">
        <v>0</v>
      </c>
      <c r="AA849" s="227">
        <v>0</v>
      </c>
      <c r="AB849" s="227">
        <v>0</v>
      </c>
      <c r="AC849" s="227">
        <v>0</v>
      </c>
      <c r="AD849" s="227">
        <v>0</v>
      </c>
      <c r="AE849" s="226">
        <v>0</v>
      </c>
      <c r="AF849" s="227">
        <v>0</v>
      </c>
      <c r="AG849" s="227">
        <v>0</v>
      </c>
      <c r="AH849" s="227">
        <v>0</v>
      </c>
      <c r="AI849" s="227">
        <v>0</v>
      </c>
      <c r="AJ849" s="227">
        <v>0</v>
      </c>
      <c r="AK849" s="227">
        <v>0</v>
      </c>
      <c r="AL849" s="227">
        <v>0</v>
      </c>
      <c r="AM849" s="227">
        <v>0</v>
      </c>
      <c r="AN849" s="227">
        <v>0</v>
      </c>
      <c r="AO849" s="227">
        <v>0</v>
      </c>
      <c r="AP849" s="228">
        <v>0</v>
      </c>
      <c r="AQ849" s="227"/>
    </row>
    <row r="850" spans="1:43" s="13" customFormat="1" ht="12.75" outlineLevel="2" x14ac:dyDescent="0.2">
      <c r="A850" s="360" t="s">
        <v>1460</v>
      </c>
      <c r="B850" s="361" t="s">
        <v>2330</v>
      </c>
      <c r="C850" s="362" t="s">
        <v>3196</v>
      </c>
      <c r="D850" s="363"/>
      <c r="E850" s="364"/>
      <c r="F850" s="227">
        <v>0</v>
      </c>
      <c r="G850" s="227">
        <v>334025</v>
      </c>
      <c r="H850" s="227">
        <f t="shared" si="122"/>
        <v>-334025</v>
      </c>
      <c r="I850" s="437" t="str">
        <f t="shared" si="123"/>
        <v>N.M.</v>
      </c>
      <c r="J850" s="437"/>
      <c r="K850" s="365"/>
      <c r="L850" s="18">
        <v>334025</v>
      </c>
      <c r="M850" s="234">
        <f t="shared" si="124"/>
        <v>-334025</v>
      </c>
      <c r="N850" s="365"/>
      <c r="O850" s="18">
        <v>0</v>
      </c>
      <c r="P850" s="234">
        <f t="shared" si="125"/>
        <v>0</v>
      </c>
      <c r="Q850" s="353"/>
      <c r="R850" s="226">
        <v>0</v>
      </c>
      <c r="S850" s="226">
        <v>317104</v>
      </c>
      <c r="T850" s="227">
        <v>371643</v>
      </c>
      <c r="U850" s="227">
        <v>355937</v>
      </c>
      <c r="V850" s="227">
        <v>361886</v>
      </c>
      <c r="W850" s="227">
        <v>338572</v>
      </c>
      <c r="X850" s="227">
        <v>313899</v>
      </c>
      <c r="Y850" s="227">
        <v>330939</v>
      </c>
      <c r="Z850" s="227">
        <v>349306</v>
      </c>
      <c r="AA850" s="227">
        <v>369740</v>
      </c>
      <c r="AB850" s="227">
        <v>355901</v>
      </c>
      <c r="AC850" s="227">
        <v>305378</v>
      </c>
      <c r="AD850" s="227">
        <v>334025</v>
      </c>
      <c r="AE850" s="226">
        <v>421733</v>
      </c>
      <c r="AF850" s="227">
        <v>0</v>
      </c>
      <c r="AG850" s="227">
        <v>0</v>
      </c>
      <c r="AH850" s="227">
        <v>0</v>
      </c>
      <c r="AI850" s="227">
        <v>0</v>
      </c>
      <c r="AJ850" s="227">
        <v>0</v>
      </c>
      <c r="AK850" s="227">
        <v>0</v>
      </c>
      <c r="AL850" s="227">
        <v>0</v>
      </c>
      <c r="AM850" s="227">
        <v>0</v>
      </c>
      <c r="AN850" s="227">
        <v>0</v>
      </c>
      <c r="AO850" s="227">
        <v>0</v>
      </c>
      <c r="AP850" s="228">
        <v>0</v>
      </c>
      <c r="AQ850" s="227"/>
    </row>
    <row r="851" spans="1:43" s="13" customFormat="1" ht="12.75" outlineLevel="2" x14ac:dyDescent="0.2">
      <c r="A851" s="360" t="s">
        <v>1461</v>
      </c>
      <c r="B851" s="361" t="s">
        <v>2331</v>
      </c>
      <c r="C851" s="362" t="s">
        <v>3196</v>
      </c>
      <c r="D851" s="363"/>
      <c r="E851" s="364"/>
      <c r="F851" s="227">
        <v>396746</v>
      </c>
      <c r="G851" s="227">
        <v>0</v>
      </c>
      <c r="H851" s="227">
        <f t="shared" si="122"/>
        <v>396746</v>
      </c>
      <c r="I851" s="437" t="str">
        <f t="shared" si="123"/>
        <v>N.M.</v>
      </c>
      <c r="J851" s="437"/>
      <c r="K851" s="365"/>
      <c r="L851" s="18">
        <v>0</v>
      </c>
      <c r="M851" s="234">
        <f t="shared" si="124"/>
        <v>396746</v>
      </c>
      <c r="N851" s="365"/>
      <c r="O851" s="18">
        <v>376412</v>
      </c>
      <c r="P851" s="234">
        <f t="shared" si="125"/>
        <v>20334</v>
      </c>
      <c r="Q851" s="353"/>
      <c r="R851" s="226">
        <v>0</v>
      </c>
      <c r="S851" s="226">
        <v>0</v>
      </c>
      <c r="T851" s="227">
        <v>0</v>
      </c>
      <c r="U851" s="227">
        <v>0</v>
      </c>
      <c r="V851" s="227">
        <v>0</v>
      </c>
      <c r="W851" s="227">
        <v>0</v>
      </c>
      <c r="X851" s="227">
        <v>0</v>
      </c>
      <c r="Y851" s="227">
        <v>0</v>
      </c>
      <c r="Z851" s="227">
        <v>0</v>
      </c>
      <c r="AA851" s="227">
        <v>0</v>
      </c>
      <c r="AB851" s="227">
        <v>0</v>
      </c>
      <c r="AC851" s="227">
        <v>0</v>
      </c>
      <c r="AD851" s="227">
        <v>0</v>
      </c>
      <c r="AE851" s="226">
        <v>0</v>
      </c>
      <c r="AF851" s="227">
        <v>467753</v>
      </c>
      <c r="AG851" s="227">
        <v>406671</v>
      </c>
      <c r="AH851" s="227">
        <v>366616</v>
      </c>
      <c r="AI851" s="227">
        <v>343705</v>
      </c>
      <c r="AJ851" s="227">
        <v>373398</v>
      </c>
      <c r="AK851" s="227">
        <v>435484</v>
      </c>
      <c r="AL851" s="227">
        <v>444883</v>
      </c>
      <c r="AM851" s="227">
        <v>441521</v>
      </c>
      <c r="AN851" s="227">
        <v>364058</v>
      </c>
      <c r="AO851" s="227">
        <v>376412</v>
      </c>
      <c r="AP851" s="228">
        <v>396746</v>
      </c>
      <c r="AQ851" s="227"/>
    </row>
    <row r="852" spans="1:43" s="13" customFormat="1" ht="12.75" outlineLevel="2" x14ac:dyDescent="0.2">
      <c r="A852" s="360" t="s">
        <v>1462</v>
      </c>
      <c r="B852" s="361" t="s">
        <v>2332</v>
      </c>
      <c r="C852" s="362" t="s">
        <v>3197</v>
      </c>
      <c r="D852" s="363"/>
      <c r="E852" s="364"/>
      <c r="F852" s="227">
        <v>0</v>
      </c>
      <c r="G852" s="227">
        <v>0</v>
      </c>
      <c r="H852" s="227">
        <f t="shared" si="122"/>
        <v>0</v>
      </c>
      <c r="I852" s="437">
        <f t="shared" si="123"/>
        <v>0</v>
      </c>
      <c r="J852" s="437"/>
      <c r="K852" s="365"/>
      <c r="L852" s="18">
        <v>0</v>
      </c>
      <c r="M852" s="234">
        <f t="shared" si="124"/>
        <v>0</v>
      </c>
      <c r="N852" s="365"/>
      <c r="O852" s="18">
        <v>0</v>
      </c>
      <c r="P852" s="234">
        <f t="shared" si="125"/>
        <v>0</v>
      </c>
      <c r="Q852" s="353"/>
      <c r="R852" s="226">
        <v>22184</v>
      </c>
      <c r="S852" s="226">
        <v>0</v>
      </c>
      <c r="T852" s="227">
        <v>0</v>
      </c>
      <c r="U852" s="227">
        <v>0</v>
      </c>
      <c r="V852" s="227">
        <v>0</v>
      </c>
      <c r="W852" s="227">
        <v>0</v>
      </c>
      <c r="X852" s="227">
        <v>0</v>
      </c>
      <c r="Y852" s="227">
        <v>0</v>
      </c>
      <c r="Z852" s="227">
        <v>0</v>
      </c>
      <c r="AA852" s="227">
        <v>0</v>
      </c>
      <c r="AB852" s="227">
        <v>0</v>
      </c>
      <c r="AC852" s="227">
        <v>0</v>
      </c>
      <c r="AD852" s="227">
        <v>0</v>
      </c>
      <c r="AE852" s="226">
        <v>0</v>
      </c>
      <c r="AF852" s="227">
        <v>0</v>
      </c>
      <c r="AG852" s="227">
        <v>0</v>
      </c>
      <c r="AH852" s="227">
        <v>0</v>
      </c>
      <c r="AI852" s="227">
        <v>0</v>
      </c>
      <c r="AJ852" s="227">
        <v>0</v>
      </c>
      <c r="AK852" s="227">
        <v>0</v>
      </c>
      <c r="AL852" s="227">
        <v>0</v>
      </c>
      <c r="AM852" s="227">
        <v>0</v>
      </c>
      <c r="AN852" s="227">
        <v>0</v>
      </c>
      <c r="AO852" s="227">
        <v>0</v>
      </c>
      <c r="AP852" s="228">
        <v>0</v>
      </c>
      <c r="AQ852" s="227"/>
    </row>
    <row r="853" spans="1:43" s="13" customFormat="1" ht="12.75" outlineLevel="2" x14ac:dyDescent="0.2">
      <c r="A853" s="360" t="s">
        <v>1463</v>
      </c>
      <c r="B853" s="361" t="s">
        <v>2333</v>
      </c>
      <c r="C853" s="362" t="s">
        <v>3197</v>
      </c>
      <c r="D853" s="363"/>
      <c r="E853" s="364"/>
      <c r="F853" s="227">
        <v>0</v>
      </c>
      <c r="G853" s="227">
        <v>45053</v>
      </c>
      <c r="H853" s="227">
        <f t="shared" si="122"/>
        <v>-45053</v>
      </c>
      <c r="I853" s="437" t="str">
        <f t="shared" si="123"/>
        <v>N.M.</v>
      </c>
      <c r="J853" s="437"/>
      <c r="K853" s="365"/>
      <c r="L853" s="18">
        <v>45053</v>
      </c>
      <c r="M853" s="234">
        <f t="shared" si="124"/>
        <v>-45053</v>
      </c>
      <c r="N853" s="365"/>
      <c r="O853" s="18">
        <v>0</v>
      </c>
      <c r="P853" s="234">
        <f t="shared" si="125"/>
        <v>0</v>
      </c>
      <c r="Q853" s="353"/>
      <c r="R853" s="226">
        <v>0</v>
      </c>
      <c r="S853" s="226">
        <v>34552</v>
      </c>
      <c r="T853" s="227">
        <v>24061</v>
      </c>
      <c r="U853" s="227">
        <v>59492</v>
      </c>
      <c r="V853" s="227">
        <v>36063</v>
      </c>
      <c r="W853" s="227">
        <v>28132</v>
      </c>
      <c r="X853" s="227">
        <v>39734</v>
      </c>
      <c r="Y853" s="227">
        <v>34026</v>
      </c>
      <c r="Z853" s="227">
        <v>23991</v>
      </c>
      <c r="AA853" s="227">
        <v>24592</v>
      </c>
      <c r="AB853" s="227">
        <v>47542</v>
      </c>
      <c r="AC853" s="227">
        <v>33419</v>
      </c>
      <c r="AD853" s="227">
        <v>45053</v>
      </c>
      <c r="AE853" s="226">
        <v>43328</v>
      </c>
      <c r="AF853" s="227">
        <v>0</v>
      </c>
      <c r="AG853" s="227">
        <v>0</v>
      </c>
      <c r="AH853" s="227">
        <v>0</v>
      </c>
      <c r="AI853" s="227">
        <v>0</v>
      </c>
      <c r="AJ853" s="227">
        <v>0</v>
      </c>
      <c r="AK853" s="227">
        <v>0</v>
      </c>
      <c r="AL853" s="227">
        <v>0</v>
      </c>
      <c r="AM853" s="227">
        <v>0</v>
      </c>
      <c r="AN853" s="227">
        <v>0</v>
      </c>
      <c r="AO853" s="227">
        <v>0</v>
      </c>
      <c r="AP853" s="228">
        <v>0</v>
      </c>
      <c r="AQ853" s="227"/>
    </row>
    <row r="854" spans="1:43" s="13" customFormat="1" ht="12.75" outlineLevel="2" x14ac:dyDescent="0.2">
      <c r="A854" s="360" t="s">
        <v>1464</v>
      </c>
      <c r="B854" s="361" t="s">
        <v>2334</v>
      </c>
      <c r="C854" s="362" t="s">
        <v>3197</v>
      </c>
      <c r="D854" s="363"/>
      <c r="E854" s="364"/>
      <c r="F854" s="227">
        <v>58539</v>
      </c>
      <c r="G854" s="227">
        <v>0</v>
      </c>
      <c r="H854" s="227">
        <f t="shared" si="122"/>
        <v>58539</v>
      </c>
      <c r="I854" s="437" t="str">
        <f t="shared" si="123"/>
        <v>N.M.</v>
      </c>
      <c r="J854" s="437"/>
      <c r="K854" s="365"/>
      <c r="L854" s="18">
        <v>0</v>
      </c>
      <c r="M854" s="234">
        <f t="shared" si="124"/>
        <v>58539</v>
      </c>
      <c r="N854" s="365"/>
      <c r="O854" s="18">
        <v>69151</v>
      </c>
      <c r="P854" s="234">
        <f t="shared" si="125"/>
        <v>-10612</v>
      </c>
      <c r="Q854" s="353"/>
      <c r="R854" s="226">
        <v>0</v>
      </c>
      <c r="S854" s="226">
        <v>0</v>
      </c>
      <c r="T854" s="227">
        <v>0</v>
      </c>
      <c r="U854" s="227">
        <v>0</v>
      </c>
      <c r="V854" s="227">
        <v>0</v>
      </c>
      <c r="W854" s="227">
        <v>0</v>
      </c>
      <c r="X854" s="227">
        <v>0</v>
      </c>
      <c r="Y854" s="227">
        <v>0</v>
      </c>
      <c r="Z854" s="227">
        <v>0</v>
      </c>
      <c r="AA854" s="227">
        <v>0</v>
      </c>
      <c r="AB854" s="227">
        <v>0</v>
      </c>
      <c r="AC854" s="227">
        <v>0</v>
      </c>
      <c r="AD854" s="227">
        <v>0</v>
      </c>
      <c r="AE854" s="226">
        <v>0</v>
      </c>
      <c r="AF854" s="227">
        <v>73507</v>
      </c>
      <c r="AG854" s="227">
        <v>29475</v>
      </c>
      <c r="AH854" s="227">
        <v>34609</v>
      </c>
      <c r="AI854" s="227">
        <v>32418</v>
      </c>
      <c r="AJ854" s="227">
        <v>34128</v>
      </c>
      <c r="AK854" s="227">
        <v>36554</v>
      </c>
      <c r="AL854" s="227">
        <v>47490</v>
      </c>
      <c r="AM854" s="227">
        <v>72838</v>
      </c>
      <c r="AN854" s="227">
        <v>59693</v>
      </c>
      <c r="AO854" s="227">
        <v>69151</v>
      </c>
      <c r="AP854" s="228">
        <v>58539</v>
      </c>
      <c r="AQ854" s="227"/>
    </row>
    <row r="855" spans="1:43" s="13" customFormat="1" ht="12.75" outlineLevel="2" x14ac:dyDescent="0.2">
      <c r="A855" s="360" t="s">
        <v>1465</v>
      </c>
      <c r="B855" s="361" t="s">
        <v>2335</v>
      </c>
      <c r="C855" s="362" t="s">
        <v>3198</v>
      </c>
      <c r="D855" s="363"/>
      <c r="E855" s="364"/>
      <c r="F855" s="227">
        <v>-13383443.9</v>
      </c>
      <c r="G855" s="227">
        <v>-42544931.609999999</v>
      </c>
      <c r="H855" s="227">
        <f t="shared" si="122"/>
        <v>29161487.710000001</v>
      </c>
      <c r="I855" s="437">
        <f t="shared" si="123"/>
        <v>0.68542800767238088</v>
      </c>
      <c r="J855" s="437"/>
      <c r="K855" s="365"/>
      <c r="L855" s="18">
        <v>-42544931.609999999</v>
      </c>
      <c r="M855" s="234">
        <f t="shared" si="124"/>
        <v>29161487.710000001</v>
      </c>
      <c r="N855" s="365"/>
      <c r="O855" s="18">
        <v>-13482270.24</v>
      </c>
      <c r="P855" s="234">
        <f t="shared" si="125"/>
        <v>98826.339999999851</v>
      </c>
      <c r="Q855" s="353"/>
      <c r="R855" s="226">
        <v>-45792019.640000001</v>
      </c>
      <c r="S855" s="226">
        <v>-45510560.390000001</v>
      </c>
      <c r="T855" s="227">
        <v>-45229101.140000001</v>
      </c>
      <c r="U855" s="227">
        <v>-44980247.640000001</v>
      </c>
      <c r="V855" s="227">
        <v>-44709656.969999999</v>
      </c>
      <c r="W855" s="227">
        <v>-44439066.299999997</v>
      </c>
      <c r="X855" s="227">
        <v>-44168475.630000003</v>
      </c>
      <c r="Y855" s="227">
        <v>-43897884.960000001</v>
      </c>
      <c r="Z855" s="227">
        <v>-43627294.289999999</v>
      </c>
      <c r="AA855" s="227">
        <v>-43356703.619999997</v>
      </c>
      <c r="AB855" s="227">
        <v>-43086112.950000003</v>
      </c>
      <c r="AC855" s="227">
        <v>-42815522.280000001</v>
      </c>
      <c r="AD855" s="227">
        <v>-42544931.609999999</v>
      </c>
      <c r="AE855" s="226">
        <v>-42443761.530000001</v>
      </c>
      <c r="AF855" s="227">
        <v>-42342591.450000003</v>
      </c>
      <c r="AG855" s="227">
        <v>-42332904.109999999</v>
      </c>
      <c r="AH855" s="227">
        <v>-42262228.280000001</v>
      </c>
      <c r="AI855" s="227">
        <v>-42191552.439999998</v>
      </c>
      <c r="AJ855" s="227">
        <v>-42120876.600000001</v>
      </c>
      <c r="AK855" s="227">
        <v>-42050200.759999998</v>
      </c>
      <c r="AL855" s="227">
        <v>-41979524.920000002</v>
      </c>
      <c r="AM855" s="227">
        <v>-13679922.92</v>
      </c>
      <c r="AN855" s="227">
        <v>-13581096.58</v>
      </c>
      <c r="AO855" s="227">
        <v>-13482270.24</v>
      </c>
      <c r="AP855" s="228">
        <v>-13383443.9</v>
      </c>
      <c r="AQ855" s="227"/>
    </row>
    <row r="856" spans="1:43" s="13" customFormat="1" ht="12.75" outlineLevel="2" x14ac:dyDescent="0.2">
      <c r="A856" s="360" t="s">
        <v>1466</v>
      </c>
      <c r="B856" s="361" t="s">
        <v>2336</v>
      </c>
      <c r="C856" s="362" t="s">
        <v>3199</v>
      </c>
      <c r="D856" s="363"/>
      <c r="E856" s="364"/>
      <c r="F856" s="227">
        <v>-7.0000000000000001E-3</v>
      </c>
      <c r="G856" s="227">
        <v>459066.98300000001</v>
      </c>
      <c r="H856" s="227">
        <f t="shared" si="122"/>
        <v>-459066.99</v>
      </c>
      <c r="I856" s="437">
        <f t="shared" si="123"/>
        <v>-1.0000000152483195</v>
      </c>
      <c r="J856" s="437"/>
      <c r="K856" s="365"/>
      <c r="L856" s="18">
        <v>459066.98300000001</v>
      </c>
      <c r="M856" s="234">
        <f t="shared" si="124"/>
        <v>-459066.99</v>
      </c>
      <c r="N856" s="365"/>
      <c r="O856" s="18">
        <v>-7.0000000000000001E-3</v>
      </c>
      <c r="P856" s="234">
        <f t="shared" si="125"/>
        <v>0</v>
      </c>
      <c r="Q856" s="353"/>
      <c r="R856" s="226">
        <v>505599.163</v>
      </c>
      <c r="S856" s="226">
        <v>396419.09299999999</v>
      </c>
      <c r="T856" s="227">
        <v>287238.98300000001</v>
      </c>
      <c r="U856" s="227">
        <v>596235.30299999996</v>
      </c>
      <c r="V856" s="227">
        <v>489806.83299999998</v>
      </c>
      <c r="W856" s="227">
        <v>383378.36300000001</v>
      </c>
      <c r="X856" s="227">
        <v>276949.82299999997</v>
      </c>
      <c r="Y856" s="227">
        <v>957018.63300000003</v>
      </c>
      <c r="Z856" s="227">
        <v>857428.30299999996</v>
      </c>
      <c r="AA856" s="227">
        <v>757837.973</v>
      </c>
      <c r="AB856" s="227">
        <v>658247.64300000004</v>
      </c>
      <c r="AC856" s="227">
        <v>558657.31299999997</v>
      </c>
      <c r="AD856" s="227">
        <v>459066.98300000001</v>
      </c>
      <c r="AE856" s="226">
        <v>359476.65299999999</v>
      </c>
      <c r="AF856" s="227">
        <v>259886.413</v>
      </c>
      <c r="AG856" s="227">
        <v>194914.823</v>
      </c>
      <c r="AH856" s="227">
        <v>129943.23300000001</v>
      </c>
      <c r="AI856" s="227">
        <v>64971.642999999996</v>
      </c>
      <c r="AJ856" s="227">
        <v>-7.0000000000000001E-3</v>
      </c>
      <c r="AK856" s="227">
        <v>369119.11300000001</v>
      </c>
      <c r="AL856" s="227">
        <v>-7.0000000000000001E-3</v>
      </c>
      <c r="AM856" s="227">
        <v>-7.0000000000000001E-3</v>
      </c>
      <c r="AN856" s="227">
        <v>-7.0000000000000001E-3</v>
      </c>
      <c r="AO856" s="227">
        <v>-7.0000000000000001E-3</v>
      </c>
      <c r="AP856" s="228">
        <v>-7.0000000000000001E-3</v>
      </c>
      <c r="AQ856" s="227"/>
    </row>
    <row r="857" spans="1:43" s="13" customFormat="1" ht="12.75" outlineLevel="2" x14ac:dyDescent="0.2">
      <c r="A857" s="360" t="s">
        <v>1467</v>
      </c>
      <c r="B857" s="361" t="s">
        <v>2337</v>
      </c>
      <c r="C857" s="362" t="s">
        <v>3200</v>
      </c>
      <c r="D857" s="363"/>
      <c r="E857" s="364"/>
      <c r="F857" s="227">
        <v>14619.44</v>
      </c>
      <c r="G857" s="227">
        <v>18568.37</v>
      </c>
      <c r="H857" s="227">
        <f t="shared" si="122"/>
        <v>-3948.9299999999985</v>
      </c>
      <c r="I857" s="437">
        <f t="shared" si="123"/>
        <v>-0.21266971737422286</v>
      </c>
      <c r="J857" s="437"/>
      <c r="K857" s="365"/>
      <c r="L857" s="18">
        <v>18568.37</v>
      </c>
      <c r="M857" s="234">
        <f t="shared" si="124"/>
        <v>-3948.9299999999985</v>
      </c>
      <c r="N857" s="365"/>
      <c r="O857" s="18">
        <v>17444.22</v>
      </c>
      <c r="P857" s="234">
        <f t="shared" si="125"/>
        <v>-2824.7800000000007</v>
      </c>
      <c r="Q857" s="353"/>
      <c r="R857" s="226">
        <v>31142.45</v>
      </c>
      <c r="S857" s="226">
        <v>12804.66</v>
      </c>
      <c r="T857" s="227">
        <v>9979.880000000001</v>
      </c>
      <c r="U857" s="227">
        <v>15777.57</v>
      </c>
      <c r="V857" s="227">
        <v>4330.32</v>
      </c>
      <c r="W857" s="227">
        <v>1505.54</v>
      </c>
      <c r="X857" s="227">
        <v>5459.93</v>
      </c>
      <c r="Y857" s="227">
        <v>28413.89</v>
      </c>
      <c r="Z857" s="227">
        <v>25609.11</v>
      </c>
      <c r="AA857" s="227">
        <v>34694.65</v>
      </c>
      <c r="AB857" s="227">
        <v>19959.55</v>
      </c>
      <c r="AC857" s="227">
        <v>17134.77</v>
      </c>
      <c r="AD857" s="227">
        <v>18568.37</v>
      </c>
      <c r="AE857" s="226">
        <v>11485.210000000001</v>
      </c>
      <c r="AF857" s="227">
        <v>8660.43</v>
      </c>
      <c r="AG857" s="227">
        <v>14117.28</v>
      </c>
      <c r="AH857" s="227">
        <v>3010.87</v>
      </c>
      <c r="AI857" s="227">
        <v>32764</v>
      </c>
      <c r="AJ857" s="227">
        <v>1811917.58</v>
      </c>
      <c r="AK857" s="227">
        <v>28743.34</v>
      </c>
      <c r="AL857" s="227">
        <v>25918.560000000001</v>
      </c>
      <c r="AM857" s="227">
        <v>23093.78</v>
      </c>
      <c r="AN857" s="227">
        <v>20269</v>
      </c>
      <c r="AO857" s="227">
        <v>17444.22</v>
      </c>
      <c r="AP857" s="228">
        <v>14619.44</v>
      </c>
      <c r="AQ857" s="227"/>
    </row>
    <row r="858" spans="1:43" s="13" customFormat="1" ht="12.75" outlineLevel="2" x14ac:dyDescent="0.2">
      <c r="A858" s="360" t="s">
        <v>1468</v>
      </c>
      <c r="B858" s="361" t="s">
        <v>2338</v>
      </c>
      <c r="C858" s="362" t="s">
        <v>3201</v>
      </c>
      <c r="D858" s="363"/>
      <c r="E858" s="364"/>
      <c r="F858" s="227">
        <v>0</v>
      </c>
      <c r="G858" s="227">
        <v>0</v>
      </c>
      <c r="H858" s="227">
        <f t="shared" si="122"/>
        <v>0</v>
      </c>
      <c r="I858" s="437">
        <f t="shared" si="123"/>
        <v>0</v>
      </c>
      <c r="J858" s="437"/>
      <c r="K858" s="365"/>
      <c r="L858" s="18">
        <v>0</v>
      </c>
      <c r="M858" s="234">
        <f t="shared" si="124"/>
        <v>0</v>
      </c>
      <c r="N858" s="365"/>
      <c r="O858" s="18">
        <v>0</v>
      </c>
      <c r="P858" s="234">
        <f t="shared" si="125"/>
        <v>0</v>
      </c>
      <c r="Q858" s="353"/>
      <c r="R858" s="226">
        <v>0</v>
      </c>
      <c r="S858" s="226">
        <v>146784</v>
      </c>
      <c r="T858" s="227">
        <v>0</v>
      </c>
      <c r="U858" s="227">
        <v>0</v>
      </c>
      <c r="V858" s="227">
        <v>0</v>
      </c>
      <c r="W858" s="227">
        <v>0</v>
      </c>
      <c r="X858" s="227">
        <v>0</v>
      </c>
      <c r="Y858" s="227">
        <v>0</v>
      </c>
      <c r="Z858" s="227">
        <v>0</v>
      </c>
      <c r="AA858" s="227">
        <v>0</v>
      </c>
      <c r="AB858" s="227">
        <v>0</v>
      </c>
      <c r="AC858" s="227">
        <v>0</v>
      </c>
      <c r="AD858" s="227">
        <v>0</v>
      </c>
      <c r="AE858" s="226">
        <v>0</v>
      </c>
      <c r="AF858" s="227">
        <v>0</v>
      </c>
      <c r="AG858" s="227">
        <v>0</v>
      </c>
      <c r="AH858" s="227">
        <v>0</v>
      </c>
      <c r="AI858" s="227">
        <v>0</v>
      </c>
      <c r="AJ858" s="227">
        <v>0</v>
      </c>
      <c r="AK858" s="227">
        <v>0</v>
      </c>
      <c r="AL858" s="227">
        <v>0</v>
      </c>
      <c r="AM858" s="227">
        <v>0</v>
      </c>
      <c r="AN858" s="227">
        <v>0</v>
      </c>
      <c r="AO858" s="227">
        <v>0</v>
      </c>
      <c r="AP858" s="228">
        <v>0</v>
      </c>
      <c r="AQ858" s="227"/>
    </row>
    <row r="859" spans="1:43" s="13" customFormat="1" ht="12.75" outlineLevel="2" x14ac:dyDescent="0.2">
      <c r="A859" s="360" t="s">
        <v>1469</v>
      </c>
      <c r="B859" s="361" t="s">
        <v>2339</v>
      </c>
      <c r="C859" s="362" t="s">
        <v>3202</v>
      </c>
      <c r="D859" s="363"/>
      <c r="E859" s="364"/>
      <c r="F859" s="227">
        <v>27248415.780000001</v>
      </c>
      <c r="G859" s="227">
        <v>27891829.600000001</v>
      </c>
      <c r="H859" s="227">
        <f t="shared" si="122"/>
        <v>-643413.8200000003</v>
      </c>
      <c r="I859" s="437">
        <f t="shared" si="123"/>
        <v>-2.3068182662352141E-2</v>
      </c>
      <c r="J859" s="437"/>
      <c r="K859" s="365"/>
      <c r="L859" s="18">
        <v>27891829.600000001</v>
      </c>
      <c r="M859" s="234">
        <f t="shared" si="124"/>
        <v>-643413.8200000003</v>
      </c>
      <c r="N859" s="365"/>
      <c r="O859" s="18">
        <v>26882748.390000001</v>
      </c>
      <c r="P859" s="234">
        <f t="shared" si="125"/>
        <v>365667.3900000006</v>
      </c>
      <c r="Q859" s="353"/>
      <c r="R859" s="226">
        <v>23302063.870000001</v>
      </c>
      <c r="S859" s="226">
        <v>23685184.190000001</v>
      </c>
      <c r="T859" s="227">
        <v>24068360.010000002</v>
      </c>
      <c r="U859" s="227">
        <v>24452086.32</v>
      </c>
      <c r="V859" s="227">
        <v>24825163.629999999</v>
      </c>
      <c r="W859" s="227">
        <v>25208452.989999998</v>
      </c>
      <c r="X859" s="227">
        <v>25591541.800000001</v>
      </c>
      <c r="Y859" s="227">
        <v>25974883.59</v>
      </c>
      <c r="Z859" s="227">
        <v>26358197.84</v>
      </c>
      <c r="AA859" s="227">
        <v>26741463.210000001</v>
      </c>
      <c r="AB859" s="227">
        <v>27124857.91</v>
      </c>
      <c r="AC859" s="227">
        <v>27508240.75</v>
      </c>
      <c r="AD859" s="227">
        <v>27891829.600000001</v>
      </c>
      <c r="AE859" s="226">
        <v>28329492.690000001</v>
      </c>
      <c r="AF859" s="227">
        <v>28767093.84</v>
      </c>
      <c r="AG859" s="227">
        <v>29269133.149999999</v>
      </c>
      <c r="AH859" s="227">
        <v>29728204.91</v>
      </c>
      <c r="AI859" s="227">
        <v>30187287.449999999</v>
      </c>
      <c r="AJ859" s="227">
        <v>30646368.18</v>
      </c>
      <c r="AK859" s="227">
        <v>31105474.210000001</v>
      </c>
      <c r="AL859" s="227">
        <v>31555446.84</v>
      </c>
      <c r="AM859" s="227">
        <v>26151338.41</v>
      </c>
      <c r="AN859" s="227">
        <v>26517058.690000001</v>
      </c>
      <c r="AO859" s="227">
        <v>26882748.390000001</v>
      </c>
      <c r="AP859" s="228">
        <v>27248415.780000001</v>
      </c>
      <c r="AQ859" s="227"/>
    </row>
    <row r="860" spans="1:43" s="13" customFormat="1" ht="12.75" outlineLevel="2" x14ac:dyDescent="0.2">
      <c r="A860" s="360" t="s">
        <v>1470</v>
      </c>
      <c r="B860" s="361" t="s">
        <v>2340</v>
      </c>
      <c r="C860" s="362" t="s">
        <v>3203</v>
      </c>
      <c r="D860" s="363"/>
      <c r="E860" s="364"/>
      <c r="F860" s="227">
        <v>-27248415.780000001</v>
      </c>
      <c r="G860" s="227">
        <v>-27891829.600000001</v>
      </c>
      <c r="H860" s="227">
        <f t="shared" si="122"/>
        <v>643413.8200000003</v>
      </c>
      <c r="I860" s="437">
        <f t="shared" si="123"/>
        <v>2.3068182662352141E-2</v>
      </c>
      <c r="J860" s="437"/>
      <c r="K860" s="365"/>
      <c r="L860" s="18">
        <v>-27891829.600000001</v>
      </c>
      <c r="M860" s="234">
        <f t="shared" si="124"/>
        <v>643413.8200000003</v>
      </c>
      <c r="N860" s="365"/>
      <c r="O860" s="18">
        <v>-26882748.390000001</v>
      </c>
      <c r="P860" s="234">
        <f t="shared" si="125"/>
        <v>-365667.3900000006</v>
      </c>
      <c r="Q860" s="353"/>
      <c r="R860" s="226">
        <v>-23302063.870000001</v>
      </c>
      <c r="S860" s="226">
        <v>-23685184.190000001</v>
      </c>
      <c r="T860" s="227">
        <v>-24068360.010000002</v>
      </c>
      <c r="U860" s="227">
        <v>-24452086.32</v>
      </c>
      <c r="V860" s="227">
        <v>-24825163.629999999</v>
      </c>
      <c r="W860" s="227">
        <v>-25208452.989999998</v>
      </c>
      <c r="X860" s="227">
        <v>-25591541.800000001</v>
      </c>
      <c r="Y860" s="227">
        <v>-25974883.59</v>
      </c>
      <c r="Z860" s="227">
        <v>-26358197.84</v>
      </c>
      <c r="AA860" s="227">
        <v>-26741463.210000001</v>
      </c>
      <c r="AB860" s="227">
        <v>-27124857.91</v>
      </c>
      <c r="AC860" s="227">
        <v>-27508240.75</v>
      </c>
      <c r="AD860" s="227">
        <v>-27891829.600000001</v>
      </c>
      <c r="AE860" s="226">
        <v>-28329492.690000001</v>
      </c>
      <c r="AF860" s="227">
        <v>-28767093.84</v>
      </c>
      <c r="AG860" s="227">
        <v>-29269133.149999999</v>
      </c>
      <c r="AH860" s="227">
        <v>-29728204.91</v>
      </c>
      <c r="AI860" s="227">
        <v>-30187287.449999999</v>
      </c>
      <c r="AJ860" s="227">
        <v>-30646368.18</v>
      </c>
      <c r="AK860" s="227">
        <v>-31105474.210000001</v>
      </c>
      <c r="AL860" s="227">
        <v>-31555446.84</v>
      </c>
      <c r="AM860" s="227">
        <v>-26151338.41</v>
      </c>
      <c r="AN860" s="227">
        <v>-26517058.690000001</v>
      </c>
      <c r="AO860" s="227">
        <v>-26882748.390000001</v>
      </c>
      <c r="AP860" s="228">
        <v>-27248415.780000001</v>
      </c>
      <c r="AQ860" s="227"/>
    </row>
    <row r="861" spans="1:43" s="13" customFormat="1" ht="12.75" outlineLevel="2" x14ac:dyDescent="0.2">
      <c r="A861" s="360" t="s">
        <v>1471</v>
      </c>
      <c r="B861" s="361" t="s">
        <v>2341</v>
      </c>
      <c r="C861" s="362" t="s">
        <v>3204</v>
      </c>
      <c r="D861" s="363"/>
      <c r="E861" s="364"/>
      <c r="F861" s="227">
        <v>2624119.15</v>
      </c>
      <c r="G861" s="227">
        <v>2619316.2599999998</v>
      </c>
      <c r="H861" s="227">
        <f t="shared" si="122"/>
        <v>4802.8900000001304</v>
      </c>
      <c r="I861" s="437">
        <f t="shared" si="123"/>
        <v>1.8336426468792016E-3</v>
      </c>
      <c r="J861" s="437"/>
      <c r="K861" s="365"/>
      <c r="L861" s="18">
        <v>2619316.2599999998</v>
      </c>
      <c r="M861" s="234">
        <f t="shared" si="124"/>
        <v>4802.8900000001304</v>
      </c>
      <c r="N861" s="365"/>
      <c r="O861" s="18">
        <v>2405217.4700000002</v>
      </c>
      <c r="P861" s="234">
        <f t="shared" si="125"/>
        <v>218901.6799999997</v>
      </c>
      <c r="Q861" s="353"/>
      <c r="R861" s="226">
        <v>3130436.71</v>
      </c>
      <c r="S861" s="226">
        <v>3394029.89</v>
      </c>
      <c r="T861" s="227">
        <v>3657623.0700000003</v>
      </c>
      <c r="U861" s="227">
        <v>3921216.25</v>
      </c>
      <c r="V861" s="227">
        <v>4185126.82</v>
      </c>
      <c r="W861" s="227">
        <v>4449037.3899999997</v>
      </c>
      <c r="X861" s="227">
        <v>1842023.25</v>
      </c>
      <c r="Y861" s="227">
        <v>1761713.52</v>
      </c>
      <c r="Z861" s="227">
        <v>1933266.57</v>
      </c>
      <c r="AA861" s="227">
        <v>2104819.62</v>
      </c>
      <c r="AB861" s="227">
        <v>2276372.67</v>
      </c>
      <c r="AC861" s="227">
        <v>2447925.7200000002</v>
      </c>
      <c r="AD861" s="227">
        <v>2619316.2599999998</v>
      </c>
      <c r="AE861" s="226">
        <v>2828128.63</v>
      </c>
      <c r="AF861" s="227">
        <v>3055496.47</v>
      </c>
      <c r="AG861" s="227">
        <v>3274128.31</v>
      </c>
      <c r="AH861" s="227">
        <v>3492760.15</v>
      </c>
      <c r="AI861" s="227">
        <v>3711391.99</v>
      </c>
      <c r="AJ861" s="227">
        <v>1310707.57</v>
      </c>
      <c r="AK861" s="227">
        <v>1529609.55</v>
      </c>
      <c r="AL861" s="227">
        <v>1748511.53</v>
      </c>
      <c r="AM861" s="227">
        <v>1967413.51</v>
      </c>
      <c r="AN861" s="227">
        <v>2186315.4900000002</v>
      </c>
      <c r="AO861" s="227">
        <v>2405217.4700000002</v>
      </c>
      <c r="AP861" s="228">
        <v>2624119.15</v>
      </c>
      <c r="AQ861" s="227"/>
    </row>
    <row r="862" spans="1:43" s="13" customFormat="1" ht="12.75" outlineLevel="2" x14ac:dyDescent="0.2">
      <c r="A862" s="360" t="s">
        <v>1472</v>
      </c>
      <c r="B862" s="361" t="s">
        <v>2342</v>
      </c>
      <c r="C862" s="362" t="s">
        <v>3205</v>
      </c>
      <c r="D862" s="363"/>
      <c r="E862" s="364"/>
      <c r="F862" s="227">
        <v>35002399.229999997</v>
      </c>
      <c r="G862" s="227">
        <v>30343355.379999999</v>
      </c>
      <c r="H862" s="227">
        <f t="shared" si="122"/>
        <v>4659043.8499999978</v>
      </c>
      <c r="I862" s="437">
        <f t="shared" si="123"/>
        <v>0.1535441216587036</v>
      </c>
      <c r="J862" s="437"/>
      <c r="K862" s="365"/>
      <c r="L862" s="18">
        <v>30343355.379999999</v>
      </c>
      <c r="M862" s="234">
        <f t="shared" si="124"/>
        <v>4659043.8499999978</v>
      </c>
      <c r="N862" s="365"/>
      <c r="O862" s="18">
        <v>34903603.140000001</v>
      </c>
      <c r="P862" s="234">
        <f t="shared" si="125"/>
        <v>98796.089999996126</v>
      </c>
      <c r="Q862" s="353"/>
      <c r="R862" s="226">
        <v>32939815.140000001</v>
      </c>
      <c r="S862" s="226">
        <v>29449661.719999999</v>
      </c>
      <c r="T862" s="227">
        <v>26863560.199999999</v>
      </c>
      <c r="U862" s="227">
        <v>20595220.23</v>
      </c>
      <c r="V862" s="227">
        <v>20712741.510000002</v>
      </c>
      <c r="W862" s="227">
        <v>22466062.84</v>
      </c>
      <c r="X862" s="227">
        <v>23554126.93</v>
      </c>
      <c r="Y862" s="227">
        <v>26449817.280000001</v>
      </c>
      <c r="Z862" s="227">
        <v>29194087.5</v>
      </c>
      <c r="AA862" s="227">
        <v>22873522.239999998</v>
      </c>
      <c r="AB862" s="227">
        <v>22899152.07</v>
      </c>
      <c r="AC862" s="227">
        <v>36117101.210000001</v>
      </c>
      <c r="AD862" s="227">
        <v>30343355.379999999</v>
      </c>
      <c r="AE862" s="226">
        <v>30819474.870000001</v>
      </c>
      <c r="AF862" s="227">
        <v>22105535.260000002</v>
      </c>
      <c r="AG862" s="227">
        <v>20734929.73</v>
      </c>
      <c r="AH862" s="227">
        <v>20242364.98</v>
      </c>
      <c r="AI862" s="227">
        <v>24584509.690000001</v>
      </c>
      <c r="AJ862" s="227">
        <v>27749767.07</v>
      </c>
      <c r="AK862" s="227">
        <v>28410074.149999999</v>
      </c>
      <c r="AL862" s="227">
        <v>26259305.550000001</v>
      </c>
      <c r="AM862" s="227">
        <v>21934452.82</v>
      </c>
      <c r="AN862" s="227">
        <v>26666768.969999999</v>
      </c>
      <c r="AO862" s="227">
        <v>34903603.140000001</v>
      </c>
      <c r="AP862" s="228">
        <v>35002399.229999997</v>
      </c>
      <c r="AQ862" s="227"/>
    </row>
    <row r="863" spans="1:43" s="13" customFormat="1" ht="12.75" outlineLevel="2" x14ac:dyDescent="0.2">
      <c r="A863" s="360" t="s">
        <v>1473</v>
      </c>
      <c r="B863" s="361" t="s">
        <v>2343</v>
      </c>
      <c r="C863" s="362" t="s">
        <v>3206</v>
      </c>
      <c r="D863" s="363"/>
      <c r="E863" s="364"/>
      <c r="F863" s="227">
        <v>0</v>
      </c>
      <c r="G863" s="227">
        <v>-13696491.01</v>
      </c>
      <c r="H863" s="227">
        <f t="shared" si="122"/>
        <v>13696491.01</v>
      </c>
      <c r="I863" s="437" t="str">
        <f t="shared" si="123"/>
        <v>N.M.</v>
      </c>
      <c r="J863" s="437"/>
      <c r="K863" s="365"/>
      <c r="L863" s="18">
        <v>-13696491.01</v>
      </c>
      <c r="M863" s="234">
        <f t="shared" si="124"/>
        <v>13696491.01</v>
      </c>
      <c r="N863" s="365"/>
      <c r="O863" s="18">
        <v>0</v>
      </c>
      <c r="P863" s="234">
        <f t="shared" si="125"/>
        <v>0</v>
      </c>
      <c r="Q863" s="353"/>
      <c r="R863" s="226">
        <v>-14022285.6</v>
      </c>
      <c r="S863" s="226">
        <v>-10971163.26</v>
      </c>
      <c r="T863" s="227">
        <v>-8383039.5499999998</v>
      </c>
      <c r="U863" s="227">
        <v>-6624322.8200000003</v>
      </c>
      <c r="V863" s="227">
        <v>-7303034.4900000002</v>
      </c>
      <c r="W863" s="227">
        <v>-7590312.6600000001</v>
      </c>
      <c r="X863" s="227">
        <v>-9526496.9299999997</v>
      </c>
      <c r="Y863" s="227">
        <v>-8124058.5300000003</v>
      </c>
      <c r="Z863" s="227">
        <v>6955760.3700000001</v>
      </c>
      <c r="AA863" s="227">
        <v>-6365677.6699999999</v>
      </c>
      <c r="AB863" s="227">
        <v>-9136856.1699999999</v>
      </c>
      <c r="AC863" s="227">
        <v>-12072910.74</v>
      </c>
      <c r="AD863" s="227">
        <v>-13696491.01</v>
      </c>
      <c r="AE863" s="226">
        <v>-11799800.08</v>
      </c>
      <c r="AF863" s="227">
        <v>0</v>
      </c>
      <c r="AG863" s="227">
        <v>0</v>
      </c>
      <c r="AH863" s="227">
        <v>0</v>
      </c>
      <c r="AI863" s="227">
        <v>0</v>
      </c>
      <c r="AJ863" s="227">
        <v>0</v>
      </c>
      <c r="AK863" s="227">
        <v>0</v>
      </c>
      <c r="AL863" s="227">
        <v>0</v>
      </c>
      <c r="AM863" s="227">
        <v>0</v>
      </c>
      <c r="AN863" s="227">
        <v>0</v>
      </c>
      <c r="AO863" s="227">
        <v>0</v>
      </c>
      <c r="AP863" s="228">
        <v>0</v>
      </c>
      <c r="AQ863" s="227"/>
    </row>
    <row r="864" spans="1:43" s="13" customFormat="1" ht="12.75" outlineLevel="2" x14ac:dyDescent="0.2">
      <c r="A864" s="360" t="s">
        <v>1474</v>
      </c>
      <c r="B864" s="361" t="s">
        <v>2344</v>
      </c>
      <c r="C864" s="362" t="s">
        <v>3207</v>
      </c>
      <c r="D864" s="363"/>
      <c r="E864" s="364"/>
      <c r="F864" s="227">
        <v>8463111.4000000004</v>
      </c>
      <c r="G864" s="227">
        <v>6081325.4800000004</v>
      </c>
      <c r="H864" s="227">
        <f t="shared" si="122"/>
        <v>2381785.92</v>
      </c>
      <c r="I864" s="437">
        <f t="shared" si="123"/>
        <v>0.39165572173913632</v>
      </c>
      <c r="J864" s="437"/>
      <c r="K864" s="365"/>
      <c r="L864" s="18">
        <v>6081325.4800000004</v>
      </c>
      <c r="M864" s="234">
        <f t="shared" si="124"/>
        <v>2381785.92</v>
      </c>
      <c r="N864" s="365"/>
      <c r="O864" s="18">
        <v>10939490.25</v>
      </c>
      <c r="P864" s="234">
        <f t="shared" si="125"/>
        <v>-2476378.8499999996</v>
      </c>
      <c r="Q864" s="353"/>
      <c r="R864" s="226">
        <v>3217344.02</v>
      </c>
      <c r="S864" s="226">
        <v>3107232.6</v>
      </c>
      <c r="T864" s="227">
        <v>2904547.24</v>
      </c>
      <c r="U864" s="227">
        <v>1248494.03</v>
      </c>
      <c r="V864" s="227">
        <v>1264475.05</v>
      </c>
      <c r="W864" s="227">
        <v>1274349.56</v>
      </c>
      <c r="X864" s="227">
        <v>6598601.3030000003</v>
      </c>
      <c r="Y864" s="227">
        <v>7008969.8830000004</v>
      </c>
      <c r="Z864" s="227">
        <v>6930864.3430000003</v>
      </c>
      <c r="AA864" s="227">
        <v>5883914.0899999999</v>
      </c>
      <c r="AB864" s="227">
        <v>7349496.0599999996</v>
      </c>
      <c r="AC864" s="227">
        <v>9497155.9399999995</v>
      </c>
      <c r="AD864" s="227">
        <v>6081325.4800000004</v>
      </c>
      <c r="AE864" s="226">
        <v>5312217.99</v>
      </c>
      <c r="AF864" s="227">
        <v>4309151.99</v>
      </c>
      <c r="AG864" s="227">
        <v>1682068.56</v>
      </c>
      <c r="AH864" s="227">
        <v>1660280.08</v>
      </c>
      <c r="AI864" s="227">
        <v>1442272.99</v>
      </c>
      <c r="AJ864" s="227">
        <v>13780159.48</v>
      </c>
      <c r="AK864" s="227">
        <v>15591191.789999999</v>
      </c>
      <c r="AL864" s="227">
        <v>16038268.58</v>
      </c>
      <c r="AM864" s="227">
        <v>14351220.68</v>
      </c>
      <c r="AN864" s="227">
        <v>12746892.869999999</v>
      </c>
      <c r="AO864" s="227">
        <v>10939490.25</v>
      </c>
      <c r="AP864" s="228">
        <v>8463111.4000000004</v>
      </c>
      <c r="AQ864" s="227"/>
    </row>
    <row r="865" spans="1:43" s="13" customFormat="1" ht="12.75" outlineLevel="2" x14ac:dyDescent="0.2">
      <c r="A865" s="360" t="s">
        <v>1392</v>
      </c>
      <c r="B865" s="361" t="s">
        <v>2262</v>
      </c>
      <c r="C865" s="362" t="s">
        <v>3131</v>
      </c>
      <c r="D865" s="363"/>
      <c r="E865" s="364"/>
      <c r="F865" s="227">
        <v>0</v>
      </c>
      <c r="G865" s="227">
        <v>0.02</v>
      </c>
      <c r="H865" s="227">
        <f t="shared" si="122"/>
        <v>-0.02</v>
      </c>
      <c r="I865" s="437" t="str">
        <f t="shared" si="123"/>
        <v>N.M.</v>
      </c>
      <c r="J865" s="437"/>
      <c r="K865" s="365"/>
      <c r="L865" s="18">
        <v>0.02</v>
      </c>
      <c r="M865" s="234">
        <f t="shared" si="124"/>
        <v>-0.02</v>
      </c>
      <c r="N865" s="365"/>
      <c r="O865" s="18">
        <v>0.4</v>
      </c>
      <c r="P865" s="234">
        <f t="shared" si="125"/>
        <v>-0.4</v>
      </c>
      <c r="Q865" s="353"/>
      <c r="R865" s="226">
        <v>53454.12</v>
      </c>
      <c r="S865" s="226">
        <v>29879.27</v>
      </c>
      <c r="T865" s="227">
        <v>12162.98</v>
      </c>
      <c r="U865" s="227">
        <v>4037.4100000000003</v>
      </c>
      <c r="V865" s="227">
        <v>9369.31</v>
      </c>
      <c r="W865" s="227">
        <v>14139.91</v>
      </c>
      <c r="X865" s="227">
        <v>16199</v>
      </c>
      <c r="Y865" s="227">
        <v>15957</v>
      </c>
      <c r="Z865" s="227">
        <v>7105</v>
      </c>
      <c r="AA865" s="227">
        <v>10182</v>
      </c>
      <c r="AB865" s="227">
        <v>6698</v>
      </c>
      <c r="AC865" s="227">
        <v>0</v>
      </c>
      <c r="AD865" s="227">
        <v>0.02</v>
      </c>
      <c r="AE865" s="226">
        <v>0</v>
      </c>
      <c r="AF865" s="227">
        <v>0</v>
      </c>
      <c r="AG865" s="227">
        <v>0</v>
      </c>
      <c r="AH865" s="227">
        <v>3227</v>
      </c>
      <c r="AI865" s="227">
        <v>4880</v>
      </c>
      <c r="AJ865" s="227">
        <v>5601</v>
      </c>
      <c r="AK865" s="227">
        <v>232.49</v>
      </c>
      <c r="AL865" s="227">
        <v>0</v>
      </c>
      <c r="AM865" s="227">
        <v>0</v>
      </c>
      <c r="AN865" s="227">
        <v>0.28000000000000003</v>
      </c>
      <c r="AO865" s="227">
        <v>0.4</v>
      </c>
      <c r="AP865" s="228">
        <v>0</v>
      </c>
      <c r="AQ865" s="227"/>
    </row>
    <row r="866" spans="1:43" s="13" customFormat="1" ht="12.75" outlineLevel="2" x14ac:dyDescent="0.2">
      <c r="A866" s="360" t="s">
        <v>1475</v>
      </c>
      <c r="B866" s="361" t="s">
        <v>2345</v>
      </c>
      <c r="C866" s="362" t="s">
        <v>3208</v>
      </c>
      <c r="D866" s="363"/>
      <c r="E866" s="364"/>
      <c r="F866" s="227">
        <v>0</v>
      </c>
      <c r="G866" s="227">
        <v>-94846</v>
      </c>
      <c r="H866" s="227">
        <f t="shared" si="122"/>
        <v>94846</v>
      </c>
      <c r="I866" s="437" t="str">
        <f t="shared" si="123"/>
        <v>N.M.</v>
      </c>
      <c r="J866" s="437"/>
      <c r="K866" s="365"/>
      <c r="L866" s="18">
        <v>-94846</v>
      </c>
      <c r="M866" s="234">
        <f t="shared" si="124"/>
        <v>94846</v>
      </c>
      <c r="N866" s="365"/>
      <c r="O866" s="18">
        <v>0</v>
      </c>
      <c r="P866" s="234">
        <f t="shared" si="125"/>
        <v>0</v>
      </c>
      <c r="Q866" s="353"/>
      <c r="R866" s="226">
        <v>-65809</v>
      </c>
      <c r="S866" s="226">
        <v>-93699</v>
      </c>
      <c r="T866" s="227">
        <v>-137852</v>
      </c>
      <c r="U866" s="227">
        <v>-120165</v>
      </c>
      <c r="V866" s="227">
        <v>-140594</v>
      </c>
      <c r="W866" s="227">
        <v>-141789</v>
      </c>
      <c r="X866" s="227">
        <v>-146146</v>
      </c>
      <c r="Y866" s="227">
        <v>-143585</v>
      </c>
      <c r="Z866" s="227">
        <v>-103701</v>
      </c>
      <c r="AA866" s="227">
        <v>-125472</v>
      </c>
      <c r="AB866" s="227">
        <v>-143201</v>
      </c>
      <c r="AC866" s="227">
        <v>-18607</v>
      </c>
      <c r="AD866" s="227">
        <v>-94846</v>
      </c>
      <c r="AE866" s="226">
        <v>-164815</v>
      </c>
      <c r="AF866" s="227">
        <v>-196422</v>
      </c>
      <c r="AG866" s="227">
        <v>-225667</v>
      </c>
      <c r="AH866" s="227">
        <v>-245454</v>
      </c>
      <c r="AI866" s="227">
        <v>-248160</v>
      </c>
      <c r="AJ866" s="227">
        <v>-208512</v>
      </c>
      <c r="AK866" s="227">
        <v>-98025</v>
      </c>
      <c r="AL866" s="227">
        <v>-59433</v>
      </c>
      <c r="AM866" s="227">
        <v>12974</v>
      </c>
      <c r="AN866" s="227">
        <v>-12072</v>
      </c>
      <c r="AO866" s="227">
        <v>0</v>
      </c>
      <c r="AP866" s="228">
        <v>0</v>
      </c>
      <c r="AQ866" s="227"/>
    </row>
    <row r="867" spans="1:43" s="13" customFormat="1" ht="12.75" outlineLevel="2" x14ac:dyDescent="0.2">
      <c r="A867" s="360" t="s">
        <v>1393</v>
      </c>
      <c r="B867" s="361" t="s">
        <v>2263</v>
      </c>
      <c r="C867" s="362" t="s">
        <v>3132</v>
      </c>
      <c r="D867" s="363"/>
      <c r="E867" s="364"/>
      <c r="F867" s="227">
        <v>0</v>
      </c>
      <c r="G867" s="227">
        <v>0</v>
      </c>
      <c r="H867" s="227">
        <f t="shared" si="122"/>
        <v>0</v>
      </c>
      <c r="I867" s="437">
        <f t="shared" si="123"/>
        <v>0</v>
      </c>
      <c r="J867" s="437"/>
      <c r="K867" s="365"/>
      <c r="L867" s="18">
        <v>0</v>
      </c>
      <c r="M867" s="234">
        <f t="shared" si="124"/>
        <v>0</v>
      </c>
      <c r="N867" s="365"/>
      <c r="O867" s="18">
        <v>0</v>
      </c>
      <c r="P867" s="234">
        <f t="shared" si="125"/>
        <v>0</v>
      </c>
      <c r="Q867" s="353"/>
      <c r="R867" s="226">
        <v>-30213.040000000001</v>
      </c>
      <c r="S867" s="226">
        <v>-17194.86</v>
      </c>
      <c r="T867" s="227">
        <v>0</v>
      </c>
      <c r="U867" s="227">
        <v>0</v>
      </c>
      <c r="V867" s="227">
        <v>0</v>
      </c>
      <c r="W867" s="227">
        <v>-14149</v>
      </c>
      <c r="X867" s="227">
        <v>-16183</v>
      </c>
      <c r="Y867" s="227">
        <v>-15941</v>
      </c>
      <c r="Z867" s="227">
        <v>-7095</v>
      </c>
      <c r="AA867" s="227">
        <v>-10170</v>
      </c>
      <c r="AB867" s="227">
        <v>-6691</v>
      </c>
      <c r="AC867" s="227">
        <v>0</v>
      </c>
      <c r="AD867" s="227">
        <v>0</v>
      </c>
      <c r="AE867" s="226">
        <v>0</v>
      </c>
      <c r="AF867" s="227">
        <v>0</v>
      </c>
      <c r="AG867" s="227">
        <v>0</v>
      </c>
      <c r="AH867" s="227">
        <v>-2600</v>
      </c>
      <c r="AI867" s="227">
        <v>-4059</v>
      </c>
      <c r="AJ867" s="227">
        <v>-5034</v>
      </c>
      <c r="AK867" s="227">
        <v>-140</v>
      </c>
      <c r="AL867" s="227">
        <v>0</v>
      </c>
      <c r="AM867" s="227">
        <v>18565</v>
      </c>
      <c r="AN867" s="227">
        <v>0</v>
      </c>
      <c r="AO867" s="227">
        <v>0</v>
      </c>
      <c r="AP867" s="228">
        <v>0</v>
      </c>
      <c r="AQ867" s="227"/>
    </row>
    <row r="868" spans="1:43" s="13" customFormat="1" ht="12.75" outlineLevel="2" x14ac:dyDescent="0.2">
      <c r="A868" s="360" t="s">
        <v>1476</v>
      </c>
      <c r="B868" s="361" t="s">
        <v>2346</v>
      </c>
      <c r="C868" s="362" t="s">
        <v>3209</v>
      </c>
      <c r="D868" s="363"/>
      <c r="E868" s="364"/>
      <c r="F868" s="227">
        <v>104005.05</v>
      </c>
      <c r="G868" s="227">
        <v>177420.45</v>
      </c>
      <c r="H868" s="227">
        <f t="shared" si="122"/>
        <v>-73415.400000000009</v>
      </c>
      <c r="I868" s="437">
        <f t="shared" si="123"/>
        <v>-0.41379333667567636</v>
      </c>
      <c r="J868" s="437"/>
      <c r="K868" s="365"/>
      <c r="L868" s="18">
        <v>177420.45</v>
      </c>
      <c r="M868" s="234">
        <f t="shared" si="124"/>
        <v>-73415.400000000009</v>
      </c>
      <c r="N868" s="365"/>
      <c r="O868" s="18">
        <v>110123</v>
      </c>
      <c r="P868" s="234">
        <f t="shared" si="125"/>
        <v>-6117.9499999999971</v>
      </c>
      <c r="Q868" s="353"/>
      <c r="R868" s="226">
        <v>266130.7</v>
      </c>
      <c r="S868" s="226">
        <v>256953.78</v>
      </c>
      <c r="T868" s="227">
        <v>247776.86000000002</v>
      </c>
      <c r="U868" s="227">
        <v>238599.94</v>
      </c>
      <c r="V868" s="227">
        <v>229423.02000000002</v>
      </c>
      <c r="W868" s="227">
        <v>220246.1</v>
      </c>
      <c r="X868" s="227">
        <v>214128.15</v>
      </c>
      <c r="Y868" s="227">
        <v>208010.2</v>
      </c>
      <c r="Z868" s="227">
        <v>201892.25</v>
      </c>
      <c r="AA868" s="227">
        <v>195774.30000000002</v>
      </c>
      <c r="AB868" s="227">
        <v>189656.35</v>
      </c>
      <c r="AC868" s="227">
        <v>183538.4</v>
      </c>
      <c r="AD868" s="227">
        <v>177420.45</v>
      </c>
      <c r="AE868" s="226">
        <v>171302.5</v>
      </c>
      <c r="AF868" s="227">
        <v>165184.55000000002</v>
      </c>
      <c r="AG868" s="227">
        <v>159066.6</v>
      </c>
      <c r="AH868" s="227">
        <v>152948.65</v>
      </c>
      <c r="AI868" s="227">
        <v>146830.69</v>
      </c>
      <c r="AJ868" s="227">
        <v>140712.74</v>
      </c>
      <c r="AK868" s="227">
        <v>134594.79</v>
      </c>
      <c r="AL868" s="227">
        <v>128476.84</v>
      </c>
      <c r="AM868" s="227">
        <v>122358.89</v>
      </c>
      <c r="AN868" s="227">
        <v>116240.94</v>
      </c>
      <c r="AO868" s="227">
        <v>110123</v>
      </c>
      <c r="AP868" s="228">
        <v>104005.05</v>
      </c>
      <c r="AQ868" s="227"/>
    </row>
    <row r="869" spans="1:43" s="13" customFormat="1" ht="12.75" outlineLevel="2" x14ac:dyDescent="0.2">
      <c r="A869" s="360" t="s">
        <v>1477</v>
      </c>
      <c r="B869" s="361" t="s">
        <v>2347</v>
      </c>
      <c r="C869" s="362" t="s">
        <v>3210</v>
      </c>
      <c r="D869" s="363"/>
      <c r="E869" s="364"/>
      <c r="F869" s="227">
        <v>74912.290000000008</v>
      </c>
      <c r="G869" s="227">
        <v>117941.75</v>
      </c>
      <c r="H869" s="227">
        <f t="shared" si="122"/>
        <v>-43029.459999999992</v>
      </c>
      <c r="I869" s="437">
        <f t="shared" si="123"/>
        <v>-0.36483654007168786</v>
      </c>
      <c r="J869" s="437"/>
      <c r="K869" s="365"/>
      <c r="L869" s="18">
        <v>117941.75</v>
      </c>
      <c r="M869" s="234">
        <f t="shared" si="124"/>
        <v>-43029.459999999992</v>
      </c>
      <c r="N869" s="365"/>
      <c r="O869" s="18">
        <v>82288.740000000005</v>
      </c>
      <c r="P869" s="234">
        <f t="shared" si="125"/>
        <v>-7376.4499999999971</v>
      </c>
      <c r="Q869" s="353"/>
      <c r="R869" s="226">
        <v>249897.14</v>
      </c>
      <c r="S869" s="226">
        <v>237283.68</v>
      </c>
      <c r="T869" s="227">
        <v>224670.21</v>
      </c>
      <c r="U869" s="227">
        <v>212056.75</v>
      </c>
      <c r="V869" s="227">
        <v>199732.59</v>
      </c>
      <c r="W869" s="227">
        <v>187090.2</v>
      </c>
      <c r="X869" s="227">
        <v>204447.80000000002</v>
      </c>
      <c r="Y869" s="227">
        <v>186528.2</v>
      </c>
      <c r="Z869" s="227">
        <v>172810.91</v>
      </c>
      <c r="AA869" s="227">
        <v>159093.62</v>
      </c>
      <c r="AB869" s="227">
        <v>145376.33000000002</v>
      </c>
      <c r="AC869" s="227">
        <v>131659.04</v>
      </c>
      <c r="AD869" s="227">
        <v>117941.75</v>
      </c>
      <c r="AE869" s="226">
        <v>104224.45</v>
      </c>
      <c r="AF869" s="227">
        <v>90507.16</v>
      </c>
      <c r="AG869" s="227">
        <v>106957.3</v>
      </c>
      <c r="AH869" s="227">
        <v>91110.06</v>
      </c>
      <c r="AI869" s="227">
        <v>73637.960000000006</v>
      </c>
      <c r="AJ869" s="227">
        <v>56165.87</v>
      </c>
      <c r="AK869" s="227">
        <v>38693.770000000004</v>
      </c>
      <c r="AL869" s="227">
        <v>39689.410000000003</v>
      </c>
      <c r="AM869" s="227">
        <v>92270.83</v>
      </c>
      <c r="AN869" s="227">
        <v>85665.19</v>
      </c>
      <c r="AO869" s="227">
        <v>82288.740000000005</v>
      </c>
      <c r="AP869" s="228">
        <v>74912.290000000008</v>
      </c>
      <c r="AQ869" s="227"/>
    </row>
    <row r="870" spans="1:43" s="13" customFormat="1" ht="12.75" outlineLevel="2" x14ac:dyDescent="0.2">
      <c r="A870" s="360" t="s">
        <v>1478</v>
      </c>
      <c r="B870" s="361" t="s">
        <v>2348</v>
      </c>
      <c r="C870" s="362" t="s">
        <v>3211</v>
      </c>
      <c r="D870" s="363"/>
      <c r="E870" s="364"/>
      <c r="F870" s="227">
        <v>1373554.5</v>
      </c>
      <c r="G870" s="227">
        <v>1599760.01</v>
      </c>
      <c r="H870" s="227">
        <f t="shared" si="122"/>
        <v>-226205.51</v>
      </c>
      <c r="I870" s="437">
        <f t="shared" si="123"/>
        <v>-0.1413996528141743</v>
      </c>
      <c r="J870" s="437"/>
      <c r="K870" s="365"/>
      <c r="L870" s="18">
        <v>1599760.01</v>
      </c>
      <c r="M870" s="234">
        <f t="shared" si="124"/>
        <v>-226205.51</v>
      </c>
      <c r="N870" s="365"/>
      <c r="O870" s="18">
        <v>1392445.07</v>
      </c>
      <c r="P870" s="234">
        <f t="shared" si="125"/>
        <v>-18890.570000000065</v>
      </c>
      <c r="Q870" s="353"/>
      <c r="R870" s="226">
        <v>1833585.42</v>
      </c>
      <c r="S870" s="226">
        <v>1813197.62</v>
      </c>
      <c r="T870" s="227">
        <v>1792809.81</v>
      </c>
      <c r="U870" s="227">
        <v>1772422.01</v>
      </c>
      <c r="V870" s="227">
        <v>1752034.2000000002</v>
      </c>
      <c r="W870" s="227">
        <v>1731646.4</v>
      </c>
      <c r="X870" s="227">
        <v>1712774.54</v>
      </c>
      <c r="Y870" s="227">
        <v>1694137.6800000002</v>
      </c>
      <c r="Z870" s="227">
        <v>1675262.15</v>
      </c>
      <c r="AA870" s="227">
        <v>1656386.6099999999</v>
      </c>
      <c r="AB870" s="227">
        <v>1637511.08</v>
      </c>
      <c r="AC870" s="227">
        <v>1618635.54</v>
      </c>
      <c r="AD870" s="227">
        <v>1599760.01</v>
      </c>
      <c r="AE870" s="226">
        <v>1580884.47</v>
      </c>
      <c r="AF870" s="227">
        <v>1562008.94</v>
      </c>
      <c r="AG870" s="227">
        <v>1543569.71</v>
      </c>
      <c r="AH870" s="227">
        <v>1524679.13</v>
      </c>
      <c r="AI870" s="227">
        <v>1505788.55</v>
      </c>
      <c r="AJ870" s="227">
        <v>1486897.97</v>
      </c>
      <c r="AK870" s="227">
        <v>1468007.3900000001</v>
      </c>
      <c r="AL870" s="227">
        <v>1449116.81</v>
      </c>
      <c r="AM870" s="227">
        <v>1430226.23</v>
      </c>
      <c r="AN870" s="227">
        <v>1411335.65</v>
      </c>
      <c r="AO870" s="227">
        <v>1392445.07</v>
      </c>
      <c r="AP870" s="228">
        <v>1373554.5</v>
      </c>
      <c r="AQ870" s="227"/>
    </row>
    <row r="871" spans="1:43" s="13" customFormat="1" ht="12.75" outlineLevel="2" x14ac:dyDescent="0.2">
      <c r="A871" s="360" t="s">
        <v>1479</v>
      </c>
      <c r="B871" s="361" t="s">
        <v>2349</v>
      </c>
      <c r="C871" s="362" t="s">
        <v>3212</v>
      </c>
      <c r="D871" s="363"/>
      <c r="E871" s="364"/>
      <c r="F871" s="227">
        <v>-0.24</v>
      </c>
      <c r="G871" s="227">
        <v>-0.24</v>
      </c>
      <c r="H871" s="227">
        <f t="shared" si="122"/>
        <v>0</v>
      </c>
      <c r="I871" s="437">
        <f t="shared" si="123"/>
        <v>0</v>
      </c>
      <c r="J871" s="437"/>
      <c r="K871" s="365"/>
      <c r="L871" s="18">
        <v>-0.24</v>
      </c>
      <c r="M871" s="234">
        <f t="shared" si="124"/>
        <v>0</v>
      </c>
      <c r="N871" s="365"/>
      <c r="O871" s="18">
        <v>-0.24</v>
      </c>
      <c r="P871" s="234">
        <f t="shared" si="125"/>
        <v>0</v>
      </c>
      <c r="Q871" s="353"/>
      <c r="R871" s="226">
        <v>-156912</v>
      </c>
      <c r="S871" s="226">
        <v>-165460.23000000001</v>
      </c>
      <c r="T871" s="227">
        <v>-165336.5</v>
      </c>
      <c r="U871" s="227">
        <v>71060.97</v>
      </c>
      <c r="V871" s="227">
        <v>63165.279999999999</v>
      </c>
      <c r="W871" s="227">
        <v>55269.590000000004</v>
      </c>
      <c r="X871" s="227">
        <v>377608.9</v>
      </c>
      <c r="Y871" s="227">
        <v>369713.21</v>
      </c>
      <c r="Z871" s="227">
        <v>361817.52</v>
      </c>
      <c r="AA871" s="227">
        <v>353921.83</v>
      </c>
      <c r="AB871" s="227">
        <v>15791.140000000001</v>
      </c>
      <c r="AC871" s="227">
        <v>7895.45</v>
      </c>
      <c r="AD871" s="227">
        <v>-0.24</v>
      </c>
      <c r="AE871" s="226">
        <v>-0.24</v>
      </c>
      <c r="AF871" s="227">
        <v>-0.24</v>
      </c>
      <c r="AG871" s="227">
        <v>-0.24</v>
      </c>
      <c r="AH871" s="227">
        <v>-0.24</v>
      </c>
      <c r="AI871" s="227">
        <v>-0.24</v>
      </c>
      <c r="AJ871" s="227">
        <v>-0.24</v>
      </c>
      <c r="AK871" s="227">
        <v>-0.24</v>
      </c>
      <c r="AL871" s="227">
        <v>-0.24</v>
      </c>
      <c r="AM871" s="227">
        <v>-0.24</v>
      </c>
      <c r="AN871" s="227">
        <v>-0.24</v>
      </c>
      <c r="AO871" s="227">
        <v>-0.24</v>
      </c>
      <c r="AP871" s="228">
        <v>-0.24</v>
      </c>
      <c r="AQ871" s="227"/>
    </row>
    <row r="872" spans="1:43" s="13" customFormat="1" ht="12.75" outlineLevel="2" x14ac:dyDescent="0.2">
      <c r="A872" s="360" t="s">
        <v>1480</v>
      </c>
      <c r="B872" s="361" t="s">
        <v>2350</v>
      </c>
      <c r="C872" s="362" t="s">
        <v>3213</v>
      </c>
      <c r="D872" s="363"/>
      <c r="E872" s="364"/>
      <c r="F872" s="227">
        <v>4415826</v>
      </c>
      <c r="G872" s="227">
        <v>3409554.33</v>
      </c>
      <c r="H872" s="227">
        <f t="shared" si="122"/>
        <v>1006271.6699999999</v>
      </c>
      <c r="I872" s="437">
        <f t="shared" si="123"/>
        <v>0.29513290377748574</v>
      </c>
      <c r="J872" s="437"/>
      <c r="K872" s="365"/>
      <c r="L872" s="18">
        <v>3409554.33</v>
      </c>
      <c r="M872" s="234">
        <f t="shared" si="124"/>
        <v>1006271.6699999999</v>
      </c>
      <c r="N872" s="365"/>
      <c r="O872" s="18">
        <v>4415826</v>
      </c>
      <c r="P872" s="234">
        <f t="shared" si="125"/>
        <v>0</v>
      </c>
      <c r="Q872" s="353"/>
      <c r="R872" s="226">
        <v>3437459.33</v>
      </c>
      <c r="S872" s="226">
        <v>3437459.33</v>
      </c>
      <c r="T872" s="227">
        <v>3437459.33</v>
      </c>
      <c r="U872" s="227">
        <v>3409554.33</v>
      </c>
      <c r="V872" s="227">
        <v>3409554.33</v>
      </c>
      <c r="W872" s="227">
        <v>3409554.33</v>
      </c>
      <c r="X872" s="227">
        <v>3409554.33</v>
      </c>
      <c r="Y872" s="227">
        <v>3409554.33</v>
      </c>
      <c r="Z872" s="227">
        <v>3409554.33</v>
      </c>
      <c r="AA872" s="227">
        <v>3409554.33</v>
      </c>
      <c r="AB872" s="227">
        <v>3409554.33</v>
      </c>
      <c r="AC872" s="227">
        <v>3409554.33</v>
      </c>
      <c r="AD872" s="227">
        <v>3409554.33</v>
      </c>
      <c r="AE872" s="226">
        <v>3409554.33</v>
      </c>
      <c r="AF872" s="227">
        <v>3409554.33</v>
      </c>
      <c r="AG872" s="227">
        <v>3702538.33</v>
      </c>
      <c r="AH872" s="227">
        <v>3702538.33</v>
      </c>
      <c r="AI872" s="227">
        <v>3702538.33</v>
      </c>
      <c r="AJ872" s="227">
        <v>3702538.33</v>
      </c>
      <c r="AK872" s="227">
        <v>3702538.33</v>
      </c>
      <c r="AL872" s="227">
        <v>3702538.33</v>
      </c>
      <c r="AM872" s="227">
        <v>4415826</v>
      </c>
      <c r="AN872" s="227">
        <v>4415826</v>
      </c>
      <c r="AO872" s="227">
        <v>4415826</v>
      </c>
      <c r="AP872" s="228">
        <v>4415826</v>
      </c>
      <c r="AQ872" s="227"/>
    </row>
    <row r="873" spans="1:43" s="13" customFormat="1" ht="12.75" outlineLevel="2" x14ac:dyDescent="0.2">
      <c r="A873" s="360" t="s">
        <v>1481</v>
      </c>
      <c r="B873" s="361" t="s">
        <v>2351</v>
      </c>
      <c r="C873" s="362" t="s">
        <v>3214</v>
      </c>
      <c r="D873" s="363"/>
      <c r="E873" s="364"/>
      <c r="F873" s="227">
        <v>4518615.99</v>
      </c>
      <c r="G873" s="227">
        <v>4516353.92</v>
      </c>
      <c r="H873" s="227">
        <f t="shared" si="122"/>
        <v>2262.070000000298</v>
      </c>
      <c r="I873" s="437">
        <f t="shared" si="123"/>
        <v>5.0086198736176506E-4</v>
      </c>
      <c r="J873" s="437"/>
      <c r="K873" s="365"/>
      <c r="L873" s="18">
        <v>4516353.92</v>
      </c>
      <c r="M873" s="234">
        <f t="shared" si="124"/>
        <v>2262.070000000298</v>
      </c>
      <c r="N873" s="365"/>
      <c r="O873" s="18">
        <v>4518394.66</v>
      </c>
      <c r="P873" s="234">
        <f t="shared" si="125"/>
        <v>221.33000000007451</v>
      </c>
      <c r="Q873" s="353"/>
      <c r="R873" s="226">
        <v>4516791.96</v>
      </c>
      <c r="S873" s="226">
        <v>4514785.79</v>
      </c>
      <c r="T873" s="227">
        <v>4515020.62</v>
      </c>
      <c r="U873" s="227">
        <v>4515255.45</v>
      </c>
      <c r="V873" s="227">
        <v>4515490.28</v>
      </c>
      <c r="W873" s="227">
        <v>4515725.1100000003</v>
      </c>
      <c r="X873" s="227">
        <v>4515959.9400000004</v>
      </c>
      <c r="Y873" s="227">
        <v>4516194.7699999996</v>
      </c>
      <c r="Z873" s="227">
        <v>4516429.5999999996</v>
      </c>
      <c r="AA873" s="227">
        <v>4516664.43</v>
      </c>
      <c r="AB873" s="227">
        <v>4516899.26</v>
      </c>
      <c r="AC873" s="227">
        <v>4517134.09</v>
      </c>
      <c r="AD873" s="227">
        <v>4516353.92</v>
      </c>
      <c r="AE873" s="226">
        <v>4516575.25</v>
      </c>
      <c r="AF873" s="227">
        <v>4516796.58</v>
      </c>
      <c r="AG873" s="227">
        <v>4517017.91</v>
      </c>
      <c r="AH873" s="227">
        <v>4517239.24</v>
      </c>
      <c r="AI873" s="227">
        <v>4517460.57</v>
      </c>
      <c r="AJ873" s="227">
        <v>4517681.9000000004</v>
      </c>
      <c r="AK873" s="227">
        <v>4517903.2300000004</v>
      </c>
      <c r="AL873" s="227">
        <v>4518124.5599999996</v>
      </c>
      <c r="AM873" s="227">
        <v>4518345.8899999997</v>
      </c>
      <c r="AN873" s="227">
        <v>4518567.22</v>
      </c>
      <c r="AO873" s="227">
        <v>4518394.66</v>
      </c>
      <c r="AP873" s="228">
        <v>4518615.99</v>
      </c>
      <c r="AQ873" s="227"/>
    </row>
    <row r="874" spans="1:43" s="13" customFormat="1" ht="12.75" outlineLevel="2" x14ac:dyDescent="0.2">
      <c r="A874" s="360" t="s">
        <v>1482</v>
      </c>
      <c r="B874" s="361" t="s">
        <v>2352</v>
      </c>
      <c r="C874" s="362" t="s">
        <v>3215</v>
      </c>
      <c r="D874" s="363"/>
      <c r="E874" s="364"/>
      <c r="F874" s="227">
        <v>-64362826.100000001</v>
      </c>
      <c r="G874" s="227">
        <v>-64070973.350000001</v>
      </c>
      <c r="H874" s="227">
        <f t="shared" si="122"/>
        <v>-291852.75</v>
      </c>
      <c r="I874" s="437">
        <f t="shared" si="123"/>
        <v>-4.5551477485084903E-3</v>
      </c>
      <c r="J874" s="437"/>
      <c r="K874" s="365"/>
      <c r="L874" s="18">
        <v>-64070973.350000001</v>
      </c>
      <c r="M874" s="234">
        <f t="shared" si="124"/>
        <v>-291852.75</v>
      </c>
      <c r="N874" s="365"/>
      <c r="O874" s="18">
        <v>-64317484.530000001</v>
      </c>
      <c r="P874" s="234">
        <f t="shared" si="125"/>
        <v>-45341.570000000298</v>
      </c>
      <c r="Q874" s="353"/>
      <c r="R874" s="226">
        <v>-63801566</v>
      </c>
      <c r="S874" s="226">
        <v>-63810129.859999999</v>
      </c>
      <c r="T874" s="227">
        <v>-63871055.100000001</v>
      </c>
      <c r="U874" s="227">
        <v>-63887879.590000004</v>
      </c>
      <c r="V874" s="227">
        <v>-63878329.640000001</v>
      </c>
      <c r="W874" s="227">
        <v>-63893778.950000003</v>
      </c>
      <c r="X874" s="227">
        <v>-63912197.479999997</v>
      </c>
      <c r="Y874" s="227">
        <v>-63937263.369999997</v>
      </c>
      <c r="Z874" s="227">
        <v>-63954696.600000001</v>
      </c>
      <c r="AA874" s="227">
        <v>-63992201.079999998</v>
      </c>
      <c r="AB874" s="227">
        <v>-64015066.409999996</v>
      </c>
      <c r="AC874" s="227">
        <v>-64025929.030000001</v>
      </c>
      <c r="AD874" s="227">
        <v>-64070973.350000001</v>
      </c>
      <c r="AE874" s="226">
        <v>-64077369.18</v>
      </c>
      <c r="AF874" s="227">
        <v>-64107574.07</v>
      </c>
      <c r="AG874" s="227">
        <v>-64117018.299999997</v>
      </c>
      <c r="AH874" s="227">
        <v>-64162575.020000003</v>
      </c>
      <c r="AI874" s="227">
        <v>-64187210.039999999</v>
      </c>
      <c r="AJ874" s="227">
        <v>-64213869.969999999</v>
      </c>
      <c r="AK874" s="227">
        <v>-64223434.82</v>
      </c>
      <c r="AL874" s="227">
        <v>-64236234.149999999</v>
      </c>
      <c r="AM874" s="227">
        <v>-64257871.009999998</v>
      </c>
      <c r="AN874" s="227">
        <v>-64276439.609999999</v>
      </c>
      <c r="AO874" s="227">
        <v>-64317484.530000001</v>
      </c>
      <c r="AP874" s="228">
        <v>-64362826.100000001</v>
      </c>
      <c r="AQ874" s="227"/>
    </row>
    <row r="875" spans="1:43" s="13" customFormat="1" ht="12.75" outlineLevel="2" x14ac:dyDescent="0.2">
      <c r="A875" s="360" t="s">
        <v>1483</v>
      </c>
      <c r="B875" s="361" t="s">
        <v>2353</v>
      </c>
      <c r="C875" s="362" t="s">
        <v>3216</v>
      </c>
      <c r="D875" s="363"/>
      <c r="E875" s="364"/>
      <c r="F875" s="227">
        <v>16272716.01</v>
      </c>
      <c r="G875" s="227">
        <v>16249992</v>
      </c>
      <c r="H875" s="227">
        <f t="shared" si="122"/>
        <v>22724.009999999776</v>
      </c>
      <c r="I875" s="437">
        <f t="shared" si="123"/>
        <v>1.3984013038283204E-3</v>
      </c>
      <c r="J875" s="437"/>
      <c r="K875" s="365"/>
      <c r="L875" s="18">
        <v>16249992</v>
      </c>
      <c r="M875" s="234">
        <f t="shared" si="124"/>
        <v>22724.009999999776</v>
      </c>
      <c r="N875" s="365"/>
      <c r="O875" s="18">
        <v>16271714.34</v>
      </c>
      <c r="P875" s="234">
        <f t="shared" si="125"/>
        <v>1001.6699999999255</v>
      </c>
      <c r="Q875" s="353"/>
      <c r="R875" s="226">
        <v>16233336</v>
      </c>
      <c r="S875" s="226">
        <v>16240333</v>
      </c>
      <c r="T875" s="227">
        <v>16240333</v>
      </c>
      <c r="U875" s="227">
        <v>16240333</v>
      </c>
      <c r="V875" s="227">
        <v>16240333</v>
      </c>
      <c r="W875" s="227">
        <v>16240333</v>
      </c>
      <c r="X875" s="227">
        <v>16240333</v>
      </c>
      <c r="Y875" s="227">
        <v>16240333</v>
      </c>
      <c r="Z875" s="227">
        <v>16240333</v>
      </c>
      <c r="AA875" s="227">
        <v>16240333</v>
      </c>
      <c r="AB875" s="227">
        <v>16240333</v>
      </c>
      <c r="AC875" s="227">
        <v>16240333</v>
      </c>
      <c r="AD875" s="227">
        <v>16249992</v>
      </c>
      <c r="AE875" s="226">
        <v>16250993.67</v>
      </c>
      <c r="AF875" s="227">
        <v>16251995.34</v>
      </c>
      <c r="AG875" s="227">
        <v>16252997.01</v>
      </c>
      <c r="AH875" s="227">
        <v>16253998.68</v>
      </c>
      <c r="AI875" s="227">
        <v>16255000.35</v>
      </c>
      <c r="AJ875" s="227">
        <v>16256002.02</v>
      </c>
      <c r="AK875" s="227">
        <v>16257003.689999999</v>
      </c>
      <c r="AL875" s="227">
        <v>16258005.359999999</v>
      </c>
      <c r="AM875" s="227">
        <v>16259007.029999999</v>
      </c>
      <c r="AN875" s="227">
        <v>16260008.699999999</v>
      </c>
      <c r="AO875" s="227">
        <v>16271714.34</v>
      </c>
      <c r="AP875" s="228">
        <v>16272716.01</v>
      </c>
      <c r="AQ875" s="227"/>
    </row>
    <row r="876" spans="1:43" s="13" customFormat="1" ht="12.75" outlineLevel="2" x14ac:dyDescent="0.2">
      <c r="A876" s="360" t="s">
        <v>1484</v>
      </c>
      <c r="B876" s="361" t="s">
        <v>2354</v>
      </c>
      <c r="C876" s="362" t="s">
        <v>3217</v>
      </c>
      <c r="D876" s="363"/>
      <c r="E876" s="364"/>
      <c r="F876" s="227">
        <v>43571494.100000001</v>
      </c>
      <c r="G876" s="227">
        <v>43304627.43</v>
      </c>
      <c r="H876" s="227">
        <f t="shared" si="122"/>
        <v>266866.67000000179</v>
      </c>
      <c r="I876" s="437">
        <f t="shared" si="123"/>
        <v>6.1625439551784593E-3</v>
      </c>
      <c r="J876" s="437"/>
      <c r="K876" s="365"/>
      <c r="L876" s="18">
        <v>43304627.43</v>
      </c>
      <c r="M876" s="234">
        <f t="shared" si="124"/>
        <v>266866.67000000179</v>
      </c>
      <c r="N876" s="365"/>
      <c r="O876" s="18">
        <v>43527375.530000001</v>
      </c>
      <c r="P876" s="234">
        <f t="shared" si="125"/>
        <v>44118.570000000298</v>
      </c>
      <c r="Q876" s="353"/>
      <c r="R876" s="226">
        <v>43051438.039999999</v>
      </c>
      <c r="S876" s="226">
        <v>43055011.07</v>
      </c>
      <c r="T876" s="227">
        <v>43072219.340000004</v>
      </c>
      <c r="U876" s="227">
        <v>43088809</v>
      </c>
      <c r="V876" s="227">
        <v>43122506.359999999</v>
      </c>
      <c r="W876" s="227">
        <v>43137720.840000004</v>
      </c>
      <c r="X876" s="227">
        <v>43155904.539999999</v>
      </c>
      <c r="Y876" s="227">
        <v>43180735.600000001</v>
      </c>
      <c r="Z876" s="227">
        <v>43197934</v>
      </c>
      <c r="AA876" s="227">
        <v>43235203.649999999</v>
      </c>
      <c r="AB876" s="227">
        <v>43257834.149999999</v>
      </c>
      <c r="AC876" s="227">
        <v>43268461.939999998</v>
      </c>
      <c r="AD876" s="227">
        <v>43304627.43</v>
      </c>
      <c r="AE876" s="226">
        <v>43309800.259999998</v>
      </c>
      <c r="AF876" s="227">
        <v>43338782.149999999</v>
      </c>
      <c r="AG876" s="227">
        <v>43347003.380000003</v>
      </c>
      <c r="AH876" s="227">
        <v>43391337.100000001</v>
      </c>
      <c r="AI876" s="227">
        <v>43414749.119999997</v>
      </c>
      <c r="AJ876" s="227">
        <v>43440186.049999997</v>
      </c>
      <c r="AK876" s="227">
        <v>43448527.899999999</v>
      </c>
      <c r="AL876" s="227">
        <v>43460104.229999997</v>
      </c>
      <c r="AM876" s="227">
        <v>43480518.090000004</v>
      </c>
      <c r="AN876" s="227">
        <v>43497863.689999998</v>
      </c>
      <c r="AO876" s="227">
        <v>43527375.530000001</v>
      </c>
      <c r="AP876" s="228">
        <v>43571494.100000001</v>
      </c>
      <c r="AQ876" s="227"/>
    </row>
    <row r="877" spans="1:43" s="13" customFormat="1" ht="12.75" outlineLevel="2" x14ac:dyDescent="0.2">
      <c r="A877" s="360" t="s">
        <v>1485</v>
      </c>
      <c r="B877" s="361" t="s">
        <v>2355</v>
      </c>
      <c r="C877" s="362" t="s">
        <v>3218</v>
      </c>
      <c r="D877" s="363"/>
      <c r="E877" s="364"/>
      <c r="F877" s="227">
        <v>331560</v>
      </c>
      <c r="G877" s="227">
        <v>364968</v>
      </c>
      <c r="H877" s="227">
        <f t="shared" si="122"/>
        <v>-33408</v>
      </c>
      <c r="I877" s="437">
        <f t="shared" si="123"/>
        <v>-9.1536792266719277E-2</v>
      </c>
      <c r="J877" s="437"/>
      <c r="K877" s="365"/>
      <c r="L877" s="18">
        <v>364968</v>
      </c>
      <c r="M877" s="234">
        <f t="shared" si="124"/>
        <v>-33408</v>
      </c>
      <c r="N877" s="365"/>
      <c r="O877" s="18">
        <v>334344</v>
      </c>
      <c r="P877" s="234">
        <f t="shared" si="125"/>
        <v>-2784</v>
      </c>
      <c r="Q877" s="353"/>
      <c r="R877" s="226">
        <v>398376</v>
      </c>
      <c r="S877" s="226">
        <v>395592</v>
      </c>
      <c r="T877" s="227">
        <v>392808</v>
      </c>
      <c r="U877" s="227">
        <v>390024</v>
      </c>
      <c r="V877" s="227">
        <v>387240</v>
      </c>
      <c r="W877" s="227">
        <v>384456</v>
      </c>
      <c r="X877" s="227">
        <v>381672</v>
      </c>
      <c r="Y877" s="227">
        <v>378888</v>
      </c>
      <c r="Z877" s="227">
        <v>376104</v>
      </c>
      <c r="AA877" s="227">
        <v>373320</v>
      </c>
      <c r="AB877" s="227">
        <v>370536</v>
      </c>
      <c r="AC877" s="227">
        <v>367752</v>
      </c>
      <c r="AD877" s="227">
        <v>364968</v>
      </c>
      <c r="AE877" s="226">
        <v>362184</v>
      </c>
      <c r="AF877" s="227">
        <v>359400</v>
      </c>
      <c r="AG877" s="227">
        <v>356616</v>
      </c>
      <c r="AH877" s="227">
        <v>353832</v>
      </c>
      <c r="AI877" s="227">
        <v>351048</v>
      </c>
      <c r="AJ877" s="227">
        <v>348264</v>
      </c>
      <c r="AK877" s="227">
        <v>345480</v>
      </c>
      <c r="AL877" s="227">
        <v>342696</v>
      </c>
      <c r="AM877" s="227">
        <v>339912</v>
      </c>
      <c r="AN877" s="227">
        <v>337128</v>
      </c>
      <c r="AO877" s="227">
        <v>334344</v>
      </c>
      <c r="AP877" s="228">
        <v>331560</v>
      </c>
      <c r="AQ877" s="227"/>
    </row>
    <row r="878" spans="1:43" s="13" customFormat="1" ht="12.75" outlineLevel="2" x14ac:dyDescent="0.2">
      <c r="A878" s="360" t="s">
        <v>1486</v>
      </c>
      <c r="B878" s="361" t="s">
        <v>2356</v>
      </c>
      <c r="C878" s="362" t="s">
        <v>3219</v>
      </c>
      <c r="D878" s="363"/>
      <c r="E878" s="364"/>
      <c r="F878" s="227">
        <v>240174.62</v>
      </c>
      <c r="G878" s="227">
        <v>472239.26</v>
      </c>
      <c r="H878" s="227">
        <f t="shared" ref="H878:H941" si="126">+F878-G878</f>
        <v>-232064.64000000001</v>
      </c>
      <c r="I878" s="437">
        <f t="shared" ref="I878:I941" si="127">IF(G878&lt;0,IF(H878=0,0,IF(OR(G878=0,F878=0),"N.M.",IF(ABS(H878/G878)&gt;=10,"N.M.",H878/(-G878)))),IF(H878=0,0,IF(OR(G878=0,F878=0),"N.M.",IF(ABS(H878/G878)&gt;=10,"N.M.",H878/G878))))</f>
        <v>-0.49141327216208158</v>
      </c>
      <c r="J878" s="437"/>
      <c r="K878" s="365"/>
      <c r="L878" s="18">
        <v>472239.26</v>
      </c>
      <c r="M878" s="234">
        <f t="shared" ref="M878:M941" si="128">F878-L878</f>
        <v>-232064.64000000001</v>
      </c>
      <c r="N878" s="365"/>
      <c r="O878" s="18">
        <v>259513.34</v>
      </c>
      <c r="P878" s="234">
        <f t="shared" ref="P878:P941" si="129">+F878-O878</f>
        <v>-19338.72</v>
      </c>
      <c r="Q878" s="353"/>
      <c r="R878" s="226">
        <v>0</v>
      </c>
      <c r="S878" s="226">
        <v>0</v>
      </c>
      <c r="T878" s="227">
        <v>0</v>
      </c>
      <c r="U878" s="227">
        <v>646287.74</v>
      </c>
      <c r="V878" s="227">
        <v>626949.02</v>
      </c>
      <c r="W878" s="227">
        <v>607610.30000000005</v>
      </c>
      <c r="X878" s="227">
        <v>588271.57999999996</v>
      </c>
      <c r="Y878" s="227">
        <v>568932.86</v>
      </c>
      <c r="Z878" s="227">
        <v>549594.14</v>
      </c>
      <c r="AA878" s="227">
        <v>530255.42000000004</v>
      </c>
      <c r="AB878" s="227">
        <v>510916.7</v>
      </c>
      <c r="AC878" s="227">
        <v>491577.98</v>
      </c>
      <c r="AD878" s="227">
        <v>472239.26</v>
      </c>
      <c r="AE878" s="226">
        <v>452900.54000000004</v>
      </c>
      <c r="AF878" s="227">
        <v>433561.82</v>
      </c>
      <c r="AG878" s="227">
        <v>414223.10000000003</v>
      </c>
      <c r="AH878" s="227">
        <v>394884.38</v>
      </c>
      <c r="AI878" s="227">
        <v>375545.66000000003</v>
      </c>
      <c r="AJ878" s="227">
        <v>356206.94</v>
      </c>
      <c r="AK878" s="227">
        <v>336868.22000000003</v>
      </c>
      <c r="AL878" s="227">
        <v>317529.5</v>
      </c>
      <c r="AM878" s="227">
        <v>298190.78000000003</v>
      </c>
      <c r="AN878" s="227">
        <v>278852.06</v>
      </c>
      <c r="AO878" s="227">
        <v>259513.34</v>
      </c>
      <c r="AP878" s="228">
        <v>240174.62</v>
      </c>
      <c r="AQ878" s="227"/>
    </row>
    <row r="879" spans="1:43" s="13" customFormat="1" ht="12.75" outlineLevel="2" x14ac:dyDescent="0.2">
      <c r="A879" s="360" t="s">
        <v>1487</v>
      </c>
      <c r="B879" s="361" t="s">
        <v>2357</v>
      </c>
      <c r="C879" s="362" t="s">
        <v>3220</v>
      </c>
      <c r="D879" s="363"/>
      <c r="E879" s="364"/>
      <c r="F879" s="227">
        <v>51649</v>
      </c>
      <c r="G879" s="227">
        <v>56857</v>
      </c>
      <c r="H879" s="227">
        <f t="shared" si="126"/>
        <v>-5208</v>
      </c>
      <c r="I879" s="437">
        <f t="shared" si="127"/>
        <v>-9.1598220096030386E-2</v>
      </c>
      <c r="J879" s="437"/>
      <c r="K879" s="365"/>
      <c r="L879" s="18">
        <v>56857</v>
      </c>
      <c r="M879" s="234">
        <f t="shared" si="128"/>
        <v>-5208</v>
      </c>
      <c r="N879" s="365"/>
      <c r="O879" s="18">
        <v>52083</v>
      </c>
      <c r="P879" s="234">
        <f t="shared" si="129"/>
        <v>-434</v>
      </c>
      <c r="Q879" s="353"/>
      <c r="R879" s="226">
        <v>62065</v>
      </c>
      <c r="S879" s="226">
        <v>61631</v>
      </c>
      <c r="T879" s="227">
        <v>61197</v>
      </c>
      <c r="U879" s="227">
        <v>60763</v>
      </c>
      <c r="V879" s="227">
        <v>60329</v>
      </c>
      <c r="W879" s="227">
        <v>59895</v>
      </c>
      <c r="X879" s="227">
        <v>59461</v>
      </c>
      <c r="Y879" s="227">
        <v>59027</v>
      </c>
      <c r="Z879" s="227">
        <v>58593</v>
      </c>
      <c r="AA879" s="227">
        <v>58159</v>
      </c>
      <c r="AB879" s="227">
        <v>57725</v>
      </c>
      <c r="AC879" s="227">
        <v>57291</v>
      </c>
      <c r="AD879" s="227">
        <v>56857</v>
      </c>
      <c r="AE879" s="226">
        <v>56423</v>
      </c>
      <c r="AF879" s="227">
        <v>55989</v>
      </c>
      <c r="AG879" s="227">
        <v>55555</v>
      </c>
      <c r="AH879" s="227">
        <v>55121</v>
      </c>
      <c r="AI879" s="227">
        <v>54687</v>
      </c>
      <c r="AJ879" s="227">
        <v>54253</v>
      </c>
      <c r="AK879" s="227">
        <v>53819</v>
      </c>
      <c r="AL879" s="227">
        <v>53385</v>
      </c>
      <c r="AM879" s="227">
        <v>52951</v>
      </c>
      <c r="AN879" s="227">
        <v>52517</v>
      </c>
      <c r="AO879" s="227">
        <v>52083</v>
      </c>
      <c r="AP879" s="228">
        <v>51649</v>
      </c>
      <c r="AQ879" s="227"/>
    </row>
    <row r="880" spans="1:43" s="13" customFormat="1" ht="12.75" outlineLevel="2" x14ac:dyDescent="0.2">
      <c r="A880" s="360" t="s">
        <v>1488</v>
      </c>
      <c r="B880" s="361" t="s">
        <v>2358</v>
      </c>
      <c r="C880" s="362" t="s">
        <v>3221</v>
      </c>
      <c r="D880" s="363"/>
      <c r="E880" s="364"/>
      <c r="F880" s="227">
        <v>23241461.879999999</v>
      </c>
      <c r="G880" s="227">
        <v>8216170.1399999997</v>
      </c>
      <c r="H880" s="227">
        <f t="shared" si="126"/>
        <v>15025291.739999998</v>
      </c>
      <c r="I880" s="437">
        <f t="shared" si="127"/>
        <v>1.8287464212614271</v>
      </c>
      <c r="J880" s="437"/>
      <c r="K880" s="365"/>
      <c r="L880" s="18">
        <v>8216170.1399999997</v>
      </c>
      <c r="M880" s="234">
        <f t="shared" si="128"/>
        <v>15025291.739999998</v>
      </c>
      <c r="N880" s="365"/>
      <c r="O880" s="18">
        <v>24931166.120000001</v>
      </c>
      <c r="P880" s="234">
        <f t="shared" si="129"/>
        <v>-1689704.2400000021</v>
      </c>
      <c r="Q880" s="353"/>
      <c r="R880" s="226">
        <v>0</v>
      </c>
      <c r="S880" s="226">
        <v>365658.12</v>
      </c>
      <c r="T880" s="227">
        <v>3028699.12</v>
      </c>
      <c r="U880" s="227">
        <v>2466151.09</v>
      </c>
      <c r="V880" s="227">
        <v>1228930.1200000001</v>
      </c>
      <c r="W880" s="227">
        <v>-258114.88</v>
      </c>
      <c r="X880" s="227">
        <v>653344.12</v>
      </c>
      <c r="Y880" s="227">
        <v>2172849.12</v>
      </c>
      <c r="Z880" s="227">
        <v>4968963.12</v>
      </c>
      <c r="AA880" s="227">
        <v>5739728.2699999996</v>
      </c>
      <c r="AB880" s="227">
        <v>9668001.1199999992</v>
      </c>
      <c r="AC880" s="227">
        <v>17636506.120000001</v>
      </c>
      <c r="AD880" s="227">
        <v>8216170.1399999997</v>
      </c>
      <c r="AE880" s="226">
        <v>1344568.12</v>
      </c>
      <c r="AF880" s="227">
        <v>8484513.1199999992</v>
      </c>
      <c r="AG880" s="227">
        <v>15552144.119999999</v>
      </c>
      <c r="AH880" s="227">
        <v>16655401.119999999</v>
      </c>
      <c r="AI880" s="227">
        <v>16351444.119999999</v>
      </c>
      <c r="AJ880" s="227">
        <v>18760520.18</v>
      </c>
      <c r="AK880" s="227">
        <v>14757160.119999999</v>
      </c>
      <c r="AL880" s="227">
        <v>17071564.120000001</v>
      </c>
      <c r="AM880" s="227">
        <v>24425381.260000002</v>
      </c>
      <c r="AN880" s="227">
        <v>26824892.120000001</v>
      </c>
      <c r="AO880" s="227">
        <v>24931166.120000001</v>
      </c>
      <c r="AP880" s="228">
        <v>23241461.879999999</v>
      </c>
      <c r="AQ880" s="227"/>
    </row>
    <row r="881" spans="1:43" s="13" customFormat="1" ht="12.75" outlineLevel="2" x14ac:dyDescent="0.2">
      <c r="A881" s="360" t="s">
        <v>1489</v>
      </c>
      <c r="B881" s="361" t="s">
        <v>2359</v>
      </c>
      <c r="C881" s="362" t="s">
        <v>3222</v>
      </c>
      <c r="D881" s="363"/>
      <c r="E881" s="364"/>
      <c r="F881" s="227">
        <v>0</v>
      </c>
      <c r="G881" s="227">
        <v>0</v>
      </c>
      <c r="H881" s="227">
        <f t="shared" si="126"/>
        <v>0</v>
      </c>
      <c r="I881" s="437">
        <f t="shared" si="127"/>
        <v>0</v>
      </c>
      <c r="J881" s="437"/>
      <c r="K881" s="365"/>
      <c r="L881" s="18">
        <v>0</v>
      </c>
      <c r="M881" s="234">
        <f t="shared" si="128"/>
        <v>0</v>
      </c>
      <c r="N881" s="365"/>
      <c r="O881" s="18">
        <v>-0.01</v>
      </c>
      <c r="P881" s="234">
        <f t="shared" si="129"/>
        <v>0.01</v>
      </c>
      <c r="Q881" s="353"/>
      <c r="R881" s="226">
        <v>0</v>
      </c>
      <c r="S881" s="226">
        <v>0</v>
      </c>
      <c r="T881" s="227">
        <v>122877.95</v>
      </c>
      <c r="U881" s="227">
        <v>17286.11</v>
      </c>
      <c r="V881" s="227">
        <v>105516.07</v>
      </c>
      <c r="W881" s="227">
        <v>537698.16</v>
      </c>
      <c r="X881" s="227">
        <v>1198447.9099999999</v>
      </c>
      <c r="Y881" s="227">
        <v>758380.29</v>
      </c>
      <c r="Z881" s="227">
        <v>403223.67</v>
      </c>
      <c r="AA881" s="227">
        <v>2189392.7000000002</v>
      </c>
      <c r="AB881" s="227">
        <v>0</v>
      </c>
      <c r="AC881" s="227">
        <v>0</v>
      </c>
      <c r="AD881" s="227">
        <v>0</v>
      </c>
      <c r="AE881" s="226">
        <v>0</v>
      </c>
      <c r="AF881" s="227">
        <v>0</v>
      </c>
      <c r="AG881" s="227">
        <v>0</v>
      </c>
      <c r="AH881" s="227">
        <v>0</v>
      </c>
      <c r="AI881" s="227">
        <v>291580.3</v>
      </c>
      <c r="AJ881" s="227">
        <v>0</v>
      </c>
      <c r="AK881" s="227">
        <v>0</v>
      </c>
      <c r="AL881" s="227">
        <v>0</v>
      </c>
      <c r="AM881" s="227">
        <v>0</v>
      </c>
      <c r="AN881" s="227">
        <v>0</v>
      </c>
      <c r="AO881" s="227">
        <v>-0.01</v>
      </c>
      <c r="AP881" s="228">
        <v>0</v>
      </c>
      <c r="AQ881" s="227"/>
    </row>
    <row r="882" spans="1:43" s="13" customFormat="1" ht="12.75" outlineLevel="2" x14ac:dyDescent="0.2">
      <c r="A882" s="360" t="s">
        <v>1490</v>
      </c>
      <c r="B882" s="361" t="s">
        <v>2360</v>
      </c>
      <c r="C882" s="362" t="s">
        <v>3223</v>
      </c>
      <c r="D882" s="363"/>
      <c r="E882" s="364"/>
      <c r="F882" s="227">
        <v>99994.559999999998</v>
      </c>
      <c r="G882" s="227">
        <v>2166553.44</v>
      </c>
      <c r="H882" s="227">
        <f t="shared" si="126"/>
        <v>-2066558.88</v>
      </c>
      <c r="I882" s="437">
        <f t="shared" si="127"/>
        <v>-0.95384625269155598</v>
      </c>
      <c r="J882" s="437"/>
      <c r="K882" s="365"/>
      <c r="L882" s="18">
        <v>2166553.44</v>
      </c>
      <c r="M882" s="234">
        <f t="shared" si="128"/>
        <v>-2066558.88</v>
      </c>
      <c r="N882" s="365"/>
      <c r="O882" s="18">
        <v>272207.8</v>
      </c>
      <c r="P882" s="234">
        <f t="shared" si="129"/>
        <v>-172213.24</v>
      </c>
      <c r="Q882" s="353"/>
      <c r="R882" s="226">
        <v>4233112.32</v>
      </c>
      <c r="S882" s="226">
        <v>4060899.08</v>
      </c>
      <c r="T882" s="227">
        <v>3888685.84</v>
      </c>
      <c r="U882" s="227">
        <v>3716472.6</v>
      </c>
      <c r="V882" s="227">
        <v>3544259.36</v>
      </c>
      <c r="W882" s="227">
        <v>3372046.12</v>
      </c>
      <c r="X882" s="227">
        <v>3199832.88</v>
      </c>
      <c r="Y882" s="227">
        <v>3027619.64</v>
      </c>
      <c r="Z882" s="227">
        <v>2855406.4</v>
      </c>
      <c r="AA882" s="227">
        <v>2683193.16</v>
      </c>
      <c r="AB882" s="227">
        <v>2510979.92</v>
      </c>
      <c r="AC882" s="227">
        <v>2338766.6800000002</v>
      </c>
      <c r="AD882" s="227">
        <v>2166553.44</v>
      </c>
      <c r="AE882" s="226">
        <v>1994340.2000000002</v>
      </c>
      <c r="AF882" s="227">
        <v>1822126.96</v>
      </c>
      <c r="AG882" s="227">
        <v>1649913.72</v>
      </c>
      <c r="AH882" s="227">
        <v>1477700.48</v>
      </c>
      <c r="AI882" s="227">
        <v>1305487.24</v>
      </c>
      <c r="AJ882" s="227">
        <v>1133274</v>
      </c>
      <c r="AK882" s="227">
        <v>961060.76</v>
      </c>
      <c r="AL882" s="227">
        <v>788847.52</v>
      </c>
      <c r="AM882" s="227">
        <v>616634.28</v>
      </c>
      <c r="AN882" s="227">
        <v>444421.04000000004</v>
      </c>
      <c r="AO882" s="227">
        <v>272207.8</v>
      </c>
      <c r="AP882" s="228">
        <v>99994.559999999998</v>
      </c>
      <c r="AQ882" s="227"/>
    </row>
    <row r="883" spans="1:43" s="13" customFormat="1" ht="12.75" outlineLevel="2" x14ac:dyDescent="0.2">
      <c r="A883" s="360" t="s">
        <v>1491</v>
      </c>
      <c r="B883" s="361" t="s">
        <v>2361</v>
      </c>
      <c r="C883" s="362" t="s">
        <v>3224</v>
      </c>
      <c r="D883" s="363"/>
      <c r="E883" s="364"/>
      <c r="F883" s="227">
        <v>118508.7</v>
      </c>
      <c r="G883" s="227">
        <v>228431.51</v>
      </c>
      <c r="H883" s="227">
        <f t="shared" si="126"/>
        <v>-109922.81000000001</v>
      </c>
      <c r="I883" s="437">
        <f t="shared" si="127"/>
        <v>-0.48120686152273828</v>
      </c>
      <c r="J883" s="437"/>
      <c r="K883" s="365"/>
      <c r="L883" s="18">
        <v>228431.51</v>
      </c>
      <c r="M883" s="234">
        <f t="shared" si="128"/>
        <v>-109922.81000000001</v>
      </c>
      <c r="N883" s="365"/>
      <c r="O883" s="18">
        <v>126551.68000000001</v>
      </c>
      <c r="P883" s="234">
        <f t="shared" si="129"/>
        <v>-8042.9800000000105</v>
      </c>
      <c r="Q883" s="353"/>
      <c r="R883" s="226">
        <v>391585.47000000003</v>
      </c>
      <c r="S883" s="226">
        <v>425098.9</v>
      </c>
      <c r="T883" s="227">
        <v>440764.9</v>
      </c>
      <c r="U883" s="227">
        <v>312622.28000000003</v>
      </c>
      <c r="V883" s="227">
        <v>303267.75</v>
      </c>
      <c r="W883" s="227">
        <v>293913.22000000003</v>
      </c>
      <c r="X883" s="227">
        <v>284558.69</v>
      </c>
      <c r="Y883" s="227">
        <v>275204.16000000003</v>
      </c>
      <c r="Z883" s="227">
        <v>265849.63</v>
      </c>
      <c r="AA883" s="227">
        <v>256495.1</v>
      </c>
      <c r="AB883" s="227">
        <v>247140.57</v>
      </c>
      <c r="AC883" s="227">
        <v>237786.04</v>
      </c>
      <c r="AD883" s="227">
        <v>228431.51</v>
      </c>
      <c r="AE883" s="226">
        <v>219076.98</v>
      </c>
      <c r="AF883" s="227">
        <v>209722.45</v>
      </c>
      <c r="AG883" s="227">
        <v>200367.92</v>
      </c>
      <c r="AH883" s="227">
        <v>191013.39</v>
      </c>
      <c r="AI883" s="227">
        <v>181658.86000000002</v>
      </c>
      <c r="AJ883" s="227">
        <v>172304.33000000002</v>
      </c>
      <c r="AK883" s="227">
        <v>162949.80000000002</v>
      </c>
      <c r="AL883" s="227">
        <v>153595.26999999999</v>
      </c>
      <c r="AM883" s="227">
        <v>144240.74</v>
      </c>
      <c r="AN883" s="227">
        <v>135906.21</v>
      </c>
      <c r="AO883" s="227">
        <v>126551.68000000001</v>
      </c>
      <c r="AP883" s="228">
        <v>118508.7</v>
      </c>
      <c r="AQ883" s="227"/>
    </row>
    <row r="884" spans="1:43" s="13" customFormat="1" ht="12.75" outlineLevel="2" x14ac:dyDescent="0.2">
      <c r="A884" s="360" t="s">
        <v>1492</v>
      </c>
      <c r="B884" s="361" t="s">
        <v>2362</v>
      </c>
      <c r="C884" s="362" t="s">
        <v>3225</v>
      </c>
      <c r="D884" s="363"/>
      <c r="E884" s="364"/>
      <c r="F884" s="227">
        <v>17090489</v>
      </c>
      <c r="G884" s="227">
        <v>22005518</v>
      </c>
      <c r="H884" s="227">
        <f t="shared" si="126"/>
        <v>-4915029</v>
      </c>
      <c r="I884" s="437">
        <f t="shared" si="127"/>
        <v>-0.22335438774947267</v>
      </c>
      <c r="J884" s="437"/>
      <c r="K884" s="365"/>
      <c r="L884" s="18">
        <v>22005518</v>
      </c>
      <c r="M884" s="234">
        <f t="shared" si="128"/>
        <v>-4915029</v>
      </c>
      <c r="N884" s="365"/>
      <c r="O884" s="18">
        <v>16814388.25</v>
      </c>
      <c r="P884" s="234">
        <f t="shared" si="129"/>
        <v>276100.75</v>
      </c>
      <c r="Q884" s="353"/>
      <c r="R884" s="226">
        <v>34687574</v>
      </c>
      <c r="S884" s="226">
        <v>34687574</v>
      </c>
      <c r="T884" s="227">
        <v>34687574</v>
      </c>
      <c r="U884" s="227">
        <v>33823437.5</v>
      </c>
      <c r="V884" s="227">
        <v>33823437.5</v>
      </c>
      <c r="W884" s="227">
        <v>33823437.5</v>
      </c>
      <c r="X884" s="227">
        <v>32959301</v>
      </c>
      <c r="Y884" s="227">
        <v>32959301</v>
      </c>
      <c r="Z884" s="227">
        <v>32959301</v>
      </c>
      <c r="AA884" s="227">
        <v>32095164.5</v>
      </c>
      <c r="AB884" s="227">
        <v>32095164.5</v>
      </c>
      <c r="AC884" s="227">
        <v>32095164.5</v>
      </c>
      <c r="AD884" s="227">
        <v>22005518</v>
      </c>
      <c r="AE884" s="226">
        <v>22005518</v>
      </c>
      <c r="AF884" s="227">
        <v>22005518</v>
      </c>
      <c r="AG884" s="227">
        <v>21479860</v>
      </c>
      <c r="AH884" s="227">
        <v>21479860</v>
      </c>
      <c r="AI884" s="227">
        <v>21479860</v>
      </c>
      <c r="AJ884" s="227">
        <v>20954202</v>
      </c>
      <c r="AK884" s="227">
        <v>20954202</v>
      </c>
      <c r="AL884" s="227">
        <v>20954202</v>
      </c>
      <c r="AM884" s="227">
        <v>16814388.25</v>
      </c>
      <c r="AN884" s="227">
        <v>16814388.25</v>
      </c>
      <c r="AO884" s="227">
        <v>16814388.25</v>
      </c>
      <c r="AP884" s="228">
        <v>17090489</v>
      </c>
      <c r="AQ884" s="227"/>
    </row>
    <row r="885" spans="1:43" s="13" customFormat="1" ht="12.75" outlineLevel="2" x14ac:dyDescent="0.2">
      <c r="A885" s="360" t="s">
        <v>1493</v>
      </c>
      <c r="B885" s="361" t="s">
        <v>2363</v>
      </c>
      <c r="C885" s="362" t="s">
        <v>3226</v>
      </c>
      <c r="D885" s="363"/>
      <c r="E885" s="364"/>
      <c r="F885" s="227">
        <v>6717135</v>
      </c>
      <c r="G885" s="227">
        <v>-9686449</v>
      </c>
      <c r="H885" s="227">
        <f t="shared" si="126"/>
        <v>16403584</v>
      </c>
      <c r="I885" s="437">
        <f t="shared" si="127"/>
        <v>1.6934569107833015</v>
      </c>
      <c r="J885" s="437"/>
      <c r="K885" s="365"/>
      <c r="L885" s="18">
        <v>-9686449</v>
      </c>
      <c r="M885" s="234">
        <f t="shared" si="128"/>
        <v>16403584</v>
      </c>
      <c r="N885" s="365"/>
      <c r="O885" s="18">
        <v>-4890353.75</v>
      </c>
      <c r="P885" s="234">
        <f t="shared" si="129"/>
        <v>11607488.75</v>
      </c>
      <c r="Q885" s="353"/>
      <c r="R885" s="226">
        <v>-5543140</v>
      </c>
      <c r="S885" s="226">
        <v>-5543140</v>
      </c>
      <c r="T885" s="227">
        <v>-5543140</v>
      </c>
      <c r="U885" s="227">
        <v>-4977302.24</v>
      </c>
      <c r="V885" s="227">
        <v>-4977302.24</v>
      </c>
      <c r="W885" s="227">
        <v>-4977302.24</v>
      </c>
      <c r="X885" s="227">
        <v>-4411464.4800000004</v>
      </c>
      <c r="Y885" s="227">
        <v>-4411464.4800000004</v>
      </c>
      <c r="Z885" s="227">
        <v>-4411464.4800000004</v>
      </c>
      <c r="AA885" s="227">
        <v>-3845626.7199999997</v>
      </c>
      <c r="AB885" s="227">
        <v>-3845626.7199999997</v>
      </c>
      <c r="AC885" s="227">
        <v>-3845626.7199999997</v>
      </c>
      <c r="AD885" s="227">
        <v>-9686449</v>
      </c>
      <c r="AE885" s="226">
        <v>-9686449</v>
      </c>
      <c r="AF885" s="227">
        <v>-9686449</v>
      </c>
      <c r="AG885" s="227">
        <v>-9116099.6199999992</v>
      </c>
      <c r="AH885" s="227">
        <v>-9116099.6199999992</v>
      </c>
      <c r="AI885" s="227">
        <v>-9116099.6199999992</v>
      </c>
      <c r="AJ885" s="227">
        <v>-8545750.2400000002</v>
      </c>
      <c r="AK885" s="227">
        <v>-8545750.2400000002</v>
      </c>
      <c r="AL885" s="227">
        <v>-8545750.2400000002</v>
      </c>
      <c r="AM885" s="227">
        <v>-4890353.75</v>
      </c>
      <c r="AN885" s="227">
        <v>-4890353.75</v>
      </c>
      <c r="AO885" s="227">
        <v>-4890353.75</v>
      </c>
      <c r="AP885" s="228">
        <v>6717135</v>
      </c>
      <c r="AQ885" s="227"/>
    </row>
    <row r="886" spans="1:43" s="13" customFormat="1" ht="12.75" outlineLevel="2" x14ac:dyDescent="0.2">
      <c r="A886" s="360" t="s">
        <v>1494</v>
      </c>
      <c r="B886" s="361" t="s">
        <v>2364</v>
      </c>
      <c r="C886" s="362" t="s">
        <v>3227</v>
      </c>
      <c r="D886" s="363"/>
      <c r="E886" s="364"/>
      <c r="F886" s="227">
        <v>-104001</v>
      </c>
      <c r="G886" s="227">
        <v>-82671</v>
      </c>
      <c r="H886" s="227">
        <f t="shared" si="126"/>
        <v>-21330</v>
      </c>
      <c r="I886" s="437">
        <f t="shared" si="127"/>
        <v>-0.25801066879558732</v>
      </c>
      <c r="J886" s="437"/>
      <c r="K886" s="365"/>
      <c r="L886" s="18">
        <v>-82671</v>
      </c>
      <c r="M886" s="234">
        <f t="shared" si="128"/>
        <v>-21330</v>
      </c>
      <c r="N886" s="365"/>
      <c r="O886" s="18">
        <v>-94454.25</v>
      </c>
      <c r="P886" s="234">
        <f t="shared" si="129"/>
        <v>-9546.75</v>
      </c>
      <c r="Q886" s="353"/>
      <c r="R886" s="226">
        <v>-94715</v>
      </c>
      <c r="S886" s="226">
        <v>-94715</v>
      </c>
      <c r="T886" s="227">
        <v>-94715</v>
      </c>
      <c r="U886" s="227">
        <v>-95543.25</v>
      </c>
      <c r="V886" s="227">
        <v>-95543.25</v>
      </c>
      <c r="W886" s="227">
        <v>-95543.25</v>
      </c>
      <c r="X886" s="227">
        <v>-96371.5</v>
      </c>
      <c r="Y886" s="227">
        <v>-96371.5</v>
      </c>
      <c r="Z886" s="227">
        <v>-96371.5</v>
      </c>
      <c r="AA886" s="227">
        <v>-97199.75</v>
      </c>
      <c r="AB886" s="227">
        <v>-97199.75</v>
      </c>
      <c r="AC886" s="227">
        <v>-97199.75</v>
      </c>
      <c r="AD886" s="227">
        <v>-82671</v>
      </c>
      <c r="AE886" s="226">
        <v>-82671</v>
      </c>
      <c r="AF886" s="227">
        <v>-82671</v>
      </c>
      <c r="AG886" s="227">
        <v>-83435.5</v>
      </c>
      <c r="AH886" s="227">
        <v>-83435.5</v>
      </c>
      <c r="AI886" s="227">
        <v>-83435.5</v>
      </c>
      <c r="AJ886" s="227">
        <v>-84200</v>
      </c>
      <c r="AK886" s="227">
        <v>-84200</v>
      </c>
      <c r="AL886" s="227">
        <v>-84200</v>
      </c>
      <c r="AM886" s="227">
        <v>-94454.25</v>
      </c>
      <c r="AN886" s="227">
        <v>-94454.25</v>
      </c>
      <c r="AO886" s="227">
        <v>-94454.25</v>
      </c>
      <c r="AP886" s="228">
        <v>-104001</v>
      </c>
      <c r="AQ886" s="227"/>
    </row>
    <row r="887" spans="1:43" s="13" customFormat="1" ht="12.75" outlineLevel="2" x14ac:dyDescent="0.2">
      <c r="A887" s="360" t="s">
        <v>1495</v>
      </c>
      <c r="B887" s="361" t="s">
        <v>2365</v>
      </c>
      <c r="C887" s="362" t="s">
        <v>3228</v>
      </c>
      <c r="D887" s="363"/>
      <c r="E887" s="364"/>
      <c r="F887" s="227">
        <v>0</v>
      </c>
      <c r="G887" s="227">
        <v>372015.06</v>
      </c>
      <c r="H887" s="227">
        <f t="shared" si="126"/>
        <v>-372015.06</v>
      </c>
      <c r="I887" s="437" t="str">
        <f t="shared" si="127"/>
        <v>N.M.</v>
      </c>
      <c r="J887" s="437"/>
      <c r="K887" s="365"/>
      <c r="L887" s="18">
        <v>372015.06</v>
      </c>
      <c r="M887" s="234">
        <f t="shared" si="128"/>
        <v>-372015.06</v>
      </c>
      <c r="N887" s="365"/>
      <c r="O887" s="18">
        <v>0</v>
      </c>
      <c r="P887" s="234">
        <f t="shared" si="129"/>
        <v>0</v>
      </c>
      <c r="Q887" s="353"/>
      <c r="R887" s="226">
        <v>1554871.33</v>
      </c>
      <c r="S887" s="226">
        <v>1842619.25</v>
      </c>
      <c r="T887" s="227">
        <v>290310.86</v>
      </c>
      <c r="U887" s="227">
        <v>221192.27000000002</v>
      </c>
      <c r="V887" s="227">
        <v>828273.39</v>
      </c>
      <c r="W887" s="227">
        <v>1158294.77</v>
      </c>
      <c r="X887" s="227">
        <v>330437.03000000003</v>
      </c>
      <c r="Y887" s="227">
        <v>0</v>
      </c>
      <c r="Z887" s="227">
        <v>97178.74</v>
      </c>
      <c r="AA887" s="227">
        <v>184226.41</v>
      </c>
      <c r="AB887" s="227">
        <v>165134.6</v>
      </c>
      <c r="AC887" s="227">
        <v>328448.15000000002</v>
      </c>
      <c r="AD887" s="227">
        <v>372015.06</v>
      </c>
      <c r="AE887" s="226">
        <v>591052.87</v>
      </c>
      <c r="AF887" s="227">
        <v>885946.68</v>
      </c>
      <c r="AG887" s="227">
        <v>1067636.74</v>
      </c>
      <c r="AH887" s="227">
        <v>0</v>
      </c>
      <c r="AI887" s="227">
        <v>0</v>
      </c>
      <c r="AJ887" s="227">
        <v>0</v>
      </c>
      <c r="AK887" s="227">
        <v>0</v>
      </c>
      <c r="AL887" s="227">
        <v>0</v>
      </c>
      <c r="AM887" s="227">
        <v>0</v>
      </c>
      <c r="AN887" s="227">
        <v>0</v>
      </c>
      <c r="AO887" s="227">
        <v>0</v>
      </c>
      <c r="AP887" s="228">
        <v>0</v>
      </c>
      <c r="AQ887" s="227"/>
    </row>
    <row r="888" spans="1:43" s="13" customFormat="1" ht="12.75" outlineLevel="2" x14ac:dyDescent="0.2">
      <c r="A888" s="360" t="s">
        <v>1496</v>
      </c>
      <c r="B888" s="361" t="s">
        <v>2366</v>
      </c>
      <c r="C888" s="362" t="s">
        <v>3229</v>
      </c>
      <c r="D888" s="363"/>
      <c r="E888" s="364"/>
      <c r="F888" s="227">
        <v>433238.91000000003</v>
      </c>
      <c r="G888" s="227">
        <v>649859.07000000007</v>
      </c>
      <c r="H888" s="227">
        <f t="shared" si="126"/>
        <v>-216620.16000000003</v>
      </c>
      <c r="I888" s="437">
        <f t="shared" si="127"/>
        <v>-0.33333405656706461</v>
      </c>
      <c r="J888" s="437"/>
      <c r="K888" s="365"/>
      <c r="L888" s="18">
        <v>649859.07000000007</v>
      </c>
      <c r="M888" s="234">
        <f t="shared" si="128"/>
        <v>-216620.16000000003</v>
      </c>
      <c r="N888" s="365"/>
      <c r="O888" s="18">
        <v>451290.59</v>
      </c>
      <c r="P888" s="234">
        <f t="shared" si="129"/>
        <v>-18051.679999999993</v>
      </c>
      <c r="Q888" s="353"/>
      <c r="R888" s="226">
        <v>866479.23</v>
      </c>
      <c r="S888" s="226">
        <v>848427.55</v>
      </c>
      <c r="T888" s="227">
        <v>830375.87</v>
      </c>
      <c r="U888" s="227">
        <v>812324.19000000006</v>
      </c>
      <c r="V888" s="227">
        <v>794272.51</v>
      </c>
      <c r="W888" s="227">
        <v>776220.83</v>
      </c>
      <c r="X888" s="227">
        <v>758169.15</v>
      </c>
      <c r="Y888" s="227">
        <v>740117.47</v>
      </c>
      <c r="Z888" s="227">
        <v>722065.79</v>
      </c>
      <c r="AA888" s="227">
        <v>704014.11</v>
      </c>
      <c r="AB888" s="227">
        <v>685962.43</v>
      </c>
      <c r="AC888" s="227">
        <v>667910.75</v>
      </c>
      <c r="AD888" s="227">
        <v>649859.07000000007</v>
      </c>
      <c r="AE888" s="226">
        <v>631807.39</v>
      </c>
      <c r="AF888" s="227">
        <v>613755.71</v>
      </c>
      <c r="AG888" s="227">
        <v>595704.03</v>
      </c>
      <c r="AH888" s="227">
        <v>577652.35</v>
      </c>
      <c r="AI888" s="227">
        <v>559600.67000000004</v>
      </c>
      <c r="AJ888" s="227">
        <v>541548.99</v>
      </c>
      <c r="AK888" s="227">
        <v>523497.31</v>
      </c>
      <c r="AL888" s="227">
        <v>505445.63</v>
      </c>
      <c r="AM888" s="227">
        <v>487393.95</v>
      </c>
      <c r="AN888" s="227">
        <v>469342.27</v>
      </c>
      <c r="AO888" s="227">
        <v>451290.59</v>
      </c>
      <c r="AP888" s="228">
        <v>433238.91000000003</v>
      </c>
      <c r="AQ888" s="227"/>
    </row>
    <row r="889" spans="1:43" s="13" customFormat="1" ht="12.75" outlineLevel="2" x14ac:dyDescent="0.2">
      <c r="A889" s="360" t="s">
        <v>1497</v>
      </c>
      <c r="B889" s="361" t="s">
        <v>2367</v>
      </c>
      <c r="C889" s="362" t="s">
        <v>3230</v>
      </c>
      <c r="D889" s="363"/>
      <c r="E889" s="364"/>
      <c r="F889" s="227">
        <v>42139774.5</v>
      </c>
      <c r="G889" s="227">
        <v>38753916.780000001</v>
      </c>
      <c r="H889" s="227">
        <f t="shared" si="126"/>
        <v>3385857.7199999988</v>
      </c>
      <c r="I889" s="437">
        <f t="shared" si="127"/>
        <v>8.7368142405346794E-2</v>
      </c>
      <c r="J889" s="437"/>
      <c r="K889" s="365"/>
      <c r="L889" s="18">
        <v>38753916.780000001</v>
      </c>
      <c r="M889" s="234">
        <f t="shared" si="128"/>
        <v>3385857.7199999988</v>
      </c>
      <c r="N889" s="365"/>
      <c r="O889" s="18">
        <v>41252281.149999999</v>
      </c>
      <c r="P889" s="234">
        <f t="shared" si="129"/>
        <v>887493.35000000149</v>
      </c>
      <c r="Q889" s="353"/>
      <c r="R889" s="226">
        <v>38132253.299999997</v>
      </c>
      <c r="S889" s="226">
        <v>38132253.299999997</v>
      </c>
      <c r="T889" s="227">
        <v>38142827.240000002</v>
      </c>
      <c r="U889" s="227">
        <v>39359168.450000003</v>
      </c>
      <c r="V889" s="227">
        <v>39085509.079999998</v>
      </c>
      <c r="W889" s="227">
        <v>38963821.520000003</v>
      </c>
      <c r="X889" s="227">
        <v>39069711.469999999</v>
      </c>
      <c r="Y889" s="227">
        <v>39191886.82</v>
      </c>
      <c r="Z889" s="227">
        <v>39179572.850000001</v>
      </c>
      <c r="AA889" s="227">
        <v>39314155.189999998</v>
      </c>
      <c r="AB889" s="227">
        <v>39770486.799999997</v>
      </c>
      <c r="AC889" s="227">
        <v>39887059.93</v>
      </c>
      <c r="AD889" s="227">
        <v>38753916.780000001</v>
      </c>
      <c r="AE889" s="226">
        <v>38753916.780000001</v>
      </c>
      <c r="AF889" s="227">
        <v>38787750.850000001</v>
      </c>
      <c r="AG889" s="227">
        <v>38772641.100000001</v>
      </c>
      <c r="AH889" s="227">
        <v>38798735.5</v>
      </c>
      <c r="AI889" s="227">
        <v>38888503.090000004</v>
      </c>
      <c r="AJ889" s="227">
        <v>38896078.729999997</v>
      </c>
      <c r="AK889" s="227">
        <v>40276068.850000001</v>
      </c>
      <c r="AL889" s="227">
        <v>39074527.549999997</v>
      </c>
      <c r="AM889" s="227">
        <v>38994617.640000001</v>
      </c>
      <c r="AN889" s="227">
        <v>39570842.590000004</v>
      </c>
      <c r="AO889" s="227">
        <v>41252281.149999999</v>
      </c>
      <c r="AP889" s="228">
        <v>42139774.5</v>
      </c>
      <c r="AQ889" s="227"/>
    </row>
    <row r="890" spans="1:43" s="13" customFormat="1" ht="12.75" outlineLevel="2" x14ac:dyDescent="0.2">
      <c r="A890" s="360" t="s">
        <v>1498</v>
      </c>
      <c r="B890" s="361" t="s">
        <v>2368</v>
      </c>
      <c r="C890" s="362" t="s">
        <v>3231</v>
      </c>
      <c r="D890" s="363"/>
      <c r="E890" s="364"/>
      <c r="F890" s="227">
        <v>94702456.700000003</v>
      </c>
      <c r="G890" s="227">
        <v>90029736.700000003</v>
      </c>
      <c r="H890" s="227">
        <f t="shared" si="126"/>
        <v>4672720</v>
      </c>
      <c r="I890" s="437">
        <f t="shared" si="127"/>
        <v>5.1901962299085565E-2</v>
      </c>
      <c r="J890" s="437"/>
      <c r="K890" s="365"/>
      <c r="L890" s="18">
        <v>90029736.700000003</v>
      </c>
      <c r="M890" s="234">
        <f t="shared" si="128"/>
        <v>4672720</v>
      </c>
      <c r="N890" s="365"/>
      <c r="O890" s="18">
        <v>90336053.700000003</v>
      </c>
      <c r="P890" s="234">
        <f t="shared" si="129"/>
        <v>4366403</v>
      </c>
      <c r="Q890" s="353"/>
      <c r="R890" s="226">
        <v>117320923.38</v>
      </c>
      <c r="S890" s="226">
        <v>117320923.38</v>
      </c>
      <c r="T890" s="227">
        <v>117562170.38</v>
      </c>
      <c r="U890" s="227">
        <v>118032712.38</v>
      </c>
      <c r="V890" s="227">
        <v>118244684.38</v>
      </c>
      <c r="W890" s="227">
        <v>118304846.38</v>
      </c>
      <c r="X890" s="227">
        <v>94395653.629999995</v>
      </c>
      <c r="Y890" s="227">
        <v>118929282.38</v>
      </c>
      <c r="Z890" s="227">
        <v>121847470.38</v>
      </c>
      <c r="AA890" s="227">
        <v>96706060.790000007</v>
      </c>
      <c r="AB890" s="227">
        <v>97338233.790000007</v>
      </c>
      <c r="AC890" s="227">
        <v>98400712.790000007</v>
      </c>
      <c r="AD890" s="227">
        <v>90029736.700000003</v>
      </c>
      <c r="AE890" s="226">
        <v>90029736.700000003</v>
      </c>
      <c r="AF890" s="227">
        <v>89815111.700000003</v>
      </c>
      <c r="AG890" s="227">
        <v>90122115.700000003</v>
      </c>
      <c r="AH890" s="227">
        <v>91240858.700000003</v>
      </c>
      <c r="AI890" s="227">
        <v>91075805.700000003</v>
      </c>
      <c r="AJ890" s="227">
        <v>91174014.700000003</v>
      </c>
      <c r="AK890" s="227">
        <v>91583707.700000003</v>
      </c>
      <c r="AL890" s="227">
        <v>92058317.700000003</v>
      </c>
      <c r="AM890" s="227">
        <v>92365881.700000003</v>
      </c>
      <c r="AN890" s="227">
        <v>92318608.700000003</v>
      </c>
      <c r="AO890" s="227">
        <v>90336053.700000003</v>
      </c>
      <c r="AP890" s="228">
        <v>94702456.700000003</v>
      </c>
      <c r="AQ890" s="227"/>
    </row>
    <row r="891" spans="1:43" s="13" customFormat="1" ht="12.75" outlineLevel="2" x14ac:dyDescent="0.2">
      <c r="A891" s="360" t="s">
        <v>1499</v>
      </c>
      <c r="B891" s="361" t="s">
        <v>2369</v>
      </c>
      <c r="C891" s="362" t="s">
        <v>3232</v>
      </c>
      <c r="D891" s="363"/>
      <c r="E891" s="364"/>
      <c r="F891" s="227">
        <v>611000.61</v>
      </c>
      <c r="G891" s="227">
        <v>645914.97</v>
      </c>
      <c r="H891" s="227">
        <f t="shared" si="126"/>
        <v>-34914.359999999986</v>
      </c>
      <c r="I891" s="437">
        <f t="shared" si="127"/>
        <v>-5.4054111797408856E-2</v>
      </c>
      <c r="J891" s="437"/>
      <c r="K891" s="365"/>
      <c r="L891" s="18">
        <v>645914.97</v>
      </c>
      <c r="M891" s="234">
        <f t="shared" si="128"/>
        <v>-34914.359999999986</v>
      </c>
      <c r="N891" s="365"/>
      <c r="O891" s="18">
        <v>613910.14</v>
      </c>
      <c r="P891" s="234">
        <f t="shared" si="129"/>
        <v>-2909.5300000000279</v>
      </c>
      <c r="Q891" s="353"/>
      <c r="R891" s="226">
        <v>680829.33</v>
      </c>
      <c r="S891" s="226">
        <v>677919.8</v>
      </c>
      <c r="T891" s="227">
        <v>675010.27</v>
      </c>
      <c r="U891" s="227">
        <v>672100.74</v>
      </c>
      <c r="V891" s="227">
        <v>669191.21</v>
      </c>
      <c r="W891" s="227">
        <v>666281.68000000005</v>
      </c>
      <c r="X891" s="227">
        <v>663372.15</v>
      </c>
      <c r="Y891" s="227">
        <v>660462.62</v>
      </c>
      <c r="Z891" s="227">
        <v>657553.09</v>
      </c>
      <c r="AA891" s="227">
        <v>654643.56000000006</v>
      </c>
      <c r="AB891" s="227">
        <v>651734.03</v>
      </c>
      <c r="AC891" s="227">
        <v>648824.5</v>
      </c>
      <c r="AD891" s="227">
        <v>645914.97</v>
      </c>
      <c r="AE891" s="226">
        <v>643005.44000000006</v>
      </c>
      <c r="AF891" s="227">
        <v>640095.91</v>
      </c>
      <c r="AG891" s="227">
        <v>637186.38</v>
      </c>
      <c r="AH891" s="227">
        <v>634276.85</v>
      </c>
      <c r="AI891" s="227">
        <v>631367.32000000007</v>
      </c>
      <c r="AJ891" s="227">
        <v>628457.79</v>
      </c>
      <c r="AK891" s="227">
        <v>625548.26</v>
      </c>
      <c r="AL891" s="227">
        <v>622638.73</v>
      </c>
      <c r="AM891" s="227">
        <v>619729.20000000007</v>
      </c>
      <c r="AN891" s="227">
        <v>616819.67000000004</v>
      </c>
      <c r="AO891" s="227">
        <v>613910.14</v>
      </c>
      <c r="AP891" s="228">
        <v>611000.61</v>
      </c>
      <c r="AQ891" s="227"/>
    </row>
    <row r="892" spans="1:43" s="13" customFormat="1" ht="12.75" outlineLevel="2" x14ac:dyDescent="0.2">
      <c r="A892" s="360" t="s">
        <v>1500</v>
      </c>
      <c r="B892" s="361" t="s">
        <v>2370</v>
      </c>
      <c r="C892" s="362" t="s">
        <v>3233</v>
      </c>
      <c r="D892" s="363"/>
      <c r="E892" s="364"/>
      <c r="F892" s="227">
        <v>0</v>
      </c>
      <c r="G892" s="227">
        <v>330235</v>
      </c>
      <c r="H892" s="227">
        <f t="shared" si="126"/>
        <v>-330235</v>
      </c>
      <c r="I892" s="437" t="str">
        <f t="shared" si="127"/>
        <v>N.M.</v>
      </c>
      <c r="J892" s="437"/>
      <c r="K892" s="365"/>
      <c r="L892" s="18">
        <v>330235</v>
      </c>
      <c r="M892" s="234">
        <f t="shared" si="128"/>
        <v>-330235</v>
      </c>
      <c r="N892" s="365"/>
      <c r="O892" s="18">
        <v>27515</v>
      </c>
      <c r="P892" s="234">
        <f t="shared" si="129"/>
        <v>-27515</v>
      </c>
      <c r="Q892" s="353"/>
      <c r="R892" s="226">
        <v>0</v>
      </c>
      <c r="S892" s="226">
        <v>0</v>
      </c>
      <c r="T892" s="227">
        <v>0</v>
      </c>
      <c r="U892" s="227">
        <v>0</v>
      </c>
      <c r="V892" s="227">
        <v>0</v>
      </c>
      <c r="W892" s="227">
        <v>0</v>
      </c>
      <c r="X892" s="227">
        <v>0</v>
      </c>
      <c r="Y892" s="227">
        <v>0</v>
      </c>
      <c r="Z892" s="227">
        <v>0</v>
      </c>
      <c r="AA892" s="227">
        <v>0</v>
      </c>
      <c r="AB892" s="227">
        <v>330235</v>
      </c>
      <c r="AC892" s="227">
        <v>330235</v>
      </c>
      <c r="AD892" s="227">
        <v>330235</v>
      </c>
      <c r="AE892" s="226">
        <v>302715</v>
      </c>
      <c r="AF892" s="227">
        <v>275195</v>
      </c>
      <c r="AG892" s="227">
        <v>247675</v>
      </c>
      <c r="AH892" s="227">
        <v>220155</v>
      </c>
      <c r="AI892" s="227">
        <v>192635</v>
      </c>
      <c r="AJ892" s="227">
        <v>165115</v>
      </c>
      <c r="AK892" s="227">
        <v>137595</v>
      </c>
      <c r="AL892" s="227">
        <v>110075</v>
      </c>
      <c r="AM892" s="227">
        <v>82555</v>
      </c>
      <c r="AN892" s="227">
        <v>55035</v>
      </c>
      <c r="AO892" s="227">
        <v>27515</v>
      </c>
      <c r="AP892" s="228">
        <v>0</v>
      </c>
      <c r="AQ892" s="227"/>
    </row>
    <row r="893" spans="1:43" s="13" customFormat="1" ht="12.75" outlineLevel="2" x14ac:dyDescent="0.2">
      <c r="A893" s="360" t="s">
        <v>1501</v>
      </c>
      <c r="B893" s="361" t="s">
        <v>2371</v>
      </c>
      <c r="C893" s="362" t="s">
        <v>3233</v>
      </c>
      <c r="D893" s="363"/>
      <c r="E893" s="364"/>
      <c r="F893" s="227">
        <v>1073198</v>
      </c>
      <c r="G893" s="227">
        <v>0</v>
      </c>
      <c r="H893" s="227">
        <f t="shared" si="126"/>
        <v>1073198</v>
      </c>
      <c r="I893" s="437" t="str">
        <f t="shared" si="127"/>
        <v>N.M.</v>
      </c>
      <c r="J893" s="437"/>
      <c r="K893" s="365"/>
      <c r="L893" s="18">
        <v>0</v>
      </c>
      <c r="M893" s="234">
        <f t="shared" si="128"/>
        <v>1073198</v>
      </c>
      <c r="N893" s="365"/>
      <c r="O893" s="18">
        <v>851689</v>
      </c>
      <c r="P893" s="234">
        <f t="shared" si="129"/>
        <v>221509</v>
      </c>
      <c r="Q893" s="353"/>
      <c r="R893" s="226">
        <v>0</v>
      </c>
      <c r="S893" s="226">
        <v>0</v>
      </c>
      <c r="T893" s="227">
        <v>0</v>
      </c>
      <c r="U893" s="227">
        <v>0</v>
      </c>
      <c r="V893" s="227">
        <v>0</v>
      </c>
      <c r="W893" s="227">
        <v>0</v>
      </c>
      <c r="X893" s="227">
        <v>0</v>
      </c>
      <c r="Y893" s="227">
        <v>0</v>
      </c>
      <c r="Z893" s="227">
        <v>0</v>
      </c>
      <c r="AA893" s="227">
        <v>0</v>
      </c>
      <c r="AB893" s="227">
        <v>0</v>
      </c>
      <c r="AC893" s="227">
        <v>0</v>
      </c>
      <c r="AD893" s="227">
        <v>0</v>
      </c>
      <c r="AE893" s="226">
        <v>0</v>
      </c>
      <c r="AF893" s="227">
        <v>0</v>
      </c>
      <c r="AG893" s="227">
        <v>0</v>
      </c>
      <c r="AH893" s="227">
        <v>0</v>
      </c>
      <c r="AI893" s="227">
        <v>0</v>
      </c>
      <c r="AJ893" s="227">
        <v>851689</v>
      </c>
      <c r="AK893" s="227">
        <v>851689</v>
      </c>
      <c r="AL893" s="227">
        <v>851689</v>
      </c>
      <c r="AM893" s="227">
        <v>851689</v>
      </c>
      <c r="AN893" s="227">
        <v>851689</v>
      </c>
      <c r="AO893" s="227">
        <v>851689</v>
      </c>
      <c r="AP893" s="228">
        <v>1073198</v>
      </c>
      <c r="AQ893" s="227"/>
    </row>
    <row r="894" spans="1:43" s="13" customFormat="1" ht="12.75" outlineLevel="2" x14ac:dyDescent="0.2">
      <c r="A894" s="360" t="s">
        <v>1502</v>
      </c>
      <c r="B894" s="361" t="s">
        <v>2372</v>
      </c>
      <c r="C894" s="362" t="s">
        <v>3233</v>
      </c>
      <c r="D894" s="363"/>
      <c r="E894" s="364"/>
      <c r="F894" s="227">
        <v>13564</v>
      </c>
      <c r="G894" s="227">
        <v>0</v>
      </c>
      <c r="H894" s="227">
        <f t="shared" si="126"/>
        <v>13564</v>
      </c>
      <c r="I894" s="437" t="str">
        <f t="shared" si="127"/>
        <v>N.M.</v>
      </c>
      <c r="J894" s="437"/>
      <c r="K894" s="365"/>
      <c r="L894" s="18">
        <v>0</v>
      </c>
      <c r="M894" s="234">
        <f t="shared" si="128"/>
        <v>13564</v>
      </c>
      <c r="N894" s="365"/>
      <c r="O894" s="18">
        <v>0</v>
      </c>
      <c r="P894" s="234">
        <f t="shared" si="129"/>
        <v>13564</v>
      </c>
      <c r="Q894" s="353"/>
      <c r="R894" s="226">
        <v>0</v>
      </c>
      <c r="S894" s="226">
        <v>0</v>
      </c>
      <c r="T894" s="227">
        <v>0</v>
      </c>
      <c r="U894" s="227">
        <v>0</v>
      </c>
      <c r="V894" s="227">
        <v>0</v>
      </c>
      <c r="W894" s="227">
        <v>0</v>
      </c>
      <c r="X894" s="227">
        <v>0</v>
      </c>
      <c r="Y894" s="227">
        <v>0</v>
      </c>
      <c r="Z894" s="227">
        <v>0</v>
      </c>
      <c r="AA894" s="227">
        <v>0</v>
      </c>
      <c r="AB894" s="227">
        <v>0</v>
      </c>
      <c r="AC894" s="227">
        <v>0</v>
      </c>
      <c r="AD894" s="227">
        <v>0</v>
      </c>
      <c r="AE894" s="226">
        <v>0</v>
      </c>
      <c r="AF894" s="227">
        <v>0</v>
      </c>
      <c r="AG894" s="227">
        <v>0</v>
      </c>
      <c r="AH894" s="227">
        <v>0</v>
      </c>
      <c r="AI894" s="227">
        <v>0</v>
      </c>
      <c r="AJ894" s="227">
        <v>0</v>
      </c>
      <c r="AK894" s="227">
        <v>0</v>
      </c>
      <c r="AL894" s="227">
        <v>0</v>
      </c>
      <c r="AM894" s="227">
        <v>0</v>
      </c>
      <c r="AN894" s="227">
        <v>0</v>
      </c>
      <c r="AO894" s="227">
        <v>0</v>
      </c>
      <c r="AP894" s="228">
        <v>13564</v>
      </c>
      <c r="AQ894" s="227"/>
    </row>
    <row r="895" spans="1:43" s="13" customFormat="1" ht="12.75" outlineLevel="2" x14ac:dyDescent="0.2">
      <c r="A895" s="360" t="s">
        <v>1503</v>
      </c>
      <c r="B895" s="361" t="s">
        <v>2373</v>
      </c>
      <c r="C895" s="362" t="s">
        <v>3234</v>
      </c>
      <c r="D895" s="363"/>
      <c r="E895" s="364"/>
      <c r="F895" s="227">
        <v>-25052851.75</v>
      </c>
      <c r="G895" s="227">
        <v>-24901950.59</v>
      </c>
      <c r="H895" s="227">
        <f t="shared" si="126"/>
        <v>-150901.16000000015</v>
      </c>
      <c r="I895" s="437">
        <f t="shared" si="127"/>
        <v>-6.0598128429585063E-3</v>
      </c>
      <c r="J895" s="437"/>
      <c r="K895" s="365"/>
      <c r="L895" s="18">
        <v>-24901950.59</v>
      </c>
      <c r="M895" s="234">
        <f t="shared" si="128"/>
        <v>-150901.16000000015</v>
      </c>
      <c r="N895" s="365"/>
      <c r="O895" s="18">
        <v>-25053875.890000001</v>
      </c>
      <c r="P895" s="234">
        <f t="shared" si="129"/>
        <v>1024.140000000596</v>
      </c>
      <c r="Q895" s="353"/>
      <c r="R895" s="226">
        <v>-26510255.800000001</v>
      </c>
      <c r="S895" s="226">
        <v>-26434120.600000001</v>
      </c>
      <c r="T895" s="227">
        <v>-26355449.370000001</v>
      </c>
      <c r="U895" s="227">
        <v>-26228886.59</v>
      </c>
      <c r="V895" s="227">
        <v>-26105927.600000001</v>
      </c>
      <c r="W895" s="227">
        <v>-25712206.190000001</v>
      </c>
      <c r="X895" s="227">
        <v>-25608762.760000002</v>
      </c>
      <c r="Y895" s="227">
        <v>-25517940.399999999</v>
      </c>
      <c r="Z895" s="227">
        <v>-25124597.149999999</v>
      </c>
      <c r="AA895" s="227">
        <v>-24904835.170000002</v>
      </c>
      <c r="AB895" s="227">
        <v>-24936384.34</v>
      </c>
      <c r="AC895" s="227">
        <v>-24919601.710000001</v>
      </c>
      <c r="AD895" s="227">
        <v>-24901950.59</v>
      </c>
      <c r="AE895" s="226">
        <v>-24883566.550000001</v>
      </c>
      <c r="AF895" s="227">
        <v>-24889263.050000001</v>
      </c>
      <c r="AG895" s="227">
        <v>-24876726.52</v>
      </c>
      <c r="AH895" s="227">
        <v>-24859092.629999999</v>
      </c>
      <c r="AI895" s="227">
        <v>-24855411.18</v>
      </c>
      <c r="AJ895" s="227">
        <v>-24845237.18</v>
      </c>
      <c r="AK895" s="227">
        <v>-24844410.039999999</v>
      </c>
      <c r="AL895" s="227">
        <v>-24843852.140000001</v>
      </c>
      <c r="AM895" s="227">
        <v>-25055240.370000001</v>
      </c>
      <c r="AN895" s="227">
        <v>-25054508.440000001</v>
      </c>
      <c r="AO895" s="227">
        <v>-25053875.890000001</v>
      </c>
      <c r="AP895" s="228">
        <v>-25052851.75</v>
      </c>
      <c r="AQ895" s="227"/>
    </row>
    <row r="896" spans="1:43" s="13" customFormat="1" ht="12.75" outlineLevel="2" x14ac:dyDescent="0.2">
      <c r="A896" s="360" t="s">
        <v>1504</v>
      </c>
      <c r="B896" s="361" t="s">
        <v>2374</v>
      </c>
      <c r="C896" s="362" t="s">
        <v>3235</v>
      </c>
      <c r="D896" s="363"/>
      <c r="E896" s="364"/>
      <c r="F896" s="227">
        <v>5295574.4400000004</v>
      </c>
      <c r="G896" s="227">
        <v>4720791.29</v>
      </c>
      <c r="H896" s="227">
        <f t="shared" si="126"/>
        <v>574783.15000000037</v>
      </c>
      <c r="I896" s="437">
        <f t="shared" si="127"/>
        <v>0.1217556792263952</v>
      </c>
      <c r="J896" s="437"/>
      <c r="K896" s="365"/>
      <c r="L896" s="18">
        <v>4720791.29</v>
      </c>
      <c r="M896" s="234">
        <f t="shared" si="128"/>
        <v>574783.15000000037</v>
      </c>
      <c r="N896" s="365"/>
      <c r="O896" s="18">
        <v>5299541.34</v>
      </c>
      <c r="P896" s="234">
        <f t="shared" si="129"/>
        <v>-3966.8999999994412</v>
      </c>
      <c r="Q896" s="353"/>
      <c r="R896" s="226">
        <v>9916947.3800000008</v>
      </c>
      <c r="S896" s="226">
        <v>9326893.4900000002</v>
      </c>
      <c r="T896" s="227">
        <v>9117694.3699999992</v>
      </c>
      <c r="U896" s="227">
        <v>8924859.6500000004</v>
      </c>
      <c r="V896" s="227">
        <v>8467721.6899999995</v>
      </c>
      <c r="W896" s="227">
        <v>8227131.1600000001</v>
      </c>
      <c r="X896" s="227">
        <v>8003540.5300000003</v>
      </c>
      <c r="Y896" s="227">
        <v>7951821.3899999997</v>
      </c>
      <c r="Z896" s="227">
        <v>7800589.8300000001</v>
      </c>
      <c r="AA896" s="227">
        <v>9869082.7100000009</v>
      </c>
      <c r="AB896" s="227">
        <v>4839309.47</v>
      </c>
      <c r="AC896" s="227">
        <v>4810068.03</v>
      </c>
      <c r="AD896" s="227">
        <v>4720791.29</v>
      </c>
      <c r="AE896" s="226">
        <v>4712558.5</v>
      </c>
      <c r="AF896" s="227">
        <v>4709351.33</v>
      </c>
      <c r="AG896" s="227">
        <v>5531233.3399999999</v>
      </c>
      <c r="AH896" s="227">
        <v>5435244.6600000001</v>
      </c>
      <c r="AI896" s="227">
        <v>5366458.8899999997</v>
      </c>
      <c r="AJ896" s="227">
        <v>5364865.1900000004</v>
      </c>
      <c r="AK896" s="227">
        <v>5363601.66</v>
      </c>
      <c r="AL896" s="227">
        <v>5322444.09</v>
      </c>
      <c r="AM896" s="227">
        <v>5332773.01</v>
      </c>
      <c r="AN896" s="227">
        <v>5292616.67</v>
      </c>
      <c r="AO896" s="227">
        <v>5299541.34</v>
      </c>
      <c r="AP896" s="228">
        <v>5295574.4400000004</v>
      </c>
      <c r="AQ896" s="227"/>
    </row>
    <row r="897" spans="1:43" s="13" customFormat="1" ht="12.75" outlineLevel="2" x14ac:dyDescent="0.2">
      <c r="A897" s="360" t="s">
        <v>1505</v>
      </c>
      <c r="B897" s="361" t="s">
        <v>2375</v>
      </c>
      <c r="C897" s="362" t="s">
        <v>3236</v>
      </c>
      <c r="D897" s="363"/>
      <c r="E897" s="364"/>
      <c r="F897" s="227">
        <v>3015785.42</v>
      </c>
      <c r="G897" s="227">
        <v>3015785.42</v>
      </c>
      <c r="H897" s="227">
        <f t="shared" si="126"/>
        <v>0</v>
      </c>
      <c r="I897" s="437">
        <f t="shared" si="127"/>
        <v>0</v>
      </c>
      <c r="J897" s="437"/>
      <c r="K897" s="365"/>
      <c r="L897" s="18">
        <v>3015785.42</v>
      </c>
      <c r="M897" s="234">
        <f t="shared" si="128"/>
        <v>0</v>
      </c>
      <c r="N897" s="365"/>
      <c r="O897" s="18">
        <v>3015785.42</v>
      </c>
      <c r="P897" s="234">
        <f t="shared" si="129"/>
        <v>0</v>
      </c>
      <c r="Q897" s="353"/>
      <c r="R897" s="226">
        <v>3015785.42</v>
      </c>
      <c r="S897" s="226">
        <v>3015785.42</v>
      </c>
      <c r="T897" s="227">
        <v>3015785.42</v>
      </c>
      <c r="U897" s="227">
        <v>3015785.42</v>
      </c>
      <c r="V897" s="227">
        <v>3015785.42</v>
      </c>
      <c r="W897" s="227">
        <v>3015785.42</v>
      </c>
      <c r="X897" s="227">
        <v>3015785.42</v>
      </c>
      <c r="Y897" s="227">
        <v>3015785.42</v>
      </c>
      <c r="Z897" s="227">
        <v>3015785.42</v>
      </c>
      <c r="AA897" s="227">
        <v>3015785.42</v>
      </c>
      <c r="AB897" s="227">
        <v>3015785.42</v>
      </c>
      <c r="AC897" s="227">
        <v>3015785.42</v>
      </c>
      <c r="AD897" s="227">
        <v>3015785.42</v>
      </c>
      <c r="AE897" s="226">
        <v>3015785.42</v>
      </c>
      <c r="AF897" s="227">
        <v>3015785.42</v>
      </c>
      <c r="AG897" s="227">
        <v>3015785.42</v>
      </c>
      <c r="AH897" s="227">
        <v>3015785.42</v>
      </c>
      <c r="AI897" s="227">
        <v>3015785.42</v>
      </c>
      <c r="AJ897" s="227">
        <v>3015785.42</v>
      </c>
      <c r="AK897" s="227">
        <v>3015785.42</v>
      </c>
      <c r="AL897" s="227">
        <v>3015785.42</v>
      </c>
      <c r="AM897" s="227">
        <v>3015785.42</v>
      </c>
      <c r="AN897" s="227">
        <v>3015785.42</v>
      </c>
      <c r="AO897" s="227">
        <v>3015785.42</v>
      </c>
      <c r="AP897" s="228">
        <v>3015785.42</v>
      </c>
      <c r="AQ897" s="227"/>
    </row>
    <row r="898" spans="1:43" s="13" customFormat="1" ht="12.75" outlineLevel="2" x14ac:dyDescent="0.2">
      <c r="A898" s="360" t="s">
        <v>1506</v>
      </c>
      <c r="B898" s="361" t="s">
        <v>2376</v>
      </c>
      <c r="C898" s="362" t="s">
        <v>3237</v>
      </c>
      <c r="D898" s="363"/>
      <c r="E898" s="364"/>
      <c r="F898" s="227">
        <v>256509061.91</v>
      </c>
      <c r="G898" s="227">
        <v>256509061.91</v>
      </c>
      <c r="H898" s="227">
        <f t="shared" si="126"/>
        <v>0</v>
      </c>
      <c r="I898" s="437">
        <f t="shared" si="127"/>
        <v>0</v>
      </c>
      <c r="J898" s="437"/>
      <c r="K898" s="365"/>
      <c r="L898" s="18">
        <v>256509061.91</v>
      </c>
      <c r="M898" s="234">
        <f t="shared" si="128"/>
        <v>0</v>
      </c>
      <c r="N898" s="365"/>
      <c r="O898" s="18">
        <v>256509061.91</v>
      </c>
      <c r="P898" s="234">
        <f t="shared" si="129"/>
        <v>0</v>
      </c>
      <c r="Q898" s="353"/>
      <c r="R898" s="226">
        <v>256509061.91</v>
      </c>
      <c r="S898" s="226">
        <v>256509061.91</v>
      </c>
      <c r="T898" s="227">
        <v>256509061.91</v>
      </c>
      <c r="U898" s="227">
        <v>256509061.91</v>
      </c>
      <c r="V898" s="227">
        <v>256509061.91</v>
      </c>
      <c r="W898" s="227">
        <v>256509061.91</v>
      </c>
      <c r="X898" s="227">
        <v>256509061.91</v>
      </c>
      <c r="Y898" s="227">
        <v>256509061.91</v>
      </c>
      <c r="Z898" s="227">
        <v>256509061.91</v>
      </c>
      <c r="AA898" s="227">
        <v>256509061.91</v>
      </c>
      <c r="AB898" s="227">
        <v>256509061.91</v>
      </c>
      <c r="AC898" s="227">
        <v>256509061.91</v>
      </c>
      <c r="AD898" s="227">
        <v>256509061.91</v>
      </c>
      <c r="AE898" s="226">
        <v>256509061.91</v>
      </c>
      <c r="AF898" s="227">
        <v>256509061.91</v>
      </c>
      <c r="AG898" s="227">
        <v>256509061.91</v>
      </c>
      <c r="AH898" s="227">
        <v>256509061.91</v>
      </c>
      <c r="AI898" s="227">
        <v>256509061.91</v>
      </c>
      <c r="AJ898" s="227">
        <v>256509061.91</v>
      </c>
      <c r="AK898" s="227">
        <v>256509061.91</v>
      </c>
      <c r="AL898" s="227">
        <v>256509061.91</v>
      </c>
      <c r="AM898" s="227">
        <v>256509061.91</v>
      </c>
      <c r="AN898" s="227">
        <v>256509061.91</v>
      </c>
      <c r="AO898" s="227">
        <v>256509061.91</v>
      </c>
      <c r="AP898" s="228">
        <v>256509061.91</v>
      </c>
      <c r="AQ898" s="227"/>
    </row>
    <row r="899" spans="1:43" s="13" customFormat="1" ht="12.75" outlineLevel="2" x14ac:dyDescent="0.2">
      <c r="A899" s="360" t="s">
        <v>1507</v>
      </c>
      <c r="B899" s="361" t="s">
        <v>2377</v>
      </c>
      <c r="C899" s="362" t="s">
        <v>3238</v>
      </c>
      <c r="D899" s="363"/>
      <c r="E899" s="364"/>
      <c r="F899" s="227">
        <v>110009844.64</v>
      </c>
      <c r="G899" s="227">
        <v>109576757.22</v>
      </c>
      <c r="H899" s="227">
        <f t="shared" si="126"/>
        <v>433087.42000000179</v>
      </c>
      <c r="I899" s="437">
        <f t="shared" si="127"/>
        <v>3.9523657296271445E-3</v>
      </c>
      <c r="J899" s="437"/>
      <c r="K899" s="365"/>
      <c r="L899" s="18">
        <v>109576757.22</v>
      </c>
      <c r="M899" s="234">
        <f t="shared" si="128"/>
        <v>433087.42000000179</v>
      </c>
      <c r="N899" s="365"/>
      <c r="O899" s="18">
        <v>109991272.53</v>
      </c>
      <c r="P899" s="234">
        <f t="shared" si="129"/>
        <v>18572.109999999404</v>
      </c>
      <c r="Q899" s="353"/>
      <c r="R899" s="226">
        <v>107135685.7</v>
      </c>
      <c r="S899" s="226">
        <v>107760194.87</v>
      </c>
      <c r="T899" s="227">
        <v>108001509.81</v>
      </c>
      <c r="U899" s="227">
        <v>108225632</v>
      </c>
      <c r="V899" s="227">
        <v>108713293.58</v>
      </c>
      <c r="W899" s="227">
        <v>108982591.86</v>
      </c>
      <c r="X899" s="227">
        <v>109233937.42</v>
      </c>
      <c r="Y899" s="227">
        <v>109312526.13</v>
      </c>
      <c r="Z899" s="227">
        <v>109490411.62</v>
      </c>
      <c r="AA899" s="227">
        <v>107447970.28</v>
      </c>
      <c r="AB899" s="227">
        <v>109431738.45999999</v>
      </c>
      <c r="AC899" s="227">
        <v>109474289.02</v>
      </c>
      <c r="AD899" s="227">
        <v>109576757.22</v>
      </c>
      <c r="AE899" s="226">
        <v>109597896.31</v>
      </c>
      <c r="AF899" s="227">
        <v>109613975.65000001</v>
      </c>
      <c r="AG899" s="227">
        <v>109640748.08</v>
      </c>
      <c r="AH899" s="227">
        <v>109752115.56</v>
      </c>
      <c r="AI899" s="227">
        <v>109835951</v>
      </c>
      <c r="AJ899" s="227">
        <v>109852359.58</v>
      </c>
      <c r="AK899" s="227">
        <v>109868436.15000001</v>
      </c>
      <c r="AL899" s="227">
        <v>109924406.06</v>
      </c>
      <c r="AM899" s="227">
        <v>109928750.51000001</v>
      </c>
      <c r="AN899" s="227">
        <v>109983619.76000001</v>
      </c>
      <c r="AO899" s="227">
        <v>109991272.53</v>
      </c>
      <c r="AP899" s="228">
        <v>110009844.64</v>
      </c>
      <c r="AQ899" s="227"/>
    </row>
    <row r="900" spans="1:43" s="13" customFormat="1" ht="12.75" outlineLevel="2" x14ac:dyDescent="0.2">
      <c r="A900" s="360" t="s">
        <v>1508</v>
      </c>
      <c r="B900" s="361" t="s">
        <v>2378</v>
      </c>
      <c r="C900" s="362" t="s">
        <v>3239</v>
      </c>
      <c r="D900" s="363"/>
      <c r="E900" s="364"/>
      <c r="F900" s="227">
        <v>-1749279.5899999999</v>
      </c>
      <c r="G900" s="227">
        <v>-1749279.5899999999</v>
      </c>
      <c r="H900" s="227">
        <f t="shared" si="126"/>
        <v>0</v>
      </c>
      <c r="I900" s="437">
        <f t="shared" si="127"/>
        <v>0</v>
      </c>
      <c r="J900" s="437"/>
      <c r="K900" s="365"/>
      <c r="L900" s="18">
        <v>-1749279.5899999999</v>
      </c>
      <c r="M900" s="234">
        <f t="shared" si="128"/>
        <v>0</v>
      </c>
      <c r="N900" s="365"/>
      <c r="O900" s="18">
        <v>-1749279.5899999999</v>
      </c>
      <c r="P900" s="234">
        <f t="shared" si="129"/>
        <v>0</v>
      </c>
      <c r="Q900" s="353"/>
      <c r="R900" s="226">
        <v>-1749279.5899999999</v>
      </c>
      <c r="S900" s="226">
        <v>-1749279.5899999999</v>
      </c>
      <c r="T900" s="227">
        <v>-1749279.5899999999</v>
      </c>
      <c r="U900" s="227">
        <v>-1749279.5899999999</v>
      </c>
      <c r="V900" s="227">
        <v>-1749279.5899999999</v>
      </c>
      <c r="W900" s="227">
        <v>-1749279.5899999999</v>
      </c>
      <c r="X900" s="227">
        <v>-1749279.5899999999</v>
      </c>
      <c r="Y900" s="227">
        <v>-1749279.5899999999</v>
      </c>
      <c r="Z900" s="227">
        <v>-1749279.5899999999</v>
      </c>
      <c r="AA900" s="227">
        <v>-1749279.5899999999</v>
      </c>
      <c r="AB900" s="227">
        <v>-1749279.5899999999</v>
      </c>
      <c r="AC900" s="227">
        <v>-1749279.5899999999</v>
      </c>
      <c r="AD900" s="227">
        <v>-1749279.5899999999</v>
      </c>
      <c r="AE900" s="226">
        <v>-1749279.5899999999</v>
      </c>
      <c r="AF900" s="227">
        <v>-1749279.5899999999</v>
      </c>
      <c r="AG900" s="227">
        <v>-1749279.5899999999</v>
      </c>
      <c r="AH900" s="227">
        <v>-1749279.5899999999</v>
      </c>
      <c r="AI900" s="227">
        <v>-1749279.5899999999</v>
      </c>
      <c r="AJ900" s="227">
        <v>-1749279.5899999999</v>
      </c>
      <c r="AK900" s="227">
        <v>-1749279.5899999999</v>
      </c>
      <c r="AL900" s="227">
        <v>-1749279.5899999999</v>
      </c>
      <c r="AM900" s="227">
        <v>-1749279.5899999999</v>
      </c>
      <c r="AN900" s="227">
        <v>-1749279.5899999999</v>
      </c>
      <c r="AO900" s="227">
        <v>-1749279.5899999999</v>
      </c>
      <c r="AP900" s="228">
        <v>-1749279.5899999999</v>
      </c>
      <c r="AQ900" s="227"/>
    </row>
    <row r="901" spans="1:43" s="13" customFormat="1" ht="12.75" outlineLevel="2" x14ac:dyDescent="0.2">
      <c r="A901" s="360" t="s">
        <v>1509</v>
      </c>
      <c r="B901" s="361" t="s">
        <v>2379</v>
      </c>
      <c r="C901" s="362" t="s">
        <v>3240</v>
      </c>
      <c r="D901" s="363"/>
      <c r="E901" s="364"/>
      <c r="F901" s="227">
        <v>2346763.13</v>
      </c>
      <c r="G901" s="227">
        <v>2944246.85</v>
      </c>
      <c r="H901" s="227">
        <f t="shared" si="126"/>
        <v>-597483.7200000002</v>
      </c>
      <c r="I901" s="437">
        <f t="shared" si="127"/>
        <v>-0.20293261755548797</v>
      </c>
      <c r="J901" s="437"/>
      <c r="K901" s="365"/>
      <c r="L901" s="18">
        <v>2944246.85</v>
      </c>
      <c r="M901" s="234">
        <f t="shared" si="128"/>
        <v>-597483.7200000002</v>
      </c>
      <c r="N901" s="365"/>
      <c r="O901" s="18">
        <v>2396553.44</v>
      </c>
      <c r="P901" s="234">
        <f t="shared" si="129"/>
        <v>-49790.310000000056</v>
      </c>
      <c r="Q901" s="353"/>
      <c r="R901" s="226">
        <v>3541730.5700000003</v>
      </c>
      <c r="S901" s="226">
        <v>3541730.5700000003</v>
      </c>
      <c r="T901" s="227">
        <v>3541730.5700000003</v>
      </c>
      <c r="U901" s="227">
        <v>3392359.64</v>
      </c>
      <c r="V901" s="227">
        <v>3342569.33</v>
      </c>
      <c r="W901" s="227">
        <v>3292779.02</v>
      </c>
      <c r="X901" s="227">
        <v>3242988.71</v>
      </c>
      <c r="Y901" s="227">
        <v>3193198.4</v>
      </c>
      <c r="Z901" s="227">
        <v>3143408.09</v>
      </c>
      <c r="AA901" s="227">
        <v>3093617.78</v>
      </c>
      <c r="AB901" s="227">
        <v>3043827.47</v>
      </c>
      <c r="AC901" s="227">
        <v>2994037.16</v>
      </c>
      <c r="AD901" s="227">
        <v>2944246.85</v>
      </c>
      <c r="AE901" s="226">
        <v>2894456.54</v>
      </c>
      <c r="AF901" s="227">
        <v>2844666.23</v>
      </c>
      <c r="AG901" s="227">
        <v>2794875.92</v>
      </c>
      <c r="AH901" s="227">
        <v>2745085.61</v>
      </c>
      <c r="AI901" s="227">
        <v>2695295.3</v>
      </c>
      <c r="AJ901" s="227">
        <v>2645504.9900000002</v>
      </c>
      <c r="AK901" s="227">
        <v>2595714.6800000002</v>
      </c>
      <c r="AL901" s="227">
        <v>2545924.37</v>
      </c>
      <c r="AM901" s="227">
        <v>2496134.06</v>
      </c>
      <c r="AN901" s="227">
        <v>2446343.75</v>
      </c>
      <c r="AO901" s="227">
        <v>2396553.44</v>
      </c>
      <c r="AP901" s="228">
        <v>2346763.13</v>
      </c>
      <c r="AQ901" s="227"/>
    </row>
    <row r="902" spans="1:43" s="13" customFormat="1" ht="12.75" outlineLevel="2" x14ac:dyDescent="0.2">
      <c r="A902" s="360" t="s">
        <v>1510</v>
      </c>
      <c r="B902" s="361" t="s">
        <v>2380</v>
      </c>
      <c r="C902" s="362" t="s">
        <v>3241</v>
      </c>
      <c r="D902" s="363"/>
      <c r="E902" s="364"/>
      <c r="F902" s="227">
        <v>0</v>
      </c>
      <c r="G902" s="227">
        <v>406425.67</v>
      </c>
      <c r="H902" s="227">
        <f t="shared" si="126"/>
        <v>-406425.67</v>
      </c>
      <c r="I902" s="437" t="str">
        <f t="shared" si="127"/>
        <v>N.M.</v>
      </c>
      <c r="J902" s="437"/>
      <c r="K902" s="365"/>
      <c r="L902" s="18">
        <v>406425.67</v>
      </c>
      <c r="M902" s="234">
        <f t="shared" si="128"/>
        <v>-406425.67</v>
      </c>
      <c r="N902" s="365"/>
      <c r="O902" s="18">
        <v>5174.84</v>
      </c>
      <c r="P902" s="234">
        <f t="shared" si="129"/>
        <v>-5174.84</v>
      </c>
      <c r="Q902" s="353"/>
      <c r="R902" s="226">
        <v>562896.67000000004</v>
      </c>
      <c r="S902" s="226">
        <v>372236.47000000003</v>
      </c>
      <c r="T902" s="227">
        <v>239675.21</v>
      </c>
      <c r="U902" s="227">
        <v>142206.9</v>
      </c>
      <c r="V902" s="227">
        <v>186339.53</v>
      </c>
      <c r="W902" s="227">
        <v>266256.03999999998</v>
      </c>
      <c r="X902" s="227">
        <v>315102.39</v>
      </c>
      <c r="Y902" s="227">
        <v>302002.53999999998</v>
      </c>
      <c r="Z902" s="227">
        <v>357855.83</v>
      </c>
      <c r="AA902" s="227">
        <v>262220.62</v>
      </c>
      <c r="AB902" s="227">
        <v>341040.8</v>
      </c>
      <c r="AC902" s="227">
        <v>419597.23</v>
      </c>
      <c r="AD902" s="227">
        <v>406425.67</v>
      </c>
      <c r="AE902" s="226">
        <v>275761.03000000003</v>
      </c>
      <c r="AF902" s="227">
        <v>30984.28</v>
      </c>
      <c r="AG902" s="227">
        <v>-20079.68</v>
      </c>
      <c r="AH902" s="227">
        <v>2863.78</v>
      </c>
      <c r="AI902" s="227">
        <v>146497.68</v>
      </c>
      <c r="AJ902" s="227">
        <v>165537.05000000002</v>
      </c>
      <c r="AK902" s="227">
        <v>130032.76000000001</v>
      </c>
      <c r="AL902" s="227">
        <v>49563.5</v>
      </c>
      <c r="AM902" s="227">
        <v>-11616.15</v>
      </c>
      <c r="AN902" s="227">
        <v>0</v>
      </c>
      <c r="AO902" s="227">
        <v>5174.84</v>
      </c>
      <c r="AP902" s="228">
        <v>0</v>
      </c>
      <c r="AQ902" s="227"/>
    </row>
    <row r="903" spans="1:43" s="13" customFormat="1" ht="12.75" outlineLevel="2" x14ac:dyDescent="0.2">
      <c r="A903" s="360" t="s">
        <v>1511</v>
      </c>
      <c r="B903" s="361" t="s">
        <v>2381</v>
      </c>
      <c r="C903" s="362" t="s">
        <v>3242</v>
      </c>
      <c r="D903" s="363"/>
      <c r="E903" s="364"/>
      <c r="F903" s="227">
        <v>-4320487.41</v>
      </c>
      <c r="G903" s="227">
        <v>-3062914.9</v>
      </c>
      <c r="H903" s="227">
        <f t="shared" si="126"/>
        <v>-1257572.5100000002</v>
      </c>
      <c r="I903" s="437">
        <f t="shared" si="127"/>
        <v>-0.41058029721948863</v>
      </c>
      <c r="J903" s="437"/>
      <c r="K903" s="365"/>
      <c r="L903" s="18">
        <v>-3062914.9</v>
      </c>
      <c r="M903" s="234">
        <f t="shared" si="128"/>
        <v>-1257572.5100000002</v>
      </c>
      <c r="N903" s="365"/>
      <c r="O903" s="18">
        <v>-4335239.71</v>
      </c>
      <c r="P903" s="234">
        <f t="shared" si="129"/>
        <v>14752.299999999814</v>
      </c>
      <c r="Q903" s="353"/>
      <c r="R903" s="226">
        <v>-1818716.78</v>
      </c>
      <c r="S903" s="226">
        <v>-1941155.13</v>
      </c>
      <c r="T903" s="227">
        <v>-2083301.33</v>
      </c>
      <c r="U903" s="227">
        <v>-2115487.5</v>
      </c>
      <c r="V903" s="227">
        <v>-2216598.7400000002</v>
      </c>
      <c r="W903" s="227">
        <v>-2318749.6</v>
      </c>
      <c r="X903" s="227">
        <v>-2421940.0699999998</v>
      </c>
      <c r="Y903" s="227">
        <v>-2526170.16</v>
      </c>
      <c r="Z903" s="227">
        <v>-2631439.87</v>
      </c>
      <c r="AA903" s="227">
        <v>-2737749.2</v>
      </c>
      <c r="AB903" s="227">
        <v>-2845098.15</v>
      </c>
      <c r="AC903" s="227">
        <v>-2953486.7199999997</v>
      </c>
      <c r="AD903" s="227">
        <v>-3062914.9</v>
      </c>
      <c r="AE903" s="226">
        <v>-3173382.7</v>
      </c>
      <c r="AF903" s="227">
        <v>-3284890.12</v>
      </c>
      <c r="AG903" s="227">
        <v>-3397437.16</v>
      </c>
      <c r="AH903" s="227">
        <v>-3511023.82</v>
      </c>
      <c r="AI903" s="227">
        <v>-3625650.09</v>
      </c>
      <c r="AJ903" s="227">
        <v>-3741315.98</v>
      </c>
      <c r="AK903" s="227">
        <v>-3858021.49</v>
      </c>
      <c r="AL903" s="227">
        <v>-3975766.62</v>
      </c>
      <c r="AM903" s="227">
        <v>-4094551.37</v>
      </c>
      <c r="AN903" s="227">
        <v>-4214375.7300000004</v>
      </c>
      <c r="AO903" s="227">
        <v>-4335239.71</v>
      </c>
      <c r="AP903" s="228">
        <v>-4320487.41</v>
      </c>
      <c r="AQ903" s="227"/>
    </row>
    <row r="904" spans="1:43" s="13" customFormat="1" ht="12.75" outlineLevel="2" x14ac:dyDescent="0.2">
      <c r="A904" s="360" t="s">
        <v>1512</v>
      </c>
      <c r="B904" s="361" t="s">
        <v>2382</v>
      </c>
      <c r="C904" s="362" t="s">
        <v>3243</v>
      </c>
      <c r="D904" s="363"/>
      <c r="E904" s="364"/>
      <c r="F904" s="227">
        <v>8843307.9199999999</v>
      </c>
      <c r="G904" s="227">
        <v>6316566.7599999998</v>
      </c>
      <c r="H904" s="227">
        <f t="shared" si="126"/>
        <v>2526741.16</v>
      </c>
      <c r="I904" s="437">
        <f t="shared" si="127"/>
        <v>0.40001811996996928</v>
      </c>
      <c r="J904" s="437"/>
      <c r="K904" s="365"/>
      <c r="L904" s="18">
        <v>6316566.7599999998</v>
      </c>
      <c r="M904" s="234">
        <f t="shared" si="128"/>
        <v>2526741.16</v>
      </c>
      <c r="N904" s="365"/>
      <c r="O904" s="18">
        <v>8874644.6099999994</v>
      </c>
      <c r="P904" s="234">
        <f t="shared" si="129"/>
        <v>-31336.689999999478</v>
      </c>
      <c r="Q904" s="353"/>
      <c r="R904" s="226">
        <v>3811566.02</v>
      </c>
      <c r="S904" s="226">
        <v>4011404.1</v>
      </c>
      <c r="T904" s="227">
        <v>4210513.3</v>
      </c>
      <c r="U904" s="227">
        <v>4411712.71</v>
      </c>
      <c r="V904" s="227">
        <v>4615002.33</v>
      </c>
      <c r="W904" s="227">
        <v>4820382.16</v>
      </c>
      <c r="X904" s="227">
        <v>5027852.1900000004</v>
      </c>
      <c r="Y904" s="227">
        <v>5237412.43</v>
      </c>
      <c r="Z904" s="227">
        <v>5449062.8799999999</v>
      </c>
      <c r="AA904" s="227">
        <v>5662803.54</v>
      </c>
      <c r="AB904" s="227">
        <v>5878634.4100000001</v>
      </c>
      <c r="AC904" s="227">
        <v>6096555.4800000004</v>
      </c>
      <c r="AD904" s="227">
        <v>6316566.7599999998</v>
      </c>
      <c r="AE904" s="226">
        <v>6538668.25</v>
      </c>
      <c r="AF904" s="227">
        <v>6762859.9500000002</v>
      </c>
      <c r="AG904" s="227">
        <v>6989141.8600000003</v>
      </c>
      <c r="AH904" s="227">
        <v>7217513.9800000004</v>
      </c>
      <c r="AI904" s="227">
        <v>7447976.2999999998</v>
      </c>
      <c r="AJ904" s="227">
        <v>7680528.8300000001</v>
      </c>
      <c r="AK904" s="227">
        <v>7915171.5700000003</v>
      </c>
      <c r="AL904" s="227">
        <v>8151904.5199999996</v>
      </c>
      <c r="AM904" s="227">
        <v>8390727.6799999997</v>
      </c>
      <c r="AN904" s="227">
        <v>8631641.0399999991</v>
      </c>
      <c r="AO904" s="227">
        <v>8874644.6099999994</v>
      </c>
      <c r="AP904" s="228">
        <v>8843307.9199999999</v>
      </c>
      <c r="AQ904" s="227"/>
    </row>
    <row r="905" spans="1:43" s="13" customFormat="1" ht="12.75" outlineLevel="2" x14ac:dyDescent="0.2">
      <c r="A905" s="360" t="s">
        <v>1513</v>
      </c>
      <c r="B905" s="361" t="s">
        <v>2383</v>
      </c>
      <c r="C905" s="362" t="s">
        <v>3244</v>
      </c>
      <c r="D905" s="363"/>
      <c r="E905" s="364"/>
      <c r="F905" s="227">
        <v>48446873.049999997</v>
      </c>
      <c r="G905" s="227">
        <v>44274193.43</v>
      </c>
      <c r="H905" s="227">
        <f t="shared" si="126"/>
        <v>4172679.6199999973</v>
      </c>
      <c r="I905" s="437">
        <f t="shared" si="127"/>
        <v>9.4246315894997379E-2</v>
      </c>
      <c r="J905" s="437"/>
      <c r="K905" s="365"/>
      <c r="L905" s="18">
        <v>44274193.43</v>
      </c>
      <c r="M905" s="234">
        <f t="shared" si="128"/>
        <v>4172679.6199999973</v>
      </c>
      <c r="N905" s="365"/>
      <c r="O905" s="18">
        <v>48857526.689999998</v>
      </c>
      <c r="P905" s="234">
        <f t="shared" si="129"/>
        <v>-410653.6400000006</v>
      </c>
      <c r="Q905" s="353"/>
      <c r="R905" s="226">
        <v>39274193.509999998</v>
      </c>
      <c r="S905" s="226">
        <v>39690860.170000002</v>
      </c>
      <c r="T905" s="227">
        <v>40107526.829999998</v>
      </c>
      <c r="U905" s="227">
        <v>40524193.490000002</v>
      </c>
      <c r="V905" s="227">
        <v>40940860.149999999</v>
      </c>
      <c r="W905" s="227">
        <v>41357526.810000002</v>
      </c>
      <c r="X905" s="227">
        <v>41774193.469999999</v>
      </c>
      <c r="Y905" s="227">
        <v>42190860.130000003</v>
      </c>
      <c r="Z905" s="227">
        <v>42607526.789999999</v>
      </c>
      <c r="AA905" s="227">
        <v>43024193.450000003</v>
      </c>
      <c r="AB905" s="227">
        <v>43440860.109999999</v>
      </c>
      <c r="AC905" s="227">
        <v>43857526.770000003</v>
      </c>
      <c r="AD905" s="227">
        <v>44274193.43</v>
      </c>
      <c r="AE905" s="226">
        <v>44690860.090000004</v>
      </c>
      <c r="AF905" s="227">
        <v>45107526.75</v>
      </c>
      <c r="AG905" s="227">
        <v>45524193.409999996</v>
      </c>
      <c r="AH905" s="227">
        <v>45940860.07</v>
      </c>
      <c r="AI905" s="227">
        <v>46357526.729999997</v>
      </c>
      <c r="AJ905" s="227">
        <v>46774193.390000001</v>
      </c>
      <c r="AK905" s="227">
        <v>47190860.049999997</v>
      </c>
      <c r="AL905" s="227">
        <v>47607526.710000001</v>
      </c>
      <c r="AM905" s="227">
        <v>48024193.369999997</v>
      </c>
      <c r="AN905" s="227">
        <v>48440860.030000001</v>
      </c>
      <c r="AO905" s="227">
        <v>48857526.689999998</v>
      </c>
      <c r="AP905" s="228">
        <v>48446873.049999997</v>
      </c>
      <c r="AQ905" s="227"/>
    </row>
    <row r="906" spans="1:43" s="13" customFormat="1" ht="12.75" outlineLevel="2" x14ac:dyDescent="0.2">
      <c r="A906" s="360" t="s">
        <v>1514</v>
      </c>
      <c r="B906" s="361" t="s">
        <v>2384</v>
      </c>
      <c r="C906" s="362" t="s">
        <v>3245</v>
      </c>
      <c r="D906" s="363"/>
      <c r="E906" s="364"/>
      <c r="F906" s="227">
        <v>931877.91</v>
      </c>
      <c r="G906" s="227">
        <v>985128.03</v>
      </c>
      <c r="H906" s="227">
        <f t="shared" si="126"/>
        <v>-53250.119999999995</v>
      </c>
      <c r="I906" s="437">
        <f t="shared" si="127"/>
        <v>-5.405400960928905E-2</v>
      </c>
      <c r="J906" s="437"/>
      <c r="K906" s="365"/>
      <c r="L906" s="18">
        <v>985128.03</v>
      </c>
      <c r="M906" s="234">
        <f t="shared" si="128"/>
        <v>-53250.119999999995</v>
      </c>
      <c r="N906" s="365"/>
      <c r="O906" s="18">
        <v>936315.42</v>
      </c>
      <c r="P906" s="234">
        <f t="shared" si="129"/>
        <v>-4437.5100000000093</v>
      </c>
      <c r="Q906" s="353"/>
      <c r="R906" s="226">
        <v>1038378.15</v>
      </c>
      <c r="S906" s="226">
        <v>1033940.64</v>
      </c>
      <c r="T906" s="227">
        <v>1029503.13</v>
      </c>
      <c r="U906" s="227">
        <v>1025065.62</v>
      </c>
      <c r="V906" s="227">
        <v>1020628.11</v>
      </c>
      <c r="W906" s="227">
        <v>1016190.6</v>
      </c>
      <c r="X906" s="227">
        <v>1011753.09</v>
      </c>
      <c r="Y906" s="227">
        <v>1007315.58</v>
      </c>
      <c r="Z906" s="227">
        <v>1002878.07</v>
      </c>
      <c r="AA906" s="227">
        <v>998440.56</v>
      </c>
      <c r="AB906" s="227">
        <v>994003.05</v>
      </c>
      <c r="AC906" s="227">
        <v>989565.54</v>
      </c>
      <c r="AD906" s="227">
        <v>985128.03</v>
      </c>
      <c r="AE906" s="226">
        <v>980690.52</v>
      </c>
      <c r="AF906" s="227">
        <v>976253.01</v>
      </c>
      <c r="AG906" s="227">
        <v>971815.5</v>
      </c>
      <c r="AH906" s="227">
        <v>967377.99</v>
      </c>
      <c r="AI906" s="227">
        <v>962940.48</v>
      </c>
      <c r="AJ906" s="227">
        <v>958502.97</v>
      </c>
      <c r="AK906" s="227">
        <v>954065.46</v>
      </c>
      <c r="AL906" s="227">
        <v>949627.95000000007</v>
      </c>
      <c r="AM906" s="227">
        <v>945190.44000000006</v>
      </c>
      <c r="AN906" s="227">
        <v>940752.93</v>
      </c>
      <c r="AO906" s="227">
        <v>936315.42</v>
      </c>
      <c r="AP906" s="228">
        <v>931877.91</v>
      </c>
      <c r="AQ906" s="227"/>
    </row>
    <row r="907" spans="1:43" s="13" customFormat="1" ht="12.75" outlineLevel="2" x14ac:dyDescent="0.2">
      <c r="A907" s="360" t="s">
        <v>1515</v>
      </c>
      <c r="B907" s="361" t="s">
        <v>2385</v>
      </c>
      <c r="C907" s="362" t="s">
        <v>3246</v>
      </c>
      <c r="D907" s="363"/>
      <c r="E907" s="364"/>
      <c r="F907" s="227">
        <v>-702348.94000000006</v>
      </c>
      <c r="G907" s="227">
        <v>-1404698.02</v>
      </c>
      <c r="H907" s="227">
        <f t="shared" si="126"/>
        <v>702349.08</v>
      </c>
      <c r="I907" s="437">
        <f t="shared" si="127"/>
        <v>0.50000004983277468</v>
      </c>
      <c r="J907" s="437"/>
      <c r="K907" s="365"/>
      <c r="L907" s="18">
        <v>-1404698.02</v>
      </c>
      <c r="M907" s="234">
        <f t="shared" si="128"/>
        <v>702349.08</v>
      </c>
      <c r="N907" s="365"/>
      <c r="O907" s="18">
        <v>-760878.03</v>
      </c>
      <c r="P907" s="234">
        <f t="shared" si="129"/>
        <v>58529.089999999967</v>
      </c>
      <c r="Q907" s="353"/>
      <c r="R907" s="226">
        <v>-2107047.09</v>
      </c>
      <c r="S907" s="226">
        <v>-2107047.09</v>
      </c>
      <c r="T907" s="227">
        <v>-2107047.09</v>
      </c>
      <c r="U907" s="227">
        <v>-1931459.83</v>
      </c>
      <c r="V907" s="227">
        <v>-1872930.74</v>
      </c>
      <c r="W907" s="227">
        <v>-1814401.65</v>
      </c>
      <c r="X907" s="227">
        <v>-1755872.56</v>
      </c>
      <c r="Y907" s="227">
        <v>-1697343.47</v>
      </c>
      <c r="Z907" s="227">
        <v>-1638814.38</v>
      </c>
      <c r="AA907" s="227">
        <v>-1580285.29</v>
      </c>
      <c r="AB907" s="227">
        <v>-1521756.2</v>
      </c>
      <c r="AC907" s="227">
        <v>-1463227.1099999999</v>
      </c>
      <c r="AD907" s="227">
        <v>-1404698.02</v>
      </c>
      <c r="AE907" s="226">
        <v>-1346168.93</v>
      </c>
      <c r="AF907" s="227">
        <v>-1287639.8400000001</v>
      </c>
      <c r="AG907" s="227">
        <v>-1229110.75</v>
      </c>
      <c r="AH907" s="227">
        <v>-1170581.6599999999</v>
      </c>
      <c r="AI907" s="227">
        <v>-1112052.57</v>
      </c>
      <c r="AJ907" s="227">
        <v>-1053523.48</v>
      </c>
      <c r="AK907" s="227">
        <v>-994994.39</v>
      </c>
      <c r="AL907" s="227">
        <v>-936465.3</v>
      </c>
      <c r="AM907" s="227">
        <v>-877936.21</v>
      </c>
      <c r="AN907" s="227">
        <v>-819407.12</v>
      </c>
      <c r="AO907" s="227">
        <v>-760878.03</v>
      </c>
      <c r="AP907" s="228">
        <v>-702348.94000000006</v>
      </c>
      <c r="AQ907" s="227"/>
    </row>
    <row r="908" spans="1:43" s="13" customFormat="1" ht="12.75" outlineLevel="2" x14ac:dyDescent="0.2">
      <c r="A908" s="360" t="s">
        <v>1516</v>
      </c>
      <c r="B908" s="361" t="s">
        <v>2386</v>
      </c>
      <c r="C908" s="362" t="s">
        <v>3247</v>
      </c>
      <c r="D908" s="363"/>
      <c r="E908" s="364"/>
      <c r="F908" s="227">
        <v>-52953784.960000001</v>
      </c>
      <c r="G908" s="227">
        <v>-38377806</v>
      </c>
      <c r="H908" s="227">
        <f t="shared" si="126"/>
        <v>-14575978.960000001</v>
      </c>
      <c r="I908" s="437">
        <f t="shared" si="127"/>
        <v>-0.37980229927682685</v>
      </c>
      <c r="J908" s="437"/>
      <c r="K908" s="365"/>
      <c r="L908" s="18">
        <v>-38377806</v>
      </c>
      <c r="M908" s="234">
        <f t="shared" si="128"/>
        <v>-14575978.960000001</v>
      </c>
      <c r="N908" s="365"/>
      <c r="O908" s="18">
        <v>-51486859.960000001</v>
      </c>
      <c r="P908" s="234">
        <f t="shared" si="129"/>
        <v>-1466925</v>
      </c>
      <c r="Q908" s="353"/>
      <c r="R908" s="226">
        <v>-26031906.850000001</v>
      </c>
      <c r="S908" s="226">
        <v>-27165990.969999999</v>
      </c>
      <c r="T908" s="227">
        <v>-28415624.91</v>
      </c>
      <c r="U908" s="227">
        <v>-29093184.039999999</v>
      </c>
      <c r="V908" s="227">
        <v>-30029985.77</v>
      </c>
      <c r="W908" s="227">
        <v>-30590599.920000002</v>
      </c>
      <c r="X908" s="227">
        <v>-31494054.18</v>
      </c>
      <c r="Y908" s="227">
        <v>-32501193.949999999</v>
      </c>
      <c r="Z908" s="227">
        <v>-34444836.850000001</v>
      </c>
      <c r="AA908" s="227">
        <v>-34345990.130000003</v>
      </c>
      <c r="AB908" s="227">
        <v>-35415565.439999998</v>
      </c>
      <c r="AC908" s="227">
        <v>-36549255.350000001</v>
      </c>
      <c r="AD908" s="227">
        <v>-38377806</v>
      </c>
      <c r="AE908" s="226">
        <v>-40295901.640000001</v>
      </c>
      <c r="AF908" s="227">
        <v>-40862253.520000003</v>
      </c>
      <c r="AG908" s="227">
        <v>-41826584.520000003</v>
      </c>
      <c r="AH908" s="227">
        <v>-42861460.700000003</v>
      </c>
      <c r="AI908" s="227">
        <v>-45107120.07</v>
      </c>
      <c r="AJ908" s="227">
        <v>-45572198.619999997</v>
      </c>
      <c r="AK908" s="227">
        <v>-47198313.030000001</v>
      </c>
      <c r="AL908" s="227">
        <v>-48759511.710000001</v>
      </c>
      <c r="AM908" s="227">
        <v>-49432708.310000002</v>
      </c>
      <c r="AN908" s="227">
        <v>-50451131.939999998</v>
      </c>
      <c r="AO908" s="227">
        <v>-51486859.960000001</v>
      </c>
      <c r="AP908" s="228">
        <v>-52953784.960000001</v>
      </c>
      <c r="AQ908" s="227"/>
    </row>
    <row r="909" spans="1:43" s="13" customFormat="1" ht="12.75" outlineLevel="2" x14ac:dyDescent="0.2">
      <c r="A909" s="360" t="s">
        <v>1517</v>
      </c>
      <c r="B909" s="361" t="s">
        <v>2387</v>
      </c>
      <c r="C909" s="362" t="s">
        <v>3248</v>
      </c>
      <c r="D909" s="363"/>
      <c r="E909" s="364"/>
      <c r="F909" s="227">
        <v>931427.9</v>
      </c>
      <c r="G909" s="227">
        <v>928224.42</v>
      </c>
      <c r="H909" s="227">
        <f t="shared" si="126"/>
        <v>3203.4799999999814</v>
      </c>
      <c r="I909" s="437">
        <f t="shared" si="127"/>
        <v>3.4511912539426418E-3</v>
      </c>
      <c r="J909" s="437"/>
      <c r="K909" s="365"/>
      <c r="L909" s="18">
        <v>928224.42</v>
      </c>
      <c r="M909" s="234">
        <f t="shared" si="128"/>
        <v>3203.4799999999814</v>
      </c>
      <c r="N909" s="365"/>
      <c r="O909" s="18">
        <v>930904.34</v>
      </c>
      <c r="P909" s="234">
        <f t="shared" si="129"/>
        <v>523.56000000005588</v>
      </c>
      <c r="Q909" s="353"/>
      <c r="R909" s="226">
        <v>925722.63</v>
      </c>
      <c r="S909" s="226">
        <v>925722.63</v>
      </c>
      <c r="T909" s="227">
        <v>925722.63</v>
      </c>
      <c r="U909" s="227">
        <v>925722.63</v>
      </c>
      <c r="V909" s="227">
        <v>926811.97</v>
      </c>
      <c r="W909" s="227">
        <v>926887.64</v>
      </c>
      <c r="X909" s="227">
        <v>926887.64</v>
      </c>
      <c r="Y909" s="227">
        <v>927032.98</v>
      </c>
      <c r="Z909" s="227">
        <v>927351.76</v>
      </c>
      <c r="AA909" s="227">
        <v>927514.11</v>
      </c>
      <c r="AB909" s="227">
        <v>927514.11</v>
      </c>
      <c r="AC909" s="227">
        <v>927817.02</v>
      </c>
      <c r="AD909" s="227">
        <v>928224.42</v>
      </c>
      <c r="AE909" s="226">
        <v>928260.51</v>
      </c>
      <c r="AF909" s="227">
        <v>928260.51</v>
      </c>
      <c r="AG909" s="227">
        <v>928260.51</v>
      </c>
      <c r="AH909" s="227">
        <v>928625.3</v>
      </c>
      <c r="AI909" s="227">
        <v>928625.3</v>
      </c>
      <c r="AJ909" s="227">
        <v>928625.3</v>
      </c>
      <c r="AK909" s="227">
        <v>929208.36</v>
      </c>
      <c r="AL909" s="227">
        <v>930678.42</v>
      </c>
      <c r="AM909" s="227">
        <v>930678.42</v>
      </c>
      <c r="AN909" s="227">
        <v>930755</v>
      </c>
      <c r="AO909" s="227">
        <v>930904.34</v>
      </c>
      <c r="AP909" s="228">
        <v>931427.9</v>
      </c>
      <c r="AQ909" s="227"/>
    </row>
    <row r="910" spans="1:43" s="13" customFormat="1" ht="12.75" outlineLevel="2" x14ac:dyDescent="0.2">
      <c r="A910" s="360" t="s">
        <v>1518</v>
      </c>
      <c r="B910" s="361" t="s">
        <v>2388</v>
      </c>
      <c r="C910" s="362" t="s">
        <v>3249</v>
      </c>
      <c r="D910" s="363"/>
      <c r="E910" s="364"/>
      <c r="F910" s="227">
        <v>5139198.7300000004</v>
      </c>
      <c r="G910" s="227">
        <v>5919770.7300000004</v>
      </c>
      <c r="H910" s="227">
        <f t="shared" si="126"/>
        <v>-780572</v>
      </c>
      <c r="I910" s="437">
        <f t="shared" si="127"/>
        <v>-0.13185848499913103</v>
      </c>
      <c r="J910" s="437"/>
      <c r="K910" s="365"/>
      <c r="L910" s="18">
        <v>5919770.7300000004</v>
      </c>
      <c r="M910" s="234">
        <f t="shared" si="128"/>
        <v>-780572</v>
      </c>
      <c r="N910" s="365"/>
      <c r="O910" s="18">
        <v>5479495.7300000004</v>
      </c>
      <c r="P910" s="234">
        <f t="shared" si="129"/>
        <v>-340297</v>
      </c>
      <c r="Q910" s="353"/>
      <c r="R910" s="226">
        <v>6146235.7300000004</v>
      </c>
      <c r="S910" s="226">
        <v>4441922.7300000004</v>
      </c>
      <c r="T910" s="227">
        <v>4898038.7300000004</v>
      </c>
      <c r="U910" s="227">
        <v>4969461.7300000004</v>
      </c>
      <c r="V910" s="227">
        <v>5101918.7300000004</v>
      </c>
      <c r="W910" s="227">
        <v>4317855.7300000004</v>
      </c>
      <c r="X910" s="227">
        <v>5791916.7300000004</v>
      </c>
      <c r="Y910" s="227">
        <v>5527272.7300000004</v>
      </c>
      <c r="Z910" s="227">
        <v>5686992.7300000004</v>
      </c>
      <c r="AA910" s="227">
        <v>5609126.7300000004</v>
      </c>
      <c r="AB910" s="227">
        <v>5492514.9800000004</v>
      </c>
      <c r="AC910" s="227">
        <v>5619378.2300000004</v>
      </c>
      <c r="AD910" s="227">
        <v>5919770.7300000004</v>
      </c>
      <c r="AE910" s="226">
        <v>5777307.7300000004</v>
      </c>
      <c r="AF910" s="227">
        <v>4534449.7300000004</v>
      </c>
      <c r="AG910" s="227">
        <v>5283968.7300000004</v>
      </c>
      <c r="AH910" s="227">
        <v>4965017.7300000004</v>
      </c>
      <c r="AI910" s="227">
        <v>5407070.7300000004</v>
      </c>
      <c r="AJ910" s="227">
        <v>5616630.7300000004</v>
      </c>
      <c r="AK910" s="227">
        <v>5335771.7300000004</v>
      </c>
      <c r="AL910" s="227">
        <v>5079752.7300000004</v>
      </c>
      <c r="AM910" s="227">
        <v>5015881.7300000004</v>
      </c>
      <c r="AN910" s="227">
        <v>5331023.9800000004</v>
      </c>
      <c r="AO910" s="227">
        <v>5479495.7300000004</v>
      </c>
      <c r="AP910" s="228">
        <v>5139198.7300000004</v>
      </c>
      <c r="AQ910" s="227"/>
    </row>
    <row r="911" spans="1:43" s="13" customFormat="1" ht="12.75" outlineLevel="2" x14ac:dyDescent="0.2">
      <c r="A911" s="360" t="s">
        <v>1519</v>
      </c>
      <c r="B911" s="361" t="s">
        <v>2389</v>
      </c>
      <c r="C911" s="362" t="s">
        <v>3250</v>
      </c>
      <c r="D911" s="363"/>
      <c r="E911" s="364"/>
      <c r="F911" s="227">
        <v>-247840.1</v>
      </c>
      <c r="G911" s="227">
        <v>-157491.86000000002</v>
      </c>
      <c r="H911" s="227">
        <f t="shared" si="126"/>
        <v>-90348.239999999991</v>
      </c>
      <c r="I911" s="437">
        <f t="shared" si="127"/>
        <v>-0.57366926773231319</v>
      </c>
      <c r="J911" s="437"/>
      <c r="K911" s="365"/>
      <c r="L911" s="18">
        <v>-157491.86000000002</v>
      </c>
      <c r="M911" s="234">
        <f t="shared" si="128"/>
        <v>-90348.239999999991</v>
      </c>
      <c r="N911" s="365"/>
      <c r="O911" s="18">
        <v>-239968.45</v>
      </c>
      <c r="P911" s="234">
        <f t="shared" si="129"/>
        <v>-7871.6499999999942</v>
      </c>
      <c r="Q911" s="353"/>
      <c r="R911" s="226">
        <v>-82593.69</v>
      </c>
      <c r="S911" s="226">
        <v>-86329.22</v>
      </c>
      <c r="T911" s="227">
        <v>-90146.85</v>
      </c>
      <c r="U911" s="227">
        <v>-105338.49</v>
      </c>
      <c r="V911" s="227">
        <v>-110587.04000000001</v>
      </c>
      <c r="W911" s="227">
        <v>-115898.52</v>
      </c>
      <c r="X911" s="227">
        <v>-121280.21</v>
      </c>
      <c r="Y911" s="227">
        <v>-127089.83</v>
      </c>
      <c r="Z911" s="227">
        <v>-132956.79999999999</v>
      </c>
      <c r="AA911" s="227">
        <v>-138878.06</v>
      </c>
      <c r="AB911" s="227">
        <v>-144969.08000000002</v>
      </c>
      <c r="AC911" s="227">
        <v>-151156.21</v>
      </c>
      <c r="AD911" s="227">
        <v>-157491.86000000002</v>
      </c>
      <c r="AE911" s="226">
        <v>-164237.6</v>
      </c>
      <c r="AF911" s="227">
        <v>-171619.91</v>
      </c>
      <c r="AG911" s="227">
        <v>-179005.07</v>
      </c>
      <c r="AH911" s="227">
        <v>-186453.15</v>
      </c>
      <c r="AI911" s="227">
        <v>-193936.44</v>
      </c>
      <c r="AJ911" s="227">
        <v>-201436.30000000002</v>
      </c>
      <c r="AK911" s="227">
        <v>-209036.49</v>
      </c>
      <c r="AL911" s="227">
        <v>-216675.45</v>
      </c>
      <c r="AM911" s="227">
        <v>-224366.97</v>
      </c>
      <c r="AN911" s="227">
        <v>-232125.35</v>
      </c>
      <c r="AO911" s="227">
        <v>-239968.45</v>
      </c>
      <c r="AP911" s="228">
        <v>-247840.1</v>
      </c>
      <c r="AQ911" s="227"/>
    </row>
    <row r="912" spans="1:43" s="13" customFormat="1" ht="12.75" outlineLevel="2" x14ac:dyDescent="0.2">
      <c r="A912" s="360" t="s">
        <v>1520</v>
      </c>
      <c r="B912" s="361" t="s">
        <v>2390</v>
      </c>
      <c r="C912" s="362" t="s">
        <v>3251</v>
      </c>
      <c r="D912" s="363"/>
      <c r="E912" s="364"/>
      <c r="F912" s="227">
        <v>503883.01</v>
      </c>
      <c r="G912" s="227">
        <v>322973.73</v>
      </c>
      <c r="H912" s="227">
        <f t="shared" si="126"/>
        <v>180909.28000000003</v>
      </c>
      <c r="I912" s="437">
        <f t="shared" si="127"/>
        <v>0.56013620674350217</v>
      </c>
      <c r="J912" s="437"/>
      <c r="K912" s="365"/>
      <c r="L912" s="18">
        <v>322973.73</v>
      </c>
      <c r="M912" s="234">
        <f t="shared" si="128"/>
        <v>180909.28000000003</v>
      </c>
      <c r="N912" s="365"/>
      <c r="O912" s="18">
        <v>488118.37</v>
      </c>
      <c r="P912" s="234">
        <f t="shared" si="129"/>
        <v>15764.640000000014</v>
      </c>
      <c r="Q912" s="353"/>
      <c r="R912" s="226">
        <v>172164.62</v>
      </c>
      <c r="S912" s="226">
        <v>180006.14</v>
      </c>
      <c r="T912" s="227">
        <v>188019.72</v>
      </c>
      <c r="U912" s="227">
        <v>216335.18</v>
      </c>
      <c r="V912" s="227">
        <v>228169.2</v>
      </c>
      <c r="W912" s="227">
        <v>239780.16</v>
      </c>
      <c r="X912" s="227">
        <v>250538.62</v>
      </c>
      <c r="Y912" s="227">
        <v>262157.45</v>
      </c>
      <c r="Z912" s="227">
        <v>273891.59000000003</v>
      </c>
      <c r="AA912" s="227">
        <v>285734.86</v>
      </c>
      <c r="AB912" s="227">
        <v>297919.46000000002</v>
      </c>
      <c r="AC912" s="227">
        <v>310297.3</v>
      </c>
      <c r="AD912" s="227">
        <v>322973.73</v>
      </c>
      <c r="AE912" s="226">
        <v>336474.68</v>
      </c>
      <c r="AF912" s="227">
        <v>351255.49</v>
      </c>
      <c r="AG912" s="227">
        <v>366042.03</v>
      </c>
      <c r="AH912" s="227">
        <v>380955.05</v>
      </c>
      <c r="AI912" s="227">
        <v>395938.88</v>
      </c>
      <c r="AJ912" s="227">
        <v>410956.04000000004</v>
      </c>
      <c r="AK912" s="227">
        <v>426174.91000000003</v>
      </c>
      <c r="AL912" s="227">
        <v>441471.71</v>
      </c>
      <c r="AM912" s="227">
        <v>456874.2</v>
      </c>
      <c r="AN912" s="227">
        <v>472411.11</v>
      </c>
      <c r="AO912" s="227">
        <v>488118.37</v>
      </c>
      <c r="AP912" s="228">
        <v>503883.01</v>
      </c>
      <c r="AQ912" s="227"/>
    </row>
    <row r="913" spans="1:43" s="13" customFormat="1" ht="12.75" outlineLevel="2" x14ac:dyDescent="0.2">
      <c r="A913" s="360" t="s">
        <v>1521</v>
      </c>
      <c r="B913" s="361" t="s">
        <v>2391</v>
      </c>
      <c r="C913" s="362" t="s">
        <v>3252</v>
      </c>
      <c r="D913" s="363"/>
      <c r="E913" s="364"/>
      <c r="F913" s="227">
        <v>1683301.15</v>
      </c>
      <c r="G913" s="227">
        <v>1058608.6499999999</v>
      </c>
      <c r="H913" s="227">
        <f t="shared" si="126"/>
        <v>624692.5</v>
      </c>
      <c r="I913" s="437">
        <f t="shared" si="127"/>
        <v>0.59010711843323782</v>
      </c>
      <c r="J913" s="437"/>
      <c r="K913" s="365"/>
      <c r="L913" s="18">
        <v>1058608.6499999999</v>
      </c>
      <c r="M913" s="234">
        <f t="shared" si="128"/>
        <v>624692.5</v>
      </c>
      <c r="N913" s="365"/>
      <c r="O913" s="18">
        <v>1628479.69</v>
      </c>
      <c r="P913" s="234">
        <f t="shared" si="129"/>
        <v>54821.459999999963</v>
      </c>
      <c r="Q913" s="353"/>
      <c r="R913" s="226">
        <v>548815.82999999996</v>
      </c>
      <c r="S913" s="226">
        <v>574055.49</v>
      </c>
      <c r="T913" s="227">
        <v>599848.01</v>
      </c>
      <c r="U913" s="227">
        <v>702955.42</v>
      </c>
      <c r="V913" s="227">
        <v>738452.75</v>
      </c>
      <c r="W913" s="227">
        <v>774468.57000000007</v>
      </c>
      <c r="X913" s="227">
        <v>811040.37</v>
      </c>
      <c r="Y913" s="227">
        <v>850563.17</v>
      </c>
      <c r="Z913" s="227">
        <v>890561.54</v>
      </c>
      <c r="AA913" s="227">
        <v>931014.96</v>
      </c>
      <c r="AB913" s="227">
        <v>972695.05</v>
      </c>
      <c r="AC913" s="227">
        <v>1015109.58</v>
      </c>
      <c r="AD913" s="227">
        <v>1058608.6499999999</v>
      </c>
      <c r="AE913" s="226">
        <v>1104939.6000000001</v>
      </c>
      <c r="AF913" s="227">
        <v>1155615.18</v>
      </c>
      <c r="AG913" s="227">
        <v>1206402.32</v>
      </c>
      <c r="AH913" s="227">
        <v>1257702.19</v>
      </c>
      <c r="AI913" s="227">
        <v>1309273.08</v>
      </c>
      <c r="AJ913" s="227">
        <v>1361103.97</v>
      </c>
      <c r="AK913" s="227">
        <v>1413694.97</v>
      </c>
      <c r="AL913" s="227">
        <v>1466633.27</v>
      </c>
      <c r="AM913" s="227">
        <v>1520011.8599999999</v>
      </c>
      <c r="AN913" s="227">
        <v>1573925.81</v>
      </c>
      <c r="AO913" s="227">
        <v>1628479.69</v>
      </c>
      <c r="AP913" s="228">
        <v>1683301.15</v>
      </c>
      <c r="AQ913" s="227"/>
    </row>
    <row r="914" spans="1:43" s="13" customFormat="1" ht="12.75" outlineLevel="2" x14ac:dyDescent="0.2">
      <c r="A914" s="360" t="s">
        <v>1522</v>
      </c>
      <c r="B914" s="361" t="s">
        <v>2392</v>
      </c>
      <c r="C914" s="362" t="s">
        <v>3253</v>
      </c>
      <c r="D914" s="363"/>
      <c r="E914" s="364"/>
      <c r="F914" s="227">
        <v>346198.52</v>
      </c>
      <c r="G914" s="227">
        <v>692397.20000000007</v>
      </c>
      <c r="H914" s="227">
        <f t="shared" si="126"/>
        <v>-346198.68000000005</v>
      </c>
      <c r="I914" s="437">
        <f t="shared" si="127"/>
        <v>-0.50000011554061741</v>
      </c>
      <c r="J914" s="437"/>
      <c r="K914" s="365"/>
      <c r="L914" s="18">
        <v>692397.20000000007</v>
      </c>
      <c r="M914" s="234">
        <f t="shared" si="128"/>
        <v>-346198.68000000005</v>
      </c>
      <c r="N914" s="365"/>
      <c r="O914" s="18">
        <v>375048.41000000003</v>
      </c>
      <c r="P914" s="234">
        <f t="shared" si="129"/>
        <v>-28849.890000000014</v>
      </c>
      <c r="Q914" s="353"/>
      <c r="R914" s="226">
        <v>1038595.87</v>
      </c>
      <c r="S914" s="226">
        <v>1038595.87</v>
      </c>
      <c r="T914" s="227">
        <v>1038595.87</v>
      </c>
      <c r="U914" s="227">
        <v>952046.21</v>
      </c>
      <c r="V914" s="227">
        <v>923196.32000000007</v>
      </c>
      <c r="W914" s="227">
        <v>894346.43</v>
      </c>
      <c r="X914" s="227">
        <v>865496.54</v>
      </c>
      <c r="Y914" s="227">
        <v>836646.65</v>
      </c>
      <c r="Z914" s="227">
        <v>807796.76</v>
      </c>
      <c r="AA914" s="227">
        <v>778946.87</v>
      </c>
      <c r="AB914" s="227">
        <v>750096.98</v>
      </c>
      <c r="AC914" s="227">
        <v>721247.09</v>
      </c>
      <c r="AD914" s="227">
        <v>692397.20000000007</v>
      </c>
      <c r="AE914" s="226">
        <v>663547.31000000006</v>
      </c>
      <c r="AF914" s="227">
        <v>634697.42000000004</v>
      </c>
      <c r="AG914" s="227">
        <v>605847.53</v>
      </c>
      <c r="AH914" s="227">
        <v>576997.64</v>
      </c>
      <c r="AI914" s="227">
        <v>548147.75</v>
      </c>
      <c r="AJ914" s="227">
        <v>519297.86</v>
      </c>
      <c r="AK914" s="227">
        <v>490447.97000000003</v>
      </c>
      <c r="AL914" s="227">
        <v>461598.08</v>
      </c>
      <c r="AM914" s="227">
        <v>432748.19</v>
      </c>
      <c r="AN914" s="227">
        <v>403898.3</v>
      </c>
      <c r="AO914" s="227">
        <v>375048.41000000003</v>
      </c>
      <c r="AP914" s="228">
        <v>346198.52</v>
      </c>
      <c r="AQ914" s="227"/>
    </row>
    <row r="915" spans="1:43" s="13" customFormat="1" ht="12.75" outlineLevel="2" x14ac:dyDescent="0.2">
      <c r="A915" s="360" t="s">
        <v>1523</v>
      </c>
      <c r="B915" s="361" t="s">
        <v>2393</v>
      </c>
      <c r="C915" s="362" t="s">
        <v>3254</v>
      </c>
      <c r="D915" s="363"/>
      <c r="E915" s="364"/>
      <c r="F915" s="227">
        <v>119812.42</v>
      </c>
      <c r="G915" s="227">
        <v>239624.98</v>
      </c>
      <c r="H915" s="227">
        <f t="shared" si="126"/>
        <v>-119812.56000000001</v>
      </c>
      <c r="I915" s="437">
        <f t="shared" si="127"/>
        <v>-0.50000029212313346</v>
      </c>
      <c r="J915" s="437"/>
      <c r="K915" s="365"/>
      <c r="L915" s="18">
        <v>239624.98</v>
      </c>
      <c r="M915" s="234">
        <f t="shared" si="128"/>
        <v>-119812.56000000001</v>
      </c>
      <c r="N915" s="365"/>
      <c r="O915" s="18">
        <v>129796.8</v>
      </c>
      <c r="P915" s="234">
        <f t="shared" si="129"/>
        <v>-9984.3800000000047</v>
      </c>
      <c r="Q915" s="353"/>
      <c r="R915" s="226">
        <v>359437.53</v>
      </c>
      <c r="S915" s="226">
        <v>359437.53</v>
      </c>
      <c r="T915" s="227">
        <v>359437.53</v>
      </c>
      <c r="U915" s="227">
        <v>329484.40000000002</v>
      </c>
      <c r="V915" s="227">
        <v>319500.02</v>
      </c>
      <c r="W915" s="227">
        <v>309515.64</v>
      </c>
      <c r="X915" s="227">
        <v>299531.26</v>
      </c>
      <c r="Y915" s="227">
        <v>289546.88</v>
      </c>
      <c r="Z915" s="227">
        <v>279562.5</v>
      </c>
      <c r="AA915" s="227">
        <v>269578.12</v>
      </c>
      <c r="AB915" s="227">
        <v>259593.74000000002</v>
      </c>
      <c r="AC915" s="227">
        <v>249609.36000000002</v>
      </c>
      <c r="AD915" s="227">
        <v>239624.98</v>
      </c>
      <c r="AE915" s="226">
        <v>229640.6</v>
      </c>
      <c r="AF915" s="227">
        <v>219656.22</v>
      </c>
      <c r="AG915" s="227">
        <v>209671.84</v>
      </c>
      <c r="AH915" s="227">
        <v>199687.46</v>
      </c>
      <c r="AI915" s="227">
        <v>189703.08000000002</v>
      </c>
      <c r="AJ915" s="227">
        <v>179718.7</v>
      </c>
      <c r="AK915" s="227">
        <v>169734.32</v>
      </c>
      <c r="AL915" s="227">
        <v>159749.94</v>
      </c>
      <c r="AM915" s="227">
        <v>149765.56</v>
      </c>
      <c r="AN915" s="227">
        <v>139781.18</v>
      </c>
      <c r="AO915" s="227">
        <v>129796.8</v>
      </c>
      <c r="AP915" s="228">
        <v>119812.42</v>
      </c>
      <c r="AQ915" s="227"/>
    </row>
    <row r="916" spans="1:43" s="13" customFormat="1" ht="12.75" outlineLevel="2" x14ac:dyDescent="0.2">
      <c r="A916" s="360" t="s">
        <v>1524</v>
      </c>
      <c r="B916" s="361" t="s">
        <v>2394</v>
      </c>
      <c r="C916" s="362" t="s">
        <v>3255</v>
      </c>
      <c r="D916" s="363"/>
      <c r="E916" s="364"/>
      <c r="F916" s="227">
        <v>38163569.902000003</v>
      </c>
      <c r="G916" s="227">
        <v>28727095.291999999</v>
      </c>
      <c r="H916" s="227">
        <f t="shared" si="126"/>
        <v>9436474.6100000031</v>
      </c>
      <c r="I916" s="437">
        <f t="shared" si="127"/>
        <v>0.3284869045784764</v>
      </c>
      <c r="J916" s="437"/>
      <c r="K916" s="365"/>
      <c r="L916" s="18">
        <v>28727095.291999999</v>
      </c>
      <c r="M916" s="234">
        <f t="shared" si="128"/>
        <v>9436474.6100000031</v>
      </c>
      <c r="N916" s="365"/>
      <c r="O916" s="18">
        <v>39022704.921999998</v>
      </c>
      <c r="P916" s="234">
        <f t="shared" si="129"/>
        <v>-859135.01999999583</v>
      </c>
      <c r="Q916" s="353"/>
      <c r="R916" s="226">
        <v>22469853.331999999</v>
      </c>
      <c r="S916" s="226">
        <v>24125529.622000001</v>
      </c>
      <c r="T916" s="227">
        <v>23484775.782000002</v>
      </c>
      <c r="U916" s="227">
        <v>23733398.502</v>
      </c>
      <c r="V916" s="227">
        <v>24225992.842</v>
      </c>
      <c r="W916" s="227">
        <v>25354653.192000002</v>
      </c>
      <c r="X916" s="227">
        <v>25791336.561999999</v>
      </c>
      <c r="Y916" s="227">
        <v>26341930.732000001</v>
      </c>
      <c r="Z916" s="227">
        <v>26414511.642000001</v>
      </c>
      <c r="AA916" s="227">
        <v>27900809.352000002</v>
      </c>
      <c r="AB916" s="227">
        <v>29033969.122000001</v>
      </c>
      <c r="AC916" s="227">
        <v>28801437.592</v>
      </c>
      <c r="AD916" s="227">
        <v>28727095.291999999</v>
      </c>
      <c r="AE916" s="226">
        <v>31732720.921999998</v>
      </c>
      <c r="AF916" s="227">
        <v>31394978.721999999</v>
      </c>
      <c r="AG916" s="227">
        <v>31566461.662</v>
      </c>
      <c r="AH916" s="227">
        <v>32289824.522</v>
      </c>
      <c r="AI916" s="227">
        <v>32936820.802000001</v>
      </c>
      <c r="AJ916" s="227">
        <v>34008303.942000002</v>
      </c>
      <c r="AK916" s="227">
        <v>35458542.461999997</v>
      </c>
      <c r="AL916" s="227">
        <v>37699606.641999997</v>
      </c>
      <c r="AM916" s="227">
        <v>38576104.412</v>
      </c>
      <c r="AN916" s="227">
        <v>39088824.931999996</v>
      </c>
      <c r="AO916" s="227">
        <v>39022704.921999998</v>
      </c>
      <c r="AP916" s="228">
        <v>38163569.902000003</v>
      </c>
      <c r="AQ916" s="227"/>
    </row>
    <row r="917" spans="1:43" s="13" customFormat="1" ht="12.75" outlineLevel="2" x14ac:dyDescent="0.2">
      <c r="A917" s="360" t="s">
        <v>1525</v>
      </c>
      <c r="B917" s="361" t="s">
        <v>2395</v>
      </c>
      <c r="C917" s="362" t="s">
        <v>3256</v>
      </c>
      <c r="D917" s="363"/>
      <c r="E917" s="364"/>
      <c r="F917" s="227">
        <v>104687.53</v>
      </c>
      <c r="G917" s="227">
        <v>205840.09</v>
      </c>
      <c r="H917" s="227">
        <f t="shared" si="126"/>
        <v>-101152.56</v>
      </c>
      <c r="I917" s="437">
        <f t="shared" si="127"/>
        <v>-0.49141331020599532</v>
      </c>
      <c r="J917" s="437"/>
      <c r="K917" s="365"/>
      <c r="L917" s="18">
        <v>205840.09</v>
      </c>
      <c r="M917" s="234">
        <f t="shared" si="128"/>
        <v>-101152.56</v>
      </c>
      <c r="N917" s="365"/>
      <c r="O917" s="18">
        <v>113116.91</v>
      </c>
      <c r="P917" s="234">
        <f t="shared" si="129"/>
        <v>-8429.3800000000047</v>
      </c>
      <c r="Q917" s="353"/>
      <c r="R917" s="226">
        <v>351640.09</v>
      </c>
      <c r="S917" s="226">
        <v>352292.65</v>
      </c>
      <c r="T917" s="227">
        <v>352810.75</v>
      </c>
      <c r="U917" s="227">
        <v>303457.75</v>
      </c>
      <c r="V917" s="227">
        <v>273275.13</v>
      </c>
      <c r="W917" s="227">
        <v>264845.75</v>
      </c>
      <c r="X917" s="227">
        <v>256416.37</v>
      </c>
      <c r="Y917" s="227">
        <v>247986.99</v>
      </c>
      <c r="Z917" s="227">
        <v>239557.61000000002</v>
      </c>
      <c r="AA917" s="227">
        <v>231128.23</v>
      </c>
      <c r="AB917" s="227">
        <v>222698.85</v>
      </c>
      <c r="AC917" s="227">
        <v>214269.47</v>
      </c>
      <c r="AD917" s="227">
        <v>205840.09</v>
      </c>
      <c r="AE917" s="226">
        <v>197410.71</v>
      </c>
      <c r="AF917" s="227">
        <v>188981.33000000002</v>
      </c>
      <c r="AG917" s="227">
        <v>180551.95</v>
      </c>
      <c r="AH917" s="227">
        <v>172122.57</v>
      </c>
      <c r="AI917" s="227">
        <v>163693.19</v>
      </c>
      <c r="AJ917" s="227">
        <v>155263.81</v>
      </c>
      <c r="AK917" s="227">
        <v>146834.43</v>
      </c>
      <c r="AL917" s="227">
        <v>138405.04999999999</v>
      </c>
      <c r="AM917" s="227">
        <v>129975.67</v>
      </c>
      <c r="AN917" s="227">
        <v>121546.29000000001</v>
      </c>
      <c r="AO917" s="227">
        <v>113116.91</v>
      </c>
      <c r="AP917" s="228">
        <v>104687.53</v>
      </c>
      <c r="AQ917" s="227"/>
    </row>
    <row r="918" spans="1:43" s="13" customFormat="1" ht="12.75" outlineLevel="2" x14ac:dyDescent="0.2">
      <c r="A918" s="360" t="s">
        <v>1526</v>
      </c>
      <c r="B918" s="361" t="s">
        <v>2396</v>
      </c>
      <c r="C918" s="362" t="s">
        <v>3257</v>
      </c>
      <c r="D918" s="363"/>
      <c r="E918" s="364"/>
      <c r="F918" s="227">
        <v>0</v>
      </c>
      <c r="G918" s="227">
        <v>0</v>
      </c>
      <c r="H918" s="227">
        <f t="shared" si="126"/>
        <v>0</v>
      </c>
      <c r="I918" s="437">
        <f t="shared" si="127"/>
        <v>0</v>
      </c>
      <c r="J918" s="437"/>
      <c r="K918" s="365"/>
      <c r="L918" s="18">
        <v>0</v>
      </c>
      <c r="M918" s="234">
        <f t="shared" si="128"/>
        <v>0</v>
      </c>
      <c r="N918" s="365"/>
      <c r="O918" s="18">
        <v>0</v>
      </c>
      <c r="P918" s="234">
        <f t="shared" si="129"/>
        <v>0</v>
      </c>
      <c r="Q918" s="353"/>
      <c r="R918" s="226">
        <v>0</v>
      </c>
      <c r="S918" s="226">
        <v>0</v>
      </c>
      <c r="T918" s="227">
        <v>0</v>
      </c>
      <c r="U918" s="227">
        <v>0</v>
      </c>
      <c r="V918" s="227">
        <v>0</v>
      </c>
      <c r="W918" s="227">
        <v>0</v>
      </c>
      <c r="X918" s="227">
        <v>0</v>
      </c>
      <c r="Y918" s="227">
        <v>0</v>
      </c>
      <c r="Z918" s="227">
        <v>0</v>
      </c>
      <c r="AA918" s="227">
        <v>1339.42</v>
      </c>
      <c r="AB918" s="227">
        <v>1339.42</v>
      </c>
      <c r="AC918" s="227">
        <v>0</v>
      </c>
      <c r="AD918" s="227">
        <v>0</v>
      </c>
      <c r="AE918" s="226">
        <v>0</v>
      </c>
      <c r="AF918" s="227">
        <v>0</v>
      </c>
      <c r="AG918" s="227">
        <v>0</v>
      </c>
      <c r="AH918" s="227">
        <v>0</v>
      </c>
      <c r="AI918" s="227">
        <v>0</v>
      </c>
      <c r="AJ918" s="227">
        <v>0</v>
      </c>
      <c r="AK918" s="227">
        <v>0</v>
      </c>
      <c r="AL918" s="227">
        <v>0</v>
      </c>
      <c r="AM918" s="227">
        <v>0</v>
      </c>
      <c r="AN918" s="227">
        <v>0</v>
      </c>
      <c r="AO918" s="227">
        <v>0</v>
      </c>
      <c r="AP918" s="228">
        <v>0</v>
      </c>
      <c r="AQ918" s="227"/>
    </row>
    <row r="919" spans="1:43" s="13" customFormat="1" ht="12.75" outlineLevel="2" x14ac:dyDescent="0.2">
      <c r="A919" s="360" t="s">
        <v>1527</v>
      </c>
      <c r="B919" s="361" t="s">
        <v>2397</v>
      </c>
      <c r="C919" s="362" t="s">
        <v>3258</v>
      </c>
      <c r="D919" s="363"/>
      <c r="E919" s="364"/>
      <c r="F919" s="227">
        <v>0</v>
      </c>
      <c r="G919" s="227">
        <v>0</v>
      </c>
      <c r="H919" s="227">
        <f t="shared" si="126"/>
        <v>0</v>
      </c>
      <c r="I919" s="437">
        <f t="shared" si="127"/>
        <v>0</v>
      </c>
      <c r="J919" s="437"/>
      <c r="K919" s="365"/>
      <c r="L919" s="18">
        <v>0</v>
      </c>
      <c r="M919" s="234">
        <f t="shared" si="128"/>
        <v>0</v>
      </c>
      <c r="N919" s="365"/>
      <c r="O919" s="18">
        <v>0</v>
      </c>
      <c r="P919" s="234">
        <f t="shared" si="129"/>
        <v>0</v>
      </c>
      <c r="Q919" s="353"/>
      <c r="R919" s="226">
        <v>0</v>
      </c>
      <c r="S919" s="226">
        <v>0</v>
      </c>
      <c r="T919" s="227">
        <v>0</v>
      </c>
      <c r="U919" s="227">
        <v>0</v>
      </c>
      <c r="V919" s="227">
        <v>0</v>
      </c>
      <c r="W919" s="227">
        <v>0</v>
      </c>
      <c r="X919" s="227">
        <v>0</v>
      </c>
      <c r="Y919" s="227">
        <v>0</v>
      </c>
      <c r="Z919" s="227">
        <v>0</v>
      </c>
      <c r="AA919" s="227">
        <v>-1339.42</v>
      </c>
      <c r="AB919" s="227">
        <v>-1339.42</v>
      </c>
      <c r="AC919" s="227">
        <v>0</v>
      </c>
      <c r="AD919" s="227">
        <v>0</v>
      </c>
      <c r="AE919" s="226">
        <v>0</v>
      </c>
      <c r="AF919" s="227">
        <v>0</v>
      </c>
      <c r="AG919" s="227">
        <v>0</v>
      </c>
      <c r="AH919" s="227">
        <v>0</v>
      </c>
      <c r="AI919" s="227">
        <v>0</v>
      </c>
      <c r="AJ919" s="227">
        <v>0</v>
      </c>
      <c r="AK919" s="227">
        <v>0</v>
      </c>
      <c r="AL919" s="227">
        <v>0</v>
      </c>
      <c r="AM919" s="227">
        <v>0</v>
      </c>
      <c r="AN919" s="227">
        <v>0</v>
      </c>
      <c r="AO919" s="227">
        <v>0</v>
      </c>
      <c r="AP919" s="228">
        <v>0</v>
      </c>
      <c r="AQ919" s="227"/>
    </row>
    <row r="920" spans="1:43" s="13" customFormat="1" ht="12.75" outlineLevel="2" x14ac:dyDescent="0.2">
      <c r="A920" s="360" t="s">
        <v>1528</v>
      </c>
      <c r="B920" s="361" t="s">
        <v>2398</v>
      </c>
      <c r="C920" s="362" t="s">
        <v>3259</v>
      </c>
      <c r="D920" s="363"/>
      <c r="E920" s="364"/>
      <c r="F920" s="227">
        <v>10509844</v>
      </c>
      <c r="G920" s="227">
        <v>10509844</v>
      </c>
      <c r="H920" s="227">
        <f t="shared" si="126"/>
        <v>0</v>
      </c>
      <c r="I920" s="437">
        <f t="shared" si="127"/>
        <v>0</v>
      </c>
      <c r="J920" s="437"/>
      <c r="K920" s="365"/>
      <c r="L920" s="18">
        <v>10509844</v>
      </c>
      <c r="M920" s="234">
        <f t="shared" si="128"/>
        <v>0</v>
      </c>
      <c r="N920" s="365"/>
      <c r="O920" s="18">
        <v>10509844</v>
      </c>
      <c r="P920" s="234">
        <f t="shared" si="129"/>
        <v>0</v>
      </c>
      <c r="Q920" s="353"/>
      <c r="R920" s="226">
        <v>10707896</v>
      </c>
      <c r="S920" s="226">
        <v>10707896</v>
      </c>
      <c r="T920" s="227">
        <v>10707896</v>
      </c>
      <c r="U920" s="227">
        <v>10509844</v>
      </c>
      <c r="V920" s="227">
        <v>10509844</v>
      </c>
      <c r="W920" s="227">
        <v>10509844</v>
      </c>
      <c r="X920" s="227">
        <v>10509844</v>
      </c>
      <c r="Y920" s="227">
        <v>10509844</v>
      </c>
      <c r="Z920" s="227">
        <v>10509844</v>
      </c>
      <c r="AA920" s="227">
        <v>10509844</v>
      </c>
      <c r="AB920" s="227">
        <v>10509844</v>
      </c>
      <c r="AC920" s="227">
        <v>10509844</v>
      </c>
      <c r="AD920" s="227">
        <v>10509844</v>
      </c>
      <c r="AE920" s="226">
        <v>10509844</v>
      </c>
      <c r="AF920" s="227">
        <v>10509844</v>
      </c>
      <c r="AG920" s="227">
        <v>10509844</v>
      </c>
      <c r="AH920" s="227">
        <v>10509844</v>
      </c>
      <c r="AI920" s="227">
        <v>10509844</v>
      </c>
      <c r="AJ920" s="227">
        <v>10509844</v>
      </c>
      <c r="AK920" s="227">
        <v>10509844</v>
      </c>
      <c r="AL920" s="227">
        <v>10509844</v>
      </c>
      <c r="AM920" s="227">
        <v>10509844</v>
      </c>
      <c r="AN920" s="227">
        <v>10509844</v>
      </c>
      <c r="AO920" s="227">
        <v>10509844</v>
      </c>
      <c r="AP920" s="228">
        <v>10509844</v>
      </c>
      <c r="AQ920" s="227"/>
    </row>
    <row r="921" spans="1:43" s="13" customFormat="1" ht="12.75" outlineLevel="2" x14ac:dyDescent="0.2">
      <c r="A921" s="360" t="s">
        <v>1529</v>
      </c>
      <c r="B921" s="361" t="s">
        <v>2399</v>
      </c>
      <c r="C921" s="362" t="s">
        <v>3260</v>
      </c>
      <c r="D921" s="363"/>
      <c r="E921" s="364"/>
      <c r="F921" s="227">
        <v>45996002.920000002</v>
      </c>
      <c r="G921" s="227">
        <v>45996002.920000002</v>
      </c>
      <c r="H921" s="227">
        <f t="shared" si="126"/>
        <v>0</v>
      </c>
      <c r="I921" s="437">
        <f t="shared" si="127"/>
        <v>0</v>
      </c>
      <c r="J921" s="437"/>
      <c r="K921" s="365"/>
      <c r="L921" s="18">
        <v>45996002.920000002</v>
      </c>
      <c r="M921" s="234">
        <f t="shared" si="128"/>
        <v>0</v>
      </c>
      <c r="N921" s="365"/>
      <c r="O921" s="18">
        <v>45996002.920000002</v>
      </c>
      <c r="P921" s="234">
        <f t="shared" si="129"/>
        <v>0</v>
      </c>
      <c r="Q921" s="353"/>
      <c r="R921" s="226">
        <v>0</v>
      </c>
      <c r="S921" s="226">
        <v>0</v>
      </c>
      <c r="T921" s="227">
        <v>30458387</v>
      </c>
      <c r="U921" s="227">
        <v>44108883</v>
      </c>
      <c r="V921" s="227">
        <v>44190482</v>
      </c>
      <c r="W921" s="227">
        <v>48142885.340000004</v>
      </c>
      <c r="X921" s="227">
        <v>42582003.030000001</v>
      </c>
      <c r="Y921" s="227">
        <v>42582003.030000001</v>
      </c>
      <c r="Z921" s="227">
        <v>42582003.030000001</v>
      </c>
      <c r="AA921" s="227">
        <v>42582003.030000001</v>
      </c>
      <c r="AB921" s="227">
        <v>42582003.030000001</v>
      </c>
      <c r="AC921" s="227">
        <v>42582003.030000001</v>
      </c>
      <c r="AD921" s="227">
        <v>45996002.920000002</v>
      </c>
      <c r="AE921" s="226">
        <v>45996002.920000002</v>
      </c>
      <c r="AF921" s="227">
        <v>45996002.920000002</v>
      </c>
      <c r="AG921" s="227">
        <v>45996002.920000002</v>
      </c>
      <c r="AH921" s="227">
        <v>45996002.920000002</v>
      </c>
      <c r="AI921" s="227">
        <v>45996002.920000002</v>
      </c>
      <c r="AJ921" s="227">
        <v>45996002.920000002</v>
      </c>
      <c r="AK921" s="227">
        <v>45996002.920000002</v>
      </c>
      <c r="AL921" s="227">
        <v>45996002.920000002</v>
      </c>
      <c r="AM921" s="227">
        <v>45996002.920000002</v>
      </c>
      <c r="AN921" s="227">
        <v>45996002.920000002</v>
      </c>
      <c r="AO921" s="227">
        <v>45996002.920000002</v>
      </c>
      <c r="AP921" s="228">
        <v>45996002.920000002</v>
      </c>
      <c r="AQ921" s="227"/>
    </row>
    <row r="922" spans="1:43" s="13" customFormat="1" ht="12.75" outlineLevel="2" x14ac:dyDescent="0.2">
      <c r="A922" s="360" t="s">
        <v>1530</v>
      </c>
      <c r="B922" s="361" t="s">
        <v>2400</v>
      </c>
      <c r="C922" s="362" t="s">
        <v>3261</v>
      </c>
      <c r="D922" s="363"/>
      <c r="E922" s="364"/>
      <c r="F922" s="227">
        <v>0</v>
      </c>
      <c r="G922" s="227">
        <v>487582.4</v>
      </c>
      <c r="H922" s="227">
        <f t="shared" si="126"/>
        <v>-487582.4</v>
      </c>
      <c r="I922" s="437" t="str">
        <f t="shared" si="127"/>
        <v>N.M.</v>
      </c>
      <c r="J922" s="437"/>
      <c r="K922" s="365"/>
      <c r="L922" s="18">
        <v>487582.4</v>
      </c>
      <c r="M922" s="234">
        <f t="shared" si="128"/>
        <v>-487582.4</v>
      </c>
      <c r="N922" s="365"/>
      <c r="O922" s="18">
        <v>0</v>
      </c>
      <c r="P922" s="234">
        <f t="shared" si="129"/>
        <v>0</v>
      </c>
      <c r="Q922" s="353"/>
      <c r="R922" s="226">
        <v>0</v>
      </c>
      <c r="S922" s="226">
        <v>0</v>
      </c>
      <c r="T922" s="227">
        <v>0</v>
      </c>
      <c r="U922" s="227">
        <v>322109.46000000002</v>
      </c>
      <c r="V922" s="227">
        <v>447632.8</v>
      </c>
      <c r="W922" s="227">
        <v>573563.05000000005</v>
      </c>
      <c r="X922" s="227">
        <v>650109.86</v>
      </c>
      <c r="Y922" s="227">
        <v>650109.86</v>
      </c>
      <c r="Z922" s="227">
        <v>595934.04</v>
      </c>
      <c r="AA922" s="227">
        <v>595934.04</v>
      </c>
      <c r="AB922" s="227">
        <v>595934.04</v>
      </c>
      <c r="AC922" s="227">
        <v>541758.22</v>
      </c>
      <c r="AD922" s="227">
        <v>487582.4</v>
      </c>
      <c r="AE922" s="226">
        <v>433406.58</v>
      </c>
      <c r="AF922" s="227">
        <v>379230.76</v>
      </c>
      <c r="AG922" s="227">
        <v>325054.94</v>
      </c>
      <c r="AH922" s="227">
        <v>270879.12</v>
      </c>
      <c r="AI922" s="227">
        <v>216703.30000000002</v>
      </c>
      <c r="AJ922" s="227">
        <v>162527.48000000001</v>
      </c>
      <c r="AK922" s="227">
        <v>108351.66</v>
      </c>
      <c r="AL922" s="227">
        <v>54175.840000000004</v>
      </c>
      <c r="AM922" s="227">
        <v>0</v>
      </c>
      <c r="AN922" s="227">
        <v>0</v>
      </c>
      <c r="AO922" s="227">
        <v>0</v>
      </c>
      <c r="AP922" s="228">
        <v>0</v>
      </c>
      <c r="AQ922" s="227"/>
    </row>
    <row r="923" spans="1:43" s="13" customFormat="1" ht="12.75" outlineLevel="2" x14ac:dyDescent="0.2">
      <c r="A923" s="360" t="s">
        <v>1531</v>
      </c>
      <c r="B923" s="361" t="s">
        <v>2401</v>
      </c>
      <c r="C923" s="362" t="s">
        <v>3262</v>
      </c>
      <c r="D923" s="363"/>
      <c r="E923" s="364"/>
      <c r="F923" s="227">
        <v>0</v>
      </c>
      <c r="G923" s="227">
        <v>973425</v>
      </c>
      <c r="H923" s="227">
        <f t="shared" si="126"/>
        <v>-973425</v>
      </c>
      <c r="I923" s="437" t="str">
        <f t="shared" si="127"/>
        <v>N.M.</v>
      </c>
      <c r="J923" s="437"/>
      <c r="K923" s="365"/>
      <c r="L923" s="18">
        <v>973425</v>
      </c>
      <c r="M923" s="234">
        <f t="shared" si="128"/>
        <v>-973425</v>
      </c>
      <c r="N923" s="365"/>
      <c r="O923" s="18">
        <v>81116</v>
      </c>
      <c r="P923" s="234">
        <f t="shared" si="129"/>
        <v>-81116</v>
      </c>
      <c r="Q923" s="353"/>
      <c r="R923" s="226">
        <v>0</v>
      </c>
      <c r="S923" s="226">
        <v>0</v>
      </c>
      <c r="T923" s="227">
        <v>0</v>
      </c>
      <c r="U923" s="227">
        <v>0</v>
      </c>
      <c r="V923" s="227">
        <v>0</v>
      </c>
      <c r="W923" s="227">
        <v>0</v>
      </c>
      <c r="X923" s="227">
        <v>973425</v>
      </c>
      <c r="Y923" s="227">
        <v>973425</v>
      </c>
      <c r="Z923" s="227">
        <v>973425</v>
      </c>
      <c r="AA923" s="227">
        <v>973425</v>
      </c>
      <c r="AB923" s="227">
        <v>973425</v>
      </c>
      <c r="AC923" s="227">
        <v>973425</v>
      </c>
      <c r="AD923" s="227">
        <v>973425</v>
      </c>
      <c r="AE923" s="226">
        <v>892306</v>
      </c>
      <c r="AF923" s="227">
        <v>811187</v>
      </c>
      <c r="AG923" s="227">
        <v>730068</v>
      </c>
      <c r="AH923" s="227">
        <v>648949</v>
      </c>
      <c r="AI923" s="227">
        <v>567830</v>
      </c>
      <c r="AJ923" s="227">
        <v>486711</v>
      </c>
      <c r="AK923" s="227">
        <v>405592</v>
      </c>
      <c r="AL923" s="227">
        <v>324473</v>
      </c>
      <c r="AM923" s="227">
        <v>243354</v>
      </c>
      <c r="AN923" s="227">
        <v>162235</v>
      </c>
      <c r="AO923" s="227">
        <v>81116</v>
      </c>
      <c r="AP923" s="228">
        <v>0</v>
      </c>
      <c r="AQ923" s="227"/>
    </row>
    <row r="924" spans="1:43" s="13" customFormat="1" ht="12.75" outlineLevel="2" x14ac:dyDescent="0.2">
      <c r="A924" s="360" t="s">
        <v>1532</v>
      </c>
      <c r="B924" s="361" t="s">
        <v>2402</v>
      </c>
      <c r="C924" s="362" t="s">
        <v>3263</v>
      </c>
      <c r="D924" s="363"/>
      <c r="E924" s="364"/>
      <c r="F924" s="227">
        <v>964665.55</v>
      </c>
      <c r="G924" s="227">
        <v>0</v>
      </c>
      <c r="H924" s="227">
        <f t="shared" si="126"/>
        <v>964665.55</v>
      </c>
      <c r="I924" s="437" t="str">
        <f t="shared" si="127"/>
        <v>N.M.</v>
      </c>
      <c r="J924" s="437"/>
      <c r="K924" s="365"/>
      <c r="L924" s="18">
        <v>0</v>
      </c>
      <c r="M924" s="234">
        <f t="shared" si="128"/>
        <v>964665.55</v>
      </c>
      <c r="N924" s="365"/>
      <c r="O924" s="18">
        <v>1024957.15</v>
      </c>
      <c r="P924" s="234">
        <f t="shared" si="129"/>
        <v>-60291.599999999977</v>
      </c>
      <c r="Q924" s="353"/>
      <c r="R924" s="226">
        <v>0</v>
      </c>
      <c r="S924" s="226">
        <v>0</v>
      </c>
      <c r="T924" s="227">
        <v>0</v>
      </c>
      <c r="U924" s="227">
        <v>0</v>
      </c>
      <c r="V924" s="227">
        <v>0</v>
      </c>
      <c r="W924" s="227">
        <v>0</v>
      </c>
      <c r="X924" s="227">
        <v>0</v>
      </c>
      <c r="Y924" s="227">
        <v>0</v>
      </c>
      <c r="Z924" s="227">
        <v>0</v>
      </c>
      <c r="AA924" s="227">
        <v>0</v>
      </c>
      <c r="AB924" s="227">
        <v>0</v>
      </c>
      <c r="AC924" s="227">
        <v>0</v>
      </c>
      <c r="AD924" s="227">
        <v>0</v>
      </c>
      <c r="AE924" s="226">
        <v>0</v>
      </c>
      <c r="AF924" s="227">
        <v>0</v>
      </c>
      <c r="AG924" s="227">
        <v>0</v>
      </c>
      <c r="AH924" s="227">
        <v>0</v>
      </c>
      <c r="AI924" s="227">
        <v>1386706.75</v>
      </c>
      <c r="AJ924" s="227">
        <v>1326415.1499999999</v>
      </c>
      <c r="AK924" s="227">
        <v>1266123.55</v>
      </c>
      <c r="AL924" s="227">
        <v>1205831.95</v>
      </c>
      <c r="AM924" s="227">
        <v>1145540.3500000001</v>
      </c>
      <c r="AN924" s="227">
        <v>1085248.75</v>
      </c>
      <c r="AO924" s="227">
        <v>1024957.15</v>
      </c>
      <c r="AP924" s="228">
        <v>964665.55</v>
      </c>
      <c r="AQ924" s="227"/>
    </row>
    <row r="925" spans="1:43" s="13" customFormat="1" ht="12.75" outlineLevel="2" x14ac:dyDescent="0.2">
      <c r="A925" s="360" t="s">
        <v>1533</v>
      </c>
      <c r="B925" s="361" t="s">
        <v>2403</v>
      </c>
      <c r="C925" s="362" t="s">
        <v>3264</v>
      </c>
      <c r="D925" s="363"/>
      <c r="E925" s="364"/>
      <c r="F925" s="227">
        <v>17923830.390000001</v>
      </c>
      <c r="G925" s="227">
        <v>0</v>
      </c>
      <c r="H925" s="227">
        <f t="shared" si="126"/>
        <v>17923830.390000001</v>
      </c>
      <c r="I925" s="437" t="str">
        <f t="shared" si="127"/>
        <v>N.M.</v>
      </c>
      <c r="J925" s="437"/>
      <c r="K925" s="365"/>
      <c r="L925" s="18">
        <v>0</v>
      </c>
      <c r="M925" s="234">
        <f t="shared" si="128"/>
        <v>17923830.390000001</v>
      </c>
      <c r="N925" s="365"/>
      <c r="O925" s="18">
        <v>17701468.800000001</v>
      </c>
      <c r="P925" s="234">
        <f t="shared" si="129"/>
        <v>222361.58999999985</v>
      </c>
      <c r="Q925" s="353"/>
      <c r="R925" s="226">
        <v>0</v>
      </c>
      <c r="S925" s="226">
        <v>0</v>
      </c>
      <c r="T925" s="227">
        <v>0</v>
      </c>
      <c r="U925" s="227">
        <v>0</v>
      </c>
      <c r="V925" s="227">
        <v>0</v>
      </c>
      <c r="W925" s="227">
        <v>0</v>
      </c>
      <c r="X925" s="227">
        <v>0</v>
      </c>
      <c r="Y925" s="227">
        <v>0</v>
      </c>
      <c r="Z925" s="227">
        <v>0</v>
      </c>
      <c r="AA925" s="227">
        <v>0</v>
      </c>
      <c r="AB925" s="227">
        <v>0</v>
      </c>
      <c r="AC925" s="227">
        <v>0</v>
      </c>
      <c r="AD925" s="227">
        <v>0</v>
      </c>
      <c r="AE925" s="226">
        <v>0</v>
      </c>
      <c r="AF925" s="227">
        <v>0</v>
      </c>
      <c r="AG925" s="227">
        <v>0</v>
      </c>
      <c r="AH925" s="227">
        <v>0</v>
      </c>
      <c r="AI925" s="227">
        <v>0</v>
      </c>
      <c r="AJ925" s="227">
        <v>0</v>
      </c>
      <c r="AK925" s="227">
        <v>0</v>
      </c>
      <c r="AL925" s="227">
        <v>0</v>
      </c>
      <c r="AM925" s="227">
        <v>17554818.289999999</v>
      </c>
      <c r="AN925" s="227">
        <v>17554818.289999999</v>
      </c>
      <c r="AO925" s="227">
        <v>17701468.800000001</v>
      </c>
      <c r="AP925" s="228">
        <v>17923830.390000001</v>
      </c>
      <c r="AQ925" s="227"/>
    </row>
    <row r="926" spans="1:43" s="13" customFormat="1" ht="12.75" outlineLevel="2" x14ac:dyDescent="0.2">
      <c r="A926" s="360" t="s">
        <v>1534</v>
      </c>
      <c r="B926" s="361" t="s">
        <v>2404</v>
      </c>
      <c r="C926" s="362" t="s">
        <v>3265</v>
      </c>
      <c r="D926" s="363"/>
      <c r="E926" s="364"/>
      <c r="F926" s="227">
        <v>1072515.0830000001</v>
      </c>
      <c r="G926" s="227">
        <v>1335712.1229999999</v>
      </c>
      <c r="H926" s="227">
        <f t="shared" si="126"/>
        <v>-263197.0399999998</v>
      </c>
      <c r="I926" s="437">
        <f t="shared" si="127"/>
        <v>-0.19704623134576418</v>
      </c>
      <c r="J926" s="437"/>
      <c r="K926" s="365"/>
      <c r="L926" s="18">
        <v>1335712.1229999999</v>
      </c>
      <c r="M926" s="234">
        <f t="shared" si="128"/>
        <v>-263197.0399999998</v>
      </c>
      <c r="N926" s="365"/>
      <c r="O926" s="18">
        <v>1085848.713</v>
      </c>
      <c r="P926" s="234">
        <f t="shared" si="129"/>
        <v>-13333.629999999888</v>
      </c>
      <c r="Q926" s="353"/>
      <c r="R926" s="226">
        <v>1211533.6629999999</v>
      </c>
      <c r="S926" s="226">
        <v>1230645.6029999999</v>
      </c>
      <c r="T926" s="227">
        <v>1252906.753</v>
      </c>
      <c r="U926" s="227">
        <v>1281220.3430000001</v>
      </c>
      <c r="V926" s="227">
        <v>1307370.693</v>
      </c>
      <c r="W926" s="227">
        <v>1332865.223</v>
      </c>
      <c r="X926" s="227">
        <v>1353789.023</v>
      </c>
      <c r="Y926" s="227">
        <v>1385465.4129999999</v>
      </c>
      <c r="Z926" s="227">
        <v>1423499.473</v>
      </c>
      <c r="AA926" s="227">
        <v>1544198.1629999999</v>
      </c>
      <c r="AB926" s="227">
        <v>1566096.5530000001</v>
      </c>
      <c r="AC926" s="227">
        <v>1333926.0530000001</v>
      </c>
      <c r="AD926" s="227">
        <v>1335712.1229999999</v>
      </c>
      <c r="AE926" s="226">
        <v>1346863.6529999999</v>
      </c>
      <c r="AF926" s="227">
        <v>1465302.8430000001</v>
      </c>
      <c r="AG926" s="227">
        <v>1488276.223</v>
      </c>
      <c r="AH926" s="227">
        <v>1559621.723</v>
      </c>
      <c r="AI926" s="227">
        <v>1555198.753</v>
      </c>
      <c r="AJ926" s="227">
        <v>1616454.3929999999</v>
      </c>
      <c r="AK926" s="227">
        <v>1613746.1129999999</v>
      </c>
      <c r="AL926" s="227">
        <v>1620873.963</v>
      </c>
      <c r="AM926" s="227">
        <v>1086186.1329999999</v>
      </c>
      <c r="AN926" s="227">
        <v>1086855.8230000001</v>
      </c>
      <c r="AO926" s="227">
        <v>1085848.713</v>
      </c>
      <c r="AP926" s="228">
        <v>1072515.0830000001</v>
      </c>
      <c r="AQ926" s="227"/>
    </row>
    <row r="927" spans="1:43" s="13" customFormat="1" ht="12.75" outlineLevel="2" x14ac:dyDescent="0.2">
      <c r="A927" s="360" t="s">
        <v>1535</v>
      </c>
      <c r="B927" s="361" t="s">
        <v>2405</v>
      </c>
      <c r="C927" s="362" t="s">
        <v>3266</v>
      </c>
      <c r="D927" s="363"/>
      <c r="E927" s="364"/>
      <c r="F927" s="227">
        <v>0</v>
      </c>
      <c r="G927" s="227">
        <v>0</v>
      </c>
      <c r="H927" s="227">
        <f t="shared" si="126"/>
        <v>0</v>
      </c>
      <c r="I927" s="437">
        <f t="shared" si="127"/>
        <v>0</v>
      </c>
      <c r="J927" s="437"/>
      <c r="K927" s="365"/>
      <c r="L927" s="18">
        <v>0</v>
      </c>
      <c r="M927" s="234">
        <f t="shared" si="128"/>
        <v>0</v>
      </c>
      <c r="N927" s="365"/>
      <c r="O927" s="18">
        <v>-16759.79</v>
      </c>
      <c r="P927" s="234">
        <f t="shared" si="129"/>
        <v>16759.79</v>
      </c>
      <c r="Q927" s="353"/>
      <c r="R927" s="226">
        <v>0</v>
      </c>
      <c r="S927" s="226">
        <v>-3011.25</v>
      </c>
      <c r="T927" s="227">
        <v>-3011.25</v>
      </c>
      <c r="U927" s="227">
        <v>0</v>
      </c>
      <c r="V927" s="227">
        <v>-3011.25</v>
      </c>
      <c r="W927" s="227">
        <v>-3011.25</v>
      </c>
      <c r="X927" s="227">
        <v>0</v>
      </c>
      <c r="Y927" s="227">
        <v>-3011.25</v>
      </c>
      <c r="Z927" s="227">
        <v>-3011.25</v>
      </c>
      <c r="AA927" s="227">
        <v>0</v>
      </c>
      <c r="AB927" s="227">
        <v>-3011.25</v>
      </c>
      <c r="AC927" s="227">
        <v>-3011.25</v>
      </c>
      <c r="AD927" s="227">
        <v>0</v>
      </c>
      <c r="AE927" s="226">
        <v>-3011.25</v>
      </c>
      <c r="AF927" s="227">
        <v>-3011.25</v>
      </c>
      <c r="AG927" s="227">
        <v>0</v>
      </c>
      <c r="AH927" s="227">
        <v>-3652.78</v>
      </c>
      <c r="AI927" s="227">
        <v>-3652.78</v>
      </c>
      <c r="AJ927" s="227">
        <v>0</v>
      </c>
      <c r="AK927" s="227">
        <v>-3011.25</v>
      </c>
      <c r="AL927" s="227">
        <v>-3011.25</v>
      </c>
      <c r="AM927" s="227">
        <v>0</v>
      </c>
      <c r="AN927" s="227">
        <v>-2962.7000000000003</v>
      </c>
      <c r="AO927" s="227">
        <v>-16759.79</v>
      </c>
      <c r="AP927" s="228">
        <v>0</v>
      </c>
      <c r="AQ927" s="227"/>
    </row>
    <row r="928" spans="1:43" s="13" customFormat="1" ht="12.75" outlineLevel="2" x14ac:dyDescent="0.2">
      <c r="A928" s="360" t="s">
        <v>1536</v>
      </c>
      <c r="B928" s="361" t="s">
        <v>2406</v>
      </c>
      <c r="C928" s="362" t="s">
        <v>3267</v>
      </c>
      <c r="D928" s="363"/>
      <c r="E928" s="364"/>
      <c r="F928" s="227">
        <v>0</v>
      </c>
      <c r="G928" s="227">
        <v>0</v>
      </c>
      <c r="H928" s="227">
        <f t="shared" si="126"/>
        <v>0</v>
      </c>
      <c r="I928" s="437">
        <f t="shared" si="127"/>
        <v>0</v>
      </c>
      <c r="J928" s="437"/>
      <c r="K928" s="365"/>
      <c r="L928" s="18">
        <v>0</v>
      </c>
      <c r="M928" s="234">
        <f t="shared" si="128"/>
        <v>0</v>
      </c>
      <c r="N928" s="365"/>
      <c r="O928" s="18">
        <v>0</v>
      </c>
      <c r="P928" s="234">
        <f t="shared" si="129"/>
        <v>0</v>
      </c>
      <c r="Q928" s="353"/>
      <c r="R928" s="226">
        <v>0</v>
      </c>
      <c r="S928" s="226">
        <v>0</v>
      </c>
      <c r="T928" s="227">
        <v>0</v>
      </c>
      <c r="U928" s="227">
        <v>0</v>
      </c>
      <c r="V928" s="227">
        <v>0</v>
      </c>
      <c r="W928" s="227">
        <v>0</v>
      </c>
      <c r="X928" s="227">
        <v>0</v>
      </c>
      <c r="Y928" s="227">
        <v>0</v>
      </c>
      <c r="Z928" s="227">
        <v>0</v>
      </c>
      <c r="AA928" s="227">
        <v>0</v>
      </c>
      <c r="AB928" s="227">
        <v>0</v>
      </c>
      <c r="AC928" s="227">
        <v>0</v>
      </c>
      <c r="AD928" s="227">
        <v>0</v>
      </c>
      <c r="AE928" s="226">
        <v>0</v>
      </c>
      <c r="AF928" s="227">
        <v>0</v>
      </c>
      <c r="AG928" s="227">
        <v>0</v>
      </c>
      <c r="AH928" s="227">
        <v>0</v>
      </c>
      <c r="AI928" s="227">
        <v>0</v>
      </c>
      <c r="AJ928" s="227">
        <v>0</v>
      </c>
      <c r="AK928" s="227">
        <v>0</v>
      </c>
      <c r="AL928" s="227">
        <v>0</v>
      </c>
      <c r="AM928" s="227">
        <v>0.01</v>
      </c>
      <c r="AN928" s="227">
        <v>0</v>
      </c>
      <c r="AO928" s="227">
        <v>0</v>
      </c>
      <c r="AP928" s="228">
        <v>0</v>
      </c>
      <c r="AQ928" s="227"/>
    </row>
    <row r="929" spans="1:43" s="13" customFormat="1" ht="12.75" outlineLevel="2" x14ac:dyDescent="0.2">
      <c r="A929" s="360" t="s">
        <v>1537</v>
      </c>
      <c r="B929" s="361" t="s">
        <v>2407</v>
      </c>
      <c r="C929" s="362" t="s">
        <v>3268</v>
      </c>
      <c r="D929" s="363"/>
      <c r="E929" s="364"/>
      <c r="F929" s="227">
        <v>0</v>
      </c>
      <c r="G929" s="227">
        <v>1634.32</v>
      </c>
      <c r="H929" s="227">
        <f t="shared" si="126"/>
        <v>-1634.32</v>
      </c>
      <c r="I929" s="437" t="str">
        <f t="shared" si="127"/>
        <v>N.M.</v>
      </c>
      <c r="J929" s="437"/>
      <c r="K929" s="365"/>
      <c r="L929" s="18">
        <v>1634.32</v>
      </c>
      <c r="M929" s="234">
        <f t="shared" si="128"/>
        <v>-1634.32</v>
      </c>
      <c r="N929" s="365"/>
      <c r="O929" s="18">
        <v>0</v>
      </c>
      <c r="P929" s="234">
        <f t="shared" si="129"/>
        <v>0</v>
      </c>
      <c r="Q929" s="353"/>
      <c r="R929" s="226">
        <v>0</v>
      </c>
      <c r="S929" s="226">
        <v>0</v>
      </c>
      <c r="T929" s="227">
        <v>0</v>
      </c>
      <c r="U929" s="227">
        <v>0</v>
      </c>
      <c r="V929" s="227">
        <v>0</v>
      </c>
      <c r="W929" s="227">
        <v>0</v>
      </c>
      <c r="X929" s="227">
        <v>0</v>
      </c>
      <c r="Y929" s="227">
        <v>0</v>
      </c>
      <c r="Z929" s="227">
        <v>0</v>
      </c>
      <c r="AA929" s="227">
        <v>0</v>
      </c>
      <c r="AB929" s="227">
        <v>0</v>
      </c>
      <c r="AC929" s="227">
        <v>0</v>
      </c>
      <c r="AD929" s="227">
        <v>1634.32</v>
      </c>
      <c r="AE929" s="226">
        <v>13.22</v>
      </c>
      <c r="AF929" s="227">
        <v>0</v>
      </c>
      <c r="AG929" s="227">
        <v>0</v>
      </c>
      <c r="AH929" s="227">
        <v>0</v>
      </c>
      <c r="AI929" s="227">
        <v>0</v>
      </c>
      <c r="AJ929" s="227">
        <v>0</v>
      </c>
      <c r="AK929" s="227">
        <v>0</v>
      </c>
      <c r="AL929" s="227">
        <v>0</v>
      </c>
      <c r="AM929" s="227">
        <v>0</v>
      </c>
      <c r="AN929" s="227">
        <v>0</v>
      </c>
      <c r="AO929" s="227">
        <v>0</v>
      </c>
      <c r="AP929" s="228">
        <v>0</v>
      </c>
      <c r="AQ929" s="227"/>
    </row>
    <row r="930" spans="1:43" s="13" customFormat="1" ht="12.75" outlineLevel="2" x14ac:dyDescent="0.2">
      <c r="A930" s="360" t="s">
        <v>1538</v>
      </c>
      <c r="B930" s="361" t="s">
        <v>2408</v>
      </c>
      <c r="C930" s="362" t="s">
        <v>3269</v>
      </c>
      <c r="D930" s="363"/>
      <c r="E930" s="364"/>
      <c r="F930" s="227">
        <v>0</v>
      </c>
      <c r="G930" s="227">
        <v>7145.6500000000005</v>
      </c>
      <c r="H930" s="227">
        <f t="shared" si="126"/>
        <v>-7145.6500000000005</v>
      </c>
      <c r="I930" s="437" t="str">
        <f t="shared" si="127"/>
        <v>N.M.</v>
      </c>
      <c r="J930" s="437"/>
      <c r="K930" s="365"/>
      <c r="L930" s="18">
        <v>7145.6500000000005</v>
      </c>
      <c r="M930" s="234">
        <f t="shared" si="128"/>
        <v>-7145.6500000000005</v>
      </c>
      <c r="N930" s="365"/>
      <c r="O930" s="18">
        <v>0</v>
      </c>
      <c r="P930" s="234">
        <f t="shared" si="129"/>
        <v>0</v>
      </c>
      <c r="Q930" s="353"/>
      <c r="R930" s="226">
        <v>0</v>
      </c>
      <c r="S930" s="226">
        <v>-2850</v>
      </c>
      <c r="T930" s="227">
        <v>-2850</v>
      </c>
      <c r="U930" s="227">
        <v>0</v>
      </c>
      <c r="V930" s="227">
        <v>-2850</v>
      </c>
      <c r="W930" s="227">
        <v>-2850</v>
      </c>
      <c r="X930" s="227">
        <v>0</v>
      </c>
      <c r="Y930" s="227">
        <v>-2850</v>
      </c>
      <c r="Z930" s="227">
        <v>-2850</v>
      </c>
      <c r="AA930" s="227">
        <v>0</v>
      </c>
      <c r="AB930" s="227">
        <v>-2850</v>
      </c>
      <c r="AC930" s="227">
        <v>-2850</v>
      </c>
      <c r="AD930" s="227">
        <v>7145.6500000000005</v>
      </c>
      <c r="AE930" s="226">
        <v>-2850</v>
      </c>
      <c r="AF930" s="227">
        <v>-2850</v>
      </c>
      <c r="AG930" s="227">
        <v>1361.65</v>
      </c>
      <c r="AH930" s="227">
        <v>-8634</v>
      </c>
      <c r="AI930" s="227">
        <v>-10050</v>
      </c>
      <c r="AJ930" s="227">
        <v>0</v>
      </c>
      <c r="AK930" s="227">
        <v>-10050</v>
      </c>
      <c r="AL930" s="227">
        <v>-10050</v>
      </c>
      <c r="AM930" s="227">
        <v>0</v>
      </c>
      <c r="AN930" s="227">
        <v>0</v>
      </c>
      <c r="AO930" s="227">
        <v>0</v>
      </c>
      <c r="AP930" s="228">
        <v>0</v>
      </c>
      <c r="AQ930" s="227"/>
    </row>
    <row r="931" spans="1:43" s="13" customFormat="1" ht="12.75" outlineLevel="2" x14ac:dyDescent="0.2">
      <c r="A931" s="360" t="s">
        <v>1539</v>
      </c>
      <c r="B931" s="361" t="s">
        <v>2409</v>
      </c>
      <c r="C931" s="362" t="s">
        <v>3270</v>
      </c>
      <c r="D931" s="363"/>
      <c r="E931" s="364"/>
      <c r="F931" s="227">
        <v>0</v>
      </c>
      <c r="G931" s="227">
        <v>0</v>
      </c>
      <c r="H931" s="227">
        <f t="shared" si="126"/>
        <v>0</v>
      </c>
      <c r="I931" s="437">
        <f t="shared" si="127"/>
        <v>0</v>
      </c>
      <c r="J931" s="437"/>
      <c r="K931" s="365"/>
      <c r="L931" s="18">
        <v>0</v>
      </c>
      <c r="M931" s="234">
        <f t="shared" si="128"/>
        <v>0</v>
      </c>
      <c r="N931" s="365"/>
      <c r="O931" s="18">
        <v>0</v>
      </c>
      <c r="P931" s="234">
        <f t="shared" si="129"/>
        <v>0</v>
      </c>
      <c r="Q931" s="353"/>
      <c r="R931" s="226">
        <v>12903.03</v>
      </c>
      <c r="S931" s="226">
        <v>18729.21</v>
      </c>
      <c r="T931" s="227">
        <v>0</v>
      </c>
      <c r="U931" s="227">
        <v>0</v>
      </c>
      <c r="V931" s="227">
        <v>0</v>
      </c>
      <c r="W931" s="227">
        <v>0</v>
      </c>
      <c r="X931" s="227">
        <v>0</v>
      </c>
      <c r="Y931" s="227">
        <v>0</v>
      </c>
      <c r="Z931" s="227">
        <v>0</v>
      </c>
      <c r="AA931" s="227">
        <v>0</v>
      </c>
      <c r="AB931" s="227">
        <v>0</v>
      </c>
      <c r="AC931" s="227">
        <v>0</v>
      </c>
      <c r="AD931" s="227">
        <v>0</v>
      </c>
      <c r="AE931" s="226">
        <v>0</v>
      </c>
      <c r="AF931" s="227">
        <v>0</v>
      </c>
      <c r="AG931" s="227">
        <v>0</v>
      </c>
      <c r="AH931" s="227">
        <v>0</v>
      </c>
      <c r="AI931" s="227">
        <v>0</v>
      </c>
      <c r="AJ931" s="227">
        <v>0</v>
      </c>
      <c r="AK931" s="227">
        <v>0</v>
      </c>
      <c r="AL931" s="227">
        <v>0</v>
      </c>
      <c r="AM931" s="227">
        <v>0</v>
      </c>
      <c r="AN931" s="227">
        <v>0</v>
      </c>
      <c r="AO931" s="227">
        <v>0</v>
      </c>
      <c r="AP931" s="228">
        <v>0</v>
      </c>
      <c r="AQ931" s="227"/>
    </row>
    <row r="932" spans="1:43" s="13" customFormat="1" ht="12.75" outlineLevel="2" x14ac:dyDescent="0.2">
      <c r="A932" s="360" t="s">
        <v>1540</v>
      </c>
      <c r="B932" s="361" t="s">
        <v>2410</v>
      </c>
      <c r="C932" s="362" t="s">
        <v>3271</v>
      </c>
      <c r="D932" s="363"/>
      <c r="E932" s="364"/>
      <c r="F932" s="227">
        <v>0</v>
      </c>
      <c r="G932" s="227">
        <v>0</v>
      </c>
      <c r="H932" s="227">
        <f t="shared" si="126"/>
        <v>0</v>
      </c>
      <c r="I932" s="437">
        <f t="shared" si="127"/>
        <v>0</v>
      </c>
      <c r="J932" s="437"/>
      <c r="K932" s="365"/>
      <c r="L932" s="18">
        <v>0</v>
      </c>
      <c r="M932" s="234">
        <f t="shared" si="128"/>
        <v>0</v>
      </c>
      <c r="N932" s="365"/>
      <c r="O932" s="18">
        <v>0</v>
      </c>
      <c r="P932" s="234">
        <f t="shared" si="129"/>
        <v>0</v>
      </c>
      <c r="Q932" s="353"/>
      <c r="R932" s="226">
        <v>1423373.6600000001</v>
      </c>
      <c r="S932" s="226">
        <v>1186144.6599999999</v>
      </c>
      <c r="T932" s="227">
        <v>948915.66</v>
      </c>
      <c r="U932" s="227">
        <v>711686.66</v>
      </c>
      <c r="V932" s="227">
        <v>474457.66000000003</v>
      </c>
      <c r="W932" s="227">
        <v>237228.66</v>
      </c>
      <c r="X932" s="227">
        <v>0</v>
      </c>
      <c r="Y932" s="227">
        <v>0</v>
      </c>
      <c r="Z932" s="227">
        <v>0</v>
      </c>
      <c r="AA932" s="227">
        <v>0</v>
      </c>
      <c r="AB932" s="227">
        <v>0</v>
      </c>
      <c r="AC932" s="227">
        <v>0</v>
      </c>
      <c r="AD932" s="227">
        <v>0</v>
      </c>
      <c r="AE932" s="226">
        <v>0</v>
      </c>
      <c r="AF932" s="227">
        <v>0</v>
      </c>
      <c r="AG932" s="227">
        <v>0</v>
      </c>
      <c r="AH932" s="227">
        <v>0</v>
      </c>
      <c r="AI932" s="227">
        <v>0</v>
      </c>
      <c r="AJ932" s="227">
        <v>0</v>
      </c>
      <c r="AK932" s="227">
        <v>0</v>
      </c>
      <c r="AL932" s="227">
        <v>0</v>
      </c>
      <c r="AM932" s="227">
        <v>0</v>
      </c>
      <c r="AN932" s="227">
        <v>0</v>
      </c>
      <c r="AO932" s="227">
        <v>0</v>
      </c>
      <c r="AP932" s="228">
        <v>0</v>
      </c>
      <c r="AQ932" s="227"/>
    </row>
    <row r="933" spans="1:43" s="13" customFormat="1" ht="12.75" outlineLevel="2" x14ac:dyDescent="0.2">
      <c r="A933" s="360" t="s">
        <v>1541</v>
      </c>
      <c r="B933" s="361" t="s">
        <v>2411</v>
      </c>
      <c r="C933" s="362" t="s">
        <v>3271</v>
      </c>
      <c r="D933" s="363"/>
      <c r="E933" s="364"/>
      <c r="F933" s="227">
        <v>0</v>
      </c>
      <c r="G933" s="227">
        <v>1405333.33</v>
      </c>
      <c r="H933" s="227">
        <f t="shared" si="126"/>
        <v>-1405333.33</v>
      </c>
      <c r="I933" s="437" t="str">
        <f t="shared" si="127"/>
        <v>N.M.</v>
      </c>
      <c r="J933" s="437"/>
      <c r="K933" s="365"/>
      <c r="L933" s="18">
        <v>1405333.33</v>
      </c>
      <c r="M933" s="234">
        <f t="shared" si="128"/>
        <v>-1405333.33</v>
      </c>
      <c r="N933" s="365"/>
      <c r="O933" s="18">
        <v>0</v>
      </c>
      <c r="P933" s="234">
        <f t="shared" si="129"/>
        <v>0</v>
      </c>
      <c r="Q933" s="353"/>
      <c r="R933" s="226">
        <v>19119251.18</v>
      </c>
      <c r="S933" s="226">
        <v>16711349.18</v>
      </c>
      <c r="T933" s="227">
        <v>15448947.18</v>
      </c>
      <c r="U933" s="227">
        <v>14186545.18</v>
      </c>
      <c r="V933" s="227">
        <v>12924143.18</v>
      </c>
      <c r="W933" s="227">
        <v>11661741.18</v>
      </c>
      <c r="X933" s="227">
        <v>10399335.85</v>
      </c>
      <c r="Y933" s="227">
        <v>8902265.8499999996</v>
      </c>
      <c r="Z933" s="227">
        <v>7405195.8499999996</v>
      </c>
      <c r="AA933" s="227">
        <v>5890760.3300000001</v>
      </c>
      <c r="AB933" s="227">
        <v>4395620.33</v>
      </c>
      <c r="AC933" s="227">
        <v>2900480.33</v>
      </c>
      <c r="AD933" s="227">
        <v>1405333.33</v>
      </c>
      <c r="AE933" s="226">
        <v>1171112.33</v>
      </c>
      <c r="AF933" s="227">
        <v>936891.33000000007</v>
      </c>
      <c r="AG933" s="227">
        <v>702670.33</v>
      </c>
      <c r="AH933" s="227">
        <v>468449.33</v>
      </c>
      <c r="AI933" s="227">
        <v>234228.33000000002</v>
      </c>
      <c r="AJ933" s="227">
        <v>0</v>
      </c>
      <c r="AK933" s="227">
        <v>0</v>
      </c>
      <c r="AL933" s="227">
        <v>0</v>
      </c>
      <c r="AM933" s="227">
        <v>0</v>
      </c>
      <c r="AN933" s="227">
        <v>0</v>
      </c>
      <c r="AO933" s="227">
        <v>0</v>
      </c>
      <c r="AP933" s="228">
        <v>0</v>
      </c>
      <c r="AQ933" s="227"/>
    </row>
    <row r="934" spans="1:43" s="13" customFormat="1" ht="12.75" outlineLevel="2" x14ac:dyDescent="0.2">
      <c r="A934" s="360" t="s">
        <v>1542</v>
      </c>
      <c r="B934" s="361" t="s">
        <v>2412</v>
      </c>
      <c r="C934" s="362" t="s">
        <v>3271</v>
      </c>
      <c r="D934" s="363"/>
      <c r="E934" s="364"/>
      <c r="F934" s="227">
        <v>1409176.78</v>
      </c>
      <c r="G934" s="227">
        <v>19372655</v>
      </c>
      <c r="H934" s="227">
        <f t="shared" si="126"/>
        <v>-17963478.219999999</v>
      </c>
      <c r="I934" s="437">
        <f t="shared" si="127"/>
        <v>-0.92725949127778295</v>
      </c>
      <c r="J934" s="437"/>
      <c r="K934" s="365"/>
      <c r="L934" s="18">
        <v>19372655</v>
      </c>
      <c r="M934" s="234">
        <f t="shared" si="128"/>
        <v>-17963478.219999999</v>
      </c>
      <c r="N934" s="365"/>
      <c r="O934" s="18">
        <v>2922076.7800000003</v>
      </c>
      <c r="P934" s="234">
        <f t="shared" si="129"/>
        <v>-1512900.0000000002</v>
      </c>
      <c r="Q934" s="353"/>
      <c r="R934" s="226">
        <v>0</v>
      </c>
      <c r="S934" s="226">
        <v>0</v>
      </c>
      <c r="T934" s="227">
        <v>0</v>
      </c>
      <c r="U934" s="227">
        <v>0</v>
      </c>
      <c r="V934" s="227">
        <v>0</v>
      </c>
      <c r="W934" s="227">
        <v>0</v>
      </c>
      <c r="X934" s="227">
        <v>0</v>
      </c>
      <c r="Y934" s="227">
        <v>54083</v>
      </c>
      <c r="Z934" s="227">
        <v>49166</v>
      </c>
      <c r="AA934" s="227">
        <v>44249</v>
      </c>
      <c r="AB934" s="227">
        <v>39332</v>
      </c>
      <c r="AC934" s="227">
        <v>34415</v>
      </c>
      <c r="AD934" s="227">
        <v>19372655</v>
      </c>
      <c r="AE934" s="226">
        <v>16855596</v>
      </c>
      <c r="AF934" s="227">
        <v>15572637</v>
      </c>
      <c r="AG934" s="227">
        <v>14289678</v>
      </c>
      <c r="AH934" s="227">
        <v>13006719</v>
      </c>
      <c r="AI934" s="227">
        <v>11723760</v>
      </c>
      <c r="AJ934" s="227">
        <v>10440805</v>
      </c>
      <c r="AK934" s="227">
        <v>8930843.4499999993</v>
      </c>
      <c r="AL934" s="227">
        <v>7421834.4500000002</v>
      </c>
      <c r="AM934" s="227">
        <v>5947884.7800000003</v>
      </c>
      <c r="AN934" s="227">
        <v>4434980.78</v>
      </c>
      <c r="AO934" s="227">
        <v>2922076.7800000003</v>
      </c>
      <c r="AP934" s="228">
        <v>1409176.78</v>
      </c>
      <c r="AQ934" s="227"/>
    </row>
    <row r="935" spans="1:43" s="13" customFormat="1" ht="12.75" outlineLevel="2" x14ac:dyDescent="0.2">
      <c r="A935" s="360" t="s">
        <v>1543</v>
      </c>
      <c r="B935" s="361" t="s">
        <v>2413</v>
      </c>
      <c r="C935" s="362" t="s">
        <v>3271</v>
      </c>
      <c r="D935" s="363"/>
      <c r="E935" s="364"/>
      <c r="F935" s="227">
        <v>22263332</v>
      </c>
      <c r="G935" s="227">
        <v>0</v>
      </c>
      <c r="H935" s="227">
        <f t="shared" si="126"/>
        <v>22263332</v>
      </c>
      <c r="I935" s="437" t="str">
        <f t="shared" si="127"/>
        <v>N.M.</v>
      </c>
      <c r="J935" s="437"/>
      <c r="K935" s="365"/>
      <c r="L935" s="18">
        <v>0</v>
      </c>
      <c r="M935" s="234">
        <f t="shared" si="128"/>
        <v>22263332</v>
      </c>
      <c r="N935" s="365"/>
      <c r="O935" s="18">
        <v>34415</v>
      </c>
      <c r="P935" s="234">
        <f t="shared" si="129"/>
        <v>22228917</v>
      </c>
      <c r="Q935" s="353"/>
      <c r="R935" s="226">
        <v>0</v>
      </c>
      <c r="S935" s="226">
        <v>0</v>
      </c>
      <c r="T935" s="227">
        <v>0</v>
      </c>
      <c r="U935" s="227">
        <v>0</v>
      </c>
      <c r="V935" s="227">
        <v>0</v>
      </c>
      <c r="W935" s="227">
        <v>0</v>
      </c>
      <c r="X935" s="227">
        <v>0</v>
      </c>
      <c r="Y935" s="227">
        <v>0</v>
      </c>
      <c r="Z935" s="227">
        <v>0</v>
      </c>
      <c r="AA935" s="227">
        <v>0</v>
      </c>
      <c r="AB935" s="227">
        <v>0</v>
      </c>
      <c r="AC935" s="227">
        <v>0</v>
      </c>
      <c r="AD935" s="227">
        <v>0</v>
      </c>
      <c r="AE935" s="226">
        <v>0</v>
      </c>
      <c r="AF935" s="227">
        <v>0</v>
      </c>
      <c r="AG935" s="227">
        <v>0</v>
      </c>
      <c r="AH935" s="227">
        <v>0</v>
      </c>
      <c r="AI935" s="227">
        <v>0</v>
      </c>
      <c r="AJ935" s="227">
        <v>0</v>
      </c>
      <c r="AK935" s="227">
        <v>54083</v>
      </c>
      <c r="AL935" s="227">
        <v>49166</v>
      </c>
      <c r="AM935" s="227">
        <v>44249</v>
      </c>
      <c r="AN935" s="227">
        <v>39332</v>
      </c>
      <c r="AO935" s="227">
        <v>34415</v>
      </c>
      <c r="AP935" s="228">
        <v>22263332</v>
      </c>
      <c r="AQ935" s="227"/>
    </row>
    <row r="936" spans="1:43" s="13" customFormat="1" ht="12.75" outlineLevel="2" x14ac:dyDescent="0.2">
      <c r="A936" s="360" t="s">
        <v>1544</v>
      </c>
      <c r="B936" s="361" t="s">
        <v>2414</v>
      </c>
      <c r="C936" s="362" t="s">
        <v>3272</v>
      </c>
      <c r="D936" s="363"/>
      <c r="E936" s="364"/>
      <c r="F936" s="227">
        <v>0</v>
      </c>
      <c r="G936" s="227">
        <v>0</v>
      </c>
      <c r="H936" s="227">
        <f t="shared" si="126"/>
        <v>0</v>
      </c>
      <c r="I936" s="437">
        <f t="shared" si="127"/>
        <v>0</v>
      </c>
      <c r="J936" s="437"/>
      <c r="K936" s="365"/>
      <c r="L936" s="18">
        <v>0</v>
      </c>
      <c r="M936" s="234">
        <f t="shared" si="128"/>
        <v>0</v>
      </c>
      <c r="N936" s="365"/>
      <c r="O936" s="18">
        <v>-1046.17</v>
      </c>
      <c r="P936" s="234">
        <f t="shared" si="129"/>
        <v>1046.17</v>
      </c>
      <c r="Q936" s="353"/>
      <c r="R936" s="226">
        <v>0</v>
      </c>
      <c r="S936" s="226">
        <v>130.47999999999999</v>
      </c>
      <c r="T936" s="227">
        <v>0</v>
      </c>
      <c r="U936" s="227">
        <v>50</v>
      </c>
      <c r="V936" s="227">
        <v>11.52</v>
      </c>
      <c r="W936" s="227">
        <v>-218</v>
      </c>
      <c r="X936" s="227">
        <v>0</v>
      </c>
      <c r="Y936" s="227">
        <v>-644.1</v>
      </c>
      <c r="Z936" s="227">
        <v>-644.1</v>
      </c>
      <c r="AA936" s="227">
        <v>0</v>
      </c>
      <c r="AB936" s="227">
        <v>-42.38</v>
      </c>
      <c r="AC936" s="227">
        <v>-753.21</v>
      </c>
      <c r="AD936" s="227">
        <v>0</v>
      </c>
      <c r="AE936" s="226">
        <v>-859.58</v>
      </c>
      <c r="AF936" s="227">
        <v>-1034.3600000000001</v>
      </c>
      <c r="AG936" s="227">
        <v>0</v>
      </c>
      <c r="AH936" s="227">
        <v>-939.17000000000007</v>
      </c>
      <c r="AI936" s="227">
        <v>-665.1</v>
      </c>
      <c r="AJ936" s="227">
        <v>0</v>
      </c>
      <c r="AK936" s="227">
        <v>-932.17000000000007</v>
      </c>
      <c r="AL936" s="227">
        <v>-867.48</v>
      </c>
      <c r="AM936" s="227">
        <v>0</v>
      </c>
      <c r="AN936" s="227">
        <v>-1032.46</v>
      </c>
      <c r="AO936" s="227">
        <v>-1046.17</v>
      </c>
      <c r="AP936" s="228">
        <v>0</v>
      </c>
      <c r="AQ936" s="227"/>
    </row>
    <row r="937" spans="1:43" s="13" customFormat="1" ht="12.75" outlineLevel="2" x14ac:dyDescent="0.2">
      <c r="A937" s="360" t="s">
        <v>1545</v>
      </c>
      <c r="B937" s="361" t="s">
        <v>2415</v>
      </c>
      <c r="C937" s="362" t="s">
        <v>3273</v>
      </c>
      <c r="D937" s="363"/>
      <c r="E937" s="364"/>
      <c r="F937" s="227">
        <v>230737.50399999999</v>
      </c>
      <c r="G937" s="227">
        <v>478103.304</v>
      </c>
      <c r="H937" s="227">
        <f t="shared" si="126"/>
        <v>-247365.80000000002</v>
      </c>
      <c r="I937" s="437">
        <f t="shared" si="127"/>
        <v>-0.51738985681638383</v>
      </c>
      <c r="J937" s="437"/>
      <c r="K937" s="365"/>
      <c r="L937" s="18">
        <v>478103.304</v>
      </c>
      <c r="M937" s="234">
        <f t="shared" si="128"/>
        <v>-247365.80000000002</v>
      </c>
      <c r="N937" s="365"/>
      <c r="O937" s="18">
        <v>236150.59400000001</v>
      </c>
      <c r="P937" s="234">
        <f t="shared" si="129"/>
        <v>-5413.0900000000256</v>
      </c>
      <c r="Q937" s="353"/>
      <c r="R937" s="226">
        <v>724522.37399999995</v>
      </c>
      <c r="S937" s="226">
        <v>524655.14399999997</v>
      </c>
      <c r="T937" s="227">
        <v>548631.78399999999</v>
      </c>
      <c r="U937" s="227">
        <v>518510.14399999997</v>
      </c>
      <c r="V937" s="227">
        <v>495349.78399999999</v>
      </c>
      <c r="W937" s="227">
        <v>385950.82400000002</v>
      </c>
      <c r="X937" s="227">
        <v>202876.41399999999</v>
      </c>
      <c r="Y937" s="227">
        <v>284715.91399999999</v>
      </c>
      <c r="Z937" s="227">
        <v>283451.53399999999</v>
      </c>
      <c r="AA937" s="227">
        <v>2544776.2239999999</v>
      </c>
      <c r="AB937" s="227">
        <v>540161.46400000004</v>
      </c>
      <c r="AC937" s="227">
        <v>601524.86399999994</v>
      </c>
      <c r="AD937" s="227">
        <v>478103.304</v>
      </c>
      <c r="AE937" s="226">
        <v>617498.57400000002</v>
      </c>
      <c r="AF937" s="227">
        <v>387513.03399999999</v>
      </c>
      <c r="AG937" s="227">
        <v>458608.46399999998</v>
      </c>
      <c r="AH937" s="227">
        <v>481063.21399999998</v>
      </c>
      <c r="AI937" s="227">
        <v>524359.29399999999</v>
      </c>
      <c r="AJ937" s="227">
        <v>579636.98400000005</v>
      </c>
      <c r="AK937" s="227">
        <v>605861.13399999996</v>
      </c>
      <c r="AL937" s="227">
        <v>448193.60399999999</v>
      </c>
      <c r="AM937" s="227">
        <v>457752.114</v>
      </c>
      <c r="AN937" s="227">
        <v>438421.59399999998</v>
      </c>
      <c r="AO937" s="227">
        <v>236150.59400000001</v>
      </c>
      <c r="AP937" s="228">
        <v>230737.50399999999</v>
      </c>
      <c r="AQ937" s="227"/>
    </row>
    <row r="938" spans="1:43" s="13" customFormat="1" ht="12.75" outlineLevel="2" x14ac:dyDescent="0.2">
      <c r="A938" s="360" t="s">
        <v>1546</v>
      </c>
      <c r="B938" s="361" t="s">
        <v>2416</v>
      </c>
      <c r="C938" s="362" t="s">
        <v>3274</v>
      </c>
      <c r="D938" s="363"/>
      <c r="E938" s="364"/>
      <c r="F938" s="227">
        <v>0</v>
      </c>
      <c r="G938" s="227">
        <v>0</v>
      </c>
      <c r="H938" s="227">
        <f t="shared" si="126"/>
        <v>0</v>
      </c>
      <c r="I938" s="437">
        <f t="shared" si="127"/>
        <v>0</v>
      </c>
      <c r="J938" s="437"/>
      <c r="K938" s="365"/>
      <c r="L938" s="18">
        <v>0</v>
      </c>
      <c r="M938" s="234">
        <f t="shared" si="128"/>
        <v>0</v>
      </c>
      <c r="N938" s="365"/>
      <c r="O938" s="18">
        <v>-91.3</v>
      </c>
      <c r="P938" s="234">
        <f t="shared" si="129"/>
        <v>91.3</v>
      </c>
      <c r="Q938" s="353"/>
      <c r="R938" s="226">
        <v>0</v>
      </c>
      <c r="S938" s="226">
        <v>0</v>
      </c>
      <c r="T938" s="227">
        <v>0</v>
      </c>
      <c r="U938" s="227">
        <v>0</v>
      </c>
      <c r="V938" s="227">
        <v>0</v>
      </c>
      <c r="W938" s="227">
        <v>0</v>
      </c>
      <c r="X938" s="227">
        <v>0</v>
      </c>
      <c r="Y938" s="227">
        <v>0</v>
      </c>
      <c r="Z938" s="227">
        <v>0</v>
      </c>
      <c r="AA938" s="227">
        <v>0</v>
      </c>
      <c r="AB938" s="227">
        <v>-400.1</v>
      </c>
      <c r="AC938" s="227">
        <v>0</v>
      </c>
      <c r="AD938" s="227">
        <v>0</v>
      </c>
      <c r="AE938" s="226">
        <v>0</v>
      </c>
      <c r="AF938" s="227">
        <v>1250.1600000000001</v>
      </c>
      <c r="AG938" s="227">
        <v>0</v>
      </c>
      <c r="AH938" s="227">
        <v>0</v>
      </c>
      <c r="AI938" s="227">
        <v>0</v>
      </c>
      <c r="AJ938" s="227">
        <v>0</v>
      </c>
      <c r="AK938" s="227">
        <v>0</v>
      </c>
      <c r="AL938" s="227">
        <v>0</v>
      </c>
      <c r="AM938" s="227">
        <v>0</v>
      </c>
      <c r="AN938" s="227">
        <v>-91.3</v>
      </c>
      <c r="AO938" s="227">
        <v>-91.3</v>
      </c>
      <c r="AP938" s="228">
        <v>0</v>
      </c>
      <c r="AQ938" s="227"/>
    </row>
    <row r="939" spans="1:43" s="13" customFormat="1" ht="12.75" outlineLevel="2" x14ac:dyDescent="0.2">
      <c r="A939" s="360" t="s">
        <v>1547</v>
      </c>
      <c r="B939" s="361" t="s">
        <v>2417</v>
      </c>
      <c r="C939" s="362" t="s">
        <v>3275</v>
      </c>
      <c r="D939" s="363"/>
      <c r="E939" s="364"/>
      <c r="F939" s="227">
        <v>0</v>
      </c>
      <c r="G939" s="227">
        <v>1042778.31</v>
      </c>
      <c r="H939" s="227">
        <f t="shared" si="126"/>
        <v>-1042778.31</v>
      </c>
      <c r="I939" s="437" t="str">
        <f t="shared" si="127"/>
        <v>N.M.</v>
      </c>
      <c r="J939" s="437"/>
      <c r="K939" s="365"/>
      <c r="L939" s="18">
        <v>1042778.31</v>
      </c>
      <c r="M939" s="234">
        <f t="shared" si="128"/>
        <v>-1042778.31</v>
      </c>
      <c r="N939" s="365"/>
      <c r="O939" s="18">
        <v>0</v>
      </c>
      <c r="P939" s="234">
        <f t="shared" si="129"/>
        <v>0</v>
      </c>
      <c r="Q939" s="353"/>
      <c r="R939" s="226">
        <v>1095197.54</v>
      </c>
      <c r="S939" s="226">
        <v>1146092.1400000001</v>
      </c>
      <c r="T939" s="227">
        <v>1073665.1599999999</v>
      </c>
      <c r="U939" s="227">
        <v>996141.46</v>
      </c>
      <c r="V939" s="227">
        <v>984403.44000000006</v>
      </c>
      <c r="W939" s="227">
        <v>890238.23</v>
      </c>
      <c r="X939" s="227">
        <v>917262.03</v>
      </c>
      <c r="Y939" s="227">
        <v>914987.64</v>
      </c>
      <c r="Z939" s="227">
        <v>856704.31</v>
      </c>
      <c r="AA939" s="227">
        <v>872440.1</v>
      </c>
      <c r="AB939" s="227">
        <v>867747.85</v>
      </c>
      <c r="AC939" s="227">
        <v>858620.14</v>
      </c>
      <c r="AD939" s="227">
        <v>1042778.31</v>
      </c>
      <c r="AE939" s="226">
        <v>1215520.45</v>
      </c>
      <c r="AF939" s="227">
        <v>13073.09</v>
      </c>
      <c r="AG939" s="227">
        <v>13073.09</v>
      </c>
      <c r="AH939" s="227">
        <v>11692.95</v>
      </c>
      <c r="AI939" s="227">
        <v>9594.2100000000009</v>
      </c>
      <c r="AJ939" s="227">
        <v>0</v>
      </c>
      <c r="AK939" s="227">
        <v>0</v>
      </c>
      <c r="AL939" s="227">
        <v>0</v>
      </c>
      <c r="AM939" s="227">
        <v>0</v>
      </c>
      <c r="AN939" s="227">
        <v>0</v>
      </c>
      <c r="AO939" s="227">
        <v>0</v>
      </c>
      <c r="AP939" s="228">
        <v>0</v>
      </c>
      <c r="AQ939" s="227"/>
    </row>
    <row r="940" spans="1:43" s="13" customFormat="1" ht="12.75" outlineLevel="2" x14ac:dyDescent="0.2">
      <c r="A940" s="360" t="s">
        <v>1548</v>
      </c>
      <c r="B940" s="361" t="s">
        <v>2418</v>
      </c>
      <c r="C940" s="362" t="s">
        <v>3276</v>
      </c>
      <c r="D940" s="363"/>
      <c r="E940" s="364"/>
      <c r="F940" s="227">
        <v>0</v>
      </c>
      <c r="G940" s="227">
        <v>0</v>
      </c>
      <c r="H940" s="227">
        <f t="shared" si="126"/>
        <v>0</v>
      </c>
      <c r="I940" s="437">
        <f t="shared" si="127"/>
        <v>0</v>
      </c>
      <c r="J940" s="437"/>
      <c r="K940" s="365"/>
      <c r="L940" s="18">
        <v>0</v>
      </c>
      <c r="M940" s="234">
        <f t="shared" si="128"/>
        <v>0</v>
      </c>
      <c r="N940" s="365"/>
      <c r="O940" s="18">
        <v>0</v>
      </c>
      <c r="P940" s="234">
        <f t="shared" si="129"/>
        <v>0</v>
      </c>
      <c r="Q940" s="353"/>
      <c r="R940" s="226">
        <v>0</v>
      </c>
      <c r="S940" s="226">
        <v>446233</v>
      </c>
      <c r="T940" s="227">
        <v>405666</v>
      </c>
      <c r="U940" s="227">
        <v>365099</v>
      </c>
      <c r="V940" s="227">
        <v>324532</v>
      </c>
      <c r="W940" s="227">
        <v>283965</v>
      </c>
      <c r="X940" s="227">
        <v>243398</v>
      </c>
      <c r="Y940" s="227">
        <v>202831</v>
      </c>
      <c r="Z940" s="227">
        <v>162264</v>
      </c>
      <c r="AA940" s="227">
        <v>121697</v>
      </c>
      <c r="AB940" s="227">
        <v>81130</v>
      </c>
      <c r="AC940" s="227">
        <v>40563</v>
      </c>
      <c r="AD940" s="227">
        <v>0</v>
      </c>
      <c r="AE940" s="226">
        <v>0</v>
      </c>
      <c r="AF940" s="227">
        <v>0</v>
      </c>
      <c r="AG940" s="227">
        <v>0</v>
      </c>
      <c r="AH940" s="227">
        <v>0</v>
      </c>
      <c r="AI940" s="227">
        <v>0</v>
      </c>
      <c r="AJ940" s="227">
        <v>0</v>
      </c>
      <c r="AK940" s="227">
        <v>0</v>
      </c>
      <c r="AL940" s="227">
        <v>0</v>
      </c>
      <c r="AM940" s="227">
        <v>0</v>
      </c>
      <c r="AN940" s="227">
        <v>0</v>
      </c>
      <c r="AO940" s="227">
        <v>0</v>
      </c>
      <c r="AP940" s="228">
        <v>0</v>
      </c>
      <c r="AQ940" s="227"/>
    </row>
    <row r="941" spans="1:43" s="13" customFormat="1" ht="12.75" outlineLevel="2" x14ac:dyDescent="0.2">
      <c r="A941" s="360" t="s">
        <v>1549</v>
      </c>
      <c r="B941" s="361" t="s">
        <v>2419</v>
      </c>
      <c r="C941" s="362" t="s">
        <v>3276</v>
      </c>
      <c r="D941" s="363"/>
      <c r="E941" s="364"/>
      <c r="F941" s="227">
        <v>0</v>
      </c>
      <c r="G941" s="227">
        <v>0</v>
      </c>
      <c r="H941" s="227">
        <f t="shared" si="126"/>
        <v>0</v>
      </c>
      <c r="I941" s="437">
        <f t="shared" si="127"/>
        <v>0</v>
      </c>
      <c r="J941" s="437"/>
      <c r="K941" s="365"/>
      <c r="L941" s="18">
        <v>0</v>
      </c>
      <c r="M941" s="234">
        <f t="shared" si="128"/>
        <v>0</v>
      </c>
      <c r="N941" s="365"/>
      <c r="O941" s="18">
        <v>43812</v>
      </c>
      <c r="P941" s="234">
        <f t="shared" si="129"/>
        <v>-43812</v>
      </c>
      <c r="Q941" s="353"/>
      <c r="R941" s="226">
        <v>0</v>
      </c>
      <c r="S941" s="226">
        <v>0</v>
      </c>
      <c r="T941" s="227">
        <v>0</v>
      </c>
      <c r="U941" s="227">
        <v>0</v>
      </c>
      <c r="V941" s="227">
        <v>0</v>
      </c>
      <c r="W941" s="227">
        <v>0</v>
      </c>
      <c r="X941" s="227">
        <v>0</v>
      </c>
      <c r="Y941" s="227">
        <v>0</v>
      </c>
      <c r="Z941" s="227">
        <v>0</v>
      </c>
      <c r="AA941" s="227">
        <v>0</v>
      </c>
      <c r="AB941" s="227">
        <v>0</v>
      </c>
      <c r="AC941" s="227">
        <v>0</v>
      </c>
      <c r="AD941" s="227">
        <v>0</v>
      </c>
      <c r="AE941" s="226">
        <v>481892</v>
      </c>
      <c r="AF941" s="227">
        <v>438084</v>
      </c>
      <c r="AG941" s="227">
        <v>394276</v>
      </c>
      <c r="AH941" s="227">
        <v>350468</v>
      </c>
      <c r="AI941" s="227">
        <v>306660</v>
      </c>
      <c r="AJ941" s="227">
        <v>262852</v>
      </c>
      <c r="AK941" s="227">
        <v>219044</v>
      </c>
      <c r="AL941" s="227">
        <v>175236</v>
      </c>
      <c r="AM941" s="227">
        <v>131428</v>
      </c>
      <c r="AN941" s="227">
        <v>87620</v>
      </c>
      <c r="AO941" s="227">
        <v>43812</v>
      </c>
      <c r="AP941" s="228">
        <v>0</v>
      </c>
      <c r="AQ941" s="227"/>
    </row>
    <row r="942" spans="1:43" s="13" customFormat="1" ht="12.75" outlineLevel="2" x14ac:dyDescent="0.2">
      <c r="A942" s="360" t="s">
        <v>1550</v>
      </c>
      <c r="B942" s="361" t="s">
        <v>2420</v>
      </c>
      <c r="C942" s="362" t="s">
        <v>3277</v>
      </c>
      <c r="D942" s="363"/>
      <c r="E942" s="364"/>
      <c r="F942" s="227">
        <v>0</v>
      </c>
      <c r="G942" s="227">
        <v>0</v>
      </c>
      <c r="H942" s="227">
        <f t="shared" ref="H942:H1005" si="130">+F942-G942</f>
        <v>0</v>
      </c>
      <c r="I942" s="437">
        <f t="shared" ref="I942:I1005" si="131">IF(G942&lt;0,IF(H942=0,0,IF(OR(G942=0,F942=0),"N.M.",IF(ABS(H942/G942)&gt;=10,"N.M.",H942/(-G942)))),IF(H942=0,0,IF(OR(G942=0,F942=0),"N.M.",IF(ABS(H942/G942)&gt;=10,"N.M.",H942/G942))))</f>
        <v>0</v>
      </c>
      <c r="J942" s="437"/>
      <c r="K942" s="365"/>
      <c r="L942" s="18">
        <v>0</v>
      </c>
      <c r="M942" s="234">
        <f t="shared" ref="M942:M1005" si="132">F942-L942</f>
        <v>0</v>
      </c>
      <c r="N942" s="365"/>
      <c r="O942" s="18">
        <v>0</v>
      </c>
      <c r="P942" s="234">
        <f t="shared" ref="P942:P1005" si="133">+F942-O942</f>
        <v>0</v>
      </c>
      <c r="Q942" s="353"/>
      <c r="R942" s="226">
        <v>0</v>
      </c>
      <c r="S942" s="226">
        <v>-228142.49</v>
      </c>
      <c r="T942" s="227">
        <v>-547595.93000000005</v>
      </c>
      <c r="U942" s="227">
        <v>0</v>
      </c>
      <c r="V942" s="227">
        <v>-73634.990000000005</v>
      </c>
      <c r="W942" s="227">
        <v>-414119.08</v>
      </c>
      <c r="X942" s="227">
        <v>0</v>
      </c>
      <c r="Y942" s="227">
        <v>-77334.990000000005</v>
      </c>
      <c r="Z942" s="227">
        <v>7133.72</v>
      </c>
      <c r="AA942" s="227">
        <v>0</v>
      </c>
      <c r="AB942" s="227">
        <v>473670.07</v>
      </c>
      <c r="AC942" s="227">
        <v>-443489.19</v>
      </c>
      <c r="AD942" s="227">
        <v>0</v>
      </c>
      <c r="AE942" s="226">
        <v>-84802.47</v>
      </c>
      <c r="AF942" s="227">
        <v>-1056487.75</v>
      </c>
      <c r="AG942" s="227">
        <v>0</v>
      </c>
      <c r="AH942" s="227">
        <v>2113.1999999999998</v>
      </c>
      <c r="AI942" s="227">
        <v>287263.42</v>
      </c>
      <c r="AJ942" s="227">
        <v>181418.33000000002</v>
      </c>
      <c r="AK942" s="227">
        <v>76472.09</v>
      </c>
      <c r="AL942" s="227">
        <v>-62668.22</v>
      </c>
      <c r="AM942" s="227">
        <v>0</v>
      </c>
      <c r="AN942" s="227">
        <v>0</v>
      </c>
      <c r="AO942" s="227">
        <v>0</v>
      </c>
      <c r="AP942" s="228">
        <v>0</v>
      </c>
      <c r="AQ942" s="227"/>
    </row>
    <row r="943" spans="1:43" s="13" customFormat="1" ht="12.75" outlineLevel="2" x14ac:dyDescent="0.2">
      <c r="A943" s="360" t="s">
        <v>1551</v>
      </c>
      <c r="B943" s="361" t="s">
        <v>2421</v>
      </c>
      <c r="C943" s="362" t="s">
        <v>3278</v>
      </c>
      <c r="D943" s="363"/>
      <c r="E943" s="364"/>
      <c r="F943" s="227">
        <v>297688.49</v>
      </c>
      <c r="G943" s="227">
        <v>353209.01</v>
      </c>
      <c r="H943" s="227">
        <f t="shared" si="130"/>
        <v>-55520.520000000019</v>
      </c>
      <c r="I943" s="437">
        <f t="shared" si="131"/>
        <v>-0.15718885540320734</v>
      </c>
      <c r="J943" s="437"/>
      <c r="K943" s="365"/>
      <c r="L943" s="18">
        <v>353209.01</v>
      </c>
      <c r="M943" s="234">
        <f t="shared" si="132"/>
        <v>-55520.520000000019</v>
      </c>
      <c r="N943" s="365"/>
      <c r="O943" s="18">
        <v>312873.73</v>
      </c>
      <c r="P943" s="234">
        <f t="shared" si="133"/>
        <v>-15185.239999999991</v>
      </c>
      <c r="Q943" s="353"/>
      <c r="R943" s="226">
        <v>116117.05</v>
      </c>
      <c r="S943" s="226">
        <v>103701.03</v>
      </c>
      <c r="T943" s="227">
        <v>97600.97</v>
      </c>
      <c r="U943" s="227">
        <v>88069.61</v>
      </c>
      <c r="V943" s="227">
        <v>437623.93</v>
      </c>
      <c r="W943" s="227">
        <v>429203.82</v>
      </c>
      <c r="X943" s="227">
        <v>420783.71</v>
      </c>
      <c r="Y943" s="227">
        <v>412363.60000000003</v>
      </c>
      <c r="Z943" s="227">
        <v>403943.49</v>
      </c>
      <c r="AA943" s="227">
        <v>395523.38</v>
      </c>
      <c r="AB943" s="227">
        <v>369027.97000000003</v>
      </c>
      <c r="AC943" s="227">
        <v>361118.49</v>
      </c>
      <c r="AD943" s="227">
        <v>353209.01</v>
      </c>
      <c r="AE943" s="226">
        <v>343343.73</v>
      </c>
      <c r="AF943" s="227">
        <v>335354.09000000003</v>
      </c>
      <c r="AG943" s="227">
        <v>327364.45</v>
      </c>
      <c r="AH943" s="227">
        <v>319374.81</v>
      </c>
      <c r="AI943" s="227">
        <v>311385.17</v>
      </c>
      <c r="AJ943" s="227">
        <v>303395.53000000003</v>
      </c>
      <c r="AK943" s="227">
        <v>295405.89</v>
      </c>
      <c r="AL943" s="227">
        <v>358429.45</v>
      </c>
      <c r="AM943" s="227">
        <v>343244.21</v>
      </c>
      <c r="AN943" s="227">
        <v>335254.57</v>
      </c>
      <c r="AO943" s="227">
        <v>312873.73</v>
      </c>
      <c r="AP943" s="228">
        <v>297688.49</v>
      </c>
      <c r="AQ943" s="227"/>
    </row>
    <row r="944" spans="1:43" s="13" customFormat="1" ht="12.75" outlineLevel="2" x14ac:dyDescent="0.2">
      <c r="A944" s="360" t="s">
        <v>1552</v>
      </c>
      <c r="B944" s="361" t="s">
        <v>2422</v>
      </c>
      <c r="C944" s="362" t="s">
        <v>3279</v>
      </c>
      <c r="D944" s="363"/>
      <c r="E944" s="364"/>
      <c r="F944" s="227">
        <v>0</v>
      </c>
      <c r="G944" s="227">
        <v>86775.540000000008</v>
      </c>
      <c r="H944" s="227">
        <f t="shared" si="130"/>
        <v>-86775.540000000008</v>
      </c>
      <c r="I944" s="437" t="str">
        <f t="shared" si="131"/>
        <v>N.M.</v>
      </c>
      <c r="J944" s="437"/>
      <c r="K944" s="365"/>
      <c r="L944" s="18">
        <v>86775.540000000008</v>
      </c>
      <c r="M944" s="234">
        <f t="shared" si="132"/>
        <v>-86775.540000000008</v>
      </c>
      <c r="N944" s="365"/>
      <c r="O944" s="18">
        <v>0</v>
      </c>
      <c r="P944" s="234">
        <f t="shared" si="133"/>
        <v>0</v>
      </c>
      <c r="Q944" s="353"/>
      <c r="R944" s="226">
        <v>48571.6</v>
      </c>
      <c r="S944" s="226">
        <v>116529.03</v>
      </c>
      <c r="T944" s="227">
        <v>0</v>
      </c>
      <c r="U944" s="227">
        <v>6068.27</v>
      </c>
      <c r="V944" s="227">
        <v>41806.270000000004</v>
      </c>
      <c r="W944" s="227">
        <v>0</v>
      </c>
      <c r="X944" s="227">
        <v>0</v>
      </c>
      <c r="Y944" s="227">
        <v>0</v>
      </c>
      <c r="Z944" s="227">
        <v>0</v>
      </c>
      <c r="AA944" s="227">
        <v>18639.75</v>
      </c>
      <c r="AB944" s="227">
        <v>18639.75</v>
      </c>
      <c r="AC944" s="227">
        <v>86775.540000000008</v>
      </c>
      <c r="AD944" s="227">
        <v>86775.540000000008</v>
      </c>
      <c r="AE944" s="226">
        <v>58795.71</v>
      </c>
      <c r="AF944" s="227">
        <v>58795.71</v>
      </c>
      <c r="AG944" s="227">
        <v>91794.92</v>
      </c>
      <c r="AH944" s="227">
        <v>142689.56</v>
      </c>
      <c r="AI944" s="227">
        <v>165653.61000000002</v>
      </c>
      <c r="AJ944" s="227">
        <v>10559.19</v>
      </c>
      <c r="AK944" s="227">
        <v>10559.19</v>
      </c>
      <c r="AL944" s="227">
        <v>10559.19</v>
      </c>
      <c r="AM944" s="227">
        <v>0</v>
      </c>
      <c r="AN944" s="227">
        <v>0</v>
      </c>
      <c r="AO944" s="227">
        <v>0</v>
      </c>
      <c r="AP944" s="228">
        <v>0</v>
      </c>
      <c r="AQ944" s="227"/>
    </row>
    <row r="945" spans="1:43" s="13" customFormat="1" ht="12.75" outlineLevel="2" x14ac:dyDescent="0.2">
      <c r="A945" s="360" t="s">
        <v>1553</v>
      </c>
      <c r="B945" s="361" t="s">
        <v>2423</v>
      </c>
      <c r="C945" s="362" t="s">
        <v>3280</v>
      </c>
      <c r="D945" s="363"/>
      <c r="E945" s="364"/>
      <c r="F945" s="227">
        <v>1343177</v>
      </c>
      <c r="G945" s="227">
        <v>0</v>
      </c>
      <c r="H945" s="227">
        <f t="shared" si="130"/>
        <v>1343177</v>
      </c>
      <c r="I945" s="437" t="str">
        <f t="shared" si="131"/>
        <v>N.M.</v>
      </c>
      <c r="J945" s="437"/>
      <c r="K945" s="365"/>
      <c r="L945" s="18">
        <v>0</v>
      </c>
      <c r="M945" s="234">
        <f t="shared" si="132"/>
        <v>1343177</v>
      </c>
      <c r="N945" s="365"/>
      <c r="O945" s="18">
        <v>1525112</v>
      </c>
      <c r="P945" s="234">
        <f t="shared" si="133"/>
        <v>-181935</v>
      </c>
      <c r="Q945" s="353"/>
      <c r="R945" s="226">
        <v>0</v>
      </c>
      <c r="S945" s="226">
        <v>0</v>
      </c>
      <c r="T945" s="227">
        <v>0</v>
      </c>
      <c r="U945" s="227">
        <v>0</v>
      </c>
      <c r="V945" s="227">
        <v>0</v>
      </c>
      <c r="W945" s="227">
        <v>0</v>
      </c>
      <c r="X945" s="227">
        <v>1095191</v>
      </c>
      <c r="Y945" s="227">
        <v>1095191</v>
      </c>
      <c r="Z945" s="227">
        <v>1095191</v>
      </c>
      <c r="AA945" s="227">
        <v>547595.5</v>
      </c>
      <c r="AB945" s="227">
        <v>547595.5</v>
      </c>
      <c r="AC945" s="227">
        <v>547595.5</v>
      </c>
      <c r="AD945" s="227">
        <v>0</v>
      </c>
      <c r="AE945" s="226">
        <v>0</v>
      </c>
      <c r="AF945" s="227">
        <v>0</v>
      </c>
      <c r="AG945" s="227">
        <v>0</v>
      </c>
      <c r="AH945" s="227">
        <v>0</v>
      </c>
      <c r="AI945" s="227">
        <v>0</v>
      </c>
      <c r="AJ945" s="227">
        <v>3050224</v>
      </c>
      <c r="AK945" s="227">
        <v>3050224</v>
      </c>
      <c r="AL945" s="227">
        <v>3050224</v>
      </c>
      <c r="AM945" s="227">
        <v>1525112</v>
      </c>
      <c r="AN945" s="227">
        <v>1525112</v>
      </c>
      <c r="AO945" s="227">
        <v>1525112</v>
      </c>
      <c r="AP945" s="228">
        <v>1343177</v>
      </c>
      <c r="AQ945" s="227"/>
    </row>
    <row r="946" spans="1:43" s="13" customFormat="1" ht="12.75" outlineLevel="2" x14ac:dyDescent="0.2">
      <c r="A946" s="360" t="s">
        <v>1554</v>
      </c>
      <c r="B946" s="361" t="s">
        <v>2424</v>
      </c>
      <c r="C946" s="362" t="s">
        <v>3281</v>
      </c>
      <c r="D946" s="363"/>
      <c r="E946" s="364"/>
      <c r="F946" s="227">
        <v>29461</v>
      </c>
      <c r="G946" s="227">
        <v>53858.130000000005</v>
      </c>
      <c r="H946" s="227">
        <f t="shared" si="130"/>
        <v>-24397.130000000005</v>
      </c>
      <c r="I946" s="437">
        <f t="shared" si="131"/>
        <v>-0.45298880596114277</v>
      </c>
      <c r="J946" s="437"/>
      <c r="K946" s="365"/>
      <c r="L946" s="18">
        <v>53858.130000000005</v>
      </c>
      <c r="M946" s="234">
        <f t="shared" si="132"/>
        <v>-24397.130000000005</v>
      </c>
      <c r="N946" s="365"/>
      <c r="O946" s="18">
        <v>45478.700000000004</v>
      </c>
      <c r="P946" s="234">
        <f t="shared" si="133"/>
        <v>-16017.700000000004</v>
      </c>
      <c r="Q946" s="353"/>
      <c r="R946" s="226">
        <v>0</v>
      </c>
      <c r="S946" s="226">
        <v>0</v>
      </c>
      <c r="T946" s="227">
        <v>23798.43</v>
      </c>
      <c r="U946" s="227">
        <v>33947.19</v>
      </c>
      <c r="V946" s="227">
        <v>37354.28</v>
      </c>
      <c r="W946" s="227">
        <v>43924.86</v>
      </c>
      <c r="X946" s="227">
        <v>67134.09</v>
      </c>
      <c r="Y946" s="227">
        <v>73308.160000000003</v>
      </c>
      <c r="Z946" s="227">
        <v>71784.820000000007</v>
      </c>
      <c r="AA946" s="227">
        <v>53497.270000000004</v>
      </c>
      <c r="AB946" s="227">
        <v>48887.71</v>
      </c>
      <c r="AC946" s="227">
        <v>51050.41</v>
      </c>
      <c r="AD946" s="227">
        <v>53858.130000000005</v>
      </c>
      <c r="AE946" s="226">
        <v>56985.23</v>
      </c>
      <c r="AF946" s="227">
        <v>58080.5</v>
      </c>
      <c r="AG946" s="227">
        <v>65686.64</v>
      </c>
      <c r="AH946" s="227">
        <v>72427.040000000008</v>
      </c>
      <c r="AI946" s="227">
        <v>71979.38</v>
      </c>
      <c r="AJ946" s="227">
        <v>76619.150000000009</v>
      </c>
      <c r="AK946" s="227">
        <v>80740.63</v>
      </c>
      <c r="AL946" s="227">
        <v>79912.73</v>
      </c>
      <c r="AM946" s="227">
        <v>38333.700000000004</v>
      </c>
      <c r="AN946" s="227">
        <v>42063.700000000004</v>
      </c>
      <c r="AO946" s="227">
        <v>45478.700000000004</v>
      </c>
      <c r="AP946" s="228">
        <v>29461</v>
      </c>
      <c r="AQ946" s="227"/>
    </row>
    <row r="947" spans="1:43" s="13" customFormat="1" ht="12.75" outlineLevel="2" x14ac:dyDescent="0.2">
      <c r="A947" s="360" t="s">
        <v>1555</v>
      </c>
      <c r="B947" s="361" t="s">
        <v>2425</v>
      </c>
      <c r="C947" s="362" t="s">
        <v>3282</v>
      </c>
      <c r="D947" s="363"/>
      <c r="E947" s="364"/>
      <c r="F947" s="227">
        <v>-6978.24</v>
      </c>
      <c r="G947" s="227">
        <v>-6978.24</v>
      </c>
      <c r="H947" s="227">
        <f t="shared" si="130"/>
        <v>0</v>
      </c>
      <c r="I947" s="437">
        <f t="shared" si="131"/>
        <v>0</v>
      </c>
      <c r="J947" s="437"/>
      <c r="K947" s="365"/>
      <c r="L947" s="18">
        <v>-6978.24</v>
      </c>
      <c r="M947" s="234">
        <f t="shared" si="132"/>
        <v>0</v>
      </c>
      <c r="N947" s="365"/>
      <c r="O947" s="18">
        <v>-6978.24</v>
      </c>
      <c r="P947" s="234">
        <f t="shared" si="133"/>
        <v>0</v>
      </c>
      <c r="Q947" s="353"/>
      <c r="R947" s="226">
        <v>-6978.24</v>
      </c>
      <c r="S947" s="226">
        <v>-6978.24</v>
      </c>
      <c r="T947" s="227">
        <v>-6978.24</v>
      </c>
      <c r="U947" s="227">
        <v>-6978.24</v>
      </c>
      <c r="V947" s="227">
        <v>-6978.24</v>
      </c>
      <c r="W947" s="227">
        <v>-6978.24</v>
      </c>
      <c r="X947" s="227">
        <v>-6978.24</v>
      </c>
      <c r="Y947" s="227">
        <v>-6978.24</v>
      </c>
      <c r="Z947" s="227">
        <v>-6978.24</v>
      </c>
      <c r="AA947" s="227">
        <v>-6978.24</v>
      </c>
      <c r="AB947" s="227">
        <v>-6978.24</v>
      </c>
      <c r="AC947" s="227">
        <v>-6978.24</v>
      </c>
      <c r="AD947" s="227">
        <v>-6978.24</v>
      </c>
      <c r="AE947" s="226">
        <v>-6978.24</v>
      </c>
      <c r="AF947" s="227">
        <v>-6978.24</v>
      </c>
      <c r="AG947" s="227">
        <v>-6978.24</v>
      </c>
      <c r="AH947" s="227">
        <v>-6978.24</v>
      </c>
      <c r="AI947" s="227">
        <v>-6978.24</v>
      </c>
      <c r="AJ947" s="227">
        <v>-6978.24</v>
      </c>
      <c r="AK947" s="227">
        <v>-6978.24</v>
      </c>
      <c r="AL947" s="227">
        <v>-6978.24</v>
      </c>
      <c r="AM947" s="227">
        <v>-6978.24</v>
      </c>
      <c r="AN947" s="227">
        <v>-6978.24</v>
      </c>
      <c r="AO947" s="227">
        <v>-6978.24</v>
      </c>
      <c r="AP947" s="228">
        <v>-6978.24</v>
      </c>
      <c r="AQ947" s="227"/>
    </row>
    <row r="948" spans="1:43" s="13" customFormat="1" ht="12.75" outlineLevel="2" x14ac:dyDescent="0.2">
      <c r="A948" s="360" t="s">
        <v>1556</v>
      </c>
      <c r="B948" s="361" t="s">
        <v>2426</v>
      </c>
      <c r="C948" s="362" t="s">
        <v>3283</v>
      </c>
      <c r="D948" s="363"/>
      <c r="E948" s="364"/>
      <c r="F948" s="227">
        <v>333703.49</v>
      </c>
      <c r="G948" s="227">
        <v>367354.25</v>
      </c>
      <c r="H948" s="227">
        <f t="shared" si="130"/>
        <v>-33650.760000000009</v>
      </c>
      <c r="I948" s="437">
        <f t="shared" si="131"/>
        <v>-9.1603023512045953E-2</v>
      </c>
      <c r="J948" s="437"/>
      <c r="K948" s="365"/>
      <c r="L948" s="18">
        <v>367354.25</v>
      </c>
      <c r="M948" s="234">
        <f t="shared" si="132"/>
        <v>-33650.760000000009</v>
      </c>
      <c r="N948" s="365"/>
      <c r="O948" s="18">
        <v>336507.72000000003</v>
      </c>
      <c r="P948" s="234">
        <f t="shared" si="133"/>
        <v>-2804.2300000000396</v>
      </c>
      <c r="Q948" s="353"/>
      <c r="R948" s="226">
        <v>401005.01</v>
      </c>
      <c r="S948" s="226">
        <v>398200.78</v>
      </c>
      <c r="T948" s="227">
        <v>395396.55</v>
      </c>
      <c r="U948" s="227">
        <v>392592.32</v>
      </c>
      <c r="V948" s="227">
        <v>389788.09</v>
      </c>
      <c r="W948" s="227">
        <v>386983.86</v>
      </c>
      <c r="X948" s="227">
        <v>384179.63</v>
      </c>
      <c r="Y948" s="227">
        <v>381375.4</v>
      </c>
      <c r="Z948" s="227">
        <v>378571.17</v>
      </c>
      <c r="AA948" s="227">
        <v>375766.94</v>
      </c>
      <c r="AB948" s="227">
        <v>372962.71</v>
      </c>
      <c r="AC948" s="227">
        <v>370158.48</v>
      </c>
      <c r="AD948" s="227">
        <v>367354.25</v>
      </c>
      <c r="AE948" s="226">
        <v>364550.02</v>
      </c>
      <c r="AF948" s="227">
        <v>361745.79</v>
      </c>
      <c r="AG948" s="227">
        <v>358941.56</v>
      </c>
      <c r="AH948" s="227">
        <v>356137.33</v>
      </c>
      <c r="AI948" s="227">
        <v>353333.10000000003</v>
      </c>
      <c r="AJ948" s="227">
        <v>350528.87</v>
      </c>
      <c r="AK948" s="227">
        <v>347724.64</v>
      </c>
      <c r="AL948" s="227">
        <v>344920.41000000003</v>
      </c>
      <c r="AM948" s="227">
        <v>342116.18</v>
      </c>
      <c r="AN948" s="227">
        <v>339311.95</v>
      </c>
      <c r="AO948" s="227">
        <v>336507.72000000003</v>
      </c>
      <c r="AP948" s="228">
        <v>333703.49</v>
      </c>
      <c r="AQ948" s="227"/>
    </row>
    <row r="949" spans="1:43" s="13" customFormat="1" ht="12.75" outlineLevel="2" x14ac:dyDescent="0.2">
      <c r="A949" s="360" t="s">
        <v>1557</v>
      </c>
      <c r="B949" s="361" t="s">
        <v>2427</v>
      </c>
      <c r="C949" s="362" t="s">
        <v>3284</v>
      </c>
      <c r="D949" s="363"/>
      <c r="E949" s="364"/>
      <c r="F949" s="227">
        <v>0</v>
      </c>
      <c r="G949" s="227">
        <v>148593.26999999999</v>
      </c>
      <c r="H949" s="227">
        <f t="shared" si="130"/>
        <v>-148593.26999999999</v>
      </c>
      <c r="I949" s="437" t="str">
        <f t="shared" si="131"/>
        <v>N.M.</v>
      </c>
      <c r="J949" s="437"/>
      <c r="K949" s="365"/>
      <c r="L949" s="18">
        <v>148593.26999999999</v>
      </c>
      <c r="M949" s="234">
        <f t="shared" si="132"/>
        <v>-148593.26999999999</v>
      </c>
      <c r="N949" s="365"/>
      <c r="O949" s="18">
        <v>0</v>
      </c>
      <c r="P949" s="234">
        <f t="shared" si="133"/>
        <v>0</v>
      </c>
      <c r="Q949" s="353"/>
      <c r="R949" s="226">
        <v>190010.1</v>
      </c>
      <c r="S949" s="226">
        <v>190010.1</v>
      </c>
      <c r="T949" s="227">
        <v>190010.1</v>
      </c>
      <c r="U949" s="227">
        <v>186738.2</v>
      </c>
      <c r="V949" s="227">
        <v>186738.2</v>
      </c>
      <c r="W949" s="227">
        <v>186738.2</v>
      </c>
      <c r="X949" s="227">
        <v>183466.30000000002</v>
      </c>
      <c r="Y949" s="227">
        <v>183466.30000000002</v>
      </c>
      <c r="Z949" s="227">
        <v>183466.30000000002</v>
      </c>
      <c r="AA949" s="227">
        <v>180194.4</v>
      </c>
      <c r="AB949" s="227">
        <v>180194.4</v>
      </c>
      <c r="AC949" s="227">
        <v>180194.4</v>
      </c>
      <c r="AD949" s="227">
        <v>148593.26999999999</v>
      </c>
      <c r="AE949" s="226">
        <v>148593.26999999999</v>
      </c>
      <c r="AF949" s="227">
        <v>148593.26999999999</v>
      </c>
      <c r="AG949" s="227">
        <v>146571.81</v>
      </c>
      <c r="AH949" s="227">
        <v>146571.81</v>
      </c>
      <c r="AI949" s="227">
        <v>146571.81</v>
      </c>
      <c r="AJ949" s="227">
        <v>144550.35</v>
      </c>
      <c r="AK949" s="227">
        <v>144550.35</v>
      </c>
      <c r="AL949" s="227">
        <v>144550.35</v>
      </c>
      <c r="AM949" s="227">
        <v>0</v>
      </c>
      <c r="AN949" s="227">
        <v>0</v>
      </c>
      <c r="AO949" s="227">
        <v>0</v>
      </c>
      <c r="AP949" s="228">
        <v>0</v>
      </c>
      <c r="AQ949" s="227"/>
    </row>
    <row r="950" spans="1:43" s="13" customFormat="1" ht="12.75" outlineLevel="2" x14ac:dyDescent="0.2">
      <c r="A950" s="360" t="s">
        <v>1558</v>
      </c>
      <c r="B950" s="361" t="s">
        <v>2428</v>
      </c>
      <c r="C950" s="362" t="s">
        <v>3285</v>
      </c>
      <c r="D950" s="363"/>
      <c r="E950" s="364"/>
      <c r="F950" s="227">
        <v>0</v>
      </c>
      <c r="G950" s="227">
        <v>-613740.96</v>
      </c>
      <c r="H950" s="227">
        <f t="shared" si="130"/>
        <v>613740.96</v>
      </c>
      <c r="I950" s="437" t="str">
        <f t="shared" si="131"/>
        <v>N.M.</v>
      </c>
      <c r="J950" s="437"/>
      <c r="K950" s="365"/>
      <c r="L950" s="18">
        <v>-613740.96</v>
      </c>
      <c r="M950" s="234">
        <f t="shared" si="132"/>
        <v>613740.96</v>
      </c>
      <c r="N950" s="365"/>
      <c r="O950" s="18">
        <v>0</v>
      </c>
      <c r="P950" s="234">
        <f t="shared" si="133"/>
        <v>0</v>
      </c>
      <c r="Q950" s="353"/>
      <c r="R950" s="226">
        <v>-423507.42</v>
      </c>
      <c r="S950" s="226">
        <v>-423507.42</v>
      </c>
      <c r="T950" s="227">
        <v>-423507.42</v>
      </c>
      <c r="U950" s="227">
        <v>-411160.11</v>
      </c>
      <c r="V950" s="227">
        <v>-411160.11</v>
      </c>
      <c r="W950" s="227">
        <v>-411160.11</v>
      </c>
      <c r="X950" s="227">
        <v>-398812.8</v>
      </c>
      <c r="Y950" s="227">
        <v>-398812.8</v>
      </c>
      <c r="Z950" s="227">
        <v>-398812.8</v>
      </c>
      <c r="AA950" s="227">
        <v>-386465.49</v>
      </c>
      <c r="AB950" s="227">
        <v>-386465.49</v>
      </c>
      <c r="AC950" s="227">
        <v>-386465.49</v>
      </c>
      <c r="AD950" s="227">
        <v>-613740.96</v>
      </c>
      <c r="AE950" s="226">
        <v>-613740.96</v>
      </c>
      <c r="AF950" s="227">
        <v>-613740.96</v>
      </c>
      <c r="AG950" s="227">
        <v>-601234.39</v>
      </c>
      <c r="AH950" s="227">
        <v>-601234.39</v>
      </c>
      <c r="AI950" s="227">
        <v>-601234.39</v>
      </c>
      <c r="AJ950" s="227">
        <v>-588727.82000000007</v>
      </c>
      <c r="AK950" s="227">
        <v>-588727.82000000007</v>
      </c>
      <c r="AL950" s="227">
        <v>-588727.82000000007</v>
      </c>
      <c r="AM950" s="227">
        <v>0</v>
      </c>
      <c r="AN950" s="227">
        <v>0</v>
      </c>
      <c r="AO950" s="227">
        <v>0</v>
      </c>
      <c r="AP950" s="228">
        <v>0</v>
      </c>
      <c r="AQ950" s="227"/>
    </row>
    <row r="951" spans="1:43" s="13" customFormat="1" ht="12.75" outlineLevel="2" x14ac:dyDescent="0.2">
      <c r="A951" s="360" t="s">
        <v>1559</v>
      </c>
      <c r="B951" s="361" t="s">
        <v>2429</v>
      </c>
      <c r="C951" s="362" t="s">
        <v>3286</v>
      </c>
      <c r="D951" s="363"/>
      <c r="E951" s="364"/>
      <c r="F951" s="227">
        <v>10924244.651000001</v>
      </c>
      <c r="G951" s="227">
        <v>9463105.8709999993</v>
      </c>
      <c r="H951" s="227">
        <f t="shared" si="130"/>
        <v>1461138.7800000012</v>
      </c>
      <c r="I951" s="437">
        <f t="shared" si="131"/>
        <v>0.15440372325091589</v>
      </c>
      <c r="J951" s="437"/>
      <c r="K951" s="365"/>
      <c r="L951" s="18">
        <v>9463105.8709999993</v>
      </c>
      <c r="M951" s="234">
        <f t="shared" si="132"/>
        <v>1461138.7800000012</v>
      </c>
      <c r="N951" s="365"/>
      <c r="O951" s="18">
        <v>8670454.4609999992</v>
      </c>
      <c r="P951" s="234">
        <f t="shared" si="133"/>
        <v>2253790.1900000013</v>
      </c>
      <c r="Q951" s="353"/>
      <c r="R951" s="226">
        <v>4795825.92</v>
      </c>
      <c r="S951" s="226">
        <v>4795825.92</v>
      </c>
      <c r="T951" s="227">
        <v>4728959.53</v>
      </c>
      <c r="U951" s="227">
        <v>4783922.5999999996</v>
      </c>
      <c r="V951" s="227">
        <v>3566499.55</v>
      </c>
      <c r="W951" s="227">
        <v>3628735.4</v>
      </c>
      <c r="X951" s="227">
        <v>4069537.28</v>
      </c>
      <c r="Y951" s="227">
        <v>2766540.01</v>
      </c>
      <c r="Z951" s="227">
        <v>2767086.14</v>
      </c>
      <c r="AA951" s="227">
        <v>8280261.2300000004</v>
      </c>
      <c r="AB951" s="227">
        <v>3387346.43</v>
      </c>
      <c r="AC951" s="227">
        <v>4346618.53</v>
      </c>
      <c r="AD951" s="227">
        <v>9463105.8709999993</v>
      </c>
      <c r="AE951" s="226">
        <v>9463105.8709999993</v>
      </c>
      <c r="AF951" s="227">
        <v>9383392.8709999993</v>
      </c>
      <c r="AG951" s="227">
        <v>10103523.431</v>
      </c>
      <c r="AH951" s="227">
        <v>9051026.4810000006</v>
      </c>
      <c r="AI951" s="227">
        <v>9236684.3709999993</v>
      </c>
      <c r="AJ951" s="227">
        <v>9156139.0409999993</v>
      </c>
      <c r="AK951" s="227">
        <v>7943520.0310000004</v>
      </c>
      <c r="AL951" s="227">
        <v>8716674.9710000008</v>
      </c>
      <c r="AM951" s="227">
        <v>15933466.091</v>
      </c>
      <c r="AN951" s="227">
        <v>13183176.880999999</v>
      </c>
      <c r="AO951" s="227">
        <v>8670454.4609999992</v>
      </c>
      <c r="AP951" s="228">
        <v>10924244.651000001</v>
      </c>
      <c r="AQ951" s="227"/>
    </row>
    <row r="952" spans="1:43" s="13" customFormat="1" ht="12.75" outlineLevel="2" x14ac:dyDescent="0.2">
      <c r="A952" s="360" t="s">
        <v>1560</v>
      </c>
      <c r="B952" s="361" t="s">
        <v>2430</v>
      </c>
      <c r="C952" s="362" t="s">
        <v>3287</v>
      </c>
      <c r="D952" s="363"/>
      <c r="E952" s="364"/>
      <c r="F952" s="227">
        <v>14773671.58</v>
      </c>
      <c r="G952" s="227">
        <v>13779917.98</v>
      </c>
      <c r="H952" s="227">
        <f t="shared" si="130"/>
        <v>993753.59999999963</v>
      </c>
      <c r="I952" s="437">
        <f t="shared" si="131"/>
        <v>7.2116075105985472E-2</v>
      </c>
      <c r="J952" s="437"/>
      <c r="K952" s="365"/>
      <c r="L952" s="18">
        <v>13779917.98</v>
      </c>
      <c r="M952" s="234">
        <f t="shared" si="132"/>
        <v>993753.59999999963</v>
      </c>
      <c r="N952" s="365"/>
      <c r="O952" s="18">
        <v>13777678.390000001</v>
      </c>
      <c r="P952" s="234">
        <f t="shared" si="133"/>
        <v>995993.18999999948</v>
      </c>
      <c r="Q952" s="353"/>
      <c r="R952" s="226">
        <v>9866797.3499999996</v>
      </c>
      <c r="S952" s="226">
        <v>9866797.3499999996</v>
      </c>
      <c r="T952" s="227">
        <v>9866797.3499999996</v>
      </c>
      <c r="U952" s="227">
        <v>9866797.3499999996</v>
      </c>
      <c r="V952" s="227">
        <v>9866797.3499999996</v>
      </c>
      <c r="W952" s="227">
        <v>9866797.3499999996</v>
      </c>
      <c r="X952" s="227">
        <v>9866797.3499999996</v>
      </c>
      <c r="Y952" s="227">
        <v>9866797.3499999996</v>
      </c>
      <c r="Z952" s="227">
        <v>9866797.3499999996</v>
      </c>
      <c r="AA952" s="227">
        <v>9866797.3499999996</v>
      </c>
      <c r="AB952" s="227">
        <v>9866797.3499999996</v>
      </c>
      <c r="AC952" s="227">
        <v>14121654.6</v>
      </c>
      <c r="AD952" s="227">
        <v>13779917.98</v>
      </c>
      <c r="AE952" s="226">
        <v>13779917.98</v>
      </c>
      <c r="AF952" s="227">
        <v>13779917.98</v>
      </c>
      <c r="AG952" s="227">
        <v>13779917.98</v>
      </c>
      <c r="AH952" s="227">
        <v>13779917.98</v>
      </c>
      <c r="AI952" s="227">
        <v>13779917.98</v>
      </c>
      <c r="AJ952" s="227">
        <v>13779917.98</v>
      </c>
      <c r="AK952" s="227">
        <v>13779917.98</v>
      </c>
      <c r="AL952" s="227">
        <v>14511904.98</v>
      </c>
      <c r="AM952" s="227">
        <v>14511904.98</v>
      </c>
      <c r="AN952" s="227">
        <v>14511904.98</v>
      </c>
      <c r="AO952" s="227">
        <v>13777678.390000001</v>
      </c>
      <c r="AP952" s="228">
        <v>14773671.58</v>
      </c>
      <c r="AQ952" s="227"/>
    </row>
    <row r="953" spans="1:43" s="13" customFormat="1" ht="12.75" outlineLevel="2" x14ac:dyDescent="0.2">
      <c r="A953" s="360" t="s">
        <v>1561</v>
      </c>
      <c r="B953" s="361" t="s">
        <v>2431</v>
      </c>
      <c r="C953" s="362" t="s">
        <v>3288</v>
      </c>
      <c r="D953" s="363"/>
      <c r="E953" s="364"/>
      <c r="F953" s="227">
        <v>968605.64</v>
      </c>
      <c r="G953" s="227">
        <v>628221.93000000005</v>
      </c>
      <c r="H953" s="227">
        <f t="shared" si="130"/>
        <v>340383.70999999996</v>
      </c>
      <c r="I953" s="437">
        <f t="shared" si="131"/>
        <v>0.54182080208502104</v>
      </c>
      <c r="J953" s="437"/>
      <c r="K953" s="365"/>
      <c r="L953" s="18">
        <v>628221.93000000005</v>
      </c>
      <c r="M953" s="234">
        <f t="shared" si="132"/>
        <v>340383.70999999996</v>
      </c>
      <c r="N953" s="365"/>
      <c r="O953" s="18">
        <v>-0.21</v>
      </c>
      <c r="P953" s="234">
        <f t="shared" si="133"/>
        <v>968605.85</v>
      </c>
      <c r="Q953" s="353"/>
      <c r="R953" s="226">
        <v>404517.51</v>
      </c>
      <c r="S953" s="226">
        <v>404517.51</v>
      </c>
      <c r="T953" s="227">
        <v>404517.51</v>
      </c>
      <c r="U953" s="227">
        <v>404517.51</v>
      </c>
      <c r="V953" s="227">
        <v>404517.51</v>
      </c>
      <c r="W953" s="227">
        <v>404517.51</v>
      </c>
      <c r="X953" s="227">
        <v>404517.51</v>
      </c>
      <c r="Y953" s="227">
        <v>404517.51</v>
      </c>
      <c r="Z953" s="227">
        <v>404517.51</v>
      </c>
      <c r="AA953" s="227">
        <v>404517.51</v>
      </c>
      <c r="AB953" s="227">
        <v>404517.51</v>
      </c>
      <c r="AC953" s="227">
        <v>404517.51</v>
      </c>
      <c r="AD953" s="227">
        <v>628221.93000000005</v>
      </c>
      <c r="AE953" s="226">
        <v>628221.93000000005</v>
      </c>
      <c r="AF953" s="227">
        <v>628221.93000000005</v>
      </c>
      <c r="AG953" s="227">
        <v>628221.93000000005</v>
      </c>
      <c r="AH953" s="227">
        <v>628221.93000000005</v>
      </c>
      <c r="AI953" s="227">
        <v>628221.93000000005</v>
      </c>
      <c r="AJ953" s="227">
        <v>628221.93000000005</v>
      </c>
      <c r="AK953" s="227">
        <v>628221.93000000005</v>
      </c>
      <c r="AL953" s="227">
        <v>628221.93000000005</v>
      </c>
      <c r="AM953" s="227">
        <v>628221.93000000005</v>
      </c>
      <c r="AN953" s="227">
        <v>-618654.32999999996</v>
      </c>
      <c r="AO953" s="227">
        <v>-0.21</v>
      </c>
      <c r="AP953" s="228">
        <v>968605.64</v>
      </c>
      <c r="AQ953" s="227"/>
    </row>
    <row r="954" spans="1:43" s="13" customFormat="1" ht="12.75" outlineLevel="2" x14ac:dyDescent="0.2">
      <c r="A954" s="360" t="s">
        <v>1562</v>
      </c>
      <c r="B954" s="361" t="s">
        <v>2432</v>
      </c>
      <c r="C954" s="362" t="s">
        <v>3289</v>
      </c>
      <c r="D954" s="363"/>
      <c r="E954" s="364"/>
      <c r="F954" s="227">
        <v>19883832.620000001</v>
      </c>
      <c r="G954" s="227">
        <v>18902561.489999998</v>
      </c>
      <c r="H954" s="227">
        <f t="shared" si="130"/>
        <v>981271.13000000268</v>
      </c>
      <c r="I954" s="437">
        <f t="shared" si="131"/>
        <v>5.1912071838471387E-2</v>
      </c>
      <c r="J954" s="437"/>
      <c r="K954" s="365"/>
      <c r="L954" s="18">
        <v>18902561.489999998</v>
      </c>
      <c r="M954" s="234">
        <f t="shared" si="132"/>
        <v>981271.13000000268</v>
      </c>
      <c r="N954" s="365"/>
      <c r="O954" s="18">
        <v>18966888.030000001</v>
      </c>
      <c r="P954" s="234">
        <f t="shared" si="133"/>
        <v>916944.58999999985</v>
      </c>
      <c r="Q954" s="353"/>
      <c r="R954" s="226">
        <v>24633710.719999999</v>
      </c>
      <c r="S954" s="226">
        <v>24633710.719999999</v>
      </c>
      <c r="T954" s="227">
        <v>24684372.620000001</v>
      </c>
      <c r="U954" s="227">
        <v>24783186.449999999</v>
      </c>
      <c r="V954" s="227">
        <v>24827700.59</v>
      </c>
      <c r="W954" s="227">
        <v>24840334.579999998</v>
      </c>
      <c r="X954" s="227">
        <v>19819404.120000001</v>
      </c>
      <c r="Y954" s="227">
        <v>24971466.109999999</v>
      </c>
      <c r="Z954" s="227">
        <v>25584285.59</v>
      </c>
      <c r="AA954" s="227">
        <v>20304589.620000001</v>
      </c>
      <c r="AB954" s="227">
        <v>20437345.920000002</v>
      </c>
      <c r="AC954" s="227">
        <v>20660466.530000001</v>
      </c>
      <c r="AD954" s="227">
        <v>18902561.489999998</v>
      </c>
      <c r="AE954" s="226">
        <v>18902561.489999998</v>
      </c>
      <c r="AF954" s="227">
        <v>18857490.260000002</v>
      </c>
      <c r="AG954" s="227">
        <v>18921961.039999999</v>
      </c>
      <c r="AH954" s="227">
        <v>19156897.109999999</v>
      </c>
      <c r="AI954" s="227">
        <v>19122235.989999998</v>
      </c>
      <c r="AJ954" s="227">
        <v>19142859.829999998</v>
      </c>
      <c r="AK954" s="227">
        <v>19228895.359999999</v>
      </c>
      <c r="AL954" s="227">
        <v>19328563.41</v>
      </c>
      <c r="AM954" s="227">
        <v>19393151.899999999</v>
      </c>
      <c r="AN954" s="227">
        <v>19383224.579999998</v>
      </c>
      <c r="AO954" s="227">
        <v>18966888.030000001</v>
      </c>
      <c r="AP954" s="228">
        <v>19883832.620000001</v>
      </c>
      <c r="AQ954" s="227"/>
    </row>
    <row r="955" spans="1:43" s="13" customFormat="1" ht="12.75" outlineLevel="2" x14ac:dyDescent="0.2">
      <c r="A955" s="360" t="s">
        <v>1563</v>
      </c>
      <c r="B955" s="361" t="s">
        <v>2433</v>
      </c>
      <c r="C955" s="362" t="s">
        <v>3290</v>
      </c>
      <c r="D955" s="363"/>
      <c r="E955" s="364"/>
      <c r="F955" s="227">
        <v>39613060.939999998</v>
      </c>
      <c r="G955" s="227">
        <v>51753789.670000002</v>
      </c>
      <c r="H955" s="227">
        <f t="shared" si="130"/>
        <v>-12140728.730000004</v>
      </c>
      <c r="I955" s="437">
        <f t="shared" si="131"/>
        <v>-0.23458627488756811</v>
      </c>
      <c r="J955" s="437"/>
      <c r="K955" s="365"/>
      <c r="L955" s="18">
        <v>51753789.670000002</v>
      </c>
      <c r="M955" s="234">
        <f t="shared" si="132"/>
        <v>-12140728.730000004</v>
      </c>
      <c r="N955" s="365"/>
      <c r="O955" s="18">
        <v>40129779.079999998</v>
      </c>
      <c r="P955" s="234">
        <f t="shared" si="133"/>
        <v>-516718.1400000006</v>
      </c>
      <c r="Q955" s="353"/>
      <c r="R955" s="226">
        <v>62525815.530000001</v>
      </c>
      <c r="S955" s="226">
        <v>62525815.530000001</v>
      </c>
      <c r="T955" s="227">
        <v>61635160.270000003</v>
      </c>
      <c r="U955" s="227">
        <v>60744505.009999998</v>
      </c>
      <c r="V955" s="227">
        <v>59853849.719999999</v>
      </c>
      <c r="W955" s="227">
        <v>58963194.530000001</v>
      </c>
      <c r="X955" s="227">
        <v>58066877.289999999</v>
      </c>
      <c r="Y955" s="227">
        <v>57175090.149999999</v>
      </c>
      <c r="Z955" s="227">
        <v>56283302.909999996</v>
      </c>
      <c r="AA955" s="227">
        <v>55392286.350000001</v>
      </c>
      <c r="AB955" s="227">
        <v>53680601.479999997</v>
      </c>
      <c r="AC955" s="227">
        <v>52792687.759999998</v>
      </c>
      <c r="AD955" s="227">
        <v>51753789.670000002</v>
      </c>
      <c r="AE955" s="226">
        <v>51753789.670000002</v>
      </c>
      <c r="AF955" s="227">
        <v>50860292.560000002</v>
      </c>
      <c r="AG955" s="227">
        <v>47802998.270000003</v>
      </c>
      <c r="AH955" s="227">
        <v>47021570.960000001</v>
      </c>
      <c r="AI955" s="227">
        <v>46165430.539999999</v>
      </c>
      <c r="AJ955" s="227">
        <v>45309290.030000001</v>
      </c>
      <c r="AK955" s="227">
        <v>44285115.729999997</v>
      </c>
      <c r="AL955" s="227">
        <v>43417632.170000002</v>
      </c>
      <c r="AM955" s="227">
        <v>42550148.710000001</v>
      </c>
      <c r="AN955" s="227">
        <v>40815181.789999999</v>
      </c>
      <c r="AO955" s="227">
        <v>40129779.079999998</v>
      </c>
      <c r="AP955" s="228">
        <v>39613060.939999998</v>
      </c>
      <c r="AQ955" s="227"/>
    </row>
    <row r="956" spans="1:43" s="13" customFormat="1" ht="12.75" outlineLevel="2" x14ac:dyDescent="0.2">
      <c r="A956" s="360" t="s">
        <v>1564</v>
      </c>
      <c r="B956" s="361" t="s">
        <v>2434</v>
      </c>
      <c r="C956" s="362" t="s">
        <v>3291</v>
      </c>
      <c r="D956" s="363"/>
      <c r="E956" s="364"/>
      <c r="F956" s="227">
        <v>-50450000</v>
      </c>
      <c r="G956" s="227">
        <v>-50450000</v>
      </c>
      <c r="H956" s="227">
        <f t="shared" si="130"/>
        <v>0</v>
      </c>
      <c r="I956" s="437">
        <f t="shared" si="131"/>
        <v>0</v>
      </c>
      <c r="J956" s="437"/>
      <c r="K956" s="365"/>
      <c r="L956" s="18">
        <v>-50450000</v>
      </c>
      <c r="M956" s="234">
        <f t="shared" si="132"/>
        <v>0</v>
      </c>
      <c r="N956" s="365"/>
      <c r="O956" s="18">
        <v>-50450000</v>
      </c>
      <c r="P956" s="234">
        <f t="shared" si="133"/>
        <v>0</v>
      </c>
      <c r="Q956" s="353"/>
      <c r="R956" s="226">
        <v>-50450000</v>
      </c>
      <c r="S956" s="226">
        <v>-50450000</v>
      </c>
      <c r="T956" s="227">
        <v>-50450000</v>
      </c>
      <c r="U956" s="227">
        <v>-50450000</v>
      </c>
      <c r="V956" s="227">
        <v>-50450000</v>
      </c>
      <c r="W956" s="227">
        <v>-50450000</v>
      </c>
      <c r="X956" s="227">
        <v>-50450000</v>
      </c>
      <c r="Y956" s="227">
        <v>-50450000</v>
      </c>
      <c r="Z956" s="227">
        <v>-50450000</v>
      </c>
      <c r="AA956" s="227">
        <v>-50450000</v>
      </c>
      <c r="AB956" s="227">
        <v>-50450000</v>
      </c>
      <c r="AC956" s="227">
        <v>-50450000</v>
      </c>
      <c r="AD956" s="227">
        <v>-50450000</v>
      </c>
      <c r="AE956" s="226">
        <v>-50450000</v>
      </c>
      <c r="AF956" s="227">
        <v>-50450000</v>
      </c>
      <c r="AG956" s="227">
        <v>-50450000</v>
      </c>
      <c r="AH956" s="227">
        <v>-50450000</v>
      </c>
      <c r="AI956" s="227">
        <v>-50450000</v>
      </c>
      <c r="AJ956" s="227">
        <v>-50450000</v>
      </c>
      <c r="AK956" s="227">
        <v>-50450000</v>
      </c>
      <c r="AL956" s="227">
        <v>-50450000</v>
      </c>
      <c r="AM956" s="227">
        <v>-50450000</v>
      </c>
      <c r="AN956" s="227">
        <v>-50450000</v>
      </c>
      <c r="AO956" s="227">
        <v>-50450000</v>
      </c>
      <c r="AP956" s="228">
        <v>-50450000</v>
      </c>
      <c r="AQ956" s="227"/>
    </row>
    <row r="957" spans="1:43" s="13" customFormat="1" ht="12.75" outlineLevel="2" x14ac:dyDescent="0.2">
      <c r="A957" s="360" t="s">
        <v>1565</v>
      </c>
      <c r="B957" s="361" t="s">
        <v>2435</v>
      </c>
      <c r="C957" s="362" t="s">
        <v>3292</v>
      </c>
      <c r="D957" s="363"/>
      <c r="E957" s="364"/>
      <c r="F957" s="227">
        <v>-523324094.20999998</v>
      </c>
      <c r="G957" s="227">
        <v>-523324094.20999998</v>
      </c>
      <c r="H957" s="227">
        <f t="shared" si="130"/>
        <v>0</v>
      </c>
      <c r="I957" s="437">
        <f t="shared" si="131"/>
        <v>0</v>
      </c>
      <c r="J957" s="437"/>
      <c r="K957" s="365"/>
      <c r="L957" s="18">
        <v>-523324094.20999998</v>
      </c>
      <c r="M957" s="234">
        <f t="shared" si="132"/>
        <v>0</v>
      </c>
      <c r="N957" s="365"/>
      <c r="O957" s="18">
        <v>-523324094.20999998</v>
      </c>
      <c r="P957" s="234">
        <f t="shared" si="133"/>
        <v>0</v>
      </c>
      <c r="Q957" s="353"/>
      <c r="R957" s="226">
        <v>-523324094.20999998</v>
      </c>
      <c r="S957" s="226">
        <v>-523324094.20999998</v>
      </c>
      <c r="T957" s="227">
        <v>-523324094.20999998</v>
      </c>
      <c r="U957" s="227">
        <v>-523324094.20999998</v>
      </c>
      <c r="V957" s="227">
        <v>-523324094.20999998</v>
      </c>
      <c r="W957" s="227">
        <v>-523324094.20999998</v>
      </c>
      <c r="X957" s="227">
        <v>-523324094.20999998</v>
      </c>
      <c r="Y957" s="227">
        <v>-523324094.20999998</v>
      </c>
      <c r="Z957" s="227">
        <v>-523324094.20999998</v>
      </c>
      <c r="AA957" s="227">
        <v>-523324094.20999998</v>
      </c>
      <c r="AB957" s="227">
        <v>-523324094.20999998</v>
      </c>
      <c r="AC957" s="227">
        <v>-523324094.20999998</v>
      </c>
      <c r="AD957" s="227">
        <v>-523324094.20999998</v>
      </c>
      <c r="AE957" s="226">
        <v>-523324094.20999998</v>
      </c>
      <c r="AF957" s="227">
        <v>-523324094.20999998</v>
      </c>
      <c r="AG957" s="227">
        <v>-523324094.20999998</v>
      </c>
      <c r="AH957" s="227">
        <v>-523324094.20999998</v>
      </c>
      <c r="AI957" s="227">
        <v>-523324094.20999998</v>
      </c>
      <c r="AJ957" s="227">
        <v>-523324094.20999998</v>
      </c>
      <c r="AK957" s="227">
        <v>-523324094.20999998</v>
      </c>
      <c r="AL957" s="227">
        <v>-523324094.20999998</v>
      </c>
      <c r="AM957" s="227">
        <v>-523324094.20999998</v>
      </c>
      <c r="AN957" s="227">
        <v>-523324094.20999998</v>
      </c>
      <c r="AO957" s="227">
        <v>-523324094.20999998</v>
      </c>
      <c r="AP957" s="228">
        <v>-523324094.20999998</v>
      </c>
      <c r="AQ957" s="227"/>
    </row>
    <row r="958" spans="1:43" s="13" customFormat="1" ht="12.75" outlineLevel="2" x14ac:dyDescent="0.2">
      <c r="A958" s="360" t="s">
        <v>1566</v>
      </c>
      <c r="B958" s="361" t="s">
        <v>2436</v>
      </c>
      <c r="C958" s="362" t="s">
        <v>3293</v>
      </c>
      <c r="D958" s="363"/>
      <c r="E958" s="364"/>
      <c r="F958" s="227">
        <v>-151682.95000000001</v>
      </c>
      <c r="G958" s="227">
        <v>0</v>
      </c>
      <c r="H958" s="227">
        <f t="shared" si="130"/>
        <v>-151682.95000000001</v>
      </c>
      <c r="I958" s="437" t="str">
        <f t="shared" si="131"/>
        <v>N.M.</v>
      </c>
      <c r="J958" s="437"/>
      <c r="K958" s="365"/>
      <c r="L958" s="18">
        <v>0</v>
      </c>
      <c r="M958" s="234">
        <f t="shared" si="132"/>
        <v>-151682.95000000001</v>
      </c>
      <c r="N958" s="365"/>
      <c r="O958" s="18">
        <v>0</v>
      </c>
      <c r="P958" s="234">
        <f t="shared" si="133"/>
        <v>-151682.95000000001</v>
      </c>
      <c r="Q958" s="353"/>
      <c r="R958" s="226">
        <v>0</v>
      </c>
      <c r="S958" s="226">
        <v>0</v>
      </c>
      <c r="T958" s="227">
        <v>0</v>
      </c>
      <c r="U958" s="227">
        <v>0</v>
      </c>
      <c r="V958" s="227">
        <v>0</v>
      </c>
      <c r="W958" s="227">
        <v>0</v>
      </c>
      <c r="X958" s="227">
        <v>0</v>
      </c>
      <c r="Y958" s="227">
        <v>0</v>
      </c>
      <c r="Z958" s="227">
        <v>0</v>
      </c>
      <c r="AA958" s="227">
        <v>0</v>
      </c>
      <c r="AB958" s="227">
        <v>0</v>
      </c>
      <c r="AC958" s="227">
        <v>0</v>
      </c>
      <c r="AD958" s="227">
        <v>0</v>
      </c>
      <c r="AE958" s="226">
        <v>0</v>
      </c>
      <c r="AF958" s="227">
        <v>0</v>
      </c>
      <c r="AG958" s="227">
        <v>0</v>
      </c>
      <c r="AH958" s="227">
        <v>0</v>
      </c>
      <c r="AI958" s="227">
        <v>0</v>
      </c>
      <c r="AJ958" s="227">
        <v>0</v>
      </c>
      <c r="AK958" s="227">
        <v>0</v>
      </c>
      <c r="AL958" s="227">
        <v>0</v>
      </c>
      <c r="AM958" s="227">
        <v>0</v>
      </c>
      <c r="AN958" s="227">
        <v>0</v>
      </c>
      <c r="AO958" s="227">
        <v>0</v>
      </c>
      <c r="AP958" s="228">
        <v>-151682.95000000001</v>
      </c>
      <c r="AQ958" s="227"/>
    </row>
    <row r="959" spans="1:43" s="13" customFormat="1" ht="12.75" outlineLevel="2" x14ac:dyDescent="0.2">
      <c r="A959" s="360" t="s">
        <v>1567</v>
      </c>
      <c r="B959" s="361" t="s">
        <v>2437</v>
      </c>
      <c r="C959" s="362" t="s">
        <v>3294</v>
      </c>
      <c r="D959" s="363"/>
      <c r="E959" s="364"/>
      <c r="F959" s="227">
        <v>-2811185.08</v>
      </c>
      <c r="G959" s="227">
        <v>-2811185.08</v>
      </c>
      <c r="H959" s="227">
        <f t="shared" si="130"/>
        <v>0</v>
      </c>
      <c r="I959" s="437">
        <f t="shared" si="131"/>
        <v>0</v>
      </c>
      <c r="J959" s="437"/>
      <c r="K959" s="365"/>
      <c r="L959" s="18">
        <v>-2811185.08</v>
      </c>
      <c r="M959" s="234">
        <f t="shared" si="132"/>
        <v>0</v>
      </c>
      <c r="N959" s="365"/>
      <c r="O959" s="18">
        <v>-2811185.08</v>
      </c>
      <c r="P959" s="234">
        <f t="shared" si="133"/>
        <v>0</v>
      </c>
      <c r="Q959" s="353"/>
      <c r="R959" s="226">
        <v>-2811185.08</v>
      </c>
      <c r="S959" s="226">
        <v>-2811185.08</v>
      </c>
      <c r="T959" s="227">
        <v>-2811185.08</v>
      </c>
      <c r="U959" s="227">
        <v>-2811185.08</v>
      </c>
      <c r="V959" s="227">
        <v>-2811185.08</v>
      </c>
      <c r="W959" s="227">
        <v>-2811185.08</v>
      </c>
      <c r="X959" s="227">
        <v>-2811185.08</v>
      </c>
      <c r="Y959" s="227">
        <v>-2811185.08</v>
      </c>
      <c r="Z959" s="227">
        <v>-2811185.08</v>
      </c>
      <c r="AA959" s="227">
        <v>-2811185.08</v>
      </c>
      <c r="AB959" s="227">
        <v>-2811185.08</v>
      </c>
      <c r="AC959" s="227">
        <v>-2811185.08</v>
      </c>
      <c r="AD959" s="227">
        <v>-2811185.08</v>
      </c>
      <c r="AE959" s="226">
        <v>-2811185.08</v>
      </c>
      <c r="AF959" s="227">
        <v>-2811185.08</v>
      </c>
      <c r="AG959" s="227">
        <v>-2811185.08</v>
      </c>
      <c r="AH959" s="227">
        <v>-2811185.08</v>
      </c>
      <c r="AI959" s="227">
        <v>-2811185.08</v>
      </c>
      <c r="AJ959" s="227">
        <v>-2811185.08</v>
      </c>
      <c r="AK959" s="227">
        <v>-2811185.08</v>
      </c>
      <c r="AL959" s="227">
        <v>-2811185.08</v>
      </c>
      <c r="AM959" s="227">
        <v>-2811185.08</v>
      </c>
      <c r="AN959" s="227">
        <v>-2811185.08</v>
      </c>
      <c r="AO959" s="227">
        <v>-2811185.08</v>
      </c>
      <c r="AP959" s="228">
        <v>-2811185.08</v>
      </c>
      <c r="AQ959" s="227"/>
    </row>
    <row r="960" spans="1:43" s="13" customFormat="1" ht="12.75" outlineLevel="2" x14ac:dyDescent="0.2">
      <c r="A960" s="360" t="s">
        <v>1762</v>
      </c>
      <c r="B960" s="361" t="s">
        <v>2632</v>
      </c>
      <c r="C960" s="362" t="s">
        <v>3455</v>
      </c>
      <c r="D960" s="363"/>
      <c r="E960" s="364"/>
      <c r="F960" s="227">
        <v>-296020207.02600002</v>
      </c>
      <c r="G960" s="227">
        <v>-245870394.618</v>
      </c>
      <c r="H960" s="227">
        <f t="shared" si="130"/>
        <v>-50149812.408000022</v>
      </c>
      <c r="I960" s="437">
        <f t="shared" si="131"/>
        <v>-0.20396848708001622</v>
      </c>
      <c r="J960" s="437"/>
      <c r="K960" s="365"/>
      <c r="L960" s="18">
        <v>-245870394.618</v>
      </c>
      <c r="M960" s="234">
        <f t="shared" si="132"/>
        <v>-50149812.408000022</v>
      </c>
      <c r="N960" s="365"/>
      <c r="O960" s="18">
        <v>-296020207.02600002</v>
      </c>
      <c r="P960" s="234">
        <f t="shared" si="133"/>
        <v>0</v>
      </c>
      <c r="Q960" s="353"/>
      <c r="R960" s="226">
        <v>-204805591.17500001</v>
      </c>
      <c r="S960" s="226">
        <v>-245870394.618</v>
      </c>
      <c r="T960" s="227">
        <v>-245870394.618</v>
      </c>
      <c r="U960" s="227">
        <v>-245870394.618</v>
      </c>
      <c r="V960" s="227">
        <v>-245870394.618</v>
      </c>
      <c r="W960" s="227">
        <v>-245870394.618</v>
      </c>
      <c r="X960" s="227">
        <v>-245870394.618</v>
      </c>
      <c r="Y960" s="227">
        <v>-245870394.618</v>
      </c>
      <c r="Z960" s="227">
        <v>-245870394.618</v>
      </c>
      <c r="AA960" s="227">
        <v>-245870394.618</v>
      </c>
      <c r="AB960" s="227">
        <v>-245870394.618</v>
      </c>
      <c r="AC960" s="227">
        <v>-245870394.618</v>
      </c>
      <c r="AD960" s="227">
        <v>-245870394.618</v>
      </c>
      <c r="AE960" s="226">
        <v>-296020207.02600002</v>
      </c>
      <c r="AF960" s="227">
        <v>-296020207.02600002</v>
      </c>
      <c r="AG960" s="227">
        <v>-296020207.02600002</v>
      </c>
      <c r="AH960" s="227">
        <v>-296020207.02600002</v>
      </c>
      <c r="AI960" s="227">
        <v>-296020207.02600002</v>
      </c>
      <c r="AJ960" s="227">
        <v>-296020207.02600002</v>
      </c>
      <c r="AK960" s="227">
        <v>-296020207.02600002</v>
      </c>
      <c r="AL960" s="227">
        <v>-296020207.02600002</v>
      </c>
      <c r="AM960" s="227">
        <v>-296020207.02600002</v>
      </c>
      <c r="AN960" s="227">
        <v>-296020207.02600002</v>
      </c>
      <c r="AO960" s="227">
        <v>-296020207.02600002</v>
      </c>
      <c r="AP960" s="228">
        <v>-296020207.02600002</v>
      </c>
      <c r="AQ960" s="227"/>
    </row>
    <row r="961" spans="1:43" s="13" customFormat="1" ht="12.75" outlineLevel="2" x14ac:dyDescent="0.2">
      <c r="A961" s="360" t="s">
        <v>1568</v>
      </c>
      <c r="B961" s="361" t="s">
        <v>2438</v>
      </c>
      <c r="C961" s="362" t="s">
        <v>3295</v>
      </c>
      <c r="D961" s="363"/>
      <c r="E961" s="364"/>
      <c r="F961" s="227">
        <v>0</v>
      </c>
      <c r="G961" s="227">
        <v>558993.73</v>
      </c>
      <c r="H961" s="227">
        <f t="shared" si="130"/>
        <v>-558993.73</v>
      </c>
      <c r="I961" s="437" t="str">
        <f t="shared" si="131"/>
        <v>N.M.</v>
      </c>
      <c r="J961" s="437"/>
      <c r="K961" s="365"/>
      <c r="L961" s="18">
        <v>558993.73</v>
      </c>
      <c r="M961" s="234">
        <f t="shared" si="132"/>
        <v>-558993.73</v>
      </c>
      <c r="N961" s="365"/>
      <c r="O961" s="18">
        <v>0</v>
      </c>
      <c r="P961" s="234">
        <f t="shared" si="133"/>
        <v>0</v>
      </c>
      <c r="Q961" s="353"/>
      <c r="R961" s="226">
        <v>714799.9</v>
      </c>
      <c r="S961" s="226">
        <v>714799.9</v>
      </c>
      <c r="T961" s="227">
        <v>714799.9</v>
      </c>
      <c r="U961" s="227">
        <v>702491.3</v>
      </c>
      <c r="V961" s="227">
        <v>702491.3</v>
      </c>
      <c r="W961" s="227">
        <v>702491.3</v>
      </c>
      <c r="X961" s="227">
        <v>690182.70000000007</v>
      </c>
      <c r="Y961" s="227">
        <v>690182.70000000007</v>
      </c>
      <c r="Z961" s="227">
        <v>690182.70000000007</v>
      </c>
      <c r="AA961" s="227">
        <v>677874.1</v>
      </c>
      <c r="AB961" s="227">
        <v>677874.1</v>
      </c>
      <c r="AC961" s="227">
        <v>677874.1</v>
      </c>
      <c r="AD961" s="227">
        <v>558993.73</v>
      </c>
      <c r="AE961" s="226">
        <v>558993.73</v>
      </c>
      <c r="AF961" s="227">
        <v>558993.73</v>
      </c>
      <c r="AG961" s="227">
        <v>551389.19000000006</v>
      </c>
      <c r="AH961" s="227">
        <v>551389.19000000006</v>
      </c>
      <c r="AI961" s="227">
        <v>551389.19000000006</v>
      </c>
      <c r="AJ961" s="227">
        <v>543784.65</v>
      </c>
      <c r="AK961" s="227">
        <v>543784.65</v>
      </c>
      <c r="AL961" s="227">
        <v>543784.65</v>
      </c>
      <c r="AM961" s="227">
        <v>0</v>
      </c>
      <c r="AN961" s="227">
        <v>0</v>
      </c>
      <c r="AO961" s="227">
        <v>0</v>
      </c>
      <c r="AP961" s="228">
        <v>0</v>
      </c>
      <c r="AQ961" s="227"/>
    </row>
    <row r="962" spans="1:43" s="13" customFormat="1" ht="12.75" outlineLevel="2" x14ac:dyDescent="0.2">
      <c r="A962" s="360" t="s">
        <v>1569</v>
      </c>
      <c r="B962" s="361" t="s">
        <v>2439</v>
      </c>
      <c r="C962" s="362" t="s">
        <v>3296</v>
      </c>
      <c r="D962" s="363"/>
      <c r="E962" s="364"/>
      <c r="F962" s="227">
        <v>0</v>
      </c>
      <c r="G962" s="227">
        <v>-2308835.04</v>
      </c>
      <c r="H962" s="227">
        <f t="shared" si="130"/>
        <v>2308835.04</v>
      </c>
      <c r="I962" s="437" t="str">
        <f t="shared" si="131"/>
        <v>N.M.</v>
      </c>
      <c r="J962" s="437"/>
      <c r="K962" s="365"/>
      <c r="L962" s="18">
        <v>-2308835.04</v>
      </c>
      <c r="M962" s="234">
        <f t="shared" si="132"/>
        <v>2308835.04</v>
      </c>
      <c r="N962" s="365"/>
      <c r="O962" s="18">
        <v>0</v>
      </c>
      <c r="P962" s="234">
        <f t="shared" si="133"/>
        <v>0</v>
      </c>
      <c r="Q962" s="353"/>
      <c r="R962" s="226">
        <v>-1593194.58</v>
      </c>
      <c r="S962" s="226">
        <v>-1593194.58</v>
      </c>
      <c r="T962" s="227">
        <v>-1593194.58</v>
      </c>
      <c r="U962" s="227">
        <v>-1546745.15</v>
      </c>
      <c r="V962" s="227">
        <v>-1546745.15</v>
      </c>
      <c r="W962" s="227">
        <v>-1546745.15</v>
      </c>
      <c r="X962" s="227">
        <v>-1500295.72</v>
      </c>
      <c r="Y962" s="227">
        <v>-1500295.72</v>
      </c>
      <c r="Z962" s="227">
        <v>-1500295.72</v>
      </c>
      <c r="AA962" s="227">
        <v>-1453846.29</v>
      </c>
      <c r="AB962" s="227">
        <v>-1453846.29</v>
      </c>
      <c r="AC962" s="227">
        <v>-1453846.29</v>
      </c>
      <c r="AD962" s="227">
        <v>-2308835.04</v>
      </c>
      <c r="AE962" s="226">
        <v>-2308835.04</v>
      </c>
      <c r="AF962" s="227">
        <v>-2308835.04</v>
      </c>
      <c r="AG962" s="227">
        <v>-2261786.4900000002</v>
      </c>
      <c r="AH962" s="227">
        <v>-2261786.4900000002</v>
      </c>
      <c r="AI962" s="227">
        <v>-2261786.4900000002</v>
      </c>
      <c r="AJ962" s="227">
        <v>-2214737.94</v>
      </c>
      <c r="AK962" s="227">
        <v>-2214737.94</v>
      </c>
      <c r="AL962" s="227">
        <v>-2214737.94</v>
      </c>
      <c r="AM962" s="227">
        <v>0</v>
      </c>
      <c r="AN962" s="227">
        <v>0</v>
      </c>
      <c r="AO962" s="227">
        <v>0</v>
      </c>
      <c r="AP962" s="228">
        <v>0</v>
      </c>
      <c r="AQ962" s="227"/>
    </row>
    <row r="963" spans="1:43" s="13" customFormat="1" ht="12.75" outlineLevel="2" x14ac:dyDescent="0.2">
      <c r="A963" s="360" t="s">
        <v>1570</v>
      </c>
      <c r="B963" s="361" t="s">
        <v>2440</v>
      </c>
      <c r="C963" s="362" t="s">
        <v>3297</v>
      </c>
      <c r="D963" s="363"/>
      <c r="E963" s="364"/>
      <c r="F963" s="227">
        <v>0</v>
      </c>
      <c r="G963" s="227">
        <v>-65000000</v>
      </c>
      <c r="H963" s="227">
        <f t="shared" si="130"/>
        <v>65000000</v>
      </c>
      <c r="I963" s="437" t="str">
        <f t="shared" si="131"/>
        <v>N.M.</v>
      </c>
      <c r="J963" s="437"/>
      <c r="K963" s="365"/>
      <c r="L963" s="18">
        <v>-65000000</v>
      </c>
      <c r="M963" s="234">
        <f t="shared" si="132"/>
        <v>65000000</v>
      </c>
      <c r="N963" s="365"/>
      <c r="O963" s="18">
        <v>0</v>
      </c>
      <c r="P963" s="234">
        <f t="shared" si="133"/>
        <v>0</v>
      </c>
      <c r="Q963" s="353"/>
      <c r="R963" s="226">
        <v>-65000000</v>
      </c>
      <c r="S963" s="226">
        <v>-65000000</v>
      </c>
      <c r="T963" s="227">
        <v>-65000000</v>
      </c>
      <c r="U963" s="227">
        <v>-65000000</v>
      </c>
      <c r="V963" s="227">
        <v>-65000000</v>
      </c>
      <c r="W963" s="227">
        <v>-65000000</v>
      </c>
      <c r="X963" s="227">
        <v>-65000000</v>
      </c>
      <c r="Y963" s="227">
        <v>-65000000</v>
      </c>
      <c r="Z963" s="227">
        <v>-65000000</v>
      </c>
      <c r="AA963" s="227">
        <v>-65000000</v>
      </c>
      <c r="AB963" s="227">
        <v>-65000000</v>
      </c>
      <c r="AC963" s="227">
        <v>-65000000</v>
      </c>
      <c r="AD963" s="227">
        <v>-65000000</v>
      </c>
      <c r="AE963" s="226">
        <v>-65000000</v>
      </c>
      <c r="AF963" s="227">
        <v>-65000000</v>
      </c>
      <c r="AG963" s="227">
        <v>-65000000</v>
      </c>
      <c r="AH963" s="227">
        <v>-65000000</v>
      </c>
      <c r="AI963" s="227">
        <v>-65000000</v>
      </c>
      <c r="AJ963" s="227">
        <v>0</v>
      </c>
      <c r="AK963" s="227">
        <v>0</v>
      </c>
      <c r="AL963" s="227">
        <v>0</v>
      </c>
      <c r="AM963" s="227">
        <v>0</v>
      </c>
      <c r="AN963" s="227">
        <v>0</v>
      </c>
      <c r="AO963" s="227">
        <v>0</v>
      </c>
      <c r="AP963" s="228">
        <v>0</v>
      </c>
      <c r="AQ963" s="227"/>
    </row>
    <row r="964" spans="1:43" s="13" customFormat="1" ht="12.75" outlineLevel="2" x14ac:dyDescent="0.2">
      <c r="A964" s="360" t="s">
        <v>1571</v>
      </c>
      <c r="B964" s="361" t="s">
        <v>2441</v>
      </c>
      <c r="C964" s="362" t="s">
        <v>3298</v>
      </c>
      <c r="D964" s="363"/>
      <c r="E964" s="364"/>
      <c r="F964" s="227">
        <v>0</v>
      </c>
      <c r="G964" s="227">
        <v>-150000000</v>
      </c>
      <c r="H964" s="227">
        <f t="shared" si="130"/>
        <v>150000000</v>
      </c>
      <c r="I964" s="437" t="str">
        <f t="shared" si="131"/>
        <v>N.M.</v>
      </c>
      <c r="J964" s="437"/>
      <c r="K964" s="365"/>
      <c r="L964" s="18">
        <v>-150000000</v>
      </c>
      <c r="M964" s="234">
        <f t="shared" si="132"/>
        <v>150000000</v>
      </c>
      <c r="N964" s="365"/>
      <c r="O964" s="18">
        <v>-275000000</v>
      </c>
      <c r="P964" s="234">
        <f t="shared" si="133"/>
        <v>275000000</v>
      </c>
      <c r="Q964" s="353"/>
      <c r="R964" s="226">
        <v>-75000000</v>
      </c>
      <c r="S964" s="226">
        <v>-75000000</v>
      </c>
      <c r="T964" s="227">
        <v>-75000000</v>
      </c>
      <c r="U964" s="227">
        <v>-75000000</v>
      </c>
      <c r="V964" s="227">
        <v>-75000000</v>
      </c>
      <c r="W964" s="227">
        <v>-75000000</v>
      </c>
      <c r="X964" s="227">
        <v>-225000000</v>
      </c>
      <c r="Y964" s="227">
        <v>-225000000</v>
      </c>
      <c r="Z964" s="227">
        <v>-225000000</v>
      </c>
      <c r="AA964" s="227">
        <v>-225000000</v>
      </c>
      <c r="AB964" s="227">
        <v>-150000000</v>
      </c>
      <c r="AC964" s="227">
        <v>-150000000</v>
      </c>
      <c r="AD964" s="227">
        <v>-150000000</v>
      </c>
      <c r="AE964" s="226">
        <v>-150000000</v>
      </c>
      <c r="AF964" s="227">
        <v>-150000000</v>
      </c>
      <c r="AG964" s="227">
        <v>-150000000</v>
      </c>
      <c r="AH964" s="227">
        <v>-150000000</v>
      </c>
      <c r="AI964" s="227">
        <v>-150000000</v>
      </c>
      <c r="AJ964" s="227">
        <v>0</v>
      </c>
      <c r="AK964" s="227">
        <v>-75000000</v>
      </c>
      <c r="AL964" s="227">
        <v>-150000000</v>
      </c>
      <c r="AM964" s="227">
        <v>-275000000</v>
      </c>
      <c r="AN964" s="227">
        <v>-275000000</v>
      </c>
      <c r="AO964" s="227">
        <v>-275000000</v>
      </c>
      <c r="AP964" s="228">
        <v>0</v>
      </c>
      <c r="AQ964" s="227"/>
    </row>
    <row r="965" spans="1:43" s="13" customFormat="1" ht="12.75" outlineLevel="2" x14ac:dyDescent="0.2">
      <c r="A965" s="360" t="s">
        <v>1572</v>
      </c>
      <c r="B965" s="361" t="s">
        <v>2442</v>
      </c>
      <c r="C965" s="362" t="s">
        <v>3299</v>
      </c>
      <c r="D965" s="363"/>
      <c r="E965" s="364"/>
      <c r="F965" s="227">
        <v>-690000000</v>
      </c>
      <c r="G965" s="227">
        <v>-690000000</v>
      </c>
      <c r="H965" s="227">
        <f t="shared" si="130"/>
        <v>0</v>
      </c>
      <c r="I965" s="437">
        <f t="shared" si="131"/>
        <v>0</v>
      </c>
      <c r="J965" s="437"/>
      <c r="K965" s="365"/>
      <c r="L965" s="18">
        <v>-690000000</v>
      </c>
      <c r="M965" s="234">
        <f t="shared" si="132"/>
        <v>0</v>
      </c>
      <c r="N965" s="365"/>
      <c r="O965" s="18">
        <v>-690000000</v>
      </c>
      <c r="P965" s="234">
        <f t="shared" si="133"/>
        <v>0</v>
      </c>
      <c r="Q965" s="353"/>
      <c r="R965" s="226">
        <v>-690000000</v>
      </c>
      <c r="S965" s="226">
        <v>-690000000</v>
      </c>
      <c r="T965" s="227">
        <v>-690000000</v>
      </c>
      <c r="U965" s="227">
        <v>-690000000</v>
      </c>
      <c r="V965" s="227">
        <v>-690000000</v>
      </c>
      <c r="W965" s="227">
        <v>-690000000</v>
      </c>
      <c r="X965" s="227">
        <v>-690000000</v>
      </c>
      <c r="Y965" s="227">
        <v>-690000000</v>
      </c>
      <c r="Z965" s="227">
        <v>-690000000</v>
      </c>
      <c r="AA965" s="227">
        <v>-690000000</v>
      </c>
      <c r="AB965" s="227">
        <v>-690000000</v>
      </c>
      <c r="AC965" s="227">
        <v>-690000000</v>
      </c>
      <c r="AD965" s="227">
        <v>-690000000</v>
      </c>
      <c r="AE965" s="226">
        <v>-690000000</v>
      </c>
      <c r="AF965" s="227">
        <v>-690000000</v>
      </c>
      <c r="AG965" s="227">
        <v>-690000000</v>
      </c>
      <c r="AH965" s="227">
        <v>-690000000</v>
      </c>
      <c r="AI965" s="227">
        <v>-690000000</v>
      </c>
      <c r="AJ965" s="227">
        <v>-690000000</v>
      </c>
      <c r="AK965" s="227">
        <v>-690000000</v>
      </c>
      <c r="AL965" s="227">
        <v>-690000000</v>
      </c>
      <c r="AM965" s="227">
        <v>-690000000</v>
      </c>
      <c r="AN965" s="227">
        <v>-690000000</v>
      </c>
      <c r="AO965" s="227">
        <v>-690000000</v>
      </c>
      <c r="AP965" s="228">
        <v>-690000000</v>
      </c>
      <c r="AQ965" s="227"/>
    </row>
    <row r="966" spans="1:43" s="13" customFormat="1" ht="12.75" outlineLevel="2" x14ac:dyDescent="0.2">
      <c r="A966" s="360" t="s">
        <v>1573</v>
      </c>
      <c r="B966" s="361" t="s">
        <v>2443</v>
      </c>
      <c r="C966" s="362" t="s">
        <v>3300</v>
      </c>
      <c r="D966" s="363"/>
      <c r="E966" s="364"/>
      <c r="F966" s="227">
        <v>0</v>
      </c>
      <c r="G966" s="227">
        <v>0</v>
      </c>
      <c r="H966" s="227">
        <f t="shared" si="130"/>
        <v>0</v>
      </c>
      <c r="I966" s="437">
        <f t="shared" si="131"/>
        <v>0</v>
      </c>
      <c r="J966" s="437"/>
      <c r="K966" s="365"/>
      <c r="L966" s="18">
        <v>0</v>
      </c>
      <c r="M966" s="234">
        <f t="shared" si="132"/>
        <v>0</v>
      </c>
      <c r="N966" s="365"/>
      <c r="O966" s="18">
        <v>0</v>
      </c>
      <c r="P966" s="234">
        <f t="shared" si="133"/>
        <v>0</v>
      </c>
      <c r="Q966" s="353"/>
      <c r="R966" s="226">
        <v>-125000000</v>
      </c>
      <c r="S966" s="226">
        <v>-125000000</v>
      </c>
      <c r="T966" s="227">
        <v>-125000000</v>
      </c>
      <c r="U966" s="227">
        <v>0</v>
      </c>
      <c r="V966" s="227">
        <v>0</v>
      </c>
      <c r="W966" s="227">
        <v>0</v>
      </c>
      <c r="X966" s="227">
        <v>0</v>
      </c>
      <c r="Y966" s="227">
        <v>0</v>
      </c>
      <c r="Z966" s="227">
        <v>0</v>
      </c>
      <c r="AA966" s="227">
        <v>0</v>
      </c>
      <c r="AB966" s="227">
        <v>0</v>
      </c>
      <c r="AC966" s="227">
        <v>0</v>
      </c>
      <c r="AD966" s="227">
        <v>0</v>
      </c>
      <c r="AE966" s="226">
        <v>0</v>
      </c>
      <c r="AF966" s="227">
        <v>0</v>
      </c>
      <c r="AG966" s="227">
        <v>0</v>
      </c>
      <c r="AH966" s="227">
        <v>0</v>
      </c>
      <c r="AI966" s="227">
        <v>0</v>
      </c>
      <c r="AJ966" s="227">
        <v>0</v>
      </c>
      <c r="AK966" s="227">
        <v>0</v>
      </c>
      <c r="AL966" s="227">
        <v>0</v>
      </c>
      <c r="AM966" s="227">
        <v>0</v>
      </c>
      <c r="AN966" s="227">
        <v>0</v>
      </c>
      <c r="AO966" s="227">
        <v>0</v>
      </c>
      <c r="AP966" s="228">
        <v>0</v>
      </c>
      <c r="AQ966" s="227"/>
    </row>
    <row r="967" spans="1:43" s="13" customFormat="1" ht="12.75" outlineLevel="2" x14ac:dyDescent="0.2">
      <c r="A967" s="360" t="s">
        <v>1574</v>
      </c>
      <c r="B967" s="361" t="s">
        <v>2444</v>
      </c>
      <c r="C967" s="362" t="s">
        <v>3301</v>
      </c>
      <c r="D967" s="363"/>
      <c r="E967" s="364"/>
      <c r="F967" s="227">
        <v>-65000000</v>
      </c>
      <c r="G967" s="227">
        <v>0</v>
      </c>
      <c r="H967" s="227">
        <f t="shared" si="130"/>
        <v>-65000000</v>
      </c>
      <c r="I967" s="437" t="str">
        <f t="shared" si="131"/>
        <v>N.M.</v>
      </c>
      <c r="J967" s="437"/>
      <c r="K967" s="365"/>
      <c r="L967" s="18">
        <v>0</v>
      </c>
      <c r="M967" s="234">
        <f t="shared" si="132"/>
        <v>-65000000</v>
      </c>
      <c r="N967" s="365"/>
      <c r="O967" s="18">
        <v>-65000000</v>
      </c>
      <c r="P967" s="234">
        <f t="shared" si="133"/>
        <v>0</v>
      </c>
      <c r="Q967" s="353"/>
      <c r="R967" s="226">
        <v>0</v>
      </c>
      <c r="S967" s="226">
        <v>0</v>
      </c>
      <c r="T967" s="227">
        <v>0</v>
      </c>
      <c r="U967" s="227">
        <v>0</v>
      </c>
      <c r="V967" s="227">
        <v>0</v>
      </c>
      <c r="W967" s="227">
        <v>0</v>
      </c>
      <c r="X967" s="227">
        <v>0</v>
      </c>
      <c r="Y967" s="227">
        <v>0</v>
      </c>
      <c r="Z967" s="227">
        <v>0</v>
      </c>
      <c r="AA967" s="227">
        <v>0</v>
      </c>
      <c r="AB967" s="227">
        <v>0</v>
      </c>
      <c r="AC967" s="227">
        <v>0</v>
      </c>
      <c r="AD967" s="227">
        <v>0</v>
      </c>
      <c r="AE967" s="226">
        <v>0</v>
      </c>
      <c r="AF967" s="227">
        <v>0</v>
      </c>
      <c r="AG967" s="227">
        <v>0</v>
      </c>
      <c r="AH967" s="227">
        <v>0</v>
      </c>
      <c r="AI967" s="227">
        <v>0</v>
      </c>
      <c r="AJ967" s="227">
        <v>-65000000</v>
      </c>
      <c r="AK967" s="227">
        <v>-65000000</v>
      </c>
      <c r="AL967" s="227">
        <v>-65000000</v>
      </c>
      <c r="AM967" s="227">
        <v>-65000000</v>
      </c>
      <c r="AN967" s="227">
        <v>-65000000</v>
      </c>
      <c r="AO967" s="227">
        <v>-65000000</v>
      </c>
      <c r="AP967" s="228">
        <v>-65000000</v>
      </c>
      <c r="AQ967" s="227"/>
    </row>
    <row r="968" spans="1:43" s="13" customFormat="1" ht="12.75" outlineLevel="2" x14ac:dyDescent="0.2">
      <c r="A968" s="360" t="s">
        <v>1575</v>
      </c>
      <c r="B968" s="361" t="s">
        <v>2445</v>
      </c>
      <c r="C968" s="362" t="s">
        <v>3302</v>
      </c>
      <c r="D968" s="363"/>
      <c r="E968" s="364"/>
      <c r="F968" s="227">
        <v>-425000000</v>
      </c>
      <c r="G968" s="227">
        <v>-200000000</v>
      </c>
      <c r="H968" s="227">
        <f t="shared" si="130"/>
        <v>-225000000</v>
      </c>
      <c r="I968" s="437">
        <f t="shared" si="131"/>
        <v>-1.125</v>
      </c>
      <c r="J968" s="437"/>
      <c r="K968" s="365"/>
      <c r="L968" s="18">
        <v>-200000000</v>
      </c>
      <c r="M968" s="234">
        <f t="shared" si="132"/>
        <v>-225000000</v>
      </c>
      <c r="N968" s="365"/>
      <c r="O968" s="18">
        <v>-150000000</v>
      </c>
      <c r="P968" s="234">
        <f t="shared" si="133"/>
        <v>-275000000</v>
      </c>
      <c r="Q968" s="353"/>
      <c r="R968" s="226">
        <v>0</v>
      </c>
      <c r="S968" s="226">
        <v>0</v>
      </c>
      <c r="T968" s="227">
        <v>0</v>
      </c>
      <c r="U968" s="227">
        <v>-125000000</v>
      </c>
      <c r="V968" s="227">
        <v>-125000000</v>
      </c>
      <c r="W968" s="227">
        <v>-125000000</v>
      </c>
      <c r="X968" s="227">
        <v>-125000000</v>
      </c>
      <c r="Y968" s="227">
        <v>-125000000</v>
      </c>
      <c r="Z968" s="227">
        <v>-125000000</v>
      </c>
      <c r="AA968" s="227">
        <v>-125000000</v>
      </c>
      <c r="AB968" s="227">
        <v>-200000000</v>
      </c>
      <c r="AC968" s="227">
        <v>-200000000</v>
      </c>
      <c r="AD968" s="227">
        <v>-200000000</v>
      </c>
      <c r="AE968" s="226">
        <v>-200000000</v>
      </c>
      <c r="AF968" s="227">
        <v>-200000000</v>
      </c>
      <c r="AG968" s="227">
        <v>-200000000</v>
      </c>
      <c r="AH968" s="227">
        <v>-200000000</v>
      </c>
      <c r="AI968" s="227">
        <v>-200000000</v>
      </c>
      <c r="AJ968" s="227">
        <v>-350000000</v>
      </c>
      <c r="AK968" s="227">
        <v>-350000000</v>
      </c>
      <c r="AL968" s="227">
        <v>-275000000</v>
      </c>
      <c r="AM968" s="227">
        <v>-150000000</v>
      </c>
      <c r="AN968" s="227">
        <v>-150000000</v>
      </c>
      <c r="AO968" s="227">
        <v>-150000000</v>
      </c>
      <c r="AP968" s="228">
        <v>-425000000</v>
      </c>
      <c r="AQ968" s="227"/>
    </row>
    <row r="969" spans="1:43" s="13" customFormat="1" ht="12.75" outlineLevel="2" x14ac:dyDescent="0.2">
      <c r="A969" s="360" t="s">
        <v>1576</v>
      </c>
      <c r="B969" s="361" t="s">
        <v>2446</v>
      </c>
      <c r="C969" s="362" t="s">
        <v>3303</v>
      </c>
      <c r="D969" s="363"/>
      <c r="E969" s="364"/>
      <c r="F969" s="227">
        <v>0</v>
      </c>
      <c r="G969" s="227">
        <v>0</v>
      </c>
      <c r="H969" s="227">
        <f t="shared" si="130"/>
        <v>0</v>
      </c>
      <c r="I969" s="437">
        <f t="shared" si="131"/>
        <v>0</v>
      </c>
      <c r="J969" s="437"/>
      <c r="K969" s="365"/>
      <c r="L969" s="18">
        <v>0</v>
      </c>
      <c r="M969" s="234">
        <f t="shared" si="132"/>
        <v>0</v>
      </c>
      <c r="N969" s="365"/>
      <c r="O969" s="18">
        <v>0</v>
      </c>
      <c r="P969" s="234">
        <f t="shared" si="133"/>
        <v>0</v>
      </c>
      <c r="Q969" s="353"/>
      <c r="R969" s="226">
        <v>-40000000</v>
      </c>
      <c r="S969" s="226">
        <v>-40000000</v>
      </c>
      <c r="T969" s="227">
        <v>-40000000</v>
      </c>
      <c r="U969" s="227">
        <v>-40000000</v>
      </c>
      <c r="V969" s="227">
        <v>-40000000</v>
      </c>
      <c r="W969" s="227">
        <v>-40000000</v>
      </c>
      <c r="X969" s="227">
        <v>0</v>
      </c>
      <c r="Y969" s="227">
        <v>0</v>
      </c>
      <c r="Z969" s="227">
        <v>0</v>
      </c>
      <c r="AA969" s="227">
        <v>0</v>
      </c>
      <c r="AB969" s="227">
        <v>0</v>
      </c>
      <c r="AC969" s="227">
        <v>0</v>
      </c>
      <c r="AD969" s="227">
        <v>0</v>
      </c>
      <c r="AE969" s="226">
        <v>0</v>
      </c>
      <c r="AF969" s="227">
        <v>0</v>
      </c>
      <c r="AG969" s="227">
        <v>0</v>
      </c>
      <c r="AH969" s="227">
        <v>0</v>
      </c>
      <c r="AI969" s="227">
        <v>0</v>
      </c>
      <c r="AJ969" s="227">
        <v>0</v>
      </c>
      <c r="AK969" s="227">
        <v>0</v>
      </c>
      <c r="AL969" s="227">
        <v>0</v>
      </c>
      <c r="AM969" s="227">
        <v>0</v>
      </c>
      <c r="AN969" s="227">
        <v>0</v>
      </c>
      <c r="AO969" s="227">
        <v>0</v>
      </c>
      <c r="AP969" s="228">
        <v>0</v>
      </c>
      <c r="AQ969" s="227"/>
    </row>
    <row r="970" spans="1:43" s="13" customFormat="1" ht="12.75" outlineLevel="2" x14ac:dyDescent="0.2">
      <c r="A970" s="360" t="s">
        <v>1577</v>
      </c>
      <c r="B970" s="361" t="s">
        <v>2447</v>
      </c>
      <c r="C970" s="362" t="s">
        <v>3304</v>
      </c>
      <c r="D970" s="363"/>
      <c r="E970" s="364"/>
      <c r="F970" s="227">
        <v>-288307.01</v>
      </c>
      <c r="G970" s="227">
        <v>-2063131.14</v>
      </c>
      <c r="H970" s="227">
        <f t="shared" si="130"/>
        <v>1774824.13</v>
      </c>
      <c r="I970" s="437">
        <f t="shared" si="131"/>
        <v>0.86025754523776898</v>
      </c>
      <c r="J970" s="437"/>
      <c r="K970" s="365"/>
      <c r="L970" s="18">
        <v>-2063131.14</v>
      </c>
      <c r="M970" s="234">
        <f t="shared" si="132"/>
        <v>1774824.13</v>
      </c>
      <c r="N970" s="365"/>
      <c r="O970" s="18">
        <v>-294883.03000000003</v>
      </c>
      <c r="P970" s="234">
        <f t="shared" si="133"/>
        <v>6576.0200000000186</v>
      </c>
      <c r="Q970" s="353"/>
      <c r="R970" s="226">
        <v>-2463833.4900000002</v>
      </c>
      <c r="S970" s="226">
        <v>-2397780.34</v>
      </c>
      <c r="T970" s="227">
        <v>-2402932.2200000002</v>
      </c>
      <c r="U970" s="227">
        <v>-2334372.7800000003</v>
      </c>
      <c r="V970" s="227">
        <v>-2330156.6800000002</v>
      </c>
      <c r="W970" s="227">
        <v>-2395207.11</v>
      </c>
      <c r="X970" s="227">
        <v>-2334337.5099999998</v>
      </c>
      <c r="Y970" s="227">
        <v>-2277269</v>
      </c>
      <c r="Z970" s="227">
        <v>-2238046.44</v>
      </c>
      <c r="AA970" s="227">
        <v>-2189846.09</v>
      </c>
      <c r="AB970" s="227">
        <v>-2139194.0299999998</v>
      </c>
      <c r="AC970" s="227">
        <v>-2088458.79</v>
      </c>
      <c r="AD970" s="227">
        <v>-2063131.14</v>
      </c>
      <c r="AE970" s="226">
        <v>-1999541.62</v>
      </c>
      <c r="AF970" s="227">
        <v>-1987294.72</v>
      </c>
      <c r="AG970" s="227">
        <v>-1929773.3900000001</v>
      </c>
      <c r="AH970" s="227">
        <v>-1892034.46</v>
      </c>
      <c r="AI970" s="227">
        <v>-1842355.38</v>
      </c>
      <c r="AJ970" s="227">
        <v>-400142.86</v>
      </c>
      <c r="AK970" s="227">
        <v>-389406.84</v>
      </c>
      <c r="AL970" s="227">
        <v>-378635.09</v>
      </c>
      <c r="AM970" s="227">
        <v>-303854.28000000003</v>
      </c>
      <c r="AN970" s="227">
        <v>-297568.31</v>
      </c>
      <c r="AO970" s="227">
        <v>-294883.03000000003</v>
      </c>
      <c r="AP970" s="228">
        <v>-288307.01</v>
      </c>
      <c r="AQ970" s="227"/>
    </row>
    <row r="971" spans="1:43" s="13" customFormat="1" ht="12.75" outlineLevel="2" x14ac:dyDescent="0.2">
      <c r="A971" s="360" t="s">
        <v>1578</v>
      </c>
      <c r="B971" s="361" t="s">
        <v>2448</v>
      </c>
      <c r="C971" s="362" t="s">
        <v>3305</v>
      </c>
      <c r="D971" s="363"/>
      <c r="E971" s="364"/>
      <c r="F971" s="227">
        <v>0</v>
      </c>
      <c r="G971" s="227">
        <v>-896</v>
      </c>
      <c r="H971" s="227">
        <f t="shared" si="130"/>
        <v>896</v>
      </c>
      <c r="I971" s="437" t="str">
        <f t="shared" si="131"/>
        <v>N.M.</v>
      </c>
      <c r="J971" s="437"/>
      <c r="K971" s="365"/>
      <c r="L971" s="18">
        <v>-896</v>
      </c>
      <c r="M971" s="234">
        <f t="shared" si="132"/>
        <v>896</v>
      </c>
      <c r="N971" s="365"/>
      <c r="O971" s="18">
        <v>0</v>
      </c>
      <c r="P971" s="234">
        <f t="shared" si="133"/>
        <v>0</v>
      </c>
      <c r="Q971" s="353"/>
      <c r="R971" s="226">
        <v>-112890.99</v>
      </c>
      <c r="S971" s="226">
        <v>-112890.99</v>
      </c>
      <c r="T971" s="227">
        <v>-112890.99</v>
      </c>
      <c r="U971" s="227">
        <v>-61346.520000000004</v>
      </c>
      <c r="V971" s="227">
        <v>-109351.34</v>
      </c>
      <c r="W971" s="227">
        <v>-12829.050000000001</v>
      </c>
      <c r="X971" s="227">
        <v>-5523.82</v>
      </c>
      <c r="Y971" s="227">
        <v>-36703.760000000002</v>
      </c>
      <c r="Z971" s="227">
        <v>-13566.26</v>
      </c>
      <c r="AA971" s="227">
        <v>-7864.03</v>
      </c>
      <c r="AB971" s="227">
        <v>-844.93000000000006</v>
      </c>
      <c r="AC971" s="227">
        <v>-32553.54</v>
      </c>
      <c r="AD971" s="227">
        <v>-896</v>
      </c>
      <c r="AE971" s="226">
        <v>-949.76</v>
      </c>
      <c r="AF971" s="227">
        <v>0</v>
      </c>
      <c r="AG971" s="227">
        <v>-18934.98</v>
      </c>
      <c r="AH971" s="227">
        <v>-8719.56</v>
      </c>
      <c r="AI971" s="227">
        <v>-34919.120000000003</v>
      </c>
      <c r="AJ971" s="227">
        <v>0</v>
      </c>
      <c r="AK971" s="227">
        <v>0</v>
      </c>
      <c r="AL971" s="227">
        <v>0</v>
      </c>
      <c r="AM971" s="227">
        <v>0</v>
      </c>
      <c r="AN971" s="227">
        <v>0</v>
      </c>
      <c r="AO971" s="227">
        <v>0</v>
      </c>
      <c r="AP971" s="228">
        <v>0</v>
      </c>
      <c r="AQ971" s="227"/>
    </row>
    <row r="972" spans="1:43" s="13" customFormat="1" ht="12.75" outlineLevel="2" x14ac:dyDescent="0.2">
      <c r="A972" s="360" t="s">
        <v>1579</v>
      </c>
      <c r="B972" s="361" t="s">
        <v>2449</v>
      </c>
      <c r="C972" s="362" t="s">
        <v>3306</v>
      </c>
      <c r="D972" s="363"/>
      <c r="E972" s="364"/>
      <c r="F972" s="227">
        <v>-224302.49</v>
      </c>
      <c r="G972" s="227">
        <v>-8486162.1699999999</v>
      </c>
      <c r="H972" s="227">
        <f t="shared" si="130"/>
        <v>8261859.6799999997</v>
      </c>
      <c r="I972" s="437">
        <f t="shared" si="131"/>
        <v>0.9735684417164514</v>
      </c>
      <c r="J972" s="437"/>
      <c r="K972" s="365"/>
      <c r="L972" s="18">
        <v>-8486162.1699999999</v>
      </c>
      <c r="M972" s="234">
        <f t="shared" si="132"/>
        <v>8261859.6799999997</v>
      </c>
      <c r="N972" s="365"/>
      <c r="O972" s="18">
        <v>-228520</v>
      </c>
      <c r="P972" s="234">
        <f t="shared" si="133"/>
        <v>4217.5100000000093</v>
      </c>
      <c r="Q972" s="353"/>
      <c r="R972" s="226">
        <v>-9317545.2799999993</v>
      </c>
      <c r="S972" s="226">
        <v>-9331773.8599999994</v>
      </c>
      <c r="T972" s="227">
        <v>-9302359.4199999999</v>
      </c>
      <c r="U972" s="227">
        <v>-9192334.6199999992</v>
      </c>
      <c r="V972" s="227">
        <v>-9065082.75</v>
      </c>
      <c r="W972" s="227">
        <v>-9033690.6400000006</v>
      </c>
      <c r="X972" s="227">
        <v>-8970378.5700000003</v>
      </c>
      <c r="Y972" s="227">
        <v>-8891885.4100000001</v>
      </c>
      <c r="Z972" s="227">
        <v>-8796590.1300000008</v>
      </c>
      <c r="AA972" s="227">
        <v>-8637368.4100000001</v>
      </c>
      <c r="AB972" s="227">
        <v>-8566310.3599999994</v>
      </c>
      <c r="AC972" s="227">
        <v>-8579423.8200000003</v>
      </c>
      <c r="AD972" s="227">
        <v>-8486162.1699999999</v>
      </c>
      <c r="AE972" s="226">
        <v>-8388116.7699999996</v>
      </c>
      <c r="AF972" s="227">
        <v>-8163114.2699999996</v>
      </c>
      <c r="AG972" s="227">
        <v>-8007427.7699999996</v>
      </c>
      <c r="AH972" s="227">
        <v>-7872304.8300000001</v>
      </c>
      <c r="AI972" s="227">
        <v>-7841250.4400000004</v>
      </c>
      <c r="AJ972" s="227">
        <v>-348623.33</v>
      </c>
      <c r="AK972" s="227">
        <v>-245289</v>
      </c>
      <c r="AL972" s="227">
        <v>-241111.83000000002</v>
      </c>
      <c r="AM972" s="227">
        <v>-236924.65</v>
      </c>
      <c r="AN972" s="227">
        <v>-232727.36000000002</v>
      </c>
      <c r="AO972" s="227">
        <v>-228520</v>
      </c>
      <c r="AP972" s="228">
        <v>-224302.49</v>
      </c>
      <c r="AQ972" s="227"/>
    </row>
    <row r="973" spans="1:43" s="13" customFormat="1" ht="12.75" outlineLevel="2" x14ac:dyDescent="0.2">
      <c r="A973" s="360" t="s">
        <v>1580</v>
      </c>
      <c r="B973" s="361" t="s">
        <v>2450</v>
      </c>
      <c r="C973" s="362" t="s">
        <v>3307</v>
      </c>
      <c r="D973" s="363"/>
      <c r="E973" s="364"/>
      <c r="F973" s="227">
        <v>-226125.82</v>
      </c>
      <c r="G973" s="227">
        <v>-127910.1</v>
      </c>
      <c r="H973" s="227">
        <f t="shared" si="130"/>
        <v>-98215.72</v>
      </c>
      <c r="I973" s="437">
        <f t="shared" si="131"/>
        <v>-0.76784960687232673</v>
      </c>
      <c r="J973" s="437"/>
      <c r="K973" s="365"/>
      <c r="L973" s="18">
        <v>-127910.1</v>
      </c>
      <c r="M973" s="234">
        <f t="shared" si="132"/>
        <v>-98215.72</v>
      </c>
      <c r="N973" s="365"/>
      <c r="O973" s="18">
        <v>-233707.79</v>
      </c>
      <c r="P973" s="234">
        <f t="shared" si="133"/>
        <v>7581.9700000000012</v>
      </c>
      <c r="Q973" s="353"/>
      <c r="R973" s="226">
        <v>-354366.9</v>
      </c>
      <c r="S973" s="226">
        <v>-188332.98</v>
      </c>
      <c r="T973" s="227">
        <v>-274321.03999999998</v>
      </c>
      <c r="U973" s="227">
        <v>-103989.32</v>
      </c>
      <c r="V973" s="227">
        <v>-138102.25</v>
      </c>
      <c r="W973" s="227">
        <v>-205388.97</v>
      </c>
      <c r="X973" s="227">
        <v>-157736.16</v>
      </c>
      <c r="Y973" s="227">
        <v>-135793.22</v>
      </c>
      <c r="Z973" s="227">
        <v>-69932.759999999995</v>
      </c>
      <c r="AA973" s="227">
        <v>-164922.55000000002</v>
      </c>
      <c r="AB973" s="227">
        <v>-236092.99</v>
      </c>
      <c r="AC973" s="227">
        <v>-85893.17</v>
      </c>
      <c r="AD973" s="227">
        <v>-127910.1</v>
      </c>
      <c r="AE973" s="226">
        <v>-68008.42</v>
      </c>
      <c r="AF973" s="227">
        <v>-68008.42</v>
      </c>
      <c r="AG973" s="227">
        <v>-97215.71</v>
      </c>
      <c r="AH973" s="227">
        <v>-119438.84</v>
      </c>
      <c r="AI973" s="227">
        <v>-68257.63</v>
      </c>
      <c r="AJ973" s="227">
        <v>-274888.12</v>
      </c>
      <c r="AK973" s="227">
        <v>-274888.12</v>
      </c>
      <c r="AL973" s="227">
        <v>-274888.12</v>
      </c>
      <c r="AM973" s="227">
        <v>-233707.79</v>
      </c>
      <c r="AN973" s="227">
        <v>-233707.79</v>
      </c>
      <c r="AO973" s="227">
        <v>-233707.79</v>
      </c>
      <c r="AP973" s="228">
        <v>-226125.82</v>
      </c>
      <c r="AQ973" s="227"/>
    </row>
    <row r="974" spans="1:43" s="13" customFormat="1" ht="12.75" outlineLevel="2" x14ac:dyDescent="0.2">
      <c r="A974" s="360" t="s">
        <v>1581</v>
      </c>
      <c r="B974" s="361" t="s">
        <v>2451</v>
      </c>
      <c r="C974" s="362" t="s">
        <v>3308</v>
      </c>
      <c r="D974" s="363"/>
      <c r="E974" s="364"/>
      <c r="F974" s="227">
        <v>-343396.93</v>
      </c>
      <c r="G974" s="227">
        <v>-400472.58</v>
      </c>
      <c r="H974" s="227">
        <f t="shared" si="130"/>
        <v>57075.650000000023</v>
      </c>
      <c r="I974" s="437">
        <f t="shared" si="131"/>
        <v>0.14252074386715821</v>
      </c>
      <c r="J974" s="437"/>
      <c r="K974" s="365"/>
      <c r="L974" s="18">
        <v>-400472.58</v>
      </c>
      <c r="M974" s="234">
        <f t="shared" si="132"/>
        <v>57075.650000000023</v>
      </c>
      <c r="N974" s="365"/>
      <c r="O974" s="18">
        <v>-365848.29</v>
      </c>
      <c r="P974" s="234">
        <f t="shared" si="133"/>
        <v>22451.359999999986</v>
      </c>
      <c r="Q974" s="353"/>
      <c r="R974" s="226">
        <v>-444224.06</v>
      </c>
      <c r="S974" s="226">
        <v>-437067.53</v>
      </c>
      <c r="T974" s="227">
        <v>-483269.07</v>
      </c>
      <c r="U974" s="227">
        <v>-587154.38</v>
      </c>
      <c r="V974" s="227">
        <v>-541654.11</v>
      </c>
      <c r="W974" s="227">
        <v>-574163.70000000007</v>
      </c>
      <c r="X974" s="227">
        <v>-599188.15</v>
      </c>
      <c r="Y974" s="227">
        <v>-532805.57999999996</v>
      </c>
      <c r="Z974" s="227">
        <v>-495812.9</v>
      </c>
      <c r="AA974" s="227">
        <v>-389047.38</v>
      </c>
      <c r="AB974" s="227">
        <v>-369870.39</v>
      </c>
      <c r="AC974" s="227">
        <v>-373627.3</v>
      </c>
      <c r="AD974" s="227">
        <v>-400472.58</v>
      </c>
      <c r="AE974" s="226">
        <v>-481481.27</v>
      </c>
      <c r="AF974" s="227">
        <v>-657832.11</v>
      </c>
      <c r="AG974" s="227">
        <v>-593780.27</v>
      </c>
      <c r="AH974" s="227">
        <v>-566829.53</v>
      </c>
      <c r="AI974" s="227">
        <v>-509198.98000000004</v>
      </c>
      <c r="AJ974" s="227">
        <v>-454244.94</v>
      </c>
      <c r="AK974" s="227">
        <v>-559627.51</v>
      </c>
      <c r="AL974" s="227">
        <v>-496124.16000000003</v>
      </c>
      <c r="AM974" s="227">
        <v>-379584.78</v>
      </c>
      <c r="AN974" s="227">
        <v>-495220.58</v>
      </c>
      <c r="AO974" s="227">
        <v>-365848.29</v>
      </c>
      <c r="AP974" s="228">
        <v>-343396.93</v>
      </c>
      <c r="AQ974" s="227"/>
    </row>
    <row r="975" spans="1:43" s="13" customFormat="1" ht="12.75" outlineLevel="2" x14ac:dyDescent="0.2">
      <c r="A975" s="360" t="s">
        <v>1582</v>
      </c>
      <c r="B975" s="361" t="s">
        <v>2452</v>
      </c>
      <c r="C975" s="362" t="s">
        <v>3309</v>
      </c>
      <c r="D975" s="363"/>
      <c r="E975" s="364"/>
      <c r="F975" s="227">
        <v>-111170.62</v>
      </c>
      <c r="G975" s="227">
        <v>-190957.62</v>
      </c>
      <c r="H975" s="227">
        <f t="shared" si="130"/>
        <v>79787</v>
      </c>
      <c r="I975" s="437">
        <f t="shared" si="131"/>
        <v>0.41782569347062454</v>
      </c>
      <c r="J975" s="437"/>
      <c r="K975" s="365"/>
      <c r="L975" s="18">
        <v>-190957.62</v>
      </c>
      <c r="M975" s="234">
        <f t="shared" si="132"/>
        <v>79787</v>
      </c>
      <c r="N975" s="365"/>
      <c r="O975" s="18">
        <v>-111170.62</v>
      </c>
      <c r="P975" s="234">
        <f t="shared" si="133"/>
        <v>0</v>
      </c>
      <c r="Q975" s="353"/>
      <c r="R975" s="226">
        <v>-159768.44</v>
      </c>
      <c r="S975" s="226">
        <v>-159768.44</v>
      </c>
      <c r="T975" s="227">
        <v>-159768.44</v>
      </c>
      <c r="U975" s="227">
        <v>-159768.44</v>
      </c>
      <c r="V975" s="227">
        <v>-159768.44</v>
      </c>
      <c r="W975" s="227">
        <v>-159768.44</v>
      </c>
      <c r="X975" s="227">
        <v>-159768.44</v>
      </c>
      <c r="Y975" s="227">
        <v>-159768.44</v>
      </c>
      <c r="Z975" s="227">
        <v>-159768.44</v>
      </c>
      <c r="AA975" s="227">
        <v>-159768.44</v>
      </c>
      <c r="AB975" s="227">
        <v>-159768.44</v>
      </c>
      <c r="AC975" s="227">
        <v>-190957.62</v>
      </c>
      <c r="AD975" s="227">
        <v>-190957.62</v>
      </c>
      <c r="AE975" s="226">
        <v>-190957.62</v>
      </c>
      <c r="AF975" s="227">
        <v>-190957.62</v>
      </c>
      <c r="AG975" s="227">
        <v>-190957.62</v>
      </c>
      <c r="AH975" s="227">
        <v>-190957.62</v>
      </c>
      <c r="AI975" s="227">
        <v>-190957.62</v>
      </c>
      <c r="AJ975" s="227">
        <v>-190957.62</v>
      </c>
      <c r="AK975" s="227">
        <v>-190957.62</v>
      </c>
      <c r="AL975" s="227">
        <v>-190957.62</v>
      </c>
      <c r="AM975" s="227">
        <v>-190957.62</v>
      </c>
      <c r="AN975" s="227">
        <v>-190957.62</v>
      </c>
      <c r="AO975" s="227">
        <v>-111170.62</v>
      </c>
      <c r="AP975" s="228">
        <v>-111170.62</v>
      </c>
      <c r="AQ975" s="227"/>
    </row>
    <row r="976" spans="1:43" s="13" customFormat="1" ht="12.75" outlineLevel="2" x14ac:dyDescent="0.2">
      <c r="A976" s="360" t="s">
        <v>1583</v>
      </c>
      <c r="B976" s="361" t="s">
        <v>2453</v>
      </c>
      <c r="C976" s="362" t="s">
        <v>3310</v>
      </c>
      <c r="D976" s="363"/>
      <c r="E976" s="364"/>
      <c r="F976" s="227">
        <v>-819004.4</v>
      </c>
      <c r="G976" s="227">
        <v>-1504588.85</v>
      </c>
      <c r="H976" s="227">
        <f t="shared" si="130"/>
        <v>685584.45000000007</v>
      </c>
      <c r="I976" s="437">
        <f t="shared" si="131"/>
        <v>0.45566232263385442</v>
      </c>
      <c r="J976" s="437"/>
      <c r="K976" s="365"/>
      <c r="L976" s="18">
        <v>-1504588.85</v>
      </c>
      <c r="M976" s="234">
        <f t="shared" si="132"/>
        <v>685584.45000000007</v>
      </c>
      <c r="N976" s="365"/>
      <c r="O976" s="18">
        <v>-831366.65</v>
      </c>
      <c r="P976" s="234">
        <f t="shared" si="133"/>
        <v>12362.25</v>
      </c>
      <c r="Q976" s="353"/>
      <c r="R976" s="226">
        <v>-1569468.4300000002</v>
      </c>
      <c r="S976" s="226">
        <v>-1549773.01</v>
      </c>
      <c r="T976" s="227">
        <v>-1549703.52</v>
      </c>
      <c r="U976" s="227">
        <v>-1547203.3900000001</v>
      </c>
      <c r="V976" s="227">
        <v>-1547203.3900000001</v>
      </c>
      <c r="W976" s="227">
        <v>-1545536.6400000001</v>
      </c>
      <c r="X976" s="227">
        <v>-1204852.94</v>
      </c>
      <c r="Y976" s="227">
        <v>-1203393.8700000001</v>
      </c>
      <c r="Z976" s="227">
        <v>-1183400.9099999999</v>
      </c>
      <c r="AA976" s="227">
        <v>-1183400.9099999999</v>
      </c>
      <c r="AB976" s="227">
        <v>-1163955.49</v>
      </c>
      <c r="AC976" s="227">
        <v>-1504588.85</v>
      </c>
      <c r="AD976" s="227">
        <v>-1504588.85</v>
      </c>
      <c r="AE976" s="226">
        <v>-1504588.85</v>
      </c>
      <c r="AF976" s="227">
        <v>-1504588.85</v>
      </c>
      <c r="AG976" s="227">
        <v>-1501255.35</v>
      </c>
      <c r="AH976" s="227">
        <v>-1497921.85</v>
      </c>
      <c r="AI976" s="227">
        <v>-1496588.45</v>
      </c>
      <c r="AJ976" s="227">
        <v>-1463253.45</v>
      </c>
      <c r="AK976" s="227">
        <v>-1457253.15</v>
      </c>
      <c r="AL976" s="227">
        <v>-1455586.4</v>
      </c>
      <c r="AM976" s="227">
        <v>-1455586.4</v>
      </c>
      <c r="AN976" s="227">
        <v>-1455586.4</v>
      </c>
      <c r="AO976" s="227">
        <v>-831366.65</v>
      </c>
      <c r="AP976" s="228">
        <v>-819004.4</v>
      </c>
      <c r="AQ976" s="227"/>
    </row>
    <row r="977" spans="1:43" s="13" customFormat="1" ht="12.75" outlineLevel="2" x14ac:dyDescent="0.2">
      <c r="A977" s="360" t="s">
        <v>1584</v>
      </c>
      <c r="B977" s="361" t="s">
        <v>2454</v>
      </c>
      <c r="C977" s="362" t="s">
        <v>3311</v>
      </c>
      <c r="D977" s="363"/>
      <c r="E977" s="364"/>
      <c r="F977" s="227">
        <v>-190070.37</v>
      </c>
      <c r="G977" s="227">
        <v>-181085.4</v>
      </c>
      <c r="H977" s="227">
        <f t="shared" si="130"/>
        <v>-8984.9700000000012</v>
      </c>
      <c r="I977" s="437">
        <f t="shared" si="131"/>
        <v>-4.9617307634961194E-2</v>
      </c>
      <c r="J977" s="437"/>
      <c r="K977" s="365"/>
      <c r="L977" s="18">
        <v>-181085.4</v>
      </c>
      <c r="M977" s="234">
        <f t="shared" si="132"/>
        <v>-8984.9700000000012</v>
      </c>
      <c r="N977" s="365"/>
      <c r="O977" s="18">
        <v>-189321.62</v>
      </c>
      <c r="P977" s="234">
        <f t="shared" si="133"/>
        <v>-748.75</v>
      </c>
      <c r="Q977" s="353"/>
      <c r="R977" s="226">
        <v>-175781.25</v>
      </c>
      <c r="S977" s="226">
        <v>-176485.74</v>
      </c>
      <c r="T977" s="227">
        <v>-177190.23</v>
      </c>
      <c r="U977" s="227">
        <v>-178259.51</v>
      </c>
      <c r="V977" s="227">
        <v>-179085.6</v>
      </c>
      <c r="W977" s="227">
        <v>-179911.69</v>
      </c>
      <c r="X977" s="227">
        <v>-180737.78</v>
      </c>
      <c r="Y977" s="227">
        <v>-176954.95</v>
      </c>
      <c r="Z977" s="227">
        <v>-177781.04</v>
      </c>
      <c r="AA977" s="227">
        <v>-178607.13</v>
      </c>
      <c r="AB977" s="227">
        <v>-179433.22</v>
      </c>
      <c r="AC977" s="227">
        <v>-180259.31</v>
      </c>
      <c r="AD977" s="227">
        <v>-181085.4</v>
      </c>
      <c r="AE977" s="226">
        <v>-181952.23</v>
      </c>
      <c r="AF977" s="227">
        <v>-182819.06</v>
      </c>
      <c r="AG977" s="227">
        <v>-183679.89</v>
      </c>
      <c r="AH977" s="227">
        <v>-184544.72</v>
      </c>
      <c r="AI977" s="227">
        <v>-185409.55000000002</v>
      </c>
      <c r="AJ977" s="227">
        <v>-186274.38</v>
      </c>
      <c r="AK977" s="227">
        <v>-187139.21</v>
      </c>
      <c r="AL977" s="227">
        <v>-188004.04</v>
      </c>
      <c r="AM977" s="227">
        <v>-187824.12</v>
      </c>
      <c r="AN977" s="227">
        <v>-188572.87</v>
      </c>
      <c r="AO977" s="227">
        <v>-189321.62</v>
      </c>
      <c r="AP977" s="228">
        <v>-190070.37</v>
      </c>
      <c r="AQ977" s="227"/>
    </row>
    <row r="978" spans="1:43" s="13" customFormat="1" ht="12.75" outlineLevel="2" x14ac:dyDescent="0.2">
      <c r="A978" s="360" t="s">
        <v>1585</v>
      </c>
      <c r="B978" s="361" t="s">
        <v>2455</v>
      </c>
      <c r="C978" s="362" t="s">
        <v>3312</v>
      </c>
      <c r="D978" s="363"/>
      <c r="E978" s="364"/>
      <c r="F978" s="227">
        <v>-22621.14</v>
      </c>
      <c r="G978" s="227">
        <v>-83484.600000000006</v>
      </c>
      <c r="H978" s="227">
        <f t="shared" si="130"/>
        <v>60863.460000000006</v>
      </c>
      <c r="I978" s="437">
        <f t="shared" si="131"/>
        <v>0.72903816991397219</v>
      </c>
      <c r="J978" s="437"/>
      <c r="K978" s="365"/>
      <c r="L978" s="18">
        <v>-83484.600000000006</v>
      </c>
      <c r="M978" s="234">
        <f t="shared" si="132"/>
        <v>60863.460000000006</v>
      </c>
      <c r="N978" s="365"/>
      <c r="O978" s="18">
        <v>-74083.509999999995</v>
      </c>
      <c r="P978" s="234">
        <f t="shared" si="133"/>
        <v>51462.369999999995</v>
      </c>
      <c r="Q978" s="353"/>
      <c r="R978" s="226">
        <v>-58890</v>
      </c>
      <c r="S978" s="226">
        <v>-58890</v>
      </c>
      <c r="T978" s="227">
        <v>-58890</v>
      </c>
      <c r="U978" s="227">
        <v>-60197.05</v>
      </c>
      <c r="V978" s="227">
        <v>-60197.05</v>
      </c>
      <c r="W978" s="227">
        <v>-60600.9</v>
      </c>
      <c r="X978" s="227">
        <v>-65088.5</v>
      </c>
      <c r="Y978" s="227">
        <v>-63058.720000000001</v>
      </c>
      <c r="Z978" s="227">
        <v>-65283.92</v>
      </c>
      <c r="AA978" s="227">
        <v>-67320.94</v>
      </c>
      <c r="AB978" s="227">
        <v>-70370.16</v>
      </c>
      <c r="AC978" s="227">
        <v>-74319.040000000008</v>
      </c>
      <c r="AD978" s="227">
        <v>-83484.600000000006</v>
      </c>
      <c r="AE978" s="226">
        <v>-83484.600000000006</v>
      </c>
      <c r="AF978" s="227">
        <v>-83484.600000000006</v>
      </c>
      <c r="AG978" s="227">
        <v>-80585.820000000007</v>
      </c>
      <c r="AH978" s="227">
        <v>-80585.820000000007</v>
      </c>
      <c r="AI978" s="227">
        <v>-80585.820000000007</v>
      </c>
      <c r="AJ978" s="227">
        <v>-76202.600000000006</v>
      </c>
      <c r="AK978" s="227">
        <v>-74185.77</v>
      </c>
      <c r="AL978" s="227">
        <v>-76487.69</v>
      </c>
      <c r="AM978" s="227">
        <v>-69479.67</v>
      </c>
      <c r="AN978" s="227">
        <v>-71781.59</v>
      </c>
      <c r="AO978" s="227">
        <v>-74083.509999999995</v>
      </c>
      <c r="AP978" s="228">
        <v>-22621.14</v>
      </c>
      <c r="AQ978" s="227"/>
    </row>
    <row r="979" spans="1:43" s="13" customFormat="1" ht="12.75" outlineLevel="2" x14ac:dyDescent="0.2">
      <c r="A979" s="360" t="s">
        <v>1586</v>
      </c>
      <c r="B979" s="361" t="s">
        <v>2456</v>
      </c>
      <c r="C979" s="362" t="s">
        <v>3213</v>
      </c>
      <c r="D979" s="363"/>
      <c r="E979" s="364"/>
      <c r="F979" s="227">
        <v>-2830264.91</v>
      </c>
      <c r="G979" s="227">
        <v>-3574244.73</v>
      </c>
      <c r="H979" s="227">
        <f t="shared" si="130"/>
        <v>743979.81999999983</v>
      </c>
      <c r="I979" s="437">
        <f t="shared" si="131"/>
        <v>0.20815021807418313</v>
      </c>
      <c r="J979" s="437"/>
      <c r="K979" s="365"/>
      <c r="L979" s="18">
        <v>-3574244.73</v>
      </c>
      <c r="M979" s="234">
        <f t="shared" si="132"/>
        <v>743979.81999999983</v>
      </c>
      <c r="N979" s="365"/>
      <c r="O979" s="18">
        <v>-2830264.91</v>
      </c>
      <c r="P979" s="234">
        <f t="shared" si="133"/>
        <v>0</v>
      </c>
      <c r="Q979" s="353"/>
      <c r="R979" s="226">
        <v>-3564966.2199999997</v>
      </c>
      <c r="S979" s="226">
        <v>-3564966.2199999997</v>
      </c>
      <c r="T979" s="227">
        <v>-3564966.2199999997</v>
      </c>
      <c r="U979" s="227">
        <v>-3574244.73</v>
      </c>
      <c r="V979" s="227">
        <v>-3574244.73</v>
      </c>
      <c r="W979" s="227">
        <v>-3574244.73</v>
      </c>
      <c r="X979" s="227">
        <v>-3574244.73</v>
      </c>
      <c r="Y979" s="227">
        <v>-3574244.73</v>
      </c>
      <c r="Z979" s="227">
        <v>-3574244.73</v>
      </c>
      <c r="AA979" s="227">
        <v>-3574244.73</v>
      </c>
      <c r="AB979" s="227">
        <v>-3574244.73</v>
      </c>
      <c r="AC979" s="227">
        <v>-3574244.73</v>
      </c>
      <c r="AD979" s="227">
        <v>-3574244.73</v>
      </c>
      <c r="AE979" s="226">
        <v>-3574244.73</v>
      </c>
      <c r="AF979" s="227">
        <v>-3574244.73</v>
      </c>
      <c r="AG979" s="227">
        <v>-3572575.68</v>
      </c>
      <c r="AH979" s="227">
        <v>-3572575.68</v>
      </c>
      <c r="AI979" s="227">
        <v>-3572575.68</v>
      </c>
      <c r="AJ979" s="227">
        <v>-3572575.68</v>
      </c>
      <c r="AK979" s="227">
        <v>-3572575.68</v>
      </c>
      <c r="AL979" s="227">
        <v>-3572575.68</v>
      </c>
      <c r="AM979" s="227">
        <v>-2830264.91</v>
      </c>
      <c r="AN979" s="227">
        <v>-2830264.91</v>
      </c>
      <c r="AO979" s="227">
        <v>-2830264.91</v>
      </c>
      <c r="AP979" s="228">
        <v>-2830264.91</v>
      </c>
      <c r="AQ979" s="227"/>
    </row>
    <row r="980" spans="1:43" s="13" customFormat="1" ht="12.75" outlineLevel="2" x14ac:dyDescent="0.2">
      <c r="A980" s="360" t="s">
        <v>1587</v>
      </c>
      <c r="B980" s="361" t="s">
        <v>2457</v>
      </c>
      <c r="C980" s="362" t="s">
        <v>3313</v>
      </c>
      <c r="D980" s="363"/>
      <c r="E980" s="364"/>
      <c r="F980" s="227">
        <v>0</v>
      </c>
      <c r="G980" s="227">
        <v>0</v>
      </c>
      <c r="H980" s="227">
        <f t="shared" si="130"/>
        <v>0</v>
      </c>
      <c r="I980" s="437">
        <f t="shared" si="131"/>
        <v>0</v>
      </c>
      <c r="J980" s="437"/>
      <c r="K980" s="365"/>
      <c r="L980" s="18">
        <v>0</v>
      </c>
      <c r="M980" s="234">
        <f t="shared" si="132"/>
        <v>0</v>
      </c>
      <c r="N980" s="365"/>
      <c r="O980" s="18">
        <v>-1087090.3700000001</v>
      </c>
      <c r="P980" s="234">
        <f t="shared" si="133"/>
        <v>1087090.3700000001</v>
      </c>
      <c r="Q980" s="353"/>
      <c r="R980" s="226">
        <v>0</v>
      </c>
      <c r="S980" s="226">
        <v>0</v>
      </c>
      <c r="T980" s="227">
        <v>0</v>
      </c>
      <c r="U980" s="227">
        <v>0</v>
      </c>
      <c r="V980" s="227">
        <v>0</v>
      </c>
      <c r="W980" s="227">
        <v>0</v>
      </c>
      <c r="X980" s="227">
        <v>0</v>
      </c>
      <c r="Y980" s="227">
        <v>0</v>
      </c>
      <c r="Z980" s="227">
        <v>0</v>
      </c>
      <c r="AA980" s="227">
        <v>0</v>
      </c>
      <c r="AB980" s="227">
        <v>0</v>
      </c>
      <c r="AC980" s="227">
        <v>0</v>
      </c>
      <c r="AD980" s="227">
        <v>0</v>
      </c>
      <c r="AE980" s="226">
        <v>0</v>
      </c>
      <c r="AF980" s="227">
        <v>0</v>
      </c>
      <c r="AG980" s="227">
        <v>0</v>
      </c>
      <c r="AH980" s="227">
        <v>0</v>
      </c>
      <c r="AI980" s="227">
        <v>0</v>
      </c>
      <c r="AJ980" s="227">
        <v>0</v>
      </c>
      <c r="AK980" s="227">
        <v>0</v>
      </c>
      <c r="AL980" s="227">
        <v>0</v>
      </c>
      <c r="AM980" s="227">
        <v>-889437.69000000006</v>
      </c>
      <c r="AN980" s="227">
        <v>-988264.03</v>
      </c>
      <c r="AO980" s="227">
        <v>-1087090.3700000001</v>
      </c>
      <c r="AP980" s="228">
        <v>0</v>
      </c>
      <c r="AQ980" s="227"/>
    </row>
    <row r="981" spans="1:43" s="13" customFormat="1" ht="12.75" outlineLevel="2" x14ac:dyDescent="0.2">
      <c r="A981" s="360" t="s">
        <v>1588</v>
      </c>
      <c r="B981" s="361" t="s">
        <v>2458</v>
      </c>
      <c r="C981" s="362" t="s">
        <v>3314</v>
      </c>
      <c r="D981" s="363"/>
      <c r="E981" s="364"/>
      <c r="F981" s="227">
        <v>-57387.590000000004</v>
      </c>
      <c r="G981" s="227">
        <v>-64400.65</v>
      </c>
      <c r="H981" s="227">
        <f t="shared" si="130"/>
        <v>7013.0599999999977</v>
      </c>
      <c r="I981" s="437">
        <f t="shared" si="131"/>
        <v>0.10889734808577239</v>
      </c>
      <c r="J981" s="437"/>
      <c r="K981" s="365"/>
      <c r="L981" s="18">
        <v>-64400.65</v>
      </c>
      <c r="M981" s="234">
        <f t="shared" si="132"/>
        <v>7013.0599999999977</v>
      </c>
      <c r="N981" s="365"/>
      <c r="O981" s="18">
        <v>-54008.46</v>
      </c>
      <c r="P981" s="234">
        <f t="shared" si="133"/>
        <v>-3379.1300000000047</v>
      </c>
      <c r="Q981" s="353"/>
      <c r="R981" s="226">
        <v>-58917.56</v>
      </c>
      <c r="S981" s="226">
        <v>-58917.56</v>
      </c>
      <c r="T981" s="227">
        <v>-58917.56</v>
      </c>
      <c r="U981" s="227">
        <v>-59941.54</v>
      </c>
      <c r="V981" s="227">
        <v>-59941.54</v>
      </c>
      <c r="W981" s="227">
        <v>-59941.54</v>
      </c>
      <c r="X981" s="227">
        <v>-64310.87</v>
      </c>
      <c r="Y981" s="227">
        <v>-62003.07</v>
      </c>
      <c r="Z981" s="227">
        <v>-62003.07</v>
      </c>
      <c r="AA981" s="227">
        <v>-61453.72</v>
      </c>
      <c r="AB981" s="227">
        <v>-61453.72</v>
      </c>
      <c r="AC981" s="227">
        <v>-61453.72</v>
      </c>
      <c r="AD981" s="227">
        <v>-64400.65</v>
      </c>
      <c r="AE981" s="226">
        <v>-64400.65</v>
      </c>
      <c r="AF981" s="227">
        <v>-64400.65</v>
      </c>
      <c r="AG981" s="227">
        <v>-64110.130000000005</v>
      </c>
      <c r="AH981" s="227">
        <v>-64110.130000000005</v>
      </c>
      <c r="AI981" s="227">
        <v>-64110.130000000005</v>
      </c>
      <c r="AJ981" s="227">
        <v>-61652.98</v>
      </c>
      <c r="AK981" s="227">
        <v>-59305.57</v>
      </c>
      <c r="AL981" s="227">
        <v>-59305.57</v>
      </c>
      <c r="AM981" s="227">
        <v>-54008.46</v>
      </c>
      <c r="AN981" s="227">
        <v>-54008.46</v>
      </c>
      <c r="AO981" s="227">
        <v>-54008.46</v>
      </c>
      <c r="AP981" s="228">
        <v>-57387.590000000004</v>
      </c>
      <c r="AQ981" s="227"/>
    </row>
    <row r="982" spans="1:43" s="13" customFormat="1" ht="12.75" outlineLevel="2" x14ac:dyDescent="0.2">
      <c r="A982" s="360" t="s">
        <v>1589</v>
      </c>
      <c r="B982" s="361" t="s">
        <v>2459</v>
      </c>
      <c r="C982" s="362" t="s">
        <v>3315</v>
      </c>
      <c r="D982" s="363"/>
      <c r="E982" s="364"/>
      <c r="F982" s="227">
        <v>108248.48</v>
      </c>
      <c r="G982" s="227">
        <v>85138</v>
      </c>
      <c r="H982" s="227">
        <f t="shared" si="130"/>
        <v>23110.479999999996</v>
      </c>
      <c r="I982" s="437">
        <f t="shared" si="131"/>
        <v>0.27144729732904221</v>
      </c>
      <c r="J982" s="437"/>
      <c r="K982" s="365"/>
      <c r="L982" s="18">
        <v>85138</v>
      </c>
      <c r="M982" s="234">
        <f t="shared" si="132"/>
        <v>23110.479999999996</v>
      </c>
      <c r="N982" s="365"/>
      <c r="O982" s="18">
        <v>96921.25</v>
      </c>
      <c r="P982" s="234">
        <f t="shared" si="133"/>
        <v>11327.229999999996</v>
      </c>
      <c r="Q982" s="353"/>
      <c r="R982" s="226">
        <v>95984</v>
      </c>
      <c r="S982" s="226">
        <v>95984</v>
      </c>
      <c r="T982" s="227">
        <v>95984</v>
      </c>
      <c r="U982" s="227">
        <v>96812.25</v>
      </c>
      <c r="V982" s="227">
        <v>96812.25</v>
      </c>
      <c r="W982" s="227">
        <v>96812.25</v>
      </c>
      <c r="X982" s="227">
        <v>97640.5</v>
      </c>
      <c r="Y982" s="227">
        <v>97640.5</v>
      </c>
      <c r="Z982" s="227">
        <v>97640.5</v>
      </c>
      <c r="AA982" s="227">
        <v>98468.75</v>
      </c>
      <c r="AB982" s="227">
        <v>98468.75</v>
      </c>
      <c r="AC982" s="227">
        <v>98468.75</v>
      </c>
      <c r="AD982" s="227">
        <v>85138</v>
      </c>
      <c r="AE982" s="226">
        <v>85138</v>
      </c>
      <c r="AF982" s="227">
        <v>85138</v>
      </c>
      <c r="AG982" s="227">
        <v>85902.5</v>
      </c>
      <c r="AH982" s="227">
        <v>85902.5</v>
      </c>
      <c r="AI982" s="227">
        <v>85902.5</v>
      </c>
      <c r="AJ982" s="227">
        <v>86667</v>
      </c>
      <c r="AK982" s="227">
        <v>86667</v>
      </c>
      <c r="AL982" s="227">
        <v>86667</v>
      </c>
      <c r="AM982" s="227">
        <v>96921.25</v>
      </c>
      <c r="AN982" s="227">
        <v>96921.25</v>
      </c>
      <c r="AO982" s="227">
        <v>96921.25</v>
      </c>
      <c r="AP982" s="228">
        <v>108248.48</v>
      </c>
      <c r="AQ982" s="227"/>
    </row>
    <row r="983" spans="1:43" s="13" customFormat="1" ht="12.75" outlineLevel="2" x14ac:dyDescent="0.2">
      <c r="A983" s="360" t="s">
        <v>1590</v>
      </c>
      <c r="B983" s="361" t="s">
        <v>2460</v>
      </c>
      <c r="C983" s="362" t="s">
        <v>3316</v>
      </c>
      <c r="D983" s="363"/>
      <c r="E983" s="364"/>
      <c r="F983" s="227">
        <v>-3707045.1</v>
      </c>
      <c r="G983" s="227">
        <v>0</v>
      </c>
      <c r="H983" s="227">
        <f t="shared" si="130"/>
        <v>-3707045.1</v>
      </c>
      <c r="I983" s="437" t="str">
        <f t="shared" si="131"/>
        <v>N.M.</v>
      </c>
      <c r="J983" s="437"/>
      <c r="K983" s="365"/>
      <c r="L983" s="18">
        <v>0</v>
      </c>
      <c r="M983" s="234">
        <f t="shared" si="132"/>
        <v>-3707045.1</v>
      </c>
      <c r="N983" s="365"/>
      <c r="O983" s="18">
        <v>-2245027.64</v>
      </c>
      <c r="P983" s="234">
        <f t="shared" si="133"/>
        <v>-1462017.46</v>
      </c>
      <c r="Q983" s="353"/>
      <c r="R983" s="226">
        <v>0</v>
      </c>
      <c r="S983" s="226">
        <v>0</v>
      </c>
      <c r="T983" s="227">
        <v>0</v>
      </c>
      <c r="U983" s="227">
        <v>0</v>
      </c>
      <c r="V983" s="227">
        <v>0</v>
      </c>
      <c r="W983" s="227">
        <v>0</v>
      </c>
      <c r="X983" s="227">
        <v>0</v>
      </c>
      <c r="Y983" s="227">
        <v>0</v>
      </c>
      <c r="Z983" s="227">
        <v>0</v>
      </c>
      <c r="AA983" s="227">
        <v>0</v>
      </c>
      <c r="AB983" s="227">
        <v>0</v>
      </c>
      <c r="AC983" s="227">
        <v>0</v>
      </c>
      <c r="AD983" s="227">
        <v>0</v>
      </c>
      <c r="AE983" s="226">
        <v>0</v>
      </c>
      <c r="AF983" s="227">
        <v>0</v>
      </c>
      <c r="AG983" s="227">
        <v>0</v>
      </c>
      <c r="AH983" s="227">
        <v>0</v>
      </c>
      <c r="AI983" s="227">
        <v>0</v>
      </c>
      <c r="AJ983" s="227">
        <v>0</v>
      </c>
      <c r="AK983" s="227">
        <v>0</v>
      </c>
      <c r="AL983" s="227">
        <v>0</v>
      </c>
      <c r="AM983" s="227">
        <v>-2245027.64</v>
      </c>
      <c r="AN983" s="227">
        <v>-2245027.64</v>
      </c>
      <c r="AO983" s="227">
        <v>-2245027.64</v>
      </c>
      <c r="AP983" s="228">
        <v>-3707045.1</v>
      </c>
      <c r="AQ983" s="227"/>
    </row>
    <row r="984" spans="1:43" s="13" customFormat="1" ht="12.75" outlineLevel="2" x14ac:dyDescent="0.2">
      <c r="A984" s="360" t="s">
        <v>1591</v>
      </c>
      <c r="B984" s="361" t="s">
        <v>2461</v>
      </c>
      <c r="C984" s="362" t="s">
        <v>3317</v>
      </c>
      <c r="D984" s="363"/>
      <c r="E984" s="364"/>
      <c r="F984" s="227">
        <v>-1253690.27</v>
      </c>
      <c r="G984" s="227">
        <v>0</v>
      </c>
      <c r="H984" s="227">
        <f t="shared" si="130"/>
        <v>-1253690.27</v>
      </c>
      <c r="I984" s="437" t="str">
        <f t="shared" si="131"/>
        <v>N.M.</v>
      </c>
      <c r="J984" s="437"/>
      <c r="K984" s="365"/>
      <c r="L984" s="18">
        <v>0</v>
      </c>
      <c r="M984" s="234">
        <f t="shared" si="132"/>
        <v>-1253690.27</v>
      </c>
      <c r="N984" s="365"/>
      <c r="O984" s="18">
        <v>-4030968.48</v>
      </c>
      <c r="P984" s="234">
        <f t="shared" si="133"/>
        <v>2777278.21</v>
      </c>
      <c r="Q984" s="353"/>
      <c r="R984" s="226">
        <v>-15313</v>
      </c>
      <c r="S984" s="226">
        <v>0</v>
      </c>
      <c r="T984" s="227">
        <v>0</v>
      </c>
      <c r="U984" s="227">
        <v>0</v>
      </c>
      <c r="V984" s="227">
        <v>0</v>
      </c>
      <c r="W984" s="227">
        <v>0</v>
      </c>
      <c r="X984" s="227">
        <v>-32430</v>
      </c>
      <c r="Y984" s="227">
        <v>-32430</v>
      </c>
      <c r="Z984" s="227">
        <v>-32430</v>
      </c>
      <c r="AA984" s="227">
        <v>-32430</v>
      </c>
      <c r="AB984" s="227">
        <v>-30237</v>
      </c>
      <c r="AC984" s="227">
        <v>0</v>
      </c>
      <c r="AD984" s="227">
        <v>0</v>
      </c>
      <c r="AE984" s="226">
        <v>-358213</v>
      </c>
      <c r="AF984" s="227">
        <v>-717319.08</v>
      </c>
      <c r="AG984" s="227">
        <v>-1077509.6100000001</v>
      </c>
      <c r="AH984" s="227">
        <v>-1438593.22</v>
      </c>
      <c r="AI984" s="227">
        <v>-1800761.28</v>
      </c>
      <c r="AJ984" s="227">
        <v>-2189285.63</v>
      </c>
      <c r="AK984" s="227">
        <v>-2554070.12</v>
      </c>
      <c r="AL984" s="227">
        <v>-2919949.86</v>
      </c>
      <c r="AM984" s="227">
        <v>-3286642.2</v>
      </c>
      <c r="AN984" s="227">
        <v>-3658299.38</v>
      </c>
      <c r="AO984" s="227">
        <v>-4030968.48</v>
      </c>
      <c r="AP984" s="228">
        <v>-1253690.27</v>
      </c>
      <c r="AQ984" s="227"/>
    </row>
    <row r="985" spans="1:43" s="13" customFormat="1" ht="12.75" outlineLevel="2" x14ac:dyDescent="0.2">
      <c r="A985" s="360" t="s">
        <v>1594</v>
      </c>
      <c r="B985" s="361" t="s">
        <v>2464</v>
      </c>
      <c r="C985" s="362" t="s">
        <v>3320</v>
      </c>
      <c r="D985" s="363"/>
      <c r="E985" s="364"/>
      <c r="F985" s="227">
        <v>-18446973.870000001</v>
      </c>
      <c r="G985" s="227">
        <v>-16398910.369999999</v>
      </c>
      <c r="H985" s="227">
        <f t="shared" si="130"/>
        <v>-2048063.5000000019</v>
      </c>
      <c r="I985" s="437">
        <f t="shared" si="131"/>
        <v>-0.12489021854444113</v>
      </c>
      <c r="J985" s="437"/>
      <c r="K985" s="365"/>
      <c r="L985" s="18">
        <v>-16398910.369999999</v>
      </c>
      <c r="M985" s="234">
        <f t="shared" si="132"/>
        <v>-2048063.5000000019</v>
      </c>
      <c r="N985" s="365"/>
      <c r="O985" s="18">
        <v>-16975522.190000001</v>
      </c>
      <c r="P985" s="234">
        <f t="shared" si="133"/>
        <v>-1471451.6799999997</v>
      </c>
      <c r="Q985" s="353"/>
      <c r="R985" s="226">
        <v>-21544405.239999998</v>
      </c>
      <c r="S985" s="226">
        <v>-20997615.129999999</v>
      </c>
      <c r="T985" s="227">
        <v>-20827473.300000001</v>
      </c>
      <c r="U985" s="227">
        <v>-20643646.25</v>
      </c>
      <c r="V985" s="227">
        <v>-20179962.780000001</v>
      </c>
      <c r="W985" s="227">
        <v>-19898651.960000001</v>
      </c>
      <c r="X985" s="227">
        <v>-15951272.57</v>
      </c>
      <c r="Y985" s="227">
        <v>-15929809.67</v>
      </c>
      <c r="Z985" s="227">
        <v>-15752739.470000001</v>
      </c>
      <c r="AA985" s="227">
        <v>-17867781.510000002</v>
      </c>
      <c r="AB985" s="227">
        <v>-14751714.02</v>
      </c>
      <c r="AC985" s="227">
        <v>-14742675.369999999</v>
      </c>
      <c r="AD985" s="227">
        <v>-16398910.369999999</v>
      </c>
      <c r="AE985" s="226">
        <v>-16434798.449999999</v>
      </c>
      <c r="AF985" s="227">
        <v>-16448190.529999999</v>
      </c>
      <c r="AG985" s="227">
        <v>-17276310.41</v>
      </c>
      <c r="AH985" s="227">
        <v>-17200345.43</v>
      </c>
      <c r="AI985" s="227">
        <v>-17138867.890000001</v>
      </c>
      <c r="AJ985" s="227">
        <v>-17138602.120000001</v>
      </c>
      <c r="AK985" s="227">
        <v>-17147529.640000001</v>
      </c>
      <c r="AL985" s="227">
        <v>-17152030.41</v>
      </c>
      <c r="AM985" s="227">
        <v>-17101223.510000002</v>
      </c>
      <c r="AN985" s="227">
        <v>-17028147.41</v>
      </c>
      <c r="AO985" s="227">
        <v>-16975522.190000001</v>
      </c>
      <c r="AP985" s="228">
        <v>-18446973.870000001</v>
      </c>
      <c r="AQ985" s="227"/>
    </row>
    <row r="986" spans="1:43" s="13" customFormat="1" ht="12.75" outlineLevel="2" x14ac:dyDescent="0.2">
      <c r="A986" s="360" t="s">
        <v>1595</v>
      </c>
      <c r="B986" s="361" t="s">
        <v>2465</v>
      </c>
      <c r="C986" s="362" t="s">
        <v>3321</v>
      </c>
      <c r="D986" s="363"/>
      <c r="E986" s="364"/>
      <c r="F986" s="227">
        <v>-29797</v>
      </c>
      <c r="G986" s="227">
        <v>-1298084</v>
      </c>
      <c r="H986" s="227">
        <f t="shared" si="130"/>
        <v>1268287</v>
      </c>
      <c r="I986" s="437">
        <f t="shared" si="131"/>
        <v>0.9770453992191569</v>
      </c>
      <c r="J986" s="437"/>
      <c r="K986" s="365"/>
      <c r="L986" s="18">
        <v>-1298084</v>
      </c>
      <c r="M986" s="234">
        <f t="shared" si="132"/>
        <v>1268287</v>
      </c>
      <c r="N986" s="365"/>
      <c r="O986" s="18">
        <v>-1298084</v>
      </c>
      <c r="P986" s="234">
        <f t="shared" si="133"/>
        <v>1268287</v>
      </c>
      <c r="Q986" s="353"/>
      <c r="R986" s="226">
        <v>-3021240</v>
      </c>
      <c r="S986" s="226">
        <v>-3021240</v>
      </c>
      <c r="T986" s="227">
        <v>-3021240</v>
      </c>
      <c r="U986" s="227">
        <v>-3021240</v>
      </c>
      <c r="V986" s="227">
        <v>-3021240</v>
      </c>
      <c r="W986" s="227">
        <v>-3021240</v>
      </c>
      <c r="X986" s="227">
        <v>-3021240</v>
      </c>
      <c r="Y986" s="227">
        <v>-3021240</v>
      </c>
      <c r="Z986" s="227">
        <v>-3021240</v>
      </c>
      <c r="AA986" s="227">
        <v>-3021240</v>
      </c>
      <c r="AB986" s="227">
        <v>-3021240</v>
      </c>
      <c r="AC986" s="227">
        <v>-3021240</v>
      </c>
      <c r="AD986" s="227">
        <v>-1298084</v>
      </c>
      <c r="AE986" s="226">
        <v>-1298084</v>
      </c>
      <c r="AF986" s="227">
        <v>-1298084</v>
      </c>
      <c r="AG986" s="227">
        <v>-1298084</v>
      </c>
      <c r="AH986" s="227">
        <v>-1298084</v>
      </c>
      <c r="AI986" s="227">
        <v>-1298084</v>
      </c>
      <c r="AJ986" s="227">
        <v>-1298084</v>
      </c>
      <c r="AK986" s="227">
        <v>-1298084</v>
      </c>
      <c r="AL986" s="227">
        <v>-1298084</v>
      </c>
      <c r="AM986" s="227">
        <v>-1298084</v>
      </c>
      <c r="AN986" s="227">
        <v>-1298084</v>
      </c>
      <c r="AO986" s="227">
        <v>-1298084</v>
      </c>
      <c r="AP986" s="228">
        <v>-29797</v>
      </c>
      <c r="AQ986" s="227"/>
    </row>
    <row r="987" spans="1:43" s="13" customFormat="1" ht="12.75" outlineLevel="2" x14ac:dyDescent="0.2">
      <c r="A987" s="360" t="s">
        <v>1596</v>
      </c>
      <c r="B987" s="361" t="s">
        <v>2466</v>
      </c>
      <c r="C987" s="362" t="s">
        <v>3322</v>
      </c>
      <c r="D987" s="363"/>
      <c r="E987" s="364"/>
      <c r="F987" s="227">
        <v>-8305779.7520000003</v>
      </c>
      <c r="G987" s="227">
        <v>-16436563.442</v>
      </c>
      <c r="H987" s="227">
        <f t="shared" si="130"/>
        <v>8130783.6899999995</v>
      </c>
      <c r="I987" s="437">
        <f t="shared" si="131"/>
        <v>0.49467662256111161</v>
      </c>
      <c r="J987" s="437"/>
      <c r="K987" s="365"/>
      <c r="L987" s="18">
        <v>-16436563.442</v>
      </c>
      <c r="M987" s="234">
        <f t="shared" si="132"/>
        <v>8130783.6899999995</v>
      </c>
      <c r="N987" s="365"/>
      <c r="O987" s="18">
        <v>-10235653.312000001</v>
      </c>
      <c r="P987" s="234">
        <f t="shared" si="133"/>
        <v>1929873.5600000005</v>
      </c>
      <c r="Q987" s="353"/>
      <c r="R987" s="226">
        <v>-12755034.622</v>
      </c>
      <c r="S987" s="226">
        <v>-13027744.092</v>
      </c>
      <c r="T987" s="227">
        <v>-9341807.0519999992</v>
      </c>
      <c r="U987" s="227">
        <v>-13142072.762</v>
      </c>
      <c r="V987" s="227">
        <v>-13286557.652000001</v>
      </c>
      <c r="W987" s="227">
        <v>-17196882.782000002</v>
      </c>
      <c r="X987" s="227">
        <v>-15221281.812000001</v>
      </c>
      <c r="Y987" s="227">
        <v>-12701718.322000001</v>
      </c>
      <c r="Z987" s="227">
        <v>-11353922.532</v>
      </c>
      <c r="AA987" s="227">
        <v>-13339519.772</v>
      </c>
      <c r="AB987" s="227">
        <v>-21656311.202</v>
      </c>
      <c r="AC987" s="227">
        <v>-16063385.352</v>
      </c>
      <c r="AD987" s="227">
        <v>-16436563.442</v>
      </c>
      <c r="AE987" s="226">
        <v>-16539436.112</v>
      </c>
      <c r="AF987" s="227">
        <v>-10959309.572000001</v>
      </c>
      <c r="AG987" s="227">
        <v>-12304662.242000001</v>
      </c>
      <c r="AH987" s="227">
        <v>-16950807.302000001</v>
      </c>
      <c r="AI987" s="227">
        <v>-13514169.152000001</v>
      </c>
      <c r="AJ987" s="227">
        <v>-15061095.512</v>
      </c>
      <c r="AK987" s="227">
        <v>-15871532.872</v>
      </c>
      <c r="AL987" s="227">
        <v>-17055949.261999998</v>
      </c>
      <c r="AM987" s="227">
        <v>-16390691.832</v>
      </c>
      <c r="AN987" s="227">
        <v>-12850607.512</v>
      </c>
      <c r="AO987" s="227">
        <v>-10235653.312000001</v>
      </c>
      <c r="AP987" s="228">
        <v>-8305779.7520000003</v>
      </c>
      <c r="AQ987" s="227"/>
    </row>
    <row r="988" spans="1:43" s="13" customFormat="1" ht="12.75" outlineLevel="2" x14ac:dyDescent="0.2">
      <c r="A988" s="360" t="s">
        <v>1597</v>
      </c>
      <c r="B988" s="361" t="s">
        <v>2467</v>
      </c>
      <c r="C988" s="362" t="s">
        <v>3323</v>
      </c>
      <c r="D988" s="363"/>
      <c r="E988" s="364"/>
      <c r="F988" s="227">
        <v>-17975716.280000001</v>
      </c>
      <c r="G988" s="227">
        <v>-18908910.780000001</v>
      </c>
      <c r="H988" s="227">
        <f t="shared" si="130"/>
        <v>933194.5</v>
      </c>
      <c r="I988" s="437">
        <f t="shared" si="131"/>
        <v>4.935210234251261E-2</v>
      </c>
      <c r="J988" s="437"/>
      <c r="K988" s="365"/>
      <c r="L988" s="18">
        <v>-18908910.780000001</v>
      </c>
      <c r="M988" s="234">
        <f t="shared" si="132"/>
        <v>933194.5</v>
      </c>
      <c r="N988" s="365"/>
      <c r="O988" s="18">
        <v>-19514903.48</v>
      </c>
      <c r="P988" s="234">
        <f t="shared" si="133"/>
        <v>1539187.1999999993</v>
      </c>
      <c r="Q988" s="353"/>
      <c r="R988" s="226">
        <v>-17209421.991999999</v>
      </c>
      <c r="S988" s="226">
        <v>-15172714.299000001</v>
      </c>
      <c r="T988" s="227">
        <v>-72077033.722000003</v>
      </c>
      <c r="U988" s="227">
        <v>-69115022.298999995</v>
      </c>
      <c r="V988" s="227">
        <v>-44027763.092</v>
      </c>
      <c r="W988" s="227">
        <v>-39991839.241999999</v>
      </c>
      <c r="X988" s="227">
        <v>-20682071.322000001</v>
      </c>
      <c r="Y988" s="227">
        <v>-16049586.422</v>
      </c>
      <c r="Z988" s="227">
        <v>-15239539.711999999</v>
      </c>
      <c r="AA988" s="227">
        <v>-15109849.556</v>
      </c>
      <c r="AB988" s="227">
        <v>-16014113.182</v>
      </c>
      <c r="AC988" s="227">
        <v>-18302628.670000002</v>
      </c>
      <c r="AD988" s="227">
        <v>-18908910.780000001</v>
      </c>
      <c r="AE988" s="226">
        <v>-17142490.5</v>
      </c>
      <c r="AF988" s="227">
        <v>-21476917.699999999</v>
      </c>
      <c r="AG988" s="227">
        <v>-18445682.460000001</v>
      </c>
      <c r="AH988" s="227">
        <v>-19493739.059999999</v>
      </c>
      <c r="AI988" s="227">
        <v>-19083684.09</v>
      </c>
      <c r="AJ988" s="227">
        <v>-18588031.59</v>
      </c>
      <c r="AK988" s="227">
        <v>-39266815.170000002</v>
      </c>
      <c r="AL988" s="227">
        <v>-43478078.719999999</v>
      </c>
      <c r="AM988" s="227">
        <v>-23600144.579999998</v>
      </c>
      <c r="AN988" s="227">
        <v>-20635313.850000001</v>
      </c>
      <c r="AO988" s="227">
        <v>-19514903.48</v>
      </c>
      <c r="AP988" s="228">
        <v>-17975716.280000001</v>
      </c>
      <c r="AQ988" s="227"/>
    </row>
    <row r="989" spans="1:43" s="13" customFormat="1" ht="12.75" outlineLevel="2" x14ac:dyDescent="0.2">
      <c r="A989" s="360" t="s">
        <v>1598</v>
      </c>
      <c r="B989" s="361" t="s">
        <v>2468</v>
      </c>
      <c r="C989" s="362" t="s">
        <v>3324</v>
      </c>
      <c r="D989" s="363"/>
      <c r="E989" s="364"/>
      <c r="F989" s="227">
        <v>-2303618.0499999998</v>
      </c>
      <c r="G989" s="227">
        <v>-2570657.5300000003</v>
      </c>
      <c r="H989" s="227">
        <f t="shared" si="130"/>
        <v>267039.48000000045</v>
      </c>
      <c r="I989" s="437">
        <f t="shared" si="131"/>
        <v>0.1038798349774738</v>
      </c>
      <c r="J989" s="437"/>
      <c r="K989" s="365"/>
      <c r="L989" s="18">
        <v>-2570657.5300000003</v>
      </c>
      <c r="M989" s="234">
        <f t="shared" si="132"/>
        <v>267039.48000000045</v>
      </c>
      <c r="N989" s="365"/>
      <c r="O989" s="18">
        <v>-2263292.7200000002</v>
      </c>
      <c r="P989" s="234">
        <f t="shared" si="133"/>
        <v>-40325.329999999609</v>
      </c>
      <c r="Q989" s="353"/>
      <c r="R989" s="226">
        <v>-4747189.5199999996</v>
      </c>
      <c r="S989" s="226">
        <v>-4754189.5199999996</v>
      </c>
      <c r="T989" s="227">
        <v>-4694110.5600000005</v>
      </c>
      <c r="U989" s="227">
        <v>-4694301.3100000005</v>
      </c>
      <c r="V989" s="227">
        <v>-4768233.47</v>
      </c>
      <c r="W989" s="227">
        <v>-4809579.53</v>
      </c>
      <c r="X989" s="227">
        <v>-2860408.2199999997</v>
      </c>
      <c r="Y989" s="227">
        <v>-2938622.81</v>
      </c>
      <c r="Z989" s="227">
        <v>-3036366.57</v>
      </c>
      <c r="AA989" s="227">
        <v>-2636167.59</v>
      </c>
      <c r="AB989" s="227">
        <v>-2444539.64</v>
      </c>
      <c r="AC989" s="227">
        <v>-2577032.04</v>
      </c>
      <c r="AD989" s="227">
        <v>-2570657.5300000003</v>
      </c>
      <c r="AE989" s="226">
        <v>-2215845.7599999998</v>
      </c>
      <c r="AF989" s="227">
        <v>-2246154.73</v>
      </c>
      <c r="AG989" s="227">
        <v>-2629376.52</v>
      </c>
      <c r="AH989" s="227">
        <v>-2746256.99</v>
      </c>
      <c r="AI989" s="227">
        <v>-2963322.45</v>
      </c>
      <c r="AJ989" s="227">
        <v>-3086372.87</v>
      </c>
      <c r="AK989" s="227">
        <v>-2497323.41</v>
      </c>
      <c r="AL989" s="227">
        <v>-2068076.9</v>
      </c>
      <c r="AM989" s="227">
        <v>-2211644.92</v>
      </c>
      <c r="AN989" s="227">
        <v>-2242024.1</v>
      </c>
      <c r="AO989" s="227">
        <v>-2263292.7200000002</v>
      </c>
      <c r="AP989" s="228">
        <v>-2303618.0499999998</v>
      </c>
      <c r="AQ989" s="227"/>
    </row>
    <row r="990" spans="1:43" s="13" customFormat="1" ht="12.75" outlineLevel="2" x14ac:dyDescent="0.2">
      <c r="A990" s="360" t="s">
        <v>1599</v>
      </c>
      <c r="B990" s="361" t="s">
        <v>2469</v>
      </c>
      <c r="C990" s="362" t="s">
        <v>3325</v>
      </c>
      <c r="D990" s="363"/>
      <c r="E990" s="364"/>
      <c r="F990" s="227">
        <v>0.01</v>
      </c>
      <c r="G990" s="227">
        <v>-91338.180000000008</v>
      </c>
      <c r="H990" s="227">
        <f t="shared" si="130"/>
        <v>91338.19</v>
      </c>
      <c r="I990" s="437">
        <f t="shared" si="131"/>
        <v>1.0000001094832411</v>
      </c>
      <c r="J990" s="437"/>
      <c r="K990" s="365"/>
      <c r="L990" s="18">
        <v>-91338.180000000008</v>
      </c>
      <c r="M990" s="234">
        <f t="shared" si="132"/>
        <v>91338.19</v>
      </c>
      <c r="N990" s="365"/>
      <c r="O990" s="18">
        <v>0.01</v>
      </c>
      <c r="P990" s="234">
        <f t="shared" si="133"/>
        <v>0</v>
      </c>
      <c r="Q990" s="353"/>
      <c r="R990" s="226">
        <v>0</v>
      </c>
      <c r="S990" s="226">
        <v>0</v>
      </c>
      <c r="T990" s="227">
        <v>0</v>
      </c>
      <c r="U990" s="227">
        <v>0</v>
      </c>
      <c r="V990" s="227">
        <v>0</v>
      </c>
      <c r="W990" s="227">
        <v>0</v>
      </c>
      <c r="X990" s="227">
        <v>0</v>
      </c>
      <c r="Y990" s="227">
        <v>0</v>
      </c>
      <c r="Z990" s="227">
        <v>0</v>
      </c>
      <c r="AA990" s="227">
        <v>0</v>
      </c>
      <c r="AB990" s="227">
        <v>0</v>
      </c>
      <c r="AC990" s="227">
        <v>0</v>
      </c>
      <c r="AD990" s="227">
        <v>-91338.180000000008</v>
      </c>
      <c r="AE990" s="226">
        <v>-91338.180000000008</v>
      </c>
      <c r="AF990" s="227">
        <v>0</v>
      </c>
      <c r="AG990" s="227">
        <v>0</v>
      </c>
      <c r="AH990" s="227">
        <v>0</v>
      </c>
      <c r="AI990" s="227">
        <v>0</v>
      </c>
      <c r="AJ990" s="227">
        <v>0</v>
      </c>
      <c r="AK990" s="227">
        <v>-56502.51</v>
      </c>
      <c r="AL990" s="227">
        <v>-56502.51</v>
      </c>
      <c r="AM990" s="227">
        <v>-56502.51</v>
      </c>
      <c r="AN990" s="227">
        <v>0.01</v>
      </c>
      <c r="AO990" s="227">
        <v>0.01</v>
      </c>
      <c r="AP990" s="228">
        <v>0.01</v>
      </c>
      <c r="AQ990" s="227"/>
    </row>
    <row r="991" spans="1:43" s="13" customFormat="1" ht="12.75" outlineLevel="2" x14ac:dyDescent="0.2">
      <c r="A991" s="360" t="s">
        <v>1600</v>
      </c>
      <c r="B991" s="361" t="s">
        <v>2470</v>
      </c>
      <c r="C991" s="362" t="s">
        <v>3326</v>
      </c>
      <c r="D991" s="363"/>
      <c r="E991" s="364"/>
      <c r="F991" s="227">
        <v>-504497.18</v>
      </c>
      <c r="G991" s="227">
        <v>-4236580.79</v>
      </c>
      <c r="H991" s="227">
        <f t="shared" si="130"/>
        <v>3732083.61</v>
      </c>
      <c r="I991" s="437">
        <f t="shared" si="131"/>
        <v>0.88091878686916292</v>
      </c>
      <c r="J991" s="437"/>
      <c r="K991" s="365"/>
      <c r="L991" s="18">
        <v>-4236580.79</v>
      </c>
      <c r="M991" s="234">
        <f t="shared" si="132"/>
        <v>3732083.61</v>
      </c>
      <c r="N991" s="365"/>
      <c r="O991" s="18">
        <v>-490097.18</v>
      </c>
      <c r="P991" s="234">
        <f t="shared" si="133"/>
        <v>-14400</v>
      </c>
      <c r="Q991" s="353"/>
      <c r="R991" s="226">
        <v>-3954979.79</v>
      </c>
      <c r="S991" s="226">
        <v>-5805379.3300000001</v>
      </c>
      <c r="T991" s="227">
        <v>-7073018.0199999996</v>
      </c>
      <c r="U991" s="227">
        <v>-4731881.96</v>
      </c>
      <c r="V991" s="227">
        <v>-3545919</v>
      </c>
      <c r="W991" s="227">
        <v>-2969989.9699999997</v>
      </c>
      <c r="X991" s="227">
        <v>-5129147.74</v>
      </c>
      <c r="Y991" s="227">
        <v>-6048342.2199999997</v>
      </c>
      <c r="Z991" s="227">
        <v>-7806420.3300000001</v>
      </c>
      <c r="AA991" s="227">
        <v>-9059258.6999999993</v>
      </c>
      <c r="AB991" s="227">
        <v>-4398132.88</v>
      </c>
      <c r="AC991" s="227">
        <v>-4377810.72</v>
      </c>
      <c r="AD991" s="227">
        <v>-4236580.79</v>
      </c>
      <c r="AE991" s="226">
        <v>-13581651.869999999</v>
      </c>
      <c r="AF991" s="227">
        <v>-7642666.3100000005</v>
      </c>
      <c r="AG991" s="227">
        <v>-8111983.9800000004</v>
      </c>
      <c r="AH991" s="227">
        <v>-3967155.5700000003</v>
      </c>
      <c r="AI991" s="227">
        <v>-9636620.6799999997</v>
      </c>
      <c r="AJ991" s="227">
        <v>-9077301.4230000004</v>
      </c>
      <c r="AK991" s="227">
        <v>-7495893.6799999997</v>
      </c>
      <c r="AL991" s="227">
        <v>-9044741.1500000004</v>
      </c>
      <c r="AM991" s="227">
        <v>-490902.59</v>
      </c>
      <c r="AN991" s="227">
        <v>-504599.06</v>
      </c>
      <c r="AO991" s="227">
        <v>-490097.18</v>
      </c>
      <c r="AP991" s="228">
        <v>-504497.18</v>
      </c>
      <c r="AQ991" s="227"/>
    </row>
    <row r="992" spans="1:43" s="13" customFormat="1" ht="12.75" outlineLevel="2" x14ac:dyDescent="0.2">
      <c r="A992" s="360" t="s">
        <v>1601</v>
      </c>
      <c r="B992" s="361" t="s">
        <v>2471</v>
      </c>
      <c r="C992" s="362" t="s">
        <v>3327</v>
      </c>
      <c r="D992" s="363"/>
      <c r="E992" s="364"/>
      <c r="F992" s="227">
        <v>-170331.799</v>
      </c>
      <c r="G992" s="227">
        <v>-14400.859</v>
      </c>
      <c r="H992" s="227">
        <f t="shared" si="130"/>
        <v>-155930.94</v>
      </c>
      <c r="I992" s="437" t="str">
        <f t="shared" si="131"/>
        <v>N.M.</v>
      </c>
      <c r="J992" s="437"/>
      <c r="K992" s="365"/>
      <c r="L992" s="18">
        <v>-14400.859</v>
      </c>
      <c r="M992" s="234">
        <f t="shared" si="132"/>
        <v>-155930.94</v>
      </c>
      <c r="N992" s="365"/>
      <c r="O992" s="18">
        <v>-0.23900000000000002</v>
      </c>
      <c r="P992" s="234">
        <f t="shared" si="133"/>
        <v>-170331.56</v>
      </c>
      <c r="Q992" s="353"/>
      <c r="R992" s="226">
        <v>-3557.4190000000003</v>
      </c>
      <c r="S992" s="226">
        <v>-14543.219000000001</v>
      </c>
      <c r="T992" s="227">
        <v>-12073.619000000001</v>
      </c>
      <c r="U992" s="227">
        <v>-16904.169000000002</v>
      </c>
      <c r="V992" s="227">
        <v>-4839.2790000000005</v>
      </c>
      <c r="W992" s="227">
        <v>-14543.219000000001</v>
      </c>
      <c r="X992" s="227">
        <v>-21999.129000000001</v>
      </c>
      <c r="Y992" s="227">
        <v>-14021.329</v>
      </c>
      <c r="Z992" s="227">
        <v>-13425.478999999999</v>
      </c>
      <c r="AA992" s="227">
        <v>-14990.599</v>
      </c>
      <c r="AB992" s="227">
        <v>-13973.449000000001</v>
      </c>
      <c r="AC992" s="227">
        <v>-13185.739</v>
      </c>
      <c r="AD992" s="227">
        <v>-14400.859</v>
      </c>
      <c r="AE992" s="226">
        <v>48.151000000000003</v>
      </c>
      <c r="AF992" s="227">
        <v>48.151000000000003</v>
      </c>
      <c r="AG992" s="227">
        <v>-16888.239000000001</v>
      </c>
      <c r="AH992" s="227">
        <v>-0.23900000000000002</v>
      </c>
      <c r="AI992" s="227">
        <v>-0.23900000000000002</v>
      </c>
      <c r="AJ992" s="227">
        <v>-51320.938999999998</v>
      </c>
      <c r="AK992" s="227">
        <v>-91.579000000000008</v>
      </c>
      <c r="AL992" s="227">
        <v>-0.23900000000000002</v>
      </c>
      <c r="AM992" s="227">
        <v>-218381.35500000001</v>
      </c>
      <c r="AN992" s="227">
        <v>-0.23900000000000002</v>
      </c>
      <c r="AO992" s="227">
        <v>-0.23900000000000002</v>
      </c>
      <c r="AP992" s="228">
        <v>-170331.799</v>
      </c>
      <c r="AQ992" s="227"/>
    </row>
    <row r="993" spans="1:43" s="13" customFormat="1" ht="12.75" outlineLevel="2" x14ac:dyDescent="0.2">
      <c r="A993" s="360" t="s">
        <v>1602</v>
      </c>
      <c r="B993" s="361" t="s">
        <v>2472</v>
      </c>
      <c r="C993" s="362" t="s">
        <v>3328</v>
      </c>
      <c r="D993" s="363"/>
      <c r="E993" s="364"/>
      <c r="F993" s="227">
        <v>-0.08</v>
      </c>
      <c r="G993" s="227">
        <v>-620.31000000000006</v>
      </c>
      <c r="H993" s="227">
        <f t="shared" si="130"/>
        <v>620.23</v>
      </c>
      <c r="I993" s="437">
        <f t="shared" si="131"/>
        <v>0.99987103222582252</v>
      </c>
      <c r="J993" s="437"/>
      <c r="K993" s="365"/>
      <c r="L993" s="18">
        <v>-620.31000000000006</v>
      </c>
      <c r="M993" s="234">
        <f t="shared" si="132"/>
        <v>620.23</v>
      </c>
      <c r="N993" s="365"/>
      <c r="O993" s="18">
        <v>-0.08</v>
      </c>
      <c r="P993" s="234">
        <f t="shared" si="133"/>
        <v>0</v>
      </c>
      <c r="Q993" s="353"/>
      <c r="R993" s="226">
        <v>-950.63</v>
      </c>
      <c r="S993" s="226">
        <v>-635.82000000000005</v>
      </c>
      <c r="T993" s="227">
        <v>-5314.41</v>
      </c>
      <c r="U993" s="227">
        <v>-2792.43</v>
      </c>
      <c r="V993" s="227">
        <v>-5415.29</v>
      </c>
      <c r="W993" s="227">
        <v>-3090.83</v>
      </c>
      <c r="X993" s="227">
        <v>-875.44</v>
      </c>
      <c r="Y993" s="227">
        <v>-1727.65</v>
      </c>
      <c r="Z993" s="227">
        <v>-239.28</v>
      </c>
      <c r="AA993" s="227">
        <v>-3938.92</v>
      </c>
      <c r="AB993" s="227">
        <v>-6913.3</v>
      </c>
      <c r="AC993" s="227">
        <v>-15007.880000000001</v>
      </c>
      <c r="AD993" s="227">
        <v>-620.31000000000006</v>
      </c>
      <c r="AE993" s="226">
        <v>-791.43000000000006</v>
      </c>
      <c r="AF993" s="227">
        <v>-249.83</v>
      </c>
      <c r="AG993" s="227">
        <v>-174.47</v>
      </c>
      <c r="AH993" s="227">
        <v>-194.42000000000002</v>
      </c>
      <c r="AI993" s="227">
        <v>-626.72</v>
      </c>
      <c r="AJ993" s="227">
        <v>-0.08</v>
      </c>
      <c r="AK993" s="227">
        <v>-0.08</v>
      </c>
      <c r="AL993" s="227">
        <v>-0.08</v>
      </c>
      <c r="AM993" s="227">
        <v>-0.08</v>
      </c>
      <c r="AN993" s="227">
        <v>-0.08</v>
      </c>
      <c r="AO993" s="227">
        <v>-0.08</v>
      </c>
      <c r="AP993" s="228">
        <v>-0.08</v>
      </c>
      <c r="AQ993" s="227"/>
    </row>
    <row r="994" spans="1:43" s="13" customFormat="1" ht="12.75" outlineLevel="2" x14ac:dyDescent="0.2">
      <c r="A994" s="360" t="s">
        <v>1603</v>
      </c>
      <c r="B994" s="361" t="s">
        <v>2473</v>
      </c>
      <c r="C994" s="362" t="s">
        <v>3329</v>
      </c>
      <c r="D994" s="363"/>
      <c r="E994" s="364"/>
      <c r="F994" s="227">
        <v>0</v>
      </c>
      <c r="G994" s="227">
        <v>0</v>
      </c>
      <c r="H994" s="227">
        <f t="shared" si="130"/>
        <v>0</v>
      </c>
      <c r="I994" s="437">
        <f t="shared" si="131"/>
        <v>0</v>
      </c>
      <c r="J994" s="437"/>
      <c r="K994" s="365"/>
      <c r="L994" s="18">
        <v>0</v>
      </c>
      <c r="M994" s="234">
        <f t="shared" si="132"/>
        <v>0</v>
      </c>
      <c r="N994" s="365"/>
      <c r="O994" s="18">
        <v>0</v>
      </c>
      <c r="P994" s="234">
        <f t="shared" si="133"/>
        <v>0</v>
      </c>
      <c r="Q994" s="353"/>
      <c r="R994" s="226">
        <v>-54.35</v>
      </c>
      <c r="S994" s="226">
        <v>2795.65</v>
      </c>
      <c r="T994" s="227">
        <v>2795.65</v>
      </c>
      <c r="U994" s="227">
        <v>-54.35</v>
      </c>
      <c r="V994" s="227">
        <v>2795.65</v>
      </c>
      <c r="W994" s="227">
        <v>2795.65</v>
      </c>
      <c r="X994" s="227">
        <v>-54.35</v>
      </c>
      <c r="Y994" s="227">
        <v>2795.65</v>
      </c>
      <c r="Z994" s="227">
        <v>2795.65</v>
      </c>
      <c r="AA994" s="227">
        <v>-54.35</v>
      </c>
      <c r="AB994" s="227">
        <v>2795.65</v>
      </c>
      <c r="AC994" s="227">
        <v>2795.65</v>
      </c>
      <c r="AD994" s="227">
        <v>0</v>
      </c>
      <c r="AE994" s="226">
        <v>9995.65</v>
      </c>
      <c r="AF994" s="227">
        <v>9995.65</v>
      </c>
      <c r="AG994" s="227">
        <v>0</v>
      </c>
      <c r="AH994" s="227">
        <v>9995.65</v>
      </c>
      <c r="AI994" s="227">
        <v>9995.65</v>
      </c>
      <c r="AJ994" s="227">
        <v>-54.35</v>
      </c>
      <c r="AK994" s="227">
        <v>9995.65</v>
      </c>
      <c r="AL994" s="227">
        <v>9995.65</v>
      </c>
      <c r="AM994" s="227">
        <v>0</v>
      </c>
      <c r="AN994" s="227">
        <v>0</v>
      </c>
      <c r="AO994" s="227">
        <v>0</v>
      </c>
      <c r="AP994" s="228">
        <v>0</v>
      </c>
      <c r="AQ994" s="227"/>
    </row>
    <row r="995" spans="1:43" s="13" customFormat="1" ht="12.75" outlineLevel="2" x14ac:dyDescent="0.2">
      <c r="A995" s="360" t="s">
        <v>1604</v>
      </c>
      <c r="B995" s="361" t="s">
        <v>2474</v>
      </c>
      <c r="C995" s="362" t="s">
        <v>3330</v>
      </c>
      <c r="D995" s="363"/>
      <c r="E995" s="364"/>
      <c r="F995" s="227">
        <v>0</v>
      </c>
      <c r="G995" s="227">
        <v>-5401.8510000000006</v>
      </c>
      <c r="H995" s="227">
        <f t="shared" si="130"/>
        <v>5401.8510000000006</v>
      </c>
      <c r="I995" s="437" t="str">
        <f t="shared" si="131"/>
        <v>N.M.</v>
      </c>
      <c r="J995" s="437"/>
      <c r="K995" s="365"/>
      <c r="L995" s="18">
        <v>-5401.8510000000006</v>
      </c>
      <c r="M995" s="234">
        <f t="shared" si="132"/>
        <v>5401.8510000000006</v>
      </c>
      <c r="N995" s="365"/>
      <c r="O995" s="18">
        <v>0</v>
      </c>
      <c r="P995" s="234">
        <f t="shared" si="133"/>
        <v>0</v>
      </c>
      <c r="Q995" s="353"/>
      <c r="R995" s="226">
        <v>-5401.8110000000006</v>
      </c>
      <c r="S995" s="226">
        <v>-5401.8310000000001</v>
      </c>
      <c r="T995" s="227">
        <v>-5401.8510000000006</v>
      </c>
      <c r="U995" s="227">
        <v>-5401.8510000000006</v>
      </c>
      <c r="V995" s="227">
        <v>-5401.8510000000006</v>
      </c>
      <c r="W995" s="227">
        <v>-5401.8510000000006</v>
      </c>
      <c r="X995" s="227">
        <v>-5401.8510000000006</v>
      </c>
      <c r="Y995" s="227">
        <v>-5401.8510000000006</v>
      </c>
      <c r="Z995" s="227">
        <v>-5401.8510000000006</v>
      </c>
      <c r="AA995" s="227">
        <v>-5401.8510000000006</v>
      </c>
      <c r="AB995" s="227">
        <v>-5401.8510000000006</v>
      </c>
      <c r="AC995" s="227">
        <v>-5401.8510000000006</v>
      </c>
      <c r="AD995" s="227">
        <v>-5401.8510000000006</v>
      </c>
      <c r="AE995" s="226">
        <v>-5401.8510000000006</v>
      </c>
      <c r="AF995" s="227">
        <v>-5401.8510000000006</v>
      </c>
      <c r="AG995" s="227">
        <v>-5401.8510000000006</v>
      </c>
      <c r="AH995" s="227">
        <v>-5401.8510000000006</v>
      </c>
      <c r="AI995" s="227">
        <v>-5401.8510000000006</v>
      </c>
      <c r="AJ995" s="227">
        <v>-5401.8510000000006</v>
      </c>
      <c r="AK995" s="227">
        <v>-5401.8510000000006</v>
      </c>
      <c r="AL995" s="227">
        <v>0</v>
      </c>
      <c r="AM995" s="227">
        <v>0</v>
      </c>
      <c r="AN995" s="227">
        <v>0</v>
      </c>
      <c r="AO995" s="227">
        <v>0</v>
      </c>
      <c r="AP995" s="228">
        <v>0</v>
      </c>
      <c r="AQ995" s="227"/>
    </row>
    <row r="996" spans="1:43" s="13" customFormat="1" ht="12.75" outlineLevel="2" x14ac:dyDescent="0.2">
      <c r="A996" s="360" t="s">
        <v>1605</v>
      </c>
      <c r="B996" s="361" t="s">
        <v>2475</v>
      </c>
      <c r="C996" s="362" t="s">
        <v>3331</v>
      </c>
      <c r="D996" s="363"/>
      <c r="E996" s="364"/>
      <c r="F996" s="227">
        <v>-12856.5</v>
      </c>
      <c r="G996" s="227">
        <v>-11491.5</v>
      </c>
      <c r="H996" s="227">
        <f t="shared" si="130"/>
        <v>-1365</v>
      </c>
      <c r="I996" s="437">
        <f t="shared" si="131"/>
        <v>-0.11878344863594831</v>
      </c>
      <c r="J996" s="437"/>
      <c r="K996" s="365"/>
      <c r="L996" s="18">
        <v>-11491.5</v>
      </c>
      <c r="M996" s="234">
        <f t="shared" si="132"/>
        <v>-1365</v>
      </c>
      <c r="N996" s="365"/>
      <c r="O996" s="18">
        <v>-10689</v>
      </c>
      <c r="P996" s="234">
        <f t="shared" si="133"/>
        <v>-2167.5</v>
      </c>
      <c r="Q996" s="353"/>
      <c r="R996" s="226">
        <v>-13090.5</v>
      </c>
      <c r="S996" s="226">
        <v>-12256.5</v>
      </c>
      <c r="T996" s="227">
        <v>-13839</v>
      </c>
      <c r="U996" s="227">
        <v>-9619.5</v>
      </c>
      <c r="V996" s="227">
        <v>-7750.5</v>
      </c>
      <c r="W996" s="227">
        <v>-8608.5</v>
      </c>
      <c r="X996" s="227">
        <v>-9570</v>
      </c>
      <c r="Y996" s="227">
        <v>-10407</v>
      </c>
      <c r="Z996" s="227">
        <v>-13114.5</v>
      </c>
      <c r="AA996" s="227">
        <v>-10572</v>
      </c>
      <c r="AB996" s="227">
        <v>-11646</v>
      </c>
      <c r="AC996" s="227">
        <v>-13000.5</v>
      </c>
      <c r="AD996" s="227">
        <v>-11491.5</v>
      </c>
      <c r="AE996" s="226">
        <v>-16834.5</v>
      </c>
      <c r="AF996" s="227">
        <v>-11647.5</v>
      </c>
      <c r="AG996" s="227">
        <v>-11470.5</v>
      </c>
      <c r="AH996" s="227">
        <v>-11506.5</v>
      </c>
      <c r="AI996" s="227">
        <v>-11347.5</v>
      </c>
      <c r="AJ996" s="227">
        <v>-10434</v>
      </c>
      <c r="AK996" s="227">
        <v>-10444.5</v>
      </c>
      <c r="AL996" s="227">
        <v>-9631.5</v>
      </c>
      <c r="AM996" s="227">
        <v>-6681</v>
      </c>
      <c r="AN996" s="227">
        <v>-8559</v>
      </c>
      <c r="AO996" s="227">
        <v>-10689</v>
      </c>
      <c r="AP996" s="228">
        <v>-12856.5</v>
      </c>
      <c r="AQ996" s="227"/>
    </row>
    <row r="997" spans="1:43" s="13" customFormat="1" ht="12.75" outlineLevel="2" x14ac:dyDescent="0.2">
      <c r="A997" s="360" t="s">
        <v>1606</v>
      </c>
      <c r="B997" s="361" t="s">
        <v>2476</v>
      </c>
      <c r="C997" s="362" t="s">
        <v>3332</v>
      </c>
      <c r="D997" s="363"/>
      <c r="E997" s="364"/>
      <c r="F997" s="227">
        <v>-113406.48</v>
      </c>
      <c r="G997" s="227">
        <v>-76365.45</v>
      </c>
      <c r="H997" s="227">
        <f t="shared" si="130"/>
        <v>-37041.03</v>
      </c>
      <c r="I997" s="437">
        <f t="shared" si="131"/>
        <v>-0.48504958721516078</v>
      </c>
      <c r="J997" s="437"/>
      <c r="K997" s="365"/>
      <c r="L997" s="18">
        <v>-76365.45</v>
      </c>
      <c r="M997" s="234">
        <f t="shared" si="132"/>
        <v>-37041.03</v>
      </c>
      <c r="N997" s="365"/>
      <c r="O997" s="18">
        <v>-69516.19</v>
      </c>
      <c r="P997" s="234">
        <f t="shared" si="133"/>
        <v>-43890.289999999994</v>
      </c>
      <c r="Q997" s="353"/>
      <c r="R997" s="226">
        <v>-52816.31</v>
      </c>
      <c r="S997" s="226">
        <v>-86487.39</v>
      </c>
      <c r="T997" s="227">
        <v>-649177.07999999996</v>
      </c>
      <c r="U997" s="227">
        <v>-30668.91</v>
      </c>
      <c r="V997" s="227">
        <v>-42380.950000000004</v>
      </c>
      <c r="W997" s="227">
        <v>-59167.47</v>
      </c>
      <c r="X997" s="227">
        <v>-58078.73</v>
      </c>
      <c r="Y997" s="227">
        <v>-88503.62</v>
      </c>
      <c r="Z997" s="227">
        <v>-74095.06</v>
      </c>
      <c r="AA997" s="227">
        <v>-97286.01</v>
      </c>
      <c r="AB997" s="227">
        <v>-139402.39000000001</v>
      </c>
      <c r="AC997" s="227">
        <v>-76332.490000000005</v>
      </c>
      <c r="AD997" s="227">
        <v>-76365.45</v>
      </c>
      <c r="AE997" s="226">
        <v>-118097.98</v>
      </c>
      <c r="AF997" s="227">
        <v>-41284.57</v>
      </c>
      <c r="AG997" s="227">
        <v>-107899.99</v>
      </c>
      <c r="AH997" s="227">
        <v>-81038.290000000008</v>
      </c>
      <c r="AI997" s="227">
        <v>-89390.430000000008</v>
      </c>
      <c r="AJ997" s="227">
        <v>-186088.31</v>
      </c>
      <c r="AK997" s="227">
        <v>-109832.31</v>
      </c>
      <c r="AL997" s="227">
        <v>-143280.61000000002</v>
      </c>
      <c r="AM997" s="227">
        <v>-111333.28</v>
      </c>
      <c r="AN997" s="227">
        <v>-113073.99</v>
      </c>
      <c r="AO997" s="227">
        <v>-69516.19</v>
      </c>
      <c r="AP997" s="228">
        <v>-113406.48</v>
      </c>
      <c r="AQ997" s="227"/>
    </row>
    <row r="998" spans="1:43" s="13" customFormat="1" ht="12.75" outlineLevel="2" x14ac:dyDescent="0.2">
      <c r="A998" s="360" t="s">
        <v>1607</v>
      </c>
      <c r="B998" s="361" t="s">
        <v>2477</v>
      </c>
      <c r="C998" s="362" t="s">
        <v>3333</v>
      </c>
      <c r="D998" s="363"/>
      <c r="E998" s="364"/>
      <c r="F998" s="227">
        <v>-4280118.1440000003</v>
      </c>
      <c r="G998" s="227">
        <v>-5025466.9440000001</v>
      </c>
      <c r="H998" s="227">
        <f t="shared" si="130"/>
        <v>745348.79999999981</v>
      </c>
      <c r="I998" s="437">
        <f t="shared" si="131"/>
        <v>0.14831433741493133</v>
      </c>
      <c r="J998" s="437"/>
      <c r="K998" s="365"/>
      <c r="L998" s="18">
        <v>-5025466.9440000001</v>
      </c>
      <c r="M998" s="234">
        <f t="shared" si="132"/>
        <v>745348.79999999981</v>
      </c>
      <c r="N998" s="365"/>
      <c r="O998" s="18">
        <v>-4343094.2240000004</v>
      </c>
      <c r="P998" s="234">
        <f t="shared" si="133"/>
        <v>62976.080000000075</v>
      </c>
      <c r="Q998" s="353"/>
      <c r="R998" s="226">
        <v>-3720487.4539999999</v>
      </c>
      <c r="S998" s="226">
        <v>-3760558.1540000001</v>
      </c>
      <c r="T998" s="227">
        <v>-3814854.4640000002</v>
      </c>
      <c r="U998" s="227">
        <v>-4297444.3140000002</v>
      </c>
      <c r="V998" s="227">
        <v>-3685200.284</v>
      </c>
      <c r="W998" s="227">
        <v>-3259997.4440000001</v>
      </c>
      <c r="X998" s="227">
        <v>-3379947.9240000001</v>
      </c>
      <c r="Y998" s="227">
        <v>-3078070.6639999999</v>
      </c>
      <c r="Z998" s="227">
        <v>-3482792.054</v>
      </c>
      <c r="AA998" s="227">
        <v>-3162793.074</v>
      </c>
      <c r="AB998" s="227">
        <v>-3383879.4240000001</v>
      </c>
      <c r="AC998" s="227">
        <v>-3580821.054</v>
      </c>
      <c r="AD998" s="227">
        <v>-5025466.9440000001</v>
      </c>
      <c r="AE998" s="226">
        <v>-4173872.9440000001</v>
      </c>
      <c r="AF998" s="227">
        <v>-4337550.5439999998</v>
      </c>
      <c r="AG998" s="227">
        <v>-4367078.5140000004</v>
      </c>
      <c r="AH998" s="227">
        <v>-4676775.2439999999</v>
      </c>
      <c r="AI998" s="227">
        <v>-4619958.6339999996</v>
      </c>
      <c r="AJ998" s="227">
        <v>-4929603.0839999998</v>
      </c>
      <c r="AK998" s="227">
        <v>-5163138.8140000002</v>
      </c>
      <c r="AL998" s="227">
        <v>-5439992.034</v>
      </c>
      <c r="AM998" s="227">
        <v>-5222529.4639999997</v>
      </c>
      <c r="AN998" s="227">
        <v>-4455980.4639999997</v>
      </c>
      <c r="AO998" s="227">
        <v>-4343094.2240000004</v>
      </c>
      <c r="AP998" s="228">
        <v>-4280118.1440000003</v>
      </c>
      <c r="AQ998" s="227"/>
    </row>
    <row r="999" spans="1:43" s="13" customFormat="1" ht="12.75" outlineLevel="2" x14ac:dyDescent="0.2">
      <c r="A999" s="360" t="s">
        <v>1608</v>
      </c>
      <c r="B999" s="361" t="s">
        <v>2478</v>
      </c>
      <c r="C999" s="362" t="s">
        <v>3334</v>
      </c>
      <c r="D999" s="363"/>
      <c r="E999" s="364"/>
      <c r="F999" s="227">
        <v>-18705283.375</v>
      </c>
      <c r="G999" s="227">
        <v>-2515822.5249999999</v>
      </c>
      <c r="H999" s="227">
        <f t="shared" si="130"/>
        <v>-16189460.85</v>
      </c>
      <c r="I999" s="437">
        <f t="shared" si="131"/>
        <v>-6.4350568011549223</v>
      </c>
      <c r="J999" s="437"/>
      <c r="K999" s="365"/>
      <c r="L999" s="18">
        <v>-2515822.5249999999</v>
      </c>
      <c r="M999" s="234">
        <f t="shared" si="132"/>
        <v>-16189460.85</v>
      </c>
      <c r="N999" s="365"/>
      <c r="O999" s="18">
        <v>-12218623.725</v>
      </c>
      <c r="P999" s="234">
        <f t="shared" si="133"/>
        <v>-6486659.6500000004</v>
      </c>
      <c r="Q999" s="353"/>
      <c r="R999" s="226">
        <v>-1842921.9450000001</v>
      </c>
      <c r="S999" s="226">
        <v>-5109174.1050000004</v>
      </c>
      <c r="T999" s="227">
        <v>5.0000000000000001E-3</v>
      </c>
      <c r="U999" s="227">
        <v>-2077756.075</v>
      </c>
      <c r="V999" s="227">
        <v>-1424262.2450000001</v>
      </c>
      <c r="W999" s="227">
        <v>-853225.27500000002</v>
      </c>
      <c r="X999" s="227">
        <v>-900668.54500000004</v>
      </c>
      <c r="Y999" s="227">
        <v>5.0000000000000001E-3</v>
      </c>
      <c r="Z999" s="227">
        <v>-2656801.0150000001</v>
      </c>
      <c r="AA999" s="227">
        <v>-1746249.4650000001</v>
      </c>
      <c r="AB999" s="227">
        <v>-6772995.7949999999</v>
      </c>
      <c r="AC999" s="227">
        <v>-8868726.3949999996</v>
      </c>
      <c r="AD999" s="227">
        <v>-2515822.5249999999</v>
      </c>
      <c r="AE999" s="226">
        <v>-1635557.855</v>
      </c>
      <c r="AF999" s="227">
        <v>-5806525.3550000004</v>
      </c>
      <c r="AG999" s="227">
        <v>-9713350.4149999991</v>
      </c>
      <c r="AH999" s="227">
        <v>5.0000000000000001E-3</v>
      </c>
      <c r="AI999" s="227">
        <v>-3748884.3450000002</v>
      </c>
      <c r="AJ999" s="227">
        <v>-3026688.585</v>
      </c>
      <c r="AK999" s="227">
        <v>5.0000000000000001E-3</v>
      </c>
      <c r="AL999" s="227">
        <v>-11351301.345000001</v>
      </c>
      <c r="AM999" s="227">
        <v>-6455492.7050000001</v>
      </c>
      <c r="AN999" s="227">
        <v>-8915659.2349999994</v>
      </c>
      <c r="AO999" s="227">
        <v>-12218623.725</v>
      </c>
      <c r="AP999" s="228">
        <v>-18705283.375</v>
      </c>
      <c r="AQ999" s="227"/>
    </row>
    <row r="1000" spans="1:43" s="13" customFormat="1" ht="12.75" outlineLevel="2" x14ac:dyDescent="0.2">
      <c r="A1000" s="360" t="s">
        <v>1609</v>
      </c>
      <c r="B1000" s="361" t="s">
        <v>2479</v>
      </c>
      <c r="C1000" s="362" t="s">
        <v>3335</v>
      </c>
      <c r="D1000" s="363"/>
      <c r="E1000" s="364"/>
      <c r="F1000" s="227">
        <v>0</v>
      </c>
      <c r="G1000" s="227">
        <v>0</v>
      </c>
      <c r="H1000" s="227">
        <f t="shared" si="130"/>
        <v>0</v>
      </c>
      <c r="I1000" s="437">
        <f t="shared" si="131"/>
        <v>0</v>
      </c>
      <c r="J1000" s="437"/>
      <c r="K1000" s="365"/>
      <c r="L1000" s="18">
        <v>0</v>
      </c>
      <c r="M1000" s="234">
        <f t="shared" si="132"/>
        <v>0</v>
      </c>
      <c r="N1000" s="365"/>
      <c r="O1000" s="18">
        <v>0</v>
      </c>
      <c r="P1000" s="234">
        <f t="shared" si="133"/>
        <v>0</v>
      </c>
      <c r="Q1000" s="353"/>
      <c r="R1000" s="226">
        <v>-57586.14</v>
      </c>
      <c r="S1000" s="226">
        <v>0</v>
      </c>
      <c r="T1000" s="227">
        <v>-221808.91</v>
      </c>
      <c r="U1000" s="227">
        <v>-15219.32</v>
      </c>
      <c r="V1000" s="227">
        <v>-3209.32</v>
      </c>
      <c r="W1000" s="227">
        <v>-3865.51</v>
      </c>
      <c r="X1000" s="227">
        <v>-3859.65</v>
      </c>
      <c r="Y1000" s="227">
        <v>-485903.51</v>
      </c>
      <c r="Z1000" s="227">
        <v>-301873.46000000002</v>
      </c>
      <c r="AA1000" s="227">
        <v>-300723.8</v>
      </c>
      <c r="AB1000" s="227">
        <v>-295377.73</v>
      </c>
      <c r="AC1000" s="227">
        <v>-237427.25</v>
      </c>
      <c r="AD1000" s="227">
        <v>0</v>
      </c>
      <c r="AE1000" s="226">
        <v>-553409.84</v>
      </c>
      <c r="AF1000" s="227">
        <v>-757413.46</v>
      </c>
      <c r="AG1000" s="227">
        <v>0</v>
      </c>
      <c r="AH1000" s="227">
        <v>0</v>
      </c>
      <c r="AI1000" s="227">
        <v>0</v>
      </c>
      <c r="AJ1000" s="227">
        <v>0</v>
      </c>
      <c r="AK1000" s="227">
        <v>0</v>
      </c>
      <c r="AL1000" s="227">
        <v>0</v>
      </c>
      <c r="AM1000" s="227">
        <v>0</v>
      </c>
      <c r="AN1000" s="227">
        <v>0</v>
      </c>
      <c r="AO1000" s="227">
        <v>0</v>
      </c>
      <c r="AP1000" s="228">
        <v>0</v>
      </c>
      <c r="AQ1000" s="227"/>
    </row>
    <row r="1001" spans="1:43" s="13" customFormat="1" ht="12.75" outlineLevel="2" x14ac:dyDescent="0.2">
      <c r="A1001" s="360" t="s">
        <v>1610</v>
      </c>
      <c r="B1001" s="361" t="s">
        <v>2480</v>
      </c>
      <c r="C1001" s="362" t="s">
        <v>3336</v>
      </c>
      <c r="D1001" s="363"/>
      <c r="E1001" s="364"/>
      <c r="F1001" s="227">
        <v>0.01</v>
      </c>
      <c r="G1001" s="227">
        <v>0</v>
      </c>
      <c r="H1001" s="227">
        <f t="shared" si="130"/>
        <v>0.01</v>
      </c>
      <c r="I1001" s="437" t="str">
        <f t="shared" si="131"/>
        <v>N.M.</v>
      </c>
      <c r="J1001" s="437"/>
      <c r="K1001" s="365"/>
      <c r="L1001" s="18">
        <v>0</v>
      </c>
      <c r="M1001" s="234">
        <f t="shared" si="132"/>
        <v>0.01</v>
      </c>
      <c r="N1001" s="365"/>
      <c r="O1001" s="18">
        <v>0.01</v>
      </c>
      <c r="P1001" s="234">
        <f t="shared" si="133"/>
        <v>0</v>
      </c>
      <c r="Q1001" s="353"/>
      <c r="R1001" s="226">
        <v>0</v>
      </c>
      <c r="S1001" s="226">
        <v>0</v>
      </c>
      <c r="T1001" s="227">
        <v>0</v>
      </c>
      <c r="U1001" s="227">
        <v>0</v>
      </c>
      <c r="V1001" s="227">
        <v>0</v>
      </c>
      <c r="W1001" s="227">
        <v>0</v>
      </c>
      <c r="X1001" s="227">
        <v>0</v>
      </c>
      <c r="Y1001" s="227">
        <v>0</v>
      </c>
      <c r="Z1001" s="227">
        <v>0</v>
      </c>
      <c r="AA1001" s="227">
        <v>0</v>
      </c>
      <c r="AB1001" s="227">
        <v>0</v>
      </c>
      <c r="AC1001" s="227">
        <v>0</v>
      </c>
      <c r="AD1001" s="227">
        <v>0</v>
      </c>
      <c r="AE1001" s="226">
        <v>0.01</v>
      </c>
      <c r="AF1001" s="227">
        <v>0.01</v>
      </c>
      <c r="AG1001" s="227">
        <v>0.01</v>
      </c>
      <c r="AH1001" s="227">
        <v>0.01</v>
      </c>
      <c r="AI1001" s="227">
        <v>0.01</v>
      </c>
      <c r="AJ1001" s="227">
        <v>0.01</v>
      </c>
      <c r="AK1001" s="227">
        <v>0.01</v>
      </c>
      <c r="AL1001" s="227">
        <v>0.01</v>
      </c>
      <c r="AM1001" s="227">
        <v>0.01</v>
      </c>
      <c r="AN1001" s="227">
        <v>0.01</v>
      </c>
      <c r="AO1001" s="227">
        <v>0.01</v>
      </c>
      <c r="AP1001" s="228">
        <v>0.01</v>
      </c>
      <c r="AQ1001" s="227"/>
    </row>
    <row r="1002" spans="1:43" s="13" customFormat="1" ht="12.75" outlineLevel="2" x14ac:dyDescent="0.2">
      <c r="A1002" s="360" t="s">
        <v>1611</v>
      </c>
      <c r="B1002" s="361" t="s">
        <v>2481</v>
      </c>
      <c r="C1002" s="362" t="s">
        <v>3337</v>
      </c>
      <c r="D1002" s="363"/>
      <c r="E1002" s="364"/>
      <c r="F1002" s="227">
        <v>-116785.24</v>
      </c>
      <c r="G1002" s="227">
        <v>-112355.88</v>
      </c>
      <c r="H1002" s="227">
        <f t="shared" si="130"/>
        <v>-4429.3600000000006</v>
      </c>
      <c r="I1002" s="437">
        <f t="shared" si="131"/>
        <v>-3.9422591857230793E-2</v>
      </c>
      <c r="J1002" s="437"/>
      <c r="K1002" s="365"/>
      <c r="L1002" s="18">
        <v>-112355.88</v>
      </c>
      <c r="M1002" s="234">
        <f t="shared" si="132"/>
        <v>-4429.3600000000006</v>
      </c>
      <c r="N1002" s="365"/>
      <c r="O1002" s="18">
        <v>-118776.79000000001</v>
      </c>
      <c r="P1002" s="234">
        <f t="shared" si="133"/>
        <v>1991.5500000000029</v>
      </c>
      <c r="Q1002" s="353"/>
      <c r="R1002" s="226">
        <v>-107535.14</v>
      </c>
      <c r="S1002" s="226">
        <v>-106181.06</v>
      </c>
      <c r="T1002" s="227">
        <v>-102747.98</v>
      </c>
      <c r="U1002" s="227">
        <v>-136897.1</v>
      </c>
      <c r="V1002" s="227">
        <v>-108272.02</v>
      </c>
      <c r="W1002" s="227">
        <v>-104406.34</v>
      </c>
      <c r="X1002" s="227">
        <v>-118086.26000000001</v>
      </c>
      <c r="Y1002" s="227">
        <v>-113143.53</v>
      </c>
      <c r="Z1002" s="227">
        <v>-117057.98</v>
      </c>
      <c r="AA1002" s="227">
        <v>-114462.77</v>
      </c>
      <c r="AB1002" s="227">
        <v>-112105.14</v>
      </c>
      <c r="AC1002" s="227">
        <v>-119555.07</v>
      </c>
      <c r="AD1002" s="227">
        <v>-112355.88</v>
      </c>
      <c r="AE1002" s="226">
        <v>-115308.8</v>
      </c>
      <c r="AF1002" s="227">
        <v>-116627.62</v>
      </c>
      <c r="AG1002" s="227">
        <v>-131138.38</v>
      </c>
      <c r="AH1002" s="227">
        <v>-117525.77</v>
      </c>
      <c r="AI1002" s="227">
        <v>-120630.21</v>
      </c>
      <c r="AJ1002" s="227">
        <v>-118467.94</v>
      </c>
      <c r="AK1002" s="227">
        <v>-115192.71</v>
      </c>
      <c r="AL1002" s="227">
        <v>-126201.94</v>
      </c>
      <c r="AM1002" s="227">
        <v>-117172.42</v>
      </c>
      <c r="AN1002" s="227">
        <v>-121435.68000000001</v>
      </c>
      <c r="AO1002" s="227">
        <v>-118776.79000000001</v>
      </c>
      <c r="AP1002" s="228">
        <v>-116785.24</v>
      </c>
      <c r="AQ1002" s="227"/>
    </row>
    <row r="1003" spans="1:43" s="13" customFormat="1" ht="12.75" outlineLevel="2" x14ac:dyDescent="0.2">
      <c r="A1003" s="360" t="s">
        <v>1612</v>
      </c>
      <c r="B1003" s="361" t="s">
        <v>2482</v>
      </c>
      <c r="C1003" s="362" t="s">
        <v>3338</v>
      </c>
      <c r="D1003" s="363"/>
      <c r="E1003" s="364"/>
      <c r="F1003" s="227">
        <v>0</v>
      </c>
      <c r="G1003" s="227">
        <v>4.4000000000000004E-2</v>
      </c>
      <c r="H1003" s="227">
        <f t="shared" si="130"/>
        <v>-4.4000000000000004E-2</v>
      </c>
      <c r="I1003" s="437" t="str">
        <f t="shared" si="131"/>
        <v>N.M.</v>
      </c>
      <c r="J1003" s="437"/>
      <c r="K1003" s="365"/>
      <c r="L1003" s="18">
        <v>4.4000000000000004E-2</v>
      </c>
      <c r="M1003" s="234">
        <f t="shared" si="132"/>
        <v>-4.4000000000000004E-2</v>
      </c>
      <c r="N1003" s="365"/>
      <c r="O1003" s="18">
        <v>0</v>
      </c>
      <c r="P1003" s="234">
        <f t="shared" si="133"/>
        <v>0</v>
      </c>
      <c r="Q1003" s="353"/>
      <c r="R1003" s="226">
        <v>-2257.1660000000002</v>
      </c>
      <c r="S1003" s="226">
        <v>-1948.606</v>
      </c>
      <c r="T1003" s="227">
        <v>-1620.626</v>
      </c>
      <c r="U1003" s="227">
        <v>-1300.886</v>
      </c>
      <c r="V1003" s="227">
        <v>-999.52600000000007</v>
      </c>
      <c r="W1003" s="227">
        <v>-659.30600000000004</v>
      </c>
      <c r="X1003" s="227">
        <v>-328.80600000000004</v>
      </c>
      <c r="Y1003" s="227">
        <v>4.4000000000000004E-2</v>
      </c>
      <c r="Z1003" s="227">
        <v>4.4000000000000004E-2</v>
      </c>
      <c r="AA1003" s="227">
        <v>4.4000000000000004E-2</v>
      </c>
      <c r="AB1003" s="227">
        <v>4.4000000000000004E-2</v>
      </c>
      <c r="AC1003" s="227">
        <v>4.4000000000000004E-2</v>
      </c>
      <c r="AD1003" s="227">
        <v>4.4000000000000004E-2</v>
      </c>
      <c r="AE1003" s="226">
        <v>4.4000000000000004E-2</v>
      </c>
      <c r="AF1003" s="227">
        <v>4.4000000000000004E-2</v>
      </c>
      <c r="AG1003" s="227">
        <v>0</v>
      </c>
      <c r="AH1003" s="227">
        <v>0</v>
      </c>
      <c r="AI1003" s="227">
        <v>0</v>
      </c>
      <c r="AJ1003" s="227">
        <v>0</v>
      </c>
      <c r="AK1003" s="227">
        <v>0</v>
      </c>
      <c r="AL1003" s="227">
        <v>0</v>
      </c>
      <c r="AM1003" s="227">
        <v>0</v>
      </c>
      <c r="AN1003" s="227">
        <v>0</v>
      </c>
      <c r="AO1003" s="227">
        <v>0</v>
      </c>
      <c r="AP1003" s="228">
        <v>0</v>
      </c>
      <c r="AQ1003" s="227"/>
    </row>
    <row r="1004" spans="1:43" s="13" customFormat="1" ht="12.75" outlineLevel="2" x14ac:dyDescent="0.2">
      <c r="A1004" s="360" t="s">
        <v>1613</v>
      </c>
      <c r="B1004" s="361" t="s">
        <v>2483</v>
      </c>
      <c r="C1004" s="362" t="s">
        <v>3339</v>
      </c>
      <c r="D1004" s="363"/>
      <c r="E1004" s="364"/>
      <c r="F1004" s="227">
        <v>-4480700.76</v>
      </c>
      <c r="G1004" s="227">
        <v>-2830911.7199999997</v>
      </c>
      <c r="H1004" s="227">
        <f t="shared" si="130"/>
        <v>-1649789.04</v>
      </c>
      <c r="I1004" s="437">
        <f t="shared" si="131"/>
        <v>-0.58277657630383484</v>
      </c>
      <c r="J1004" s="437"/>
      <c r="K1004" s="365"/>
      <c r="L1004" s="18">
        <v>-2830911.7199999997</v>
      </c>
      <c r="M1004" s="234">
        <f t="shared" si="132"/>
        <v>-1649789.04</v>
      </c>
      <c r="N1004" s="365"/>
      <c r="O1004" s="18">
        <v>-7212654.5599999996</v>
      </c>
      <c r="P1004" s="234">
        <f t="shared" si="133"/>
        <v>2731953.8</v>
      </c>
      <c r="Q1004" s="353"/>
      <c r="R1004" s="226">
        <v>-2683446.9</v>
      </c>
      <c r="S1004" s="226">
        <v>-2683446.9</v>
      </c>
      <c r="T1004" s="227">
        <v>-2683446.9</v>
      </c>
      <c r="U1004" s="227">
        <v>-1084340.56</v>
      </c>
      <c r="V1004" s="227">
        <v>-1084340.56</v>
      </c>
      <c r="W1004" s="227">
        <v>-1084340.56</v>
      </c>
      <c r="X1004" s="227">
        <v>-6258876.3930000002</v>
      </c>
      <c r="Y1004" s="227">
        <v>-6258876.3930000002</v>
      </c>
      <c r="Z1004" s="227">
        <v>-6258876.3930000002</v>
      </c>
      <c r="AA1004" s="227">
        <v>-4556963.0600000005</v>
      </c>
      <c r="AB1004" s="227">
        <v>-4556963.0600000005</v>
      </c>
      <c r="AC1004" s="227">
        <v>-4556963.0600000005</v>
      </c>
      <c r="AD1004" s="227">
        <v>-2830911.7199999997</v>
      </c>
      <c r="AE1004" s="226">
        <v>-2830911.7199999997</v>
      </c>
      <c r="AF1004" s="227">
        <v>-2830911.7199999997</v>
      </c>
      <c r="AG1004" s="227">
        <v>-1143928.99</v>
      </c>
      <c r="AH1004" s="227">
        <v>-1143928.99</v>
      </c>
      <c r="AI1004" s="227">
        <v>-1143928.99</v>
      </c>
      <c r="AJ1004" s="227">
        <v>-9943371.5</v>
      </c>
      <c r="AK1004" s="227">
        <v>-9943371.5</v>
      </c>
      <c r="AL1004" s="227">
        <v>-9943371.5</v>
      </c>
      <c r="AM1004" s="227">
        <v>-7212654.5599999996</v>
      </c>
      <c r="AN1004" s="227">
        <v>-7212654.5599999996</v>
      </c>
      <c r="AO1004" s="227">
        <v>-7212654.5599999996</v>
      </c>
      <c r="AP1004" s="228">
        <v>-4480700.76</v>
      </c>
      <c r="AQ1004" s="227"/>
    </row>
    <row r="1005" spans="1:43" s="13" customFormat="1" ht="12.75" outlineLevel="2" x14ac:dyDescent="0.2">
      <c r="A1005" s="360" t="s">
        <v>1614</v>
      </c>
      <c r="B1005" s="361" t="s">
        <v>2484</v>
      </c>
      <c r="C1005" s="362" t="s">
        <v>3340</v>
      </c>
      <c r="D1005" s="363"/>
      <c r="E1005" s="364"/>
      <c r="F1005" s="227">
        <v>-94427543.109999999</v>
      </c>
      <c r="G1005" s="227">
        <v>-47895489.280000001</v>
      </c>
      <c r="H1005" s="227">
        <f t="shared" si="130"/>
        <v>-46532053.829999998</v>
      </c>
      <c r="I1005" s="437">
        <f t="shared" si="131"/>
        <v>-0.97153311365023798</v>
      </c>
      <c r="J1005" s="437"/>
      <c r="K1005" s="365"/>
      <c r="L1005" s="18">
        <v>-47895489.280000001</v>
      </c>
      <c r="M1005" s="234">
        <f t="shared" si="132"/>
        <v>-46532053.829999998</v>
      </c>
      <c r="N1005" s="365"/>
      <c r="O1005" s="18">
        <v>-84862406.840000004</v>
      </c>
      <c r="P1005" s="234">
        <f t="shared" si="133"/>
        <v>-9565136.2699999958</v>
      </c>
      <c r="Q1005" s="353"/>
      <c r="R1005" s="226">
        <v>-65646793.100000001</v>
      </c>
      <c r="S1005" s="226">
        <v>-58621793.960000001</v>
      </c>
      <c r="T1005" s="227">
        <v>-68133849.079999998</v>
      </c>
      <c r="U1005" s="227">
        <v>-74399399.109999999</v>
      </c>
      <c r="V1005" s="227">
        <v>-94319033.099999994</v>
      </c>
      <c r="W1005" s="227">
        <v>-107479114.64</v>
      </c>
      <c r="X1005" s="227">
        <v>-10615836.310000001</v>
      </c>
      <c r="Y1005" s="227">
        <v>-14241528.140000001</v>
      </c>
      <c r="Z1005" s="227">
        <v>-10903478.91</v>
      </c>
      <c r="AA1005" s="227">
        <v>-13810682.630000001</v>
      </c>
      <c r="AB1005" s="227">
        <v>-14139586.34</v>
      </c>
      <c r="AC1005" s="227">
        <v>-36374169.479999997</v>
      </c>
      <c r="AD1005" s="227">
        <v>-47895489.280000001</v>
      </c>
      <c r="AE1005" s="226">
        <v>-43382810.490000002</v>
      </c>
      <c r="AF1005" s="227">
        <v>-96750241.780000001</v>
      </c>
      <c r="AG1005" s="227">
        <v>-93939222.799999997</v>
      </c>
      <c r="AH1005" s="227">
        <v>-111166079.83</v>
      </c>
      <c r="AI1005" s="227">
        <v>-103111849.98999999</v>
      </c>
      <c r="AJ1005" s="227">
        <v>-140777682.81</v>
      </c>
      <c r="AK1005" s="227">
        <v>-67229500.579999998</v>
      </c>
      <c r="AL1005" s="227">
        <v>-40321937.670000002</v>
      </c>
      <c r="AM1005" s="227">
        <v>-48494003.07</v>
      </c>
      <c r="AN1005" s="227">
        <v>-61189592.840000004</v>
      </c>
      <c r="AO1005" s="227">
        <v>-84862406.840000004</v>
      </c>
      <c r="AP1005" s="228">
        <v>-94427543.109999999</v>
      </c>
      <c r="AQ1005" s="227"/>
    </row>
    <row r="1006" spans="1:43" s="13" customFormat="1" ht="12.75" outlineLevel="2" x14ac:dyDescent="0.2">
      <c r="A1006" s="360" t="s">
        <v>1615</v>
      </c>
      <c r="B1006" s="361" t="s">
        <v>2485</v>
      </c>
      <c r="C1006" s="362" t="s">
        <v>3341</v>
      </c>
      <c r="D1006" s="363"/>
      <c r="E1006" s="364"/>
      <c r="F1006" s="227">
        <v>-45190554.270999998</v>
      </c>
      <c r="G1006" s="227">
        <v>-34178475.829999998</v>
      </c>
      <c r="H1006" s="227">
        <f t="shared" ref="H1006:H1069" si="134">+F1006-G1006</f>
        <v>-11012078.441</v>
      </c>
      <c r="I1006" s="437">
        <f t="shared" ref="I1006:I1069" si="135">IF(G1006&lt;0,IF(H1006=0,0,IF(OR(G1006=0,F1006=0),"N.M.",IF(ABS(H1006/G1006)&gt;=10,"N.M.",H1006/(-G1006)))),IF(H1006=0,0,IF(OR(G1006=0,F1006=0),"N.M.",IF(ABS(H1006/G1006)&gt;=10,"N.M.",H1006/G1006))))</f>
        <v>-0.32219337385823971</v>
      </c>
      <c r="J1006" s="437"/>
      <c r="K1006" s="365"/>
      <c r="L1006" s="18">
        <v>-34178475.829999998</v>
      </c>
      <c r="M1006" s="234">
        <f t="shared" ref="M1006:M1069" si="136">F1006-L1006</f>
        <v>-11012078.441</v>
      </c>
      <c r="N1006" s="365"/>
      <c r="O1006" s="18">
        <v>-44477080.321000002</v>
      </c>
      <c r="P1006" s="234">
        <f t="shared" ref="P1006:P1069" si="137">+F1006-O1006</f>
        <v>-713473.94999999553</v>
      </c>
      <c r="Q1006" s="353"/>
      <c r="R1006" s="226">
        <v>-14857250.318</v>
      </c>
      <c r="S1006" s="226">
        <v>-16644561.954</v>
      </c>
      <c r="T1006" s="227">
        <v>-19864445.552999999</v>
      </c>
      <c r="U1006" s="227">
        <v>-22764082.094999999</v>
      </c>
      <c r="V1006" s="227">
        <v>-17127679.535</v>
      </c>
      <c r="W1006" s="227">
        <v>-20539691.009</v>
      </c>
      <c r="X1006" s="227">
        <v>-28373110.116999999</v>
      </c>
      <c r="Y1006" s="227">
        <v>-19185988.852000002</v>
      </c>
      <c r="Z1006" s="227">
        <v>-22061287.853</v>
      </c>
      <c r="AA1006" s="227">
        <v>-19832051.899999999</v>
      </c>
      <c r="AB1006" s="227">
        <v>-25305227.745000001</v>
      </c>
      <c r="AC1006" s="227">
        <v>-22690938.958999999</v>
      </c>
      <c r="AD1006" s="227">
        <v>-34178475.829999998</v>
      </c>
      <c r="AE1006" s="226">
        <v>-20929284.261</v>
      </c>
      <c r="AF1006" s="227">
        <v>-23633868.800000001</v>
      </c>
      <c r="AG1006" s="227">
        <v>-25209350.710999999</v>
      </c>
      <c r="AH1006" s="227">
        <v>-28339335.780000001</v>
      </c>
      <c r="AI1006" s="227">
        <v>-27519006.090999998</v>
      </c>
      <c r="AJ1006" s="227">
        <v>-26410243.140999999</v>
      </c>
      <c r="AK1006" s="227">
        <v>-25274698.361000001</v>
      </c>
      <c r="AL1006" s="227">
        <v>-24778842.000999998</v>
      </c>
      <c r="AM1006" s="227">
        <v>-33000161.798</v>
      </c>
      <c r="AN1006" s="227">
        <v>-47777483.351000004</v>
      </c>
      <c r="AO1006" s="227">
        <v>-44477080.321000002</v>
      </c>
      <c r="AP1006" s="228">
        <v>-45190554.270999998</v>
      </c>
      <c r="AQ1006" s="227"/>
    </row>
    <row r="1007" spans="1:43" s="13" customFormat="1" ht="12.75" outlineLevel="2" x14ac:dyDescent="0.2">
      <c r="A1007" s="360" t="s">
        <v>1616</v>
      </c>
      <c r="B1007" s="361" t="s">
        <v>2486</v>
      </c>
      <c r="C1007" s="362" t="s">
        <v>3342</v>
      </c>
      <c r="D1007" s="363"/>
      <c r="E1007" s="364"/>
      <c r="F1007" s="227">
        <v>-142455.33000000002</v>
      </c>
      <c r="G1007" s="227">
        <v>-103520.26000000001</v>
      </c>
      <c r="H1007" s="227">
        <f t="shared" si="134"/>
        <v>-38935.070000000007</v>
      </c>
      <c r="I1007" s="437">
        <f t="shared" si="135"/>
        <v>-0.37611062800653711</v>
      </c>
      <c r="J1007" s="437"/>
      <c r="K1007" s="365"/>
      <c r="L1007" s="18">
        <v>-103520.26000000001</v>
      </c>
      <c r="M1007" s="234">
        <f t="shared" si="136"/>
        <v>-38935.070000000007</v>
      </c>
      <c r="N1007" s="365"/>
      <c r="O1007" s="18">
        <v>-229828.88</v>
      </c>
      <c r="P1007" s="234">
        <f t="shared" si="137"/>
        <v>87373.549999999988</v>
      </c>
      <c r="Q1007" s="353"/>
      <c r="R1007" s="226">
        <v>-75856.040000000008</v>
      </c>
      <c r="S1007" s="226">
        <v>-88371.64</v>
      </c>
      <c r="T1007" s="227">
        <v>-70659.400000000009</v>
      </c>
      <c r="U1007" s="227">
        <v>-128376.91</v>
      </c>
      <c r="V1007" s="227">
        <v>-49819.17</v>
      </c>
      <c r="W1007" s="227">
        <v>-64937.61</v>
      </c>
      <c r="X1007" s="227">
        <v>-131354.29</v>
      </c>
      <c r="Y1007" s="227">
        <v>-86385.58</v>
      </c>
      <c r="Z1007" s="227">
        <v>-52307.3</v>
      </c>
      <c r="AA1007" s="227">
        <v>-52797.07</v>
      </c>
      <c r="AB1007" s="227">
        <v>-37485.660000000003</v>
      </c>
      <c r="AC1007" s="227">
        <v>-88497.83</v>
      </c>
      <c r="AD1007" s="227">
        <v>-103520.26000000001</v>
      </c>
      <c r="AE1007" s="226">
        <v>-69694.570000000007</v>
      </c>
      <c r="AF1007" s="227">
        <v>-82351.7</v>
      </c>
      <c r="AG1007" s="227">
        <v>-56270.44</v>
      </c>
      <c r="AH1007" s="227">
        <v>-56331.68</v>
      </c>
      <c r="AI1007" s="227">
        <v>-46556.15</v>
      </c>
      <c r="AJ1007" s="227">
        <v>-70714.69</v>
      </c>
      <c r="AK1007" s="227">
        <v>-81007.650000000009</v>
      </c>
      <c r="AL1007" s="227">
        <v>-52872.23</v>
      </c>
      <c r="AM1007" s="227">
        <v>-10774.15</v>
      </c>
      <c r="AN1007" s="227">
        <v>-95084.14</v>
      </c>
      <c r="AO1007" s="227">
        <v>-229828.88</v>
      </c>
      <c r="AP1007" s="228">
        <v>-142455.33000000002</v>
      </c>
      <c r="AQ1007" s="227"/>
    </row>
    <row r="1008" spans="1:43" s="13" customFormat="1" ht="12.75" outlineLevel="2" x14ac:dyDescent="0.2">
      <c r="A1008" s="360" t="s">
        <v>1617</v>
      </c>
      <c r="B1008" s="361" t="s">
        <v>2487</v>
      </c>
      <c r="C1008" s="362" t="s">
        <v>3343</v>
      </c>
      <c r="D1008" s="363"/>
      <c r="E1008" s="364"/>
      <c r="F1008" s="227">
        <v>-188090.85</v>
      </c>
      <c r="G1008" s="227">
        <v>-405887.4</v>
      </c>
      <c r="H1008" s="227">
        <f t="shared" si="134"/>
        <v>217796.55000000002</v>
      </c>
      <c r="I1008" s="437">
        <f t="shared" si="135"/>
        <v>0.5365935232283634</v>
      </c>
      <c r="J1008" s="437"/>
      <c r="K1008" s="365"/>
      <c r="L1008" s="18">
        <v>-405887.4</v>
      </c>
      <c r="M1008" s="234">
        <f t="shared" si="136"/>
        <v>217796.55000000002</v>
      </c>
      <c r="N1008" s="365"/>
      <c r="O1008" s="18">
        <v>-160422.24</v>
      </c>
      <c r="P1008" s="234">
        <f t="shared" si="137"/>
        <v>-27668.610000000015</v>
      </c>
      <c r="Q1008" s="353"/>
      <c r="R1008" s="226">
        <v>-186762.16</v>
      </c>
      <c r="S1008" s="226">
        <v>-518112.36</v>
      </c>
      <c r="T1008" s="227">
        <v>-674945.8</v>
      </c>
      <c r="U1008" s="227">
        <v>-1085212.48</v>
      </c>
      <c r="V1008" s="227">
        <v>-125292.91</v>
      </c>
      <c r="W1008" s="227">
        <v>-127405.71</v>
      </c>
      <c r="X1008" s="227">
        <v>-112627.97</v>
      </c>
      <c r="Y1008" s="227">
        <v>-182361.9</v>
      </c>
      <c r="Z1008" s="227">
        <v>-196005.33000000002</v>
      </c>
      <c r="AA1008" s="227">
        <v>-286783.05</v>
      </c>
      <c r="AB1008" s="227">
        <v>-281801.69</v>
      </c>
      <c r="AC1008" s="227">
        <v>-276363.55</v>
      </c>
      <c r="AD1008" s="227">
        <v>-405887.4</v>
      </c>
      <c r="AE1008" s="226">
        <v>-2258807.4300000002</v>
      </c>
      <c r="AF1008" s="227">
        <v>-262341.92</v>
      </c>
      <c r="AG1008" s="227">
        <v>-163151.83000000002</v>
      </c>
      <c r="AH1008" s="227">
        <v>-135207.11000000002</v>
      </c>
      <c r="AI1008" s="227">
        <v>-187399.96</v>
      </c>
      <c r="AJ1008" s="227">
        <v>-591143.64</v>
      </c>
      <c r="AK1008" s="227">
        <v>-435033.73</v>
      </c>
      <c r="AL1008" s="227">
        <v>-2686755.9699999997</v>
      </c>
      <c r="AM1008" s="227">
        <v>-184002.9</v>
      </c>
      <c r="AN1008" s="227">
        <v>-133919.66</v>
      </c>
      <c r="AO1008" s="227">
        <v>-160422.24</v>
      </c>
      <c r="AP1008" s="228">
        <v>-188090.85</v>
      </c>
      <c r="AQ1008" s="227"/>
    </row>
    <row r="1009" spans="1:43" s="13" customFormat="1" ht="12.75" outlineLevel="2" x14ac:dyDescent="0.2">
      <c r="A1009" s="360" t="s">
        <v>1618</v>
      </c>
      <c r="B1009" s="361" t="s">
        <v>2488</v>
      </c>
      <c r="C1009" s="362" t="s">
        <v>3344</v>
      </c>
      <c r="D1009" s="363"/>
      <c r="E1009" s="364"/>
      <c r="F1009" s="227">
        <v>-5453919.9500000002</v>
      </c>
      <c r="G1009" s="227">
        <v>-7391084.0599999996</v>
      </c>
      <c r="H1009" s="227">
        <f t="shared" si="134"/>
        <v>1937164.1099999994</v>
      </c>
      <c r="I1009" s="437">
        <f t="shared" si="135"/>
        <v>0.26209472037854209</v>
      </c>
      <c r="J1009" s="437"/>
      <c r="K1009" s="365"/>
      <c r="L1009" s="18">
        <v>-7391084.0599999996</v>
      </c>
      <c r="M1009" s="234">
        <f t="shared" si="136"/>
        <v>1937164.1099999994</v>
      </c>
      <c r="N1009" s="365"/>
      <c r="O1009" s="18">
        <v>-4455603.8099999996</v>
      </c>
      <c r="P1009" s="234">
        <f t="shared" si="137"/>
        <v>-998316.1400000006</v>
      </c>
      <c r="Q1009" s="353"/>
      <c r="R1009" s="226">
        <v>-9720522.7400000002</v>
      </c>
      <c r="S1009" s="226">
        <v>-6812892.9699999997</v>
      </c>
      <c r="T1009" s="227">
        <v>-6106745</v>
      </c>
      <c r="U1009" s="227">
        <v>-7409258.29</v>
      </c>
      <c r="V1009" s="227">
        <v>-5917493.5499999998</v>
      </c>
      <c r="W1009" s="227">
        <v>-5578170.8100000005</v>
      </c>
      <c r="X1009" s="227">
        <v>-4863011.46</v>
      </c>
      <c r="Y1009" s="227">
        <v>-5850053.96</v>
      </c>
      <c r="Z1009" s="227">
        <v>-6008163.9699999997</v>
      </c>
      <c r="AA1009" s="227">
        <v>-6965214.9000000004</v>
      </c>
      <c r="AB1009" s="227">
        <v>-5583716.7599999998</v>
      </c>
      <c r="AC1009" s="227">
        <v>-6712613.5800000001</v>
      </c>
      <c r="AD1009" s="227">
        <v>-7391084.0599999996</v>
      </c>
      <c r="AE1009" s="226">
        <v>-6122334.3399999999</v>
      </c>
      <c r="AF1009" s="227">
        <v>-5641421.0499999998</v>
      </c>
      <c r="AG1009" s="227">
        <v>-6344377.5999999996</v>
      </c>
      <c r="AH1009" s="227">
        <v>-5875657.7400000002</v>
      </c>
      <c r="AI1009" s="227">
        <v>-5634674.1500000004</v>
      </c>
      <c r="AJ1009" s="227">
        <v>-6744840.29</v>
      </c>
      <c r="AK1009" s="227">
        <v>-5804195.9100000001</v>
      </c>
      <c r="AL1009" s="227">
        <v>-7244667.4299999997</v>
      </c>
      <c r="AM1009" s="227">
        <v>-5374943.7599999998</v>
      </c>
      <c r="AN1009" s="227">
        <v>-4964991.4000000004</v>
      </c>
      <c r="AO1009" s="227">
        <v>-4455603.8099999996</v>
      </c>
      <c r="AP1009" s="228">
        <v>-5453919.9500000002</v>
      </c>
      <c r="AQ1009" s="227"/>
    </row>
    <row r="1010" spans="1:43" s="13" customFormat="1" ht="12.75" outlineLevel="2" x14ac:dyDescent="0.2">
      <c r="A1010" s="360" t="s">
        <v>1619</v>
      </c>
      <c r="B1010" s="361" t="s">
        <v>2489</v>
      </c>
      <c r="C1010" s="362" t="s">
        <v>3345</v>
      </c>
      <c r="D1010" s="363"/>
      <c r="E1010" s="364"/>
      <c r="F1010" s="227">
        <v>-99501.84</v>
      </c>
      <c r="G1010" s="227">
        <v>-6996</v>
      </c>
      <c r="H1010" s="227">
        <f t="shared" si="134"/>
        <v>-92505.84</v>
      </c>
      <c r="I1010" s="437" t="str">
        <f t="shared" si="135"/>
        <v>N.M.</v>
      </c>
      <c r="J1010" s="437"/>
      <c r="K1010" s="365"/>
      <c r="L1010" s="18">
        <v>-6996</v>
      </c>
      <c r="M1010" s="234">
        <f t="shared" si="136"/>
        <v>-92505.84</v>
      </c>
      <c r="N1010" s="365"/>
      <c r="O1010" s="18">
        <v>-55249.55</v>
      </c>
      <c r="P1010" s="234">
        <f t="shared" si="137"/>
        <v>-44252.289999999994</v>
      </c>
      <c r="Q1010" s="353"/>
      <c r="R1010" s="226">
        <v>-15484.67</v>
      </c>
      <c r="S1010" s="226">
        <v>-10128.620000000001</v>
      </c>
      <c r="T1010" s="227">
        <v>-11289.89</v>
      </c>
      <c r="U1010" s="227">
        <v>-53544.72</v>
      </c>
      <c r="V1010" s="227">
        <v>-11235.22</v>
      </c>
      <c r="W1010" s="227">
        <v>-105978.83</v>
      </c>
      <c r="X1010" s="227">
        <v>-48517.78</v>
      </c>
      <c r="Y1010" s="227">
        <v>-20533.189999999999</v>
      </c>
      <c r="Z1010" s="227">
        <v>-27799.89</v>
      </c>
      <c r="AA1010" s="227">
        <v>-75091.900000000009</v>
      </c>
      <c r="AB1010" s="227">
        <v>-19179.95</v>
      </c>
      <c r="AC1010" s="227">
        <v>-102233.41</v>
      </c>
      <c r="AD1010" s="227">
        <v>-6996</v>
      </c>
      <c r="AE1010" s="226">
        <v>-4062.53</v>
      </c>
      <c r="AF1010" s="227">
        <v>-38987.47</v>
      </c>
      <c r="AG1010" s="227">
        <v>-14371.23</v>
      </c>
      <c r="AH1010" s="227">
        <v>-32219.57</v>
      </c>
      <c r="AI1010" s="227">
        <v>-5071.24</v>
      </c>
      <c r="AJ1010" s="227">
        <v>-25449.850000000002</v>
      </c>
      <c r="AK1010" s="227">
        <v>-12096.2</v>
      </c>
      <c r="AL1010" s="227">
        <v>-43787.450000000004</v>
      </c>
      <c r="AM1010" s="227">
        <v>-38597.89</v>
      </c>
      <c r="AN1010" s="227">
        <v>-33753.72</v>
      </c>
      <c r="AO1010" s="227">
        <v>-55249.55</v>
      </c>
      <c r="AP1010" s="228">
        <v>-99501.84</v>
      </c>
      <c r="AQ1010" s="227"/>
    </row>
    <row r="1011" spans="1:43" s="13" customFormat="1" ht="12.75" outlineLevel="2" x14ac:dyDescent="0.2">
      <c r="A1011" s="360" t="s">
        <v>1620</v>
      </c>
      <c r="B1011" s="361" t="s">
        <v>2490</v>
      </c>
      <c r="C1011" s="362" t="s">
        <v>3346</v>
      </c>
      <c r="D1011" s="363"/>
      <c r="E1011" s="364"/>
      <c r="F1011" s="227">
        <v>-378.87</v>
      </c>
      <c r="G1011" s="227">
        <v>0</v>
      </c>
      <c r="H1011" s="227">
        <f t="shared" si="134"/>
        <v>-378.87</v>
      </c>
      <c r="I1011" s="437" t="str">
        <f t="shared" si="135"/>
        <v>N.M.</v>
      </c>
      <c r="J1011" s="437"/>
      <c r="K1011" s="365"/>
      <c r="L1011" s="18">
        <v>0</v>
      </c>
      <c r="M1011" s="234">
        <f t="shared" si="136"/>
        <v>-378.87</v>
      </c>
      <c r="N1011" s="365"/>
      <c r="O1011" s="18">
        <v>-437.57</v>
      </c>
      <c r="P1011" s="234">
        <f t="shared" si="137"/>
        <v>58.699999999999989</v>
      </c>
      <c r="Q1011" s="353"/>
      <c r="R1011" s="226">
        <v>-735.17</v>
      </c>
      <c r="S1011" s="226">
        <v>-2899.83</v>
      </c>
      <c r="T1011" s="227">
        <v>0</v>
      </c>
      <c r="U1011" s="227">
        <v>-660.89</v>
      </c>
      <c r="V1011" s="227">
        <v>-481.02</v>
      </c>
      <c r="W1011" s="227">
        <v>-1636.44</v>
      </c>
      <c r="X1011" s="227">
        <v>-458.57</v>
      </c>
      <c r="Y1011" s="227">
        <v>-334.08</v>
      </c>
      <c r="Z1011" s="227">
        <v>-2030.3300000000002</v>
      </c>
      <c r="AA1011" s="227">
        <v>-150</v>
      </c>
      <c r="AB1011" s="227">
        <v>-668.55000000000007</v>
      </c>
      <c r="AC1011" s="227">
        <v>-267.10000000000002</v>
      </c>
      <c r="AD1011" s="227">
        <v>0</v>
      </c>
      <c r="AE1011" s="226">
        <v>-567.9</v>
      </c>
      <c r="AF1011" s="227">
        <v>-308.53000000000003</v>
      </c>
      <c r="AG1011" s="227">
        <v>-1242.26</v>
      </c>
      <c r="AH1011" s="227">
        <v>-2325.16</v>
      </c>
      <c r="AI1011" s="227">
        <v>0</v>
      </c>
      <c r="AJ1011" s="227">
        <v>-169.29</v>
      </c>
      <c r="AK1011" s="227">
        <v>-557.80000000000007</v>
      </c>
      <c r="AL1011" s="227">
        <v>-826.61</v>
      </c>
      <c r="AM1011" s="227">
        <v>0</v>
      </c>
      <c r="AN1011" s="227">
        <v>-304.61</v>
      </c>
      <c r="AO1011" s="227">
        <v>-437.57</v>
      </c>
      <c r="AP1011" s="228">
        <v>-378.87</v>
      </c>
      <c r="AQ1011" s="227"/>
    </row>
    <row r="1012" spans="1:43" s="13" customFormat="1" ht="12.75" outlineLevel="2" x14ac:dyDescent="0.2">
      <c r="A1012" s="360" t="s">
        <v>1621</v>
      </c>
      <c r="B1012" s="361" t="s">
        <v>2491</v>
      </c>
      <c r="C1012" s="362" t="s">
        <v>3347</v>
      </c>
      <c r="D1012" s="363"/>
      <c r="E1012" s="364"/>
      <c r="F1012" s="227">
        <v>-968.36</v>
      </c>
      <c r="G1012" s="227">
        <v>-137105.53</v>
      </c>
      <c r="H1012" s="227">
        <f t="shared" si="134"/>
        <v>136137.17000000001</v>
      </c>
      <c r="I1012" s="437">
        <f t="shared" si="135"/>
        <v>0.99293711931240125</v>
      </c>
      <c r="J1012" s="437"/>
      <c r="K1012" s="365"/>
      <c r="L1012" s="18">
        <v>-137105.53</v>
      </c>
      <c r="M1012" s="234">
        <f t="shared" si="136"/>
        <v>136137.17000000001</v>
      </c>
      <c r="N1012" s="365"/>
      <c r="O1012" s="18">
        <v>-542.79999999999995</v>
      </c>
      <c r="P1012" s="234">
        <f t="shared" si="137"/>
        <v>-425.56000000000006</v>
      </c>
      <c r="Q1012" s="353"/>
      <c r="R1012" s="226">
        <v>-5327.96</v>
      </c>
      <c r="S1012" s="226">
        <v>-8823.67</v>
      </c>
      <c r="T1012" s="227">
        <v>-15040.93</v>
      </c>
      <c r="U1012" s="227">
        <v>-23974.57</v>
      </c>
      <c r="V1012" s="227">
        <v>-15382.87</v>
      </c>
      <c r="W1012" s="227">
        <v>-6729.1900000000005</v>
      </c>
      <c r="X1012" s="227">
        <v>-151874.35</v>
      </c>
      <c r="Y1012" s="227">
        <v>-8426.5400000000009</v>
      </c>
      <c r="Z1012" s="227">
        <v>-5814.33</v>
      </c>
      <c r="AA1012" s="227">
        <v>-6636.47</v>
      </c>
      <c r="AB1012" s="227">
        <v>-4658.46</v>
      </c>
      <c r="AC1012" s="227">
        <v>-148356.75</v>
      </c>
      <c r="AD1012" s="227">
        <v>-137105.53</v>
      </c>
      <c r="AE1012" s="226">
        <v>-10654.710000000001</v>
      </c>
      <c r="AF1012" s="227">
        <v>-8611.8700000000008</v>
      </c>
      <c r="AG1012" s="227">
        <v>-17475.79</v>
      </c>
      <c r="AH1012" s="227">
        <v>-24632.63</v>
      </c>
      <c r="AI1012" s="227">
        <v>-6545.58</v>
      </c>
      <c r="AJ1012" s="227">
        <v>-6097.39</v>
      </c>
      <c r="AK1012" s="227">
        <v>-22041.89</v>
      </c>
      <c r="AL1012" s="227">
        <v>-5768.89</v>
      </c>
      <c r="AM1012" s="227">
        <v>-57.46</v>
      </c>
      <c r="AN1012" s="227">
        <v>-116.98</v>
      </c>
      <c r="AO1012" s="227">
        <v>-542.79999999999995</v>
      </c>
      <c r="AP1012" s="228">
        <v>-968.36</v>
      </c>
      <c r="AQ1012" s="227"/>
    </row>
    <row r="1013" spans="1:43" s="13" customFormat="1" ht="12.75" outlineLevel="2" x14ac:dyDescent="0.2">
      <c r="A1013" s="360" t="s">
        <v>1622</v>
      </c>
      <c r="B1013" s="361" t="s">
        <v>2492</v>
      </c>
      <c r="C1013" s="362" t="s">
        <v>3348</v>
      </c>
      <c r="D1013" s="363"/>
      <c r="E1013" s="364"/>
      <c r="F1013" s="227">
        <v>-38575088.57</v>
      </c>
      <c r="G1013" s="227">
        <v>-31986930.010000002</v>
      </c>
      <c r="H1013" s="227">
        <f t="shared" si="134"/>
        <v>-6588158.5599999987</v>
      </c>
      <c r="I1013" s="437">
        <f t="shared" si="135"/>
        <v>-0.20596407838890313</v>
      </c>
      <c r="J1013" s="437"/>
      <c r="K1013" s="365"/>
      <c r="L1013" s="18">
        <v>-31986930.010000002</v>
      </c>
      <c r="M1013" s="234">
        <f t="shared" si="136"/>
        <v>-6588158.5599999987</v>
      </c>
      <c r="N1013" s="365"/>
      <c r="O1013" s="18">
        <v>-38346364.670000002</v>
      </c>
      <c r="P1013" s="234">
        <f t="shared" si="137"/>
        <v>-228723.89999999851</v>
      </c>
      <c r="Q1013" s="353"/>
      <c r="R1013" s="226">
        <v>-30240990.530000001</v>
      </c>
      <c r="S1013" s="226">
        <v>-30115693.82</v>
      </c>
      <c r="T1013" s="227">
        <v>-30166572.399999999</v>
      </c>
      <c r="U1013" s="227">
        <v>-30627753.120000001</v>
      </c>
      <c r="V1013" s="227">
        <v>-30629693.09</v>
      </c>
      <c r="W1013" s="227">
        <v>-30755561.66</v>
      </c>
      <c r="X1013" s="227">
        <v>-30739910.859999999</v>
      </c>
      <c r="Y1013" s="227">
        <v>-31003770.129999999</v>
      </c>
      <c r="Z1013" s="227">
        <v>-31226201.399999999</v>
      </c>
      <c r="AA1013" s="227">
        <v>-31400128.82</v>
      </c>
      <c r="AB1013" s="227">
        <v>-31486449.300000001</v>
      </c>
      <c r="AC1013" s="227">
        <v>-31715416.719999999</v>
      </c>
      <c r="AD1013" s="227">
        <v>-31986930.010000002</v>
      </c>
      <c r="AE1013" s="226">
        <v>-32943115.57</v>
      </c>
      <c r="AF1013" s="227">
        <v>-33298647.620000001</v>
      </c>
      <c r="AG1013" s="227">
        <v>-33577380.789999999</v>
      </c>
      <c r="AH1013" s="227">
        <v>-34432516.399999999</v>
      </c>
      <c r="AI1013" s="227">
        <v>-34544730.140000001</v>
      </c>
      <c r="AJ1013" s="227">
        <v>-37511529.700000003</v>
      </c>
      <c r="AK1013" s="227">
        <v>-37624086.240000002</v>
      </c>
      <c r="AL1013" s="227">
        <v>-37628067.270000003</v>
      </c>
      <c r="AM1013" s="227">
        <v>-37792696.229999997</v>
      </c>
      <c r="AN1013" s="227">
        <v>-38104477.770000003</v>
      </c>
      <c r="AO1013" s="227">
        <v>-38346364.670000002</v>
      </c>
      <c r="AP1013" s="228">
        <v>-38575088.57</v>
      </c>
      <c r="AQ1013" s="227"/>
    </row>
    <row r="1014" spans="1:43" s="13" customFormat="1" ht="12.75" outlineLevel="2" x14ac:dyDescent="0.2">
      <c r="A1014" s="360" t="s">
        <v>1623</v>
      </c>
      <c r="B1014" s="361" t="s">
        <v>2493</v>
      </c>
      <c r="C1014" s="362" t="s">
        <v>3349</v>
      </c>
      <c r="D1014" s="363"/>
      <c r="E1014" s="364"/>
      <c r="F1014" s="227">
        <v>-209261.88</v>
      </c>
      <c r="G1014" s="227">
        <v>-444678.25</v>
      </c>
      <c r="H1014" s="227">
        <f t="shared" si="134"/>
        <v>235416.37</v>
      </c>
      <c r="I1014" s="437">
        <f t="shared" si="135"/>
        <v>0.52940833063006787</v>
      </c>
      <c r="J1014" s="437"/>
      <c r="K1014" s="365"/>
      <c r="L1014" s="18">
        <v>-444678.25</v>
      </c>
      <c r="M1014" s="234">
        <f t="shared" si="136"/>
        <v>235416.37</v>
      </c>
      <c r="N1014" s="365"/>
      <c r="O1014" s="18">
        <v>-209261.88</v>
      </c>
      <c r="P1014" s="234">
        <f t="shared" si="137"/>
        <v>0</v>
      </c>
      <c r="Q1014" s="353"/>
      <c r="R1014" s="226">
        <v>-532907.43000000005</v>
      </c>
      <c r="S1014" s="226">
        <v>-597629.18000000005</v>
      </c>
      <c r="T1014" s="227">
        <v>-611202.07999999996</v>
      </c>
      <c r="U1014" s="227">
        <v>-586279.66</v>
      </c>
      <c r="V1014" s="227">
        <v>-597083.04</v>
      </c>
      <c r="W1014" s="227">
        <v>-623192.32000000007</v>
      </c>
      <c r="X1014" s="227">
        <v>-619704.38</v>
      </c>
      <c r="Y1014" s="227">
        <v>-495935.42</v>
      </c>
      <c r="Z1014" s="227">
        <v>-455935.43</v>
      </c>
      <c r="AA1014" s="227">
        <v>-475946.54000000004</v>
      </c>
      <c r="AB1014" s="227">
        <v>-494347.39</v>
      </c>
      <c r="AC1014" s="227">
        <v>-393502.59</v>
      </c>
      <c r="AD1014" s="227">
        <v>-444678.25</v>
      </c>
      <c r="AE1014" s="226">
        <v>-506893.15</v>
      </c>
      <c r="AF1014" s="227">
        <v>-523674.7</v>
      </c>
      <c r="AG1014" s="227">
        <v>-609083.26</v>
      </c>
      <c r="AH1014" s="227">
        <v>-656870.42000000004</v>
      </c>
      <c r="AI1014" s="227">
        <v>-703440.79</v>
      </c>
      <c r="AJ1014" s="227">
        <v>-482812.5</v>
      </c>
      <c r="AK1014" s="227">
        <v>-366376.63</v>
      </c>
      <c r="AL1014" s="227">
        <v>-266505.40000000002</v>
      </c>
      <c r="AM1014" s="227">
        <v>-209261.88</v>
      </c>
      <c r="AN1014" s="227">
        <v>-209261.88</v>
      </c>
      <c r="AO1014" s="227">
        <v>-209261.88</v>
      </c>
      <c r="AP1014" s="228">
        <v>-209261.88</v>
      </c>
      <c r="AQ1014" s="227"/>
    </row>
    <row r="1015" spans="1:43" s="13" customFormat="1" ht="12.75" outlineLevel="2" x14ac:dyDescent="0.2">
      <c r="A1015" s="360" t="s">
        <v>1624</v>
      </c>
      <c r="B1015" s="361" t="s">
        <v>2494</v>
      </c>
      <c r="C1015" s="362" t="s">
        <v>3350</v>
      </c>
      <c r="D1015" s="363"/>
      <c r="E1015" s="364"/>
      <c r="F1015" s="227">
        <v>299421.266</v>
      </c>
      <c r="G1015" s="227">
        <v>-2419570.3640000001</v>
      </c>
      <c r="H1015" s="227">
        <f t="shared" si="134"/>
        <v>2718991.63</v>
      </c>
      <c r="I1015" s="437">
        <f t="shared" si="135"/>
        <v>1.1237497658489257</v>
      </c>
      <c r="J1015" s="437"/>
      <c r="K1015" s="365"/>
      <c r="L1015" s="18">
        <v>-2419570.3640000001</v>
      </c>
      <c r="M1015" s="234">
        <f t="shared" si="136"/>
        <v>2718991.63</v>
      </c>
      <c r="N1015" s="365"/>
      <c r="O1015" s="18">
        <v>-7159085.6540000001</v>
      </c>
      <c r="P1015" s="234">
        <f t="shared" si="137"/>
        <v>7458506.9199999999</v>
      </c>
      <c r="Q1015" s="353"/>
      <c r="R1015" s="226">
        <v>-842815.47400000005</v>
      </c>
      <c r="S1015" s="226">
        <v>8475739.0289999992</v>
      </c>
      <c r="T1015" s="227">
        <v>20888534.605999999</v>
      </c>
      <c r="U1015" s="227">
        <v>4291688.4160000002</v>
      </c>
      <c r="V1015" s="227">
        <v>3443486.7960000001</v>
      </c>
      <c r="W1015" s="227">
        <v>2893296.6359999999</v>
      </c>
      <c r="X1015" s="227">
        <v>1574159.0209999999</v>
      </c>
      <c r="Y1015" s="227">
        <v>4706849.1409999998</v>
      </c>
      <c r="Z1015" s="227">
        <v>16618286.947000001</v>
      </c>
      <c r="AA1015" s="227">
        <v>8373433.6780000003</v>
      </c>
      <c r="AB1015" s="227">
        <v>10733649.296</v>
      </c>
      <c r="AC1015" s="227">
        <v>15847273.306</v>
      </c>
      <c r="AD1015" s="227">
        <v>-2419570.3640000001</v>
      </c>
      <c r="AE1015" s="226">
        <v>3281461.307</v>
      </c>
      <c r="AF1015" s="227">
        <v>1084411.345</v>
      </c>
      <c r="AG1015" s="227">
        <v>-1134798.125</v>
      </c>
      <c r="AH1015" s="227">
        <v>2895021.219</v>
      </c>
      <c r="AI1015" s="227">
        <v>-1703365.7180000001</v>
      </c>
      <c r="AJ1015" s="227">
        <v>5861481.4680000003</v>
      </c>
      <c r="AK1015" s="227">
        <v>-6662950.3080000002</v>
      </c>
      <c r="AL1015" s="227">
        <v>-7016005.7019999996</v>
      </c>
      <c r="AM1015" s="227">
        <v>1057347.8319999999</v>
      </c>
      <c r="AN1015" s="227">
        <v>-3325718.5440000002</v>
      </c>
      <c r="AO1015" s="227">
        <v>-7159085.6540000001</v>
      </c>
      <c r="AP1015" s="228">
        <v>299421.266</v>
      </c>
      <c r="AQ1015" s="227"/>
    </row>
    <row r="1016" spans="1:43" s="13" customFormat="1" ht="12.75" outlineLevel="2" x14ac:dyDescent="0.2">
      <c r="A1016" s="360" t="s">
        <v>1625</v>
      </c>
      <c r="B1016" s="361" t="s">
        <v>2495</v>
      </c>
      <c r="C1016" s="362" t="s">
        <v>3351</v>
      </c>
      <c r="D1016" s="363"/>
      <c r="E1016" s="364"/>
      <c r="F1016" s="227">
        <v>-0.04</v>
      </c>
      <c r="G1016" s="227">
        <v>-0.04</v>
      </c>
      <c r="H1016" s="227">
        <f t="shared" si="134"/>
        <v>0</v>
      </c>
      <c r="I1016" s="437">
        <f t="shared" si="135"/>
        <v>0</v>
      </c>
      <c r="J1016" s="437"/>
      <c r="K1016" s="365"/>
      <c r="L1016" s="18">
        <v>-0.04</v>
      </c>
      <c r="M1016" s="234">
        <f t="shared" si="136"/>
        <v>0</v>
      </c>
      <c r="N1016" s="365"/>
      <c r="O1016" s="18">
        <v>-0.04</v>
      </c>
      <c r="P1016" s="234">
        <f t="shared" si="137"/>
        <v>0</v>
      </c>
      <c r="Q1016" s="353"/>
      <c r="R1016" s="226">
        <v>-0.04</v>
      </c>
      <c r="S1016" s="226">
        <v>-0.04</v>
      </c>
      <c r="T1016" s="227">
        <v>-0.04</v>
      </c>
      <c r="U1016" s="227">
        <v>-0.04</v>
      </c>
      <c r="V1016" s="227">
        <v>-0.04</v>
      </c>
      <c r="W1016" s="227">
        <v>-0.04</v>
      </c>
      <c r="X1016" s="227">
        <v>-0.04</v>
      </c>
      <c r="Y1016" s="227">
        <v>-0.04</v>
      </c>
      <c r="Z1016" s="227">
        <v>-0.04</v>
      </c>
      <c r="AA1016" s="227">
        <v>-0.04</v>
      </c>
      <c r="AB1016" s="227">
        <v>-0.04</v>
      </c>
      <c r="AC1016" s="227">
        <v>-0.04</v>
      </c>
      <c r="AD1016" s="227">
        <v>-0.04</v>
      </c>
      <c r="AE1016" s="226">
        <v>-0.04</v>
      </c>
      <c r="AF1016" s="227">
        <v>-0.04</v>
      </c>
      <c r="AG1016" s="227">
        <v>-0.04</v>
      </c>
      <c r="AH1016" s="227">
        <v>-0.04</v>
      </c>
      <c r="AI1016" s="227">
        <v>-0.04</v>
      </c>
      <c r="AJ1016" s="227">
        <v>-0.04</v>
      </c>
      <c r="AK1016" s="227">
        <v>-0.04</v>
      </c>
      <c r="AL1016" s="227">
        <v>-0.04</v>
      </c>
      <c r="AM1016" s="227">
        <v>-0.04</v>
      </c>
      <c r="AN1016" s="227">
        <v>-0.04</v>
      </c>
      <c r="AO1016" s="227">
        <v>-0.04</v>
      </c>
      <c r="AP1016" s="228">
        <v>-0.04</v>
      </c>
      <c r="AQ1016" s="227"/>
    </row>
    <row r="1017" spans="1:43" s="13" customFormat="1" ht="12.75" outlineLevel="2" x14ac:dyDescent="0.2">
      <c r="A1017" s="360" t="s">
        <v>1626</v>
      </c>
      <c r="B1017" s="361" t="s">
        <v>2496</v>
      </c>
      <c r="C1017" s="362" t="s">
        <v>3351</v>
      </c>
      <c r="D1017" s="363"/>
      <c r="E1017" s="364"/>
      <c r="F1017" s="227">
        <v>1</v>
      </c>
      <c r="G1017" s="227">
        <v>1</v>
      </c>
      <c r="H1017" s="227">
        <f t="shared" si="134"/>
        <v>0</v>
      </c>
      <c r="I1017" s="437">
        <f t="shared" si="135"/>
        <v>0</v>
      </c>
      <c r="J1017" s="437"/>
      <c r="K1017" s="365"/>
      <c r="L1017" s="18">
        <v>1</v>
      </c>
      <c r="M1017" s="234">
        <f t="shared" si="136"/>
        <v>0</v>
      </c>
      <c r="N1017" s="365"/>
      <c r="O1017" s="18">
        <v>1</v>
      </c>
      <c r="P1017" s="234">
        <f t="shared" si="137"/>
        <v>0</v>
      </c>
      <c r="Q1017" s="353"/>
      <c r="R1017" s="226">
        <v>1</v>
      </c>
      <c r="S1017" s="226">
        <v>1</v>
      </c>
      <c r="T1017" s="227">
        <v>1</v>
      </c>
      <c r="U1017" s="227">
        <v>1</v>
      </c>
      <c r="V1017" s="227">
        <v>1</v>
      </c>
      <c r="W1017" s="227">
        <v>1</v>
      </c>
      <c r="X1017" s="227">
        <v>1</v>
      </c>
      <c r="Y1017" s="227">
        <v>1</v>
      </c>
      <c r="Z1017" s="227">
        <v>1</v>
      </c>
      <c r="AA1017" s="227">
        <v>1</v>
      </c>
      <c r="AB1017" s="227">
        <v>1</v>
      </c>
      <c r="AC1017" s="227">
        <v>1</v>
      </c>
      <c r="AD1017" s="227">
        <v>1</v>
      </c>
      <c r="AE1017" s="226">
        <v>1</v>
      </c>
      <c r="AF1017" s="227">
        <v>1</v>
      </c>
      <c r="AG1017" s="227">
        <v>1</v>
      </c>
      <c r="AH1017" s="227">
        <v>1</v>
      </c>
      <c r="AI1017" s="227">
        <v>1</v>
      </c>
      <c r="AJ1017" s="227">
        <v>1</v>
      </c>
      <c r="AK1017" s="227">
        <v>1</v>
      </c>
      <c r="AL1017" s="227">
        <v>1</v>
      </c>
      <c r="AM1017" s="227">
        <v>1</v>
      </c>
      <c r="AN1017" s="227">
        <v>1</v>
      </c>
      <c r="AO1017" s="227">
        <v>1</v>
      </c>
      <c r="AP1017" s="228">
        <v>1</v>
      </c>
      <c r="AQ1017" s="227"/>
    </row>
    <row r="1018" spans="1:43" s="13" customFormat="1" ht="12.75" outlineLevel="2" x14ac:dyDescent="0.2">
      <c r="A1018" s="360" t="s">
        <v>1627</v>
      </c>
      <c r="B1018" s="361" t="s">
        <v>2497</v>
      </c>
      <c r="C1018" s="362" t="s">
        <v>3351</v>
      </c>
      <c r="D1018" s="363"/>
      <c r="E1018" s="364"/>
      <c r="F1018" s="227">
        <v>917884.09</v>
      </c>
      <c r="G1018" s="227">
        <v>917884.09</v>
      </c>
      <c r="H1018" s="227">
        <f t="shared" si="134"/>
        <v>0</v>
      </c>
      <c r="I1018" s="437">
        <f t="shared" si="135"/>
        <v>0</v>
      </c>
      <c r="J1018" s="437"/>
      <c r="K1018" s="365"/>
      <c r="L1018" s="18">
        <v>917884.09</v>
      </c>
      <c r="M1018" s="234">
        <f t="shared" si="136"/>
        <v>0</v>
      </c>
      <c r="N1018" s="365"/>
      <c r="O1018" s="18">
        <v>917884.09</v>
      </c>
      <c r="P1018" s="234">
        <f t="shared" si="137"/>
        <v>0</v>
      </c>
      <c r="Q1018" s="353"/>
      <c r="R1018" s="226">
        <v>917884.09</v>
      </c>
      <c r="S1018" s="226">
        <v>917884.09</v>
      </c>
      <c r="T1018" s="227">
        <v>917884.09</v>
      </c>
      <c r="U1018" s="227">
        <v>917884.09</v>
      </c>
      <c r="V1018" s="227">
        <v>917884.09</v>
      </c>
      <c r="W1018" s="227">
        <v>917884.09</v>
      </c>
      <c r="X1018" s="227">
        <v>917884.09</v>
      </c>
      <c r="Y1018" s="227">
        <v>917884.09</v>
      </c>
      <c r="Z1018" s="227">
        <v>917884.09</v>
      </c>
      <c r="AA1018" s="227">
        <v>917884.09</v>
      </c>
      <c r="AB1018" s="227">
        <v>917884.09</v>
      </c>
      <c r="AC1018" s="227">
        <v>917884.09</v>
      </c>
      <c r="AD1018" s="227">
        <v>917884.09</v>
      </c>
      <c r="AE1018" s="226">
        <v>917884.09</v>
      </c>
      <c r="AF1018" s="227">
        <v>917884.09</v>
      </c>
      <c r="AG1018" s="227">
        <v>917884.09</v>
      </c>
      <c r="AH1018" s="227">
        <v>917884.09</v>
      </c>
      <c r="AI1018" s="227">
        <v>917884.09</v>
      </c>
      <c r="AJ1018" s="227">
        <v>917884.09</v>
      </c>
      <c r="AK1018" s="227">
        <v>917884.09</v>
      </c>
      <c r="AL1018" s="227">
        <v>917884.09</v>
      </c>
      <c r="AM1018" s="227">
        <v>917884.09</v>
      </c>
      <c r="AN1018" s="227">
        <v>917884.09</v>
      </c>
      <c r="AO1018" s="227">
        <v>917884.09</v>
      </c>
      <c r="AP1018" s="228">
        <v>917884.09</v>
      </c>
      <c r="AQ1018" s="227"/>
    </row>
    <row r="1019" spans="1:43" s="13" customFormat="1" ht="12.75" outlineLevel="2" x14ac:dyDescent="0.2">
      <c r="A1019" s="360" t="s">
        <v>1628</v>
      </c>
      <c r="B1019" s="361" t="s">
        <v>2498</v>
      </c>
      <c r="C1019" s="362" t="s">
        <v>3351</v>
      </c>
      <c r="D1019" s="363"/>
      <c r="E1019" s="364"/>
      <c r="F1019" s="227">
        <v>327213.92</v>
      </c>
      <c r="G1019" s="227">
        <v>327213.92</v>
      </c>
      <c r="H1019" s="227">
        <f t="shared" si="134"/>
        <v>0</v>
      </c>
      <c r="I1019" s="437">
        <f t="shared" si="135"/>
        <v>0</v>
      </c>
      <c r="J1019" s="437"/>
      <c r="K1019" s="365"/>
      <c r="L1019" s="18">
        <v>327213.92</v>
      </c>
      <c r="M1019" s="234">
        <f t="shared" si="136"/>
        <v>0</v>
      </c>
      <c r="N1019" s="365"/>
      <c r="O1019" s="18">
        <v>327213.92</v>
      </c>
      <c r="P1019" s="234">
        <f t="shared" si="137"/>
        <v>0</v>
      </c>
      <c r="Q1019" s="353"/>
      <c r="R1019" s="226">
        <v>327213.92</v>
      </c>
      <c r="S1019" s="226">
        <v>327213.92</v>
      </c>
      <c r="T1019" s="227">
        <v>327213.92</v>
      </c>
      <c r="U1019" s="227">
        <v>327213.92</v>
      </c>
      <c r="V1019" s="227">
        <v>327213.92</v>
      </c>
      <c r="W1019" s="227">
        <v>327213.92</v>
      </c>
      <c r="X1019" s="227">
        <v>327213.92</v>
      </c>
      <c r="Y1019" s="227">
        <v>327213.92</v>
      </c>
      <c r="Z1019" s="227">
        <v>327213.92</v>
      </c>
      <c r="AA1019" s="227">
        <v>327213.92</v>
      </c>
      <c r="AB1019" s="227">
        <v>327213.92</v>
      </c>
      <c r="AC1019" s="227">
        <v>327213.92</v>
      </c>
      <c r="AD1019" s="227">
        <v>327213.92</v>
      </c>
      <c r="AE1019" s="226">
        <v>327213.92</v>
      </c>
      <c r="AF1019" s="227">
        <v>327213.92</v>
      </c>
      <c r="AG1019" s="227">
        <v>327213.92</v>
      </c>
      <c r="AH1019" s="227">
        <v>327213.92</v>
      </c>
      <c r="AI1019" s="227">
        <v>327213.92</v>
      </c>
      <c r="AJ1019" s="227">
        <v>327213.92</v>
      </c>
      <c r="AK1019" s="227">
        <v>327213.92</v>
      </c>
      <c r="AL1019" s="227">
        <v>327213.92</v>
      </c>
      <c r="AM1019" s="227">
        <v>327213.92</v>
      </c>
      <c r="AN1019" s="227">
        <v>327213.92</v>
      </c>
      <c r="AO1019" s="227">
        <v>327213.92</v>
      </c>
      <c r="AP1019" s="228">
        <v>327213.92</v>
      </c>
      <c r="AQ1019" s="227"/>
    </row>
    <row r="1020" spans="1:43" s="13" customFormat="1" ht="12.75" outlineLevel="2" x14ac:dyDescent="0.2">
      <c r="A1020" s="360" t="s">
        <v>1629</v>
      </c>
      <c r="B1020" s="361" t="s">
        <v>2499</v>
      </c>
      <c r="C1020" s="362" t="s">
        <v>3351</v>
      </c>
      <c r="D1020" s="363"/>
      <c r="E1020" s="364"/>
      <c r="F1020" s="227">
        <v>1422415.54</v>
      </c>
      <c r="G1020" s="227">
        <v>1422415.54</v>
      </c>
      <c r="H1020" s="227">
        <f t="shared" si="134"/>
        <v>0</v>
      </c>
      <c r="I1020" s="437">
        <f t="shared" si="135"/>
        <v>0</v>
      </c>
      <c r="J1020" s="437"/>
      <c r="K1020" s="365"/>
      <c r="L1020" s="18">
        <v>1422415.54</v>
      </c>
      <c r="M1020" s="234">
        <f t="shared" si="136"/>
        <v>0</v>
      </c>
      <c r="N1020" s="365"/>
      <c r="O1020" s="18">
        <v>1422415.54</v>
      </c>
      <c r="P1020" s="234">
        <f t="shared" si="137"/>
        <v>0</v>
      </c>
      <c r="Q1020" s="353"/>
      <c r="R1020" s="226">
        <v>1422415.54</v>
      </c>
      <c r="S1020" s="226">
        <v>1422415.54</v>
      </c>
      <c r="T1020" s="227">
        <v>1422415.54</v>
      </c>
      <c r="U1020" s="227">
        <v>1422415.54</v>
      </c>
      <c r="V1020" s="227">
        <v>1422415.54</v>
      </c>
      <c r="W1020" s="227">
        <v>1422415.54</v>
      </c>
      <c r="X1020" s="227">
        <v>1422415.54</v>
      </c>
      <c r="Y1020" s="227">
        <v>1422415.54</v>
      </c>
      <c r="Z1020" s="227">
        <v>1422415.54</v>
      </c>
      <c r="AA1020" s="227">
        <v>1422415.54</v>
      </c>
      <c r="AB1020" s="227">
        <v>1422415.54</v>
      </c>
      <c r="AC1020" s="227">
        <v>1422415.54</v>
      </c>
      <c r="AD1020" s="227">
        <v>1422415.54</v>
      </c>
      <c r="AE1020" s="226">
        <v>1422415.54</v>
      </c>
      <c r="AF1020" s="227">
        <v>1422415.54</v>
      </c>
      <c r="AG1020" s="227">
        <v>1422415.54</v>
      </c>
      <c r="AH1020" s="227">
        <v>1422415.54</v>
      </c>
      <c r="AI1020" s="227">
        <v>1422415.54</v>
      </c>
      <c r="AJ1020" s="227">
        <v>1422415.54</v>
      </c>
      <c r="AK1020" s="227">
        <v>1422415.54</v>
      </c>
      <c r="AL1020" s="227">
        <v>1422415.54</v>
      </c>
      <c r="AM1020" s="227">
        <v>1422415.54</v>
      </c>
      <c r="AN1020" s="227">
        <v>1422415.54</v>
      </c>
      <c r="AO1020" s="227">
        <v>1422415.54</v>
      </c>
      <c r="AP1020" s="228">
        <v>1422415.54</v>
      </c>
      <c r="AQ1020" s="227"/>
    </row>
    <row r="1021" spans="1:43" s="13" customFormat="1" ht="12.75" outlineLevel="2" x14ac:dyDescent="0.2">
      <c r="A1021" s="360" t="s">
        <v>1630</v>
      </c>
      <c r="B1021" s="361" t="s">
        <v>2500</v>
      </c>
      <c r="C1021" s="362" t="s">
        <v>3351</v>
      </c>
      <c r="D1021" s="363"/>
      <c r="E1021" s="364"/>
      <c r="F1021" s="227">
        <v>-1756359.82</v>
      </c>
      <c r="G1021" s="227">
        <v>-1756359.82</v>
      </c>
      <c r="H1021" s="227">
        <f t="shared" si="134"/>
        <v>0</v>
      </c>
      <c r="I1021" s="437">
        <f t="shared" si="135"/>
        <v>0</v>
      </c>
      <c r="J1021" s="437"/>
      <c r="K1021" s="365"/>
      <c r="L1021" s="18">
        <v>-1756359.82</v>
      </c>
      <c r="M1021" s="234">
        <f t="shared" si="136"/>
        <v>0</v>
      </c>
      <c r="N1021" s="365"/>
      <c r="O1021" s="18">
        <v>-1756359.82</v>
      </c>
      <c r="P1021" s="234">
        <f t="shared" si="137"/>
        <v>0</v>
      </c>
      <c r="Q1021" s="353"/>
      <c r="R1021" s="226">
        <v>-2248923.29</v>
      </c>
      <c r="S1021" s="226">
        <v>-2248923.29</v>
      </c>
      <c r="T1021" s="227">
        <v>-2251424.0299999998</v>
      </c>
      <c r="U1021" s="227">
        <v>-2094986.49</v>
      </c>
      <c r="V1021" s="227">
        <v>-1978660.79</v>
      </c>
      <c r="W1021" s="227">
        <v>-1982440.65</v>
      </c>
      <c r="X1021" s="227">
        <v>-1984130.47</v>
      </c>
      <c r="Y1021" s="227">
        <v>-1980249.67</v>
      </c>
      <c r="Z1021" s="227">
        <v>-1976627.27</v>
      </c>
      <c r="AA1021" s="227">
        <v>-2000223.97</v>
      </c>
      <c r="AB1021" s="227">
        <v>-1999384.08</v>
      </c>
      <c r="AC1021" s="227">
        <v>-1994497.46</v>
      </c>
      <c r="AD1021" s="227">
        <v>-1756359.82</v>
      </c>
      <c r="AE1021" s="226">
        <v>-1756359.82</v>
      </c>
      <c r="AF1021" s="227">
        <v>-1756359.82</v>
      </c>
      <c r="AG1021" s="227">
        <v>-1756359.82</v>
      </c>
      <c r="AH1021" s="227">
        <v>-1756359.82</v>
      </c>
      <c r="AI1021" s="227">
        <v>-1756359.82</v>
      </c>
      <c r="AJ1021" s="227">
        <v>-1756359.82</v>
      </c>
      <c r="AK1021" s="227">
        <v>-1756359.82</v>
      </c>
      <c r="AL1021" s="227">
        <v>-1756359.82</v>
      </c>
      <c r="AM1021" s="227">
        <v>-1756359.82</v>
      </c>
      <c r="AN1021" s="227">
        <v>-1756359.82</v>
      </c>
      <c r="AO1021" s="227">
        <v>-1756359.82</v>
      </c>
      <c r="AP1021" s="228">
        <v>-1756359.82</v>
      </c>
      <c r="AQ1021" s="227"/>
    </row>
    <row r="1022" spans="1:43" s="13" customFormat="1" ht="12.75" outlineLevel="2" x14ac:dyDescent="0.2">
      <c r="A1022" s="360" t="s">
        <v>1631</v>
      </c>
      <c r="B1022" s="361" t="s">
        <v>2501</v>
      </c>
      <c r="C1022" s="362" t="s">
        <v>3351</v>
      </c>
      <c r="D1022" s="363"/>
      <c r="E1022" s="364"/>
      <c r="F1022" s="227">
        <v>195005.07</v>
      </c>
      <c r="G1022" s="227">
        <v>-68563.09</v>
      </c>
      <c r="H1022" s="227">
        <f t="shared" si="134"/>
        <v>263568.16000000003</v>
      </c>
      <c r="I1022" s="437">
        <f t="shared" si="135"/>
        <v>3.8441698003984368</v>
      </c>
      <c r="J1022" s="437"/>
      <c r="K1022" s="365"/>
      <c r="L1022" s="18">
        <v>-68563.09</v>
      </c>
      <c r="M1022" s="234">
        <f t="shared" si="136"/>
        <v>263568.16000000003</v>
      </c>
      <c r="N1022" s="365"/>
      <c r="O1022" s="18">
        <v>-68563.09</v>
      </c>
      <c r="P1022" s="234">
        <f t="shared" si="137"/>
        <v>263568.16000000003</v>
      </c>
      <c r="Q1022" s="353"/>
      <c r="R1022" s="226">
        <v>0</v>
      </c>
      <c r="S1022" s="226">
        <v>0</v>
      </c>
      <c r="T1022" s="227">
        <v>-191471.30000000002</v>
      </c>
      <c r="U1022" s="227">
        <v>-41035.090000000004</v>
      </c>
      <c r="V1022" s="227">
        <v>388751.55</v>
      </c>
      <c r="W1022" s="227">
        <v>569085.87</v>
      </c>
      <c r="X1022" s="227">
        <v>585764.02</v>
      </c>
      <c r="Y1022" s="227">
        <v>685713.04</v>
      </c>
      <c r="Z1022" s="227">
        <v>3354804.32</v>
      </c>
      <c r="AA1022" s="227">
        <v>3222230.45</v>
      </c>
      <c r="AB1022" s="227">
        <v>3805957.41</v>
      </c>
      <c r="AC1022" s="227">
        <v>169574.17</v>
      </c>
      <c r="AD1022" s="227">
        <v>-68563.09</v>
      </c>
      <c r="AE1022" s="226">
        <v>-68563.09</v>
      </c>
      <c r="AF1022" s="227">
        <v>-68563.09</v>
      </c>
      <c r="AG1022" s="227">
        <v>-68563.09</v>
      </c>
      <c r="AH1022" s="227">
        <v>-68563.09</v>
      </c>
      <c r="AI1022" s="227">
        <v>-68563.09</v>
      </c>
      <c r="AJ1022" s="227">
        <v>-68563.09</v>
      </c>
      <c r="AK1022" s="227">
        <v>-68563.09</v>
      </c>
      <c r="AL1022" s="227">
        <v>-68563.09</v>
      </c>
      <c r="AM1022" s="227">
        <v>-68563.09</v>
      </c>
      <c r="AN1022" s="227">
        <v>-68563.09</v>
      </c>
      <c r="AO1022" s="227">
        <v>-68563.09</v>
      </c>
      <c r="AP1022" s="228">
        <v>195005.07</v>
      </c>
      <c r="AQ1022" s="227"/>
    </row>
    <row r="1023" spans="1:43" s="13" customFormat="1" ht="12.75" outlineLevel="2" x14ac:dyDescent="0.2">
      <c r="A1023" s="360" t="s">
        <v>1632</v>
      </c>
      <c r="B1023" s="361" t="s">
        <v>2502</v>
      </c>
      <c r="C1023" s="362" t="s">
        <v>3351</v>
      </c>
      <c r="D1023" s="363"/>
      <c r="E1023" s="364"/>
      <c r="F1023" s="227">
        <v>-691139.99</v>
      </c>
      <c r="G1023" s="227">
        <v>0</v>
      </c>
      <c r="H1023" s="227">
        <f t="shared" si="134"/>
        <v>-691139.99</v>
      </c>
      <c r="I1023" s="437" t="str">
        <f t="shared" si="135"/>
        <v>N.M.</v>
      </c>
      <c r="J1023" s="437"/>
      <c r="K1023" s="365"/>
      <c r="L1023" s="18">
        <v>0</v>
      </c>
      <c r="M1023" s="234">
        <f t="shared" si="136"/>
        <v>-691139.99</v>
      </c>
      <c r="N1023" s="365"/>
      <c r="O1023" s="18">
        <v>-657149.41</v>
      </c>
      <c r="P1023" s="234">
        <f t="shared" si="137"/>
        <v>-33990.579999999958</v>
      </c>
      <c r="Q1023" s="353"/>
      <c r="R1023" s="226">
        <v>0</v>
      </c>
      <c r="S1023" s="226">
        <v>0</v>
      </c>
      <c r="T1023" s="227">
        <v>0</v>
      </c>
      <c r="U1023" s="227">
        <v>0</v>
      </c>
      <c r="V1023" s="227">
        <v>0</v>
      </c>
      <c r="W1023" s="227">
        <v>0</v>
      </c>
      <c r="X1023" s="227">
        <v>0</v>
      </c>
      <c r="Y1023" s="227">
        <v>0</v>
      </c>
      <c r="Z1023" s="227">
        <v>0</v>
      </c>
      <c r="AA1023" s="227">
        <v>0</v>
      </c>
      <c r="AB1023" s="227">
        <v>0</v>
      </c>
      <c r="AC1023" s="227">
        <v>0</v>
      </c>
      <c r="AD1023" s="227">
        <v>0</v>
      </c>
      <c r="AE1023" s="226">
        <v>0</v>
      </c>
      <c r="AF1023" s="227">
        <v>-963262.56</v>
      </c>
      <c r="AG1023" s="227">
        <v>-765269.49</v>
      </c>
      <c r="AH1023" s="227">
        <v>42453.24</v>
      </c>
      <c r="AI1023" s="227">
        <v>142811.56</v>
      </c>
      <c r="AJ1023" s="227">
        <v>332832.3</v>
      </c>
      <c r="AK1023" s="227">
        <v>153378.03</v>
      </c>
      <c r="AL1023" s="227">
        <v>997181.33000000007</v>
      </c>
      <c r="AM1023" s="227">
        <v>1172471.73</v>
      </c>
      <c r="AN1023" s="227">
        <v>369050.5</v>
      </c>
      <c r="AO1023" s="227">
        <v>-657149.41</v>
      </c>
      <c r="AP1023" s="228">
        <v>-691139.99</v>
      </c>
      <c r="AQ1023" s="227"/>
    </row>
    <row r="1024" spans="1:43" s="13" customFormat="1" ht="12.75" outlineLevel="2" x14ac:dyDescent="0.2">
      <c r="A1024" s="360" t="s">
        <v>1633</v>
      </c>
      <c r="B1024" s="361" t="s">
        <v>2503</v>
      </c>
      <c r="C1024" s="362" t="s">
        <v>3352</v>
      </c>
      <c r="D1024" s="363"/>
      <c r="E1024" s="364"/>
      <c r="F1024" s="227">
        <v>49346</v>
      </c>
      <c r="G1024" s="227">
        <v>49346</v>
      </c>
      <c r="H1024" s="227">
        <f t="shared" si="134"/>
        <v>0</v>
      </c>
      <c r="I1024" s="437">
        <f t="shared" si="135"/>
        <v>0</v>
      </c>
      <c r="J1024" s="437"/>
      <c r="K1024" s="365"/>
      <c r="L1024" s="18">
        <v>49346</v>
      </c>
      <c r="M1024" s="234">
        <f t="shared" si="136"/>
        <v>0</v>
      </c>
      <c r="N1024" s="365"/>
      <c r="O1024" s="18">
        <v>49346</v>
      </c>
      <c r="P1024" s="234">
        <f t="shared" si="137"/>
        <v>0</v>
      </c>
      <c r="Q1024" s="353"/>
      <c r="R1024" s="226">
        <v>49346</v>
      </c>
      <c r="S1024" s="226">
        <v>49346</v>
      </c>
      <c r="T1024" s="227">
        <v>49346</v>
      </c>
      <c r="U1024" s="227">
        <v>49346</v>
      </c>
      <c r="V1024" s="227">
        <v>49346</v>
      </c>
      <c r="W1024" s="227">
        <v>49346</v>
      </c>
      <c r="X1024" s="227">
        <v>49346</v>
      </c>
      <c r="Y1024" s="227">
        <v>49346</v>
      </c>
      <c r="Z1024" s="227">
        <v>49346</v>
      </c>
      <c r="AA1024" s="227">
        <v>49346</v>
      </c>
      <c r="AB1024" s="227">
        <v>49346</v>
      </c>
      <c r="AC1024" s="227">
        <v>49346</v>
      </c>
      <c r="AD1024" s="227">
        <v>49346</v>
      </c>
      <c r="AE1024" s="226">
        <v>49346</v>
      </c>
      <c r="AF1024" s="227">
        <v>49346</v>
      </c>
      <c r="AG1024" s="227">
        <v>49346</v>
      </c>
      <c r="AH1024" s="227">
        <v>49346</v>
      </c>
      <c r="AI1024" s="227">
        <v>49346</v>
      </c>
      <c r="AJ1024" s="227">
        <v>49346</v>
      </c>
      <c r="AK1024" s="227">
        <v>49346</v>
      </c>
      <c r="AL1024" s="227">
        <v>49346</v>
      </c>
      <c r="AM1024" s="227">
        <v>49346</v>
      </c>
      <c r="AN1024" s="227">
        <v>49346</v>
      </c>
      <c r="AO1024" s="227">
        <v>49346</v>
      </c>
      <c r="AP1024" s="228">
        <v>49346</v>
      </c>
      <c r="AQ1024" s="227"/>
    </row>
    <row r="1025" spans="1:43" s="13" customFormat="1" ht="12.75" outlineLevel="2" x14ac:dyDescent="0.2">
      <c r="A1025" s="360" t="s">
        <v>1634</v>
      </c>
      <c r="B1025" s="361" t="s">
        <v>2504</v>
      </c>
      <c r="C1025" s="362" t="s">
        <v>3353</v>
      </c>
      <c r="D1025" s="363"/>
      <c r="E1025" s="364"/>
      <c r="F1025" s="227">
        <v>-19265.060000000001</v>
      </c>
      <c r="G1025" s="227">
        <v>-79500.509999999995</v>
      </c>
      <c r="H1025" s="227">
        <f t="shared" si="134"/>
        <v>60235.45</v>
      </c>
      <c r="I1025" s="437">
        <f t="shared" si="135"/>
        <v>0.7576737558035791</v>
      </c>
      <c r="J1025" s="437"/>
      <c r="K1025" s="365"/>
      <c r="L1025" s="18">
        <v>-79500.509999999995</v>
      </c>
      <c r="M1025" s="234">
        <f t="shared" si="136"/>
        <v>60235.45</v>
      </c>
      <c r="N1025" s="365"/>
      <c r="O1025" s="18">
        <v>-93287.900000000009</v>
      </c>
      <c r="P1025" s="234">
        <f t="shared" si="137"/>
        <v>74022.840000000011</v>
      </c>
      <c r="Q1025" s="353"/>
      <c r="R1025" s="226">
        <v>-54611.65</v>
      </c>
      <c r="S1025" s="226">
        <v>-63885.060000000005</v>
      </c>
      <c r="T1025" s="227">
        <v>-95631.27</v>
      </c>
      <c r="U1025" s="227">
        <v>-106901.43000000001</v>
      </c>
      <c r="V1025" s="227">
        <v>-131591.36000000002</v>
      </c>
      <c r="W1025" s="227">
        <v>-139684.53</v>
      </c>
      <c r="X1025" s="227">
        <v>-176251.21</v>
      </c>
      <c r="Y1025" s="227">
        <v>-73123.740000000005</v>
      </c>
      <c r="Z1025" s="227">
        <v>-90104.07</v>
      </c>
      <c r="AA1025" s="227">
        <v>-112530.42</v>
      </c>
      <c r="AB1025" s="227">
        <v>-114185.74</v>
      </c>
      <c r="AC1025" s="227">
        <v>-138979.59</v>
      </c>
      <c r="AD1025" s="227">
        <v>-79500.509999999995</v>
      </c>
      <c r="AE1025" s="226">
        <v>-75394.509999999995</v>
      </c>
      <c r="AF1025" s="227">
        <v>-77716.460000000006</v>
      </c>
      <c r="AG1025" s="227">
        <v>-129591.21</v>
      </c>
      <c r="AH1025" s="227">
        <v>-129332.37000000001</v>
      </c>
      <c r="AI1025" s="227">
        <v>-157362.73000000001</v>
      </c>
      <c r="AJ1025" s="227">
        <v>-62186.68</v>
      </c>
      <c r="AK1025" s="227">
        <v>-146613.47</v>
      </c>
      <c r="AL1025" s="227">
        <v>-121439.68000000001</v>
      </c>
      <c r="AM1025" s="227">
        <v>-77098.52</v>
      </c>
      <c r="AN1025" s="227">
        <v>-86176.57</v>
      </c>
      <c r="AO1025" s="227">
        <v>-93287.900000000009</v>
      </c>
      <c r="AP1025" s="228">
        <v>-19265.060000000001</v>
      </c>
      <c r="AQ1025" s="227"/>
    </row>
    <row r="1026" spans="1:43" s="13" customFormat="1" ht="12.75" outlineLevel="2" x14ac:dyDescent="0.2">
      <c r="A1026" s="360" t="s">
        <v>1635</v>
      </c>
      <c r="B1026" s="361" t="s">
        <v>2505</v>
      </c>
      <c r="C1026" s="362" t="s">
        <v>3354</v>
      </c>
      <c r="D1026" s="363"/>
      <c r="E1026" s="364"/>
      <c r="F1026" s="227">
        <v>-5014.51</v>
      </c>
      <c r="G1026" s="227">
        <v>-5785.6500000000005</v>
      </c>
      <c r="H1026" s="227">
        <f t="shared" si="134"/>
        <v>771.14000000000033</v>
      </c>
      <c r="I1026" s="437">
        <f t="shared" si="135"/>
        <v>0.13328493773387609</v>
      </c>
      <c r="J1026" s="437"/>
      <c r="K1026" s="365"/>
      <c r="L1026" s="18">
        <v>-5785.6500000000005</v>
      </c>
      <c r="M1026" s="234">
        <f t="shared" si="136"/>
        <v>771.14000000000033</v>
      </c>
      <c r="N1026" s="365"/>
      <c r="O1026" s="18">
        <v>-89.63</v>
      </c>
      <c r="P1026" s="234">
        <f t="shared" si="137"/>
        <v>-4924.88</v>
      </c>
      <c r="Q1026" s="353"/>
      <c r="R1026" s="226">
        <v>-4231.6400000000003</v>
      </c>
      <c r="S1026" s="226">
        <v>-3306.6</v>
      </c>
      <c r="T1026" s="227">
        <v>-125.57000000000001</v>
      </c>
      <c r="U1026" s="227">
        <v>-60.49</v>
      </c>
      <c r="V1026" s="227">
        <v>-30.82</v>
      </c>
      <c r="W1026" s="227">
        <v>-45.83</v>
      </c>
      <c r="X1026" s="227">
        <v>-63.45</v>
      </c>
      <c r="Y1026" s="227">
        <v>-67.320000000000007</v>
      </c>
      <c r="Z1026" s="227">
        <v>-13.81</v>
      </c>
      <c r="AA1026" s="227">
        <v>-38.01</v>
      </c>
      <c r="AB1026" s="227">
        <v>-81.850000000000009</v>
      </c>
      <c r="AC1026" s="227">
        <v>-222.65</v>
      </c>
      <c r="AD1026" s="227">
        <v>-5785.6500000000005</v>
      </c>
      <c r="AE1026" s="226">
        <v>-3821.21</v>
      </c>
      <c r="AF1026" s="227">
        <v>-173.31</v>
      </c>
      <c r="AG1026" s="227">
        <v>-124.06</v>
      </c>
      <c r="AH1026" s="227">
        <v>-97.64</v>
      </c>
      <c r="AI1026" s="227">
        <v>-120.33</v>
      </c>
      <c r="AJ1026" s="227">
        <v>-58.1</v>
      </c>
      <c r="AK1026" s="227">
        <v>-279.40000000000003</v>
      </c>
      <c r="AL1026" s="227">
        <v>-144.30000000000001</v>
      </c>
      <c r="AM1026" s="227">
        <v>-29.740000000000002</v>
      </c>
      <c r="AN1026" s="227">
        <v>-7.88</v>
      </c>
      <c r="AO1026" s="227">
        <v>-89.63</v>
      </c>
      <c r="AP1026" s="228">
        <v>-5014.51</v>
      </c>
      <c r="AQ1026" s="227"/>
    </row>
    <row r="1027" spans="1:43" s="13" customFormat="1" ht="12.75" outlineLevel="2" x14ac:dyDescent="0.2">
      <c r="A1027" s="360" t="s">
        <v>1636</v>
      </c>
      <c r="B1027" s="361" t="s">
        <v>2506</v>
      </c>
      <c r="C1027" s="362" t="s">
        <v>3355</v>
      </c>
      <c r="D1027" s="363"/>
      <c r="E1027" s="364"/>
      <c r="F1027" s="227">
        <v>-2396.71</v>
      </c>
      <c r="G1027" s="227">
        <v>-13180.94</v>
      </c>
      <c r="H1027" s="227">
        <f t="shared" si="134"/>
        <v>10784.23</v>
      </c>
      <c r="I1027" s="437">
        <f t="shared" si="135"/>
        <v>0.81816850695018706</v>
      </c>
      <c r="J1027" s="437"/>
      <c r="K1027" s="365"/>
      <c r="L1027" s="18">
        <v>-13180.94</v>
      </c>
      <c r="M1027" s="234">
        <f t="shared" si="136"/>
        <v>10784.23</v>
      </c>
      <c r="N1027" s="365"/>
      <c r="O1027" s="18">
        <v>-51.730000000000004</v>
      </c>
      <c r="P1027" s="234">
        <f t="shared" si="137"/>
        <v>-2344.98</v>
      </c>
      <c r="Q1027" s="353"/>
      <c r="R1027" s="226">
        <v>-6662.53</v>
      </c>
      <c r="S1027" s="226">
        <v>-10251.790000000001</v>
      </c>
      <c r="T1027" s="227">
        <v>-2487.56</v>
      </c>
      <c r="U1027" s="227">
        <v>-131.53</v>
      </c>
      <c r="V1027" s="227">
        <v>0</v>
      </c>
      <c r="W1027" s="227">
        <v>0</v>
      </c>
      <c r="X1027" s="227">
        <v>0</v>
      </c>
      <c r="Y1027" s="227">
        <v>-121.49000000000001</v>
      </c>
      <c r="Z1027" s="227">
        <v>-16.010000000000002</v>
      </c>
      <c r="AA1027" s="227">
        <v>-83.78</v>
      </c>
      <c r="AB1027" s="227">
        <v>-187.46</v>
      </c>
      <c r="AC1027" s="227">
        <v>-601.30000000000007</v>
      </c>
      <c r="AD1027" s="227">
        <v>-13180.94</v>
      </c>
      <c r="AE1027" s="226">
        <v>-9104.91</v>
      </c>
      <c r="AF1027" s="227">
        <v>-1621.76</v>
      </c>
      <c r="AG1027" s="227">
        <v>-244.34</v>
      </c>
      <c r="AH1027" s="227">
        <v>-6332.91</v>
      </c>
      <c r="AI1027" s="227">
        <v>-5860.1</v>
      </c>
      <c r="AJ1027" s="227">
        <v>-328.14</v>
      </c>
      <c r="AK1027" s="227">
        <v>-604.25</v>
      </c>
      <c r="AL1027" s="227">
        <v>-423.72</v>
      </c>
      <c r="AM1027" s="227">
        <v>-251.6</v>
      </c>
      <c r="AN1027" s="227">
        <v>-245.65</v>
      </c>
      <c r="AO1027" s="227">
        <v>-51.730000000000004</v>
      </c>
      <c r="AP1027" s="228">
        <v>-2396.71</v>
      </c>
      <c r="AQ1027" s="227"/>
    </row>
    <row r="1028" spans="1:43" s="13" customFormat="1" ht="12.75" outlineLevel="2" x14ac:dyDescent="0.2">
      <c r="A1028" s="360" t="s">
        <v>1637</v>
      </c>
      <c r="B1028" s="361" t="s">
        <v>2507</v>
      </c>
      <c r="C1028" s="362" t="s">
        <v>3356</v>
      </c>
      <c r="D1028" s="363"/>
      <c r="E1028" s="364"/>
      <c r="F1028" s="227">
        <v>0</v>
      </c>
      <c r="G1028" s="227">
        <v>-492200</v>
      </c>
      <c r="H1028" s="227">
        <f t="shared" si="134"/>
        <v>492200</v>
      </c>
      <c r="I1028" s="437" t="str">
        <f t="shared" si="135"/>
        <v>N.M.</v>
      </c>
      <c r="J1028" s="437"/>
      <c r="K1028" s="365"/>
      <c r="L1028" s="18">
        <v>-492200</v>
      </c>
      <c r="M1028" s="234">
        <f t="shared" si="136"/>
        <v>492200</v>
      </c>
      <c r="N1028" s="365"/>
      <c r="O1028" s="18">
        <v>0</v>
      </c>
      <c r="P1028" s="234">
        <f t="shared" si="137"/>
        <v>0</v>
      </c>
      <c r="Q1028" s="353"/>
      <c r="R1028" s="226">
        <v>-445900</v>
      </c>
      <c r="S1028" s="226">
        <v>-445900</v>
      </c>
      <c r="T1028" s="227">
        <v>-457000</v>
      </c>
      <c r="U1028" s="227">
        <v>-457000</v>
      </c>
      <c r="V1028" s="227">
        <v>-457000</v>
      </c>
      <c r="W1028" s="227">
        <v>-468500</v>
      </c>
      <c r="X1028" s="227">
        <v>-468500</v>
      </c>
      <c r="Y1028" s="227">
        <v>-468500</v>
      </c>
      <c r="Z1028" s="227">
        <v>-480200</v>
      </c>
      <c r="AA1028" s="227">
        <v>-480200</v>
      </c>
      <c r="AB1028" s="227">
        <v>-480200</v>
      </c>
      <c r="AC1028" s="227">
        <v>-492200</v>
      </c>
      <c r="AD1028" s="227">
        <v>-492200</v>
      </c>
      <c r="AE1028" s="226">
        <v>-492200</v>
      </c>
      <c r="AF1028" s="227">
        <v>-504500</v>
      </c>
      <c r="AG1028" s="227">
        <v>-504500</v>
      </c>
      <c r="AH1028" s="227">
        <v>-504500</v>
      </c>
      <c r="AI1028" s="227">
        <v>0</v>
      </c>
      <c r="AJ1028" s="227">
        <v>0</v>
      </c>
      <c r="AK1028" s="227">
        <v>0</v>
      </c>
      <c r="AL1028" s="227">
        <v>0</v>
      </c>
      <c r="AM1028" s="227">
        <v>0</v>
      </c>
      <c r="AN1028" s="227">
        <v>0</v>
      </c>
      <c r="AO1028" s="227">
        <v>0</v>
      </c>
      <c r="AP1028" s="228">
        <v>0</v>
      </c>
      <c r="AQ1028" s="227"/>
    </row>
    <row r="1029" spans="1:43" s="13" customFormat="1" ht="12.75" outlineLevel="2" x14ac:dyDescent="0.2">
      <c r="A1029" s="360" t="s">
        <v>1638</v>
      </c>
      <c r="B1029" s="361" t="s">
        <v>2508</v>
      </c>
      <c r="C1029" s="362" t="s">
        <v>3356</v>
      </c>
      <c r="D1029" s="363"/>
      <c r="E1029" s="364"/>
      <c r="F1029" s="227">
        <v>0</v>
      </c>
      <c r="G1029" s="227">
        <v>0</v>
      </c>
      <c r="H1029" s="227">
        <f t="shared" si="134"/>
        <v>0</v>
      </c>
      <c r="I1029" s="437">
        <f t="shared" si="135"/>
        <v>0</v>
      </c>
      <c r="J1029" s="437"/>
      <c r="K1029" s="365"/>
      <c r="L1029" s="18">
        <v>0</v>
      </c>
      <c r="M1029" s="234">
        <f t="shared" si="136"/>
        <v>0</v>
      </c>
      <c r="N1029" s="365"/>
      <c r="O1029" s="18">
        <v>0</v>
      </c>
      <c r="P1029" s="234">
        <f t="shared" si="137"/>
        <v>0</v>
      </c>
      <c r="Q1029" s="353"/>
      <c r="R1029" s="226">
        <v>0</v>
      </c>
      <c r="S1029" s="226">
        <v>0</v>
      </c>
      <c r="T1029" s="227">
        <v>0</v>
      </c>
      <c r="U1029" s="227">
        <v>0</v>
      </c>
      <c r="V1029" s="227">
        <v>0</v>
      </c>
      <c r="W1029" s="227">
        <v>0</v>
      </c>
      <c r="X1029" s="227">
        <v>0</v>
      </c>
      <c r="Y1029" s="227">
        <v>0</v>
      </c>
      <c r="Z1029" s="227">
        <v>0</v>
      </c>
      <c r="AA1029" s="227">
        <v>0</v>
      </c>
      <c r="AB1029" s="227">
        <v>0</v>
      </c>
      <c r="AC1029" s="227">
        <v>0</v>
      </c>
      <c r="AD1029" s="227">
        <v>0</v>
      </c>
      <c r="AE1029" s="226">
        <v>0</v>
      </c>
      <c r="AF1029" s="227">
        <v>0</v>
      </c>
      <c r="AG1029" s="227">
        <v>0</v>
      </c>
      <c r="AH1029" s="227">
        <v>0</v>
      </c>
      <c r="AI1029" s="227">
        <v>-3528938.42</v>
      </c>
      <c r="AJ1029" s="227">
        <v>-3528938.42</v>
      </c>
      <c r="AK1029" s="227">
        <v>0</v>
      </c>
      <c r="AL1029" s="227">
        <v>0</v>
      </c>
      <c r="AM1029" s="227">
        <v>0</v>
      </c>
      <c r="AN1029" s="227">
        <v>0</v>
      </c>
      <c r="AO1029" s="227">
        <v>0</v>
      </c>
      <c r="AP1029" s="228">
        <v>0</v>
      </c>
      <c r="AQ1029" s="227"/>
    </row>
    <row r="1030" spans="1:43" s="13" customFormat="1" ht="12.75" outlineLevel="2" x14ac:dyDescent="0.2">
      <c r="A1030" s="360" t="s">
        <v>1639</v>
      </c>
      <c r="B1030" s="361" t="s">
        <v>2509</v>
      </c>
      <c r="C1030" s="362" t="s">
        <v>3356</v>
      </c>
      <c r="D1030" s="363"/>
      <c r="E1030" s="364"/>
      <c r="F1030" s="227">
        <v>0</v>
      </c>
      <c r="G1030" s="227">
        <v>0</v>
      </c>
      <c r="H1030" s="227">
        <f t="shared" si="134"/>
        <v>0</v>
      </c>
      <c r="I1030" s="437">
        <f t="shared" si="135"/>
        <v>0</v>
      </c>
      <c r="J1030" s="437"/>
      <c r="K1030" s="365"/>
      <c r="L1030" s="18">
        <v>0</v>
      </c>
      <c r="M1030" s="234">
        <f t="shared" si="136"/>
        <v>0</v>
      </c>
      <c r="N1030" s="365"/>
      <c r="O1030" s="18">
        <v>0</v>
      </c>
      <c r="P1030" s="234">
        <f t="shared" si="137"/>
        <v>0</v>
      </c>
      <c r="Q1030" s="353"/>
      <c r="R1030" s="226">
        <v>-75900.240000000005</v>
      </c>
      <c r="S1030" s="226">
        <v>0</v>
      </c>
      <c r="T1030" s="227">
        <v>-13.97</v>
      </c>
      <c r="U1030" s="227">
        <v>0</v>
      </c>
      <c r="V1030" s="227">
        <v>0</v>
      </c>
      <c r="W1030" s="227">
        <v>0</v>
      </c>
      <c r="X1030" s="227">
        <v>0</v>
      </c>
      <c r="Y1030" s="227">
        <v>0</v>
      </c>
      <c r="Z1030" s="227">
        <v>0</v>
      </c>
      <c r="AA1030" s="227">
        <v>0</v>
      </c>
      <c r="AB1030" s="227">
        <v>0</v>
      </c>
      <c r="AC1030" s="227">
        <v>0</v>
      </c>
      <c r="AD1030" s="227">
        <v>0</v>
      </c>
      <c r="AE1030" s="226">
        <v>0</v>
      </c>
      <c r="AF1030" s="227">
        <v>0</v>
      </c>
      <c r="AG1030" s="227">
        <v>0</v>
      </c>
      <c r="AH1030" s="227">
        <v>0</v>
      </c>
      <c r="AI1030" s="227">
        <v>0</v>
      </c>
      <c r="AJ1030" s="227">
        <v>0</v>
      </c>
      <c r="AK1030" s="227">
        <v>0</v>
      </c>
      <c r="AL1030" s="227">
        <v>0</v>
      </c>
      <c r="AM1030" s="227">
        <v>0</v>
      </c>
      <c r="AN1030" s="227">
        <v>0</v>
      </c>
      <c r="AO1030" s="227">
        <v>0</v>
      </c>
      <c r="AP1030" s="228">
        <v>0</v>
      </c>
      <c r="AQ1030" s="227"/>
    </row>
    <row r="1031" spans="1:43" s="13" customFormat="1" ht="12.75" outlineLevel="2" x14ac:dyDescent="0.2">
      <c r="A1031" s="360" t="s">
        <v>1640</v>
      </c>
      <c r="B1031" s="361" t="s">
        <v>2510</v>
      </c>
      <c r="C1031" s="362" t="s">
        <v>3356</v>
      </c>
      <c r="D1031" s="363"/>
      <c r="E1031" s="364"/>
      <c r="F1031" s="227">
        <v>0</v>
      </c>
      <c r="G1031" s="227">
        <v>-91734.67</v>
      </c>
      <c r="H1031" s="227">
        <f t="shared" si="134"/>
        <v>91734.67</v>
      </c>
      <c r="I1031" s="437" t="str">
        <f t="shared" si="135"/>
        <v>N.M.</v>
      </c>
      <c r="J1031" s="437"/>
      <c r="K1031" s="365"/>
      <c r="L1031" s="18">
        <v>-91734.67</v>
      </c>
      <c r="M1031" s="234">
        <f t="shared" si="136"/>
        <v>91734.67</v>
      </c>
      <c r="N1031" s="365"/>
      <c r="O1031" s="18">
        <v>0</v>
      </c>
      <c r="P1031" s="234">
        <f t="shared" si="137"/>
        <v>0</v>
      </c>
      <c r="Q1031" s="353"/>
      <c r="R1031" s="226">
        <v>0</v>
      </c>
      <c r="S1031" s="226">
        <v>-56939.69</v>
      </c>
      <c r="T1031" s="227">
        <v>-131237.89000000001</v>
      </c>
      <c r="U1031" s="227">
        <v>-79523.960000000006</v>
      </c>
      <c r="V1031" s="227">
        <v>-56489.270000000004</v>
      </c>
      <c r="W1031" s="227">
        <v>-85292.150000000009</v>
      </c>
      <c r="X1031" s="227">
        <v>-83829.570000000007</v>
      </c>
      <c r="Y1031" s="227">
        <v>-49604.72</v>
      </c>
      <c r="Z1031" s="227">
        <v>-59709.03</v>
      </c>
      <c r="AA1031" s="227">
        <v>-109771.15000000001</v>
      </c>
      <c r="AB1031" s="227">
        <v>-72143.47</v>
      </c>
      <c r="AC1031" s="227">
        <v>-99277.69</v>
      </c>
      <c r="AD1031" s="227">
        <v>-91734.67</v>
      </c>
      <c r="AE1031" s="226">
        <v>-270.54000000000002</v>
      </c>
      <c r="AF1031" s="227">
        <v>-270.16000000000003</v>
      </c>
      <c r="AG1031" s="227">
        <v>0</v>
      </c>
      <c r="AH1031" s="227">
        <v>0</v>
      </c>
      <c r="AI1031" s="227">
        <v>0</v>
      </c>
      <c r="AJ1031" s="227">
        <v>0</v>
      </c>
      <c r="AK1031" s="227">
        <v>0</v>
      </c>
      <c r="AL1031" s="227">
        <v>0</v>
      </c>
      <c r="AM1031" s="227">
        <v>0</v>
      </c>
      <c r="AN1031" s="227">
        <v>0</v>
      </c>
      <c r="AO1031" s="227">
        <v>0</v>
      </c>
      <c r="AP1031" s="228">
        <v>0</v>
      </c>
      <c r="AQ1031" s="227"/>
    </row>
    <row r="1032" spans="1:43" s="13" customFormat="1" ht="12.75" outlineLevel="2" x14ac:dyDescent="0.2">
      <c r="A1032" s="360" t="s">
        <v>1641</v>
      </c>
      <c r="B1032" s="361" t="s">
        <v>2511</v>
      </c>
      <c r="C1032" s="362" t="s">
        <v>3356</v>
      </c>
      <c r="D1032" s="363"/>
      <c r="E1032" s="364"/>
      <c r="F1032" s="227">
        <v>-165537.924</v>
      </c>
      <c r="G1032" s="227">
        <v>0</v>
      </c>
      <c r="H1032" s="227">
        <f t="shared" si="134"/>
        <v>-165537.924</v>
      </c>
      <c r="I1032" s="437" t="str">
        <f t="shared" si="135"/>
        <v>N.M.</v>
      </c>
      <c r="J1032" s="437"/>
      <c r="K1032" s="365"/>
      <c r="L1032" s="18">
        <v>0</v>
      </c>
      <c r="M1032" s="234">
        <f t="shared" si="136"/>
        <v>-165537.924</v>
      </c>
      <c r="N1032" s="365"/>
      <c r="O1032" s="18">
        <v>-119880.158</v>
      </c>
      <c r="P1032" s="234">
        <f t="shared" si="137"/>
        <v>-45657.766000000003</v>
      </c>
      <c r="Q1032" s="353"/>
      <c r="R1032" s="226">
        <v>0</v>
      </c>
      <c r="S1032" s="226">
        <v>0</v>
      </c>
      <c r="T1032" s="227">
        <v>0</v>
      </c>
      <c r="U1032" s="227">
        <v>0</v>
      </c>
      <c r="V1032" s="227">
        <v>0</v>
      </c>
      <c r="W1032" s="227">
        <v>0</v>
      </c>
      <c r="X1032" s="227">
        <v>0</v>
      </c>
      <c r="Y1032" s="227">
        <v>0</v>
      </c>
      <c r="Z1032" s="227">
        <v>0</v>
      </c>
      <c r="AA1032" s="227">
        <v>0</v>
      </c>
      <c r="AB1032" s="227">
        <v>0</v>
      </c>
      <c r="AC1032" s="227">
        <v>0</v>
      </c>
      <c r="AD1032" s="227">
        <v>0</v>
      </c>
      <c r="AE1032" s="226">
        <v>-150714.30000000002</v>
      </c>
      <c r="AF1032" s="227">
        <v>-58797.760000000002</v>
      </c>
      <c r="AG1032" s="227">
        <v>-79931.820000000007</v>
      </c>
      <c r="AH1032" s="227">
        <v>-66177.600000000006</v>
      </c>
      <c r="AI1032" s="227">
        <v>-65689.11</v>
      </c>
      <c r="AJ1032" s="227">
        <v>-79948.66</v>
      </c>
      <c r="AK1032" s="227">
        <v>-102249.69</v>
      </c>
      <c r="AL1032" s="227">
        <v>-171432.32000000001</v>
      </c>
      <c r="AM1032" s="227">
        <v>-134900.96799999999</v>
      </c>
      <c r="AN1032" s="227">
        <v>-150789.378</v>
      </c>
      <c r="AO1032" s="227">
        <v>-119880.158</v>
      </c>
      <c r="AP1032" s="228">
        <v>-165537.924</v>
      </c>
      <c r="AQ1032" s="227"/>
    </row>
    <row r="1033" spans="1:43" s="13" customFormat="1" ht="12.75" outlineLevel="2" x14ac:dyDescent="0.2">
      <c r="A1033" s="360" t="s">
        <v>1642</v>
      </c>
      <c r="B1033" s="361" t="s">
        <v>2512</v>
      </c>
      <c r="C1033" s="362" t="s">
        <v>3357</v>
      </c>
      <c r="D1033" s="363"/>
      <c r="E1033" s="364"/>
      <c r="F1033" s="227">
        <v>0</v>
      </c>
      <c r="G1033" s="227">
        <v>0</v>
      </c>
      <c r="H1033" s="227">
        <f t="shared" si="134"/>
        <v>0</v>
      </c>
      <c r="I1033" s="437">
        <f t="shared" si="135"/>
        <v>0</v>
      </c>
      <c r="J1033" s="437"/>
      <c r="K1033" s="365"/>
      <c r="L1033" s="18">
        <v>0</v>
      </c>
      <c r="M1033" s="234">
        <f t="shared" si="136"/>
        <v>0</v>
      </c>
      <c r="N1033" s="365"/>
      <c r="O1033" s="18">
        <v>0</v>
      </c>
      <c r="P1033" s="234">
        <f t="shared" si="137"/>
        <v>0</v>
      </c>
      <c r="Q1033" s="353"/>
      <c r="R1033" s="226">
        <v>0</v>
      </c>
      <c r="S1033" s="226">
        <v>0</v>
      </c>
      <c r="T1033" s="227">
        <v>0</v>
      </c>
      <c r="U1033" s="227">
        <v>0</v>
      </c>
      <c r="V1033" s="227">
        <v>0</v>
      </c>
      <c r="W1033" s="227">
        <v>0</v>
      </c>
      <c r="X1033" s="227">
        <v>0</v>
      </c>
      <c r="Y1033" s="227">
        <v>0</v>
      </c>
      <c r="Z1033" s="227">
        <v>0</v>
      </c>
      <c r="AA1033" s="227">
        <v>0</v>
      </c>
      <c r="AB1033" s="227">
        <v>0</v>
      </c>
      <c r="AC1033" s="227">
        <v>1391.2</v>
      </c>
      <c r="AD1033" s="227">
        <v>0</v>
      </c>
      <c r="AE1033" s="226">
        <v>0</v>
      </c>
      <c r="AF1033" s="227">
        <v>0</v>
      </c>
      <c r="AG1033" s="227">
        <v>0</v>
      </c>
      <c r="AH1033" s="227">
        <v>0</v>
      </c>
      <c r="AI1033" s="227">
        <v>0</v>
      </c>
      <c r="AJ1033" s="227">
        <v>0</v>
      </c>
      <c r="AK1033" s="227">
        <v>0</v>
      </c>
      <c r="AL1033" s="227">
        <v>0</v>
      </c>
      <c r="AM1033" s="227">
        <v>0</v>
      </c>
      <c r="AN1033" s="227">
        <v>0</v>
      </c>
      <c r="AO1033" s="227">
        <v>0</v>
      </c>
      <c r="AP1033" s="228">
        <v>0</v>
      </c>
      <c r="AQ1033" s="227"/>
    </row>
    <row r="1034" spans="1:43" s="13" customFormat="1" ht="12.75" outlineLevel="2" x14ac:dyDescent="0.2">
      <c r="A1034" s="360" t="s">
        <v>1643</v>
      </c>
      <c r="B1034" s="361" t="s">
        <v>2513</v>
      </c>
      <c r="C1034" s="362" t="s">
        <v>3357</v>
      </c>
      <c r="D1034" s="363"/>
      <c r="E1034" s="364"/>
      <c r="F1034" s="227">
        <v>-1801976.1099999999</v>
      </c>
      <c r="G1034" s="227">
        <v>-2199410.29</v>
      </c>
      <c r="H1034" s="227">
        <f t="shared" si="134"/>
        <v>397434.18000000017</v>
      </c>
      <c r="I1034" s="437">
        <f t="shared" si="135"/>
        <v>0.18070033672525929</v>
      </c>
      <c r="J1034" s="437"/>
      <c r="K1034" s="365"/>
      <c r="L1034" s="18">
        <v>-2199410.29</v>
      </c>
      <c r="M1034" s="234">
        <f t="shared" si="136"/>
        <v>397434.18000000017</v>
      </c>
      <c r="N1034" s="365"/>
      <c r="O1034" s="18">
        <v>-1801976.1099999999</v>
      </c>
      <c r="P1034" s="234">
        <f t="shared" si="137"/>
        <v>0</v>
      </c>
      <c r="Q1034" s="353"/>
      <c r="R1034" s="226">
        <v>-13123986.060000001</v>
      </c>
      <c r="S1034" s="226">
        <v>-13123527.390000001</v>
      </c>
      <c r="T1034" s="227">
        <v>-5203412.49</v>
      </c>
      <c r="U1034" s="227">
        <v>-4412746.76</v>
      </c>
      <c r="V1034" s="227">
        <v>-4203219.8</v>
      </c>
      <c r="W1034" s="227">
        <v>-4187565.82</v>
      </c>
      <c r="X1034" s="227">
        <v>-4133888.15</v>
      </c>
      <c r="Y1034" s="227">
        <v>-4133888.15</v>
      </c>
      <c r="Z1034" s="227">
        <v>-2839419.2199999997</v>
      </c>
      <c r="AA1034" s="227">
        <v>-2837682.18</v>
      </c>
      <c r="AB1034" s="227">
        <v>-2837682.18</v>
      </c>
      <c r="AC1034" s="227">
        <v>-2199410.29</v>
      </c>
      <c r="AD1034" s="227">
        <v>-2199410.29</v>
      </c>
      <c r="AE1034" s="226">
        <v>-2199410.29</v>
      </c>
      <c r="AF1034" s="227">
        <v>-2199410.29</v>
      </c>
      <c r="AG1034" s="227">
        <v>-2199410.29</v>
      </c>
      <c r="AH1034" s="227">
        <v>-2199410.29</v>
      </c>
      <c r="AI1034" s="227">
        <v>-2199410.29</v>
      </c>
      <c r="AJ1034" s="227">
        <v>-2199410.29</v>
      </c>
      <c r="AK1034" s="227">
        <v>-2199410.29</v>
      </c>
      <c r="AL1034" s="227">
        <v>-2199410.29</v>
      </c>
      <c r="AM1034" s="227">
        <v>-2199410.29</v>
      </c>
      <c r="AN1034" s="227">
        <v>-1801976.1099999999</v>
      </c>
      <c r="AO1034" s="227">
        <v>-1801976.1099999999</v>
      </c>
      <c r="AP1034" s="228">
        <v>-1801976.1099999999</v>
      </c>
      <c r="AQ1034" s="227"/>
    </row>
    <row r="1035" spans="1:43" s="13" customFormat="1" ht="12.75" outlineLevel="2" x14ac:dyDescent="0.2">
      <c r="A1035" s="360" t="s">
        <v>1644</v>
      </c>
      <c r="B1035" s="361" t="s">
        <v>2514</v>
      </c>
      <c r="C1035" s="362" t="s">
        <v>3357</v>
      </c>
      <c r="D1035" s="363"/>
      <c r="E1035" s="364"/>
      <c r="F1035" s="227">
        <v>-1195586.26</v>
      </c>
      <c r="G1035" s="227">
        <v>-17667205.690000001</v>
      </c>
      <c r="H1035" s="227">
        <f t="shared" si="134"/>
        <v>16471619.430000002</v>
      </c>
      <c r="I1035" s="437">
        <f t="shared" si="135"/>
        <v>0.93232737078072703</v>
      </c>
      <c r="J1035" s="437"/>
      <c r="K1035" s="365"/>
      <c r="L1035" s="18">
        <v>-17667205.690000001</v>
      </c>
      <c r="M1035" s="234">
        <f t="shared" si="136"/>
        <v>16471619.430000002</v>
      </c>
      <c r="N1035" s="365"/>
      <c r="O1035" s="18">
        <v>-1195586.26</v>
      </c>
      <c r="P1035" s="234">
        <f t="shared" si="137"/>
        <v>0</v>
      </c>
      <c r="Q1035" s="353"/>
      <c r="R1035" s="226">
        <v>-19140712.850000001</v>
      </c>
      <c r="S1035" s="226">
        <v>-19140712.850000001</v>
      </c>
      <c r="T1035" s="227">
        <v>-19140712.850000001</v>
      </c>
      <c r="U1035" s="227">
        <v>-19140712.850000001</v>
      </c>
      <c r="V1035" s="227">
        <v>-19140712.850000001</v>
      </c>
      <c r="W1035" s="227">
        <v>-19140712.850000001</v>
      </c>
      <c r="X1035" s="227">
        <v>-19140712.850000001</v>
      </c>
      <c r="Y1035" s="227">
        <v>-19140712.850000001</v>
      </c>
      <c r="Z1035" s="227">
        <v>-17670284.829999998</v>
      </c>
      <c r="AA1035" s="227">
        <v>-17688100.890000001</v>
      </c>
      <c r="AB1035" s="227">
        <v>-17671285.079999998</v>
      </c>
      <c r="AC1035" s="227">
        <v>-17667379.629999999</v>
      </c>
      <c r="AD1035" s="227">
        <v>-17667205.690000001</v>
      </c>
      <c r="AE1035" s="226">
        <v>-13367324.98</v>
      </c>
      <c r="AF1035" s="227">
        <v>-11955713.369999999</v>
      </c>
      <c r="AG1035" s="227">
        <v>-5813652.6100000003</v>
      </c>
      <c r="AH1035" s="227">
        <v>-5068838.75</v>
      </c>
      <c r="AI1035" s="227">
        <v>-4673277.2699999996</v>
      </c>
      <c r="AJ1035" s="227">
        <v>-4666285.09</v>
      </c>
      <c r="AK1035" s="227">
        <v>-4465141.57</v>
      </c>
      <c r="AL1035" s="227">
        <v>-2341035.4900000002</v>
      </c>
      <c r="AM1035" s="227">
        <v>-1433708.98</v>
      </c>
      <c r="AN1035" s="227">
        <v>-1378713.35</v>
      </c>
      <c r="AO1035" s="227">
        <v>-1195586.26</v>
      </c>
      <c r="AP1035" s="228">
        <v>-1195586.26</v>
      </c>
      <c r="AQ1035" s="227"/>
    </row>
    <row r="1036" spans="1:43" s="13" customFormat="1" ht="12.75" outlineLevel="2" x14ac:dyDescent="0.2">
      <c r="A1036" s="360" t="s">
        <v>1645</v>
      </c>
      <c r="B1036" s="361" t="s">
        <v>2515</v>
      </c>
      <c r="C1036" s="362" t="s">
        <v>3357</v>
      </c>
      <c r="D1036" s="363"/>
      <c r="E1036" s="364"/>
      <c r="F1036" s="227">
        <v>-12748862.300000001</v>
      </c>
      <c r="G1036" s="227">
        <v>-19416700</v>
      </c>
      <c r="H1036" s="227">
        <f t="shared" si="134"/>
        <v>6667837.6999999993</v>
      </c>
      <c r="I1036" s="437">
        <f t="shared" si="135"/>
        <v>0.34340736067405891</v>
      </c>
      <c r="J1036" s="437"/>
      <c r="K1036" s="365"/>
      <c r="L1036" s="18">
        <v>-19416700</v>
      </c>
      <c r="M1036" s="234">
        <f t="shared" si="136"/>
        <v>6667837.6999999993</v>
      </c>
      <c r="N1036" s="365"/>
      <c r="O1036" s="18">
        <v>-17970382.140000001</v>
      </c>
      <c r="P1036" s="234">
        <f t="shared" si="137"/>
        <v>5221519.84</v>
      </c>
      <c r="Q1036" s="353"/>
      <c r="R1036" s="226">
        <v>0</v>
      </c>
      <c r="S1036" s="226">
        <v>0</v>
      </c>
      <c r="T1036" s="227">
        <v>0</v>
      </c>
      <c r="U1036" s="227">
        <v>0</v>
      </c>
      <c r="V1036" s="227">
        <v>0</v>
      </c>
      <c r="W1036" s="227">
        <v>0</v>
      </c>
      <c r="X1036" s="227">
        <v>0</v>
      </c>
      <c r="Y1036" s="227">
        <v>-65600</v>
      </c>
      <c r="Z1036" s="227">
        <v>-59000</v>
      </c>
      <c r="AA1036" s="227">
        <v>-59000</v>
      </c>
      <c r="AB1036" s="227">
        <v>-59000</v>
      </c>
      <c r="AC1036" s="227">
        <v>-59000</v>
      </c>
      <c r="AD1036" s="227">
        <v>-19416700</v>
      </c>
      <c r="AE1036" s="226">
        <v>-19416700</v>
      </c>
      <c r="AF1036" s="227">
        <v>-19416700</v>
      </c>
      <c r="AG1036" s="227">
        <v>-19419758.59</v>
      </c>
      <c r="AH1036" s="227">
        <v>-19417103.59</v>
      </c>
      <c r="AI1036" s="227">
        <v>-19417103.59</v>
      </c>
      <c r="AJ1036" s="227">
        <v>-19417103.59</v>
      </c>
      <c r="AK1036" s="227">
        <v>-19417103.59</v>
      </c>
      <c r="AL1036" s="227">
        <v>-17962606.780000001</v>
      </c>
      <c r="AM1036" s="227">
        <v>-17987739.77</v>
      </c>
      <c r="AN1036" s="227">
        <v>-17970844.440000001</v>
      </c>
      <c r="AO1036" s="227">
        <v>-17970382.140000001</v>
      </c>
      <c r="AP1036" s="228">
        <v>-12748862.300000001</v>
      </c>
      <c r="AQ1036" s="227"/>
    </row>
    <row r="1037" spans="1:43" s="13" customFormat="1" ht="12.75" outlineLevel="2" x14ac:dyDescent="0.2">
      <c r="A1037" s="360" t="s">
        <v>1646</v>
      </c>
      <c r="B1037" s="361" t="s">
        <v>2516</v>
      </c>
      <c r="C1037" s="362" t="s">
        <v>3357</v>
      </c>
      <c r="D1037" s="363"/>
      <c r="E1037" s="364"/>
      <c r="F1037" s="227">
        <v>-22334568</v>
      </c>
      <c r="G1037" s="227">
        <v>0</v>
      </c>
      <c r="H1037" s="227">
        <f t="shared" si="134"/>
        <v>-22334568</v>
      </c>
      <c r="I1037" s="437" t="str">
        <f t="shared" si="135"/>
        <v>N.M.</v>
      </c>
      <c r="J1037" s="437"/>
      <c r="K1037" s="365"/>
      <c r="L1037" s="18">
        <v>0</v>
      </c>
      <c r="M1037" s="234">
        <f t="shared" si="136"/>
        <v>-22334568</v>
      </c>
      <c r="N1037" s="365"/>
      <c r="O1037" s="18">
        <v>-59000</v>
      </c>
      <c r="P1037" s="234">
        <f t="shared" si="137"/>
        <v>-22275568</v>
      </c>
      <c r="Q1037" s="353"/>
      <c r="R1037" s="226">
        <v>0</v>
      </c>
      <c r="S1037" s="226">
        <v>0</v>
      </c>
      <c r="T1037" s="227">
        <v>0</v>
      </c>
      <c r="U1037" s="227">
        <v>0</v>
      </c>
      <c r="V1037" s="227">
        <v>0</v>
      </c>
      <c r="W1037" s="227">
        <v>0</v>
      </c>
      <c r="X1037" s="227">
        <v>0</v>
      </c>
      <c r="Y1037" s="227">
        <v>0</v>
      </c>
      <c r="Z1037" s="227">
        <v>0</v>
      </c>
      <c r="AA1037" s="227">
        <v>0</v>
      </c>
      <c r="AB1037" s="227">
        <v>0</v>
      </c>
      <c r="AC1037" s="227">
        <v>0</v>
      </c>
      <c r="AD1037" s="227">
        <v>0</v>
      </c>
      <c r="AE1037" s="226">
        <v>0</v>
      </c>
      <c r="AF1037" s="227">
        <v>0</v>
      </c>
      <c r="AG1037" s="227">
        <v>0</v>
      </c>
      <c r="AH1037" s="227">
        <v>0</v>
      </c>
      <c r="AI1037" s="227">
        <v>0</v>
      </c>
      <c r="AJ1037" s="227">
        <v>0</v>
      </c>
      <c r="AK1037" s="227">
        <v>-59000</v>
      </c>
      <c r="AL1037" s="227">
        <v>-59000</v>
      </c>
      <c r="AM1037" s="227">
        <v>-59000</v>
      </c>
      <c r="AN1037" s="227">
        <v>-59000</v>
      </c>
      <c r="AO1037" s="227">
        <v>-59000</v>
      </c>
      <c r="AP1037" s="228">
        <v>-22334568</v>
      </c>
      <c r="AQ1037" s="227"/>
    </row>
    <row r="1038" spans="1:43" s="13" customFormat="1" ht="12.75" outlineLevel="2" x14ac:dyDescent="0.2">
      <c r="A1038" s="360" t="s">
        <v>1647</v>
      </c>
      <c r="B1038" s="361" t="s">
        <v>2517</v>
      </c>
      <c r="C1038" s="362" t="s">
        <v>3358</v>
      </c>
      <c r="D1038" s="363"/>
      <c r="E1038" s="364"/>
      <c r="F1038" s="227">
        <v>225823</v>
      </c>
      <c r="G1038" s="227">
        <v>225823</v>
      </c>
      <c r="H1038" s="227">
        <f t="shared" si="134"/>
        <v>0</v>
      </c>
      <c r="I1038" s="437">
        <f t="shared" si="135"/>
        <v>0</v>
      </c>
      <c r="J1038" s="437"/>
      <c r="K1038" s="365"/>
      <c r="L1038" s="18">
        <v>225823</v>
      </c>
      <c r="M1038" s="234">
        <f t="shared" si="136"/>
        <v>0</v>
      </c>
      <c r="N1038" s="365"/>
      <c r="O1038" s="18">
        <v>225823</v>
      </c>
      <c r="P1038" s="234">
        <f t="shared" si="137"/>
        <v>0</v>
      </c>
      <c r="Q1038" s="353"/>
      <c r="R1038" s="226">
        <v>225823</v>
      </c>
      <c r="S1038" s="226">
        <v>225823</v>
      </c>
      <c r="T1038" s="227">
        <v>225823</v>
      </c>
      <c r="U1038" s="227">
        <v>225823</v>
      </c>
      <c r="V1038" s="227">
        <v>225823</v>
      </c>
      <c r="W1038" s="227">
        <v>225823</v>
      </c>
      <c r="X1038" s="227">
        <v>225823</v>
      </c>
      <c r="Y1038" s="227">
        <v>225823</v>
      </c>
      <c r="Z1038" s="227">
        <v>225823</v>
      </c>
      <c r="AA1038" s="227">
        <v>225823</v>
      </c>
      <c r="AB1038" s="227">
        <v>225823</v>
      </c>
      <c r="AC1038" s="227">
        <v>225823</v>
      </c>
      <c r="AD1038" s="227">
        <v>225823</v>
      </c>
      <c r="AE1038" s="226">
        <v>225823</v>
      </c>
      <c r="AF1038" s="227">
        <v>225823</v>
      </c>
      <c r="AG1038" s="227">
        <v>225823</v>
      </c>
      <c r="AH1038" s="227">
        <v>225823</v>
      </c>
      <c r="AI1038" s="227">
        <v>225823</v>
      </c>
      <c r="AJ1038" s="227">
        <v>225823</v>
      </c>
      <c r="AK1038" s="227">
        <v>225823</v>
      </c>
      <c r="AL1038" s="227">
        <v>225823</v>
      </c>
      <c r="AM1038" s="227">
        <v>225823</v>
      </c>
      <c r="AN1038" s="227">
        <v>225823</v>
      </c>
      <c r="AO1038" s="227">
        <v>225823</v>
      </c>
      <c r="AP1038" s="228">
        <v>225823</v>
      </c>
      <c r="AQ1038" s="227"/>
    </row>
    <row r="1039" spans="1:43" s="13" customFormat="1" ht="12.75" outlineLevel="2" x14ac:dyDescent="0.2">
      <c r="A1039" s="360" t="s">
        <v>1648</v>
      </c>
      <c r="B1039" s="361" t="s">
        <v>2518</v>
      </c>
      <c r="C1039" s="362" t="s">
        <v>3358</v>
      </c>
      <c r="D1039" s="363"/>
      <c r="E1039" s="364"/>
      <c r="F1039" s="227">
        <v>-174650</v>
      </c>
      <c r="G1039" s="227">
        <v>-174650</v>
      </c>
      <c r="H1039" s="227">
        <f t="shared" si="134"/>
        <v>0</v>
      </c>
      <c r="I1039" s="437">
        <f t="shared" si="135"/>
        <v>0</v>
      </c>
      <c r="J1039" s="437"/>
      <c r="K1039" s="365"/>
      <c r="L1039" s="18">
        <v>-174650</v>
      </c>
      <c r="M1039" s="234">
        <f t="shared" si="136"/>
        <v>0</v>
      </c>
      <c r="N1039" s="365"/>
      <c r="O1039" s="18">
        <v>-174650</v>
      </c>
      <c r="P1039" s="234">
        <f t="shared" si="137"/>
        <v>0</v>
      </c>
      <c r="Q1039" s="353"/>
      <c r="R1039" s="226">
        <v>-174650</v>
      </c>
      <c r="S1039" s="226">
        <v>-174650</v>
      </c>
      <c r="T1039" s="227">
        <v>-174650</v>
      </c>
      <c r="U1039" s="227">
        <v>-174650</v>
      </c>
      <c r="V1039" s="227">
        <v>-174650</v>
      </c>
      <c r="W1039" s="227">
        <v>-174650</v>
      </c>
      <c r="X1039" s="227">
        <v>-174650</v>
      </c>
      <c r="Y1039" s="227">
        <v>-174650</v>
      </c>
      <c r="Z1039" s="227">
        <v>-174650</v>
      </c>
      <c r="AA1039" s="227">
        <v>-174650</v>
      </c>
      <c r="AB1039" s="227">
        <v>-174650</v>
      </c>
      <c r="AC1039" s="227">
        <v>-174650</v>
      </c>
      <c r="AD1039" s="227">
        <v>-174650</v>
      </c>
      <c r="AE1039" s="226">
        <v>-174650</v>
      </c>
      <c r="AF1039" s="227">
        <v>-174650</v>
      </c>
      <c r="AG1039" s="227">
        <v>-174650</v>
      </c>
      <c r="AH1039" s="227">
        <v>-174650</v>
      </c>
      <c r="AI1039" s="227">
        <v>-174650</v>
      </c>
      <c r="AJ1039" s="227">
        <v>-174650</v>
      </c>
      <c r="AK1039" s="227">
        <v>-174650</v>
      </c>
      <c r="AL1039" s="227">
        <v>-174650</v>
      </c>
      <c r="AM1039" s="227">
        <v>-174650</v>
      </c>
      <c r="AN1039" s="227">
        <v>-174650</v>
      </c>
      <c r="AO1039" s="227">
        <v>-174650</v>
      </c>
      <c r="AP1039" s="228">
        <v>-174650</v>
      </c>
      <c r="AQ1039" s="227"/>
    </row>
    <row r="1040" spans="1:43" s="13" customFormat="1" ht="12.75" outlineLevel="2" x14ac:dyDescent="0.2">
      <c r="A1040" s="360" t="s">
        <v>1649</v>
      </c>
      <c r="B1040" s="361" t="s">
        <v>2519</v>
      </c>
      <c r="C1040" s="362" t="s">
        <v>3358</v>
      </c>
      <c r="D1040" s="363"/>
      <c r="E1040" s="364"/>
      <c r="F1040" s="227">
        <v>-243115</v>
      </c>
      <c r="G1040" s="227">
        <v>-243115</v>
      </c>
      <c r="H1040" s="227">
        <f t="shared" si="134"/>
        <v>0</v>
      </c>
      <c r="I1040" s="437">
        <f t="shared" si="135"/>
        <v>0</v>
      </c>
      <c r="J1040" s="437"/>
      <c r="K1040" s="365"/>
      <c r="L1040" s="18">
        <v>-243115</v>
      </c>
      <c r="M1040" s="234">
        <f t="shared" si="136"/>
        <v>0</v>
      </c>
      <c r="N1040" s="365"/>
      <c r="O1040" s="18">
        <v>-243115</v>
      </c>
      <c r="P1040" s="234">
        <f t="shared" si="137"/>
        <v>0</v>
      </c>
      <c r="Q1040" s="353"/>
      <c r="R1040" s="226">
        <v>-243115</v>
      </c>
      <c r="S1040" s="226">
        <v>-243115</v>
      </c>
      <c r="T1040" s="227">
        <v>-243115</v>
      </c>
      <c r="U1040" s="227">
        <v>-243115</v>
      </c>
      <c r="V1040" s="227">
        <v>-243115</v>
      </c>
      <c r="W1040" s="227">
        <v>-243115</v>
      </c>
      <c r="X1040" s="227">
        <v>-243115</v>
      </c>
      <c r="Y1040" s="227">
        <v>-243115</v>
      </c>
      <c r="Z1040" s="227">
        <v>-243115</v>
      </c>
      <c r="AA1040" s="227">
        <v>-243115</v>
      </c>
      <c r="AB1040" s="227">
        <v>-243115</v>
      </c>
      <c r="AC1040" s="227">
        <v>-243115</v>
      </c>
      <c r="AD1040" s="227">
        <v>-243115</v>
      </c>
      <c r="AE1040" s="226">
        <v>-243115</v>
      </c>
      <c r="AF1040" s="227">
        <v>-243115</v>
      </c>
      <c r="AG1040" s="227">
        <v>-243115</v>
      </c>
      <c r="AH1040" s="227">
        <v>-243115</v>
      </c>
      <c r="AI1040" s="227">
        <v>-243115</v>
      </c>
      <c r="AJ1040" s="227">
        <v>-243115</v>
      </c>
      <c r="AK1040" s="227">
        <v>-243115</v>
      </c>
      <c r="AL1040" s="227">
        <v>-243115</v>
      </c>
      <c r="AM1040" s="227">
        <v>-243115</v>
      </c>
      <c r="AN1040" s="227">
        <v>-243115</v>
      </c>
      <c r="AO1040" s="227">
        <v>-243115</v>
      </c>
      <c r="AP1040" s="228">
        <v>-243115</v>
      </c>
      <c r="AQ1040" s="227"/>
    </row>
    <row r="1041" spans="1:43" s="13" customFormat="1" ht="12.75" outlineLevel="2" x14ac:dyDescent="0.2">
      <c r="A1041" s="360" t="s">
        <v>1650</v>
      </c>
      <c r="B1041" s="361" t="s">
        <v>2520</v>
      </c>
      <c r="C1041" s="362" t="s">
        <v>3358</v>
      </c>
      <c r="D1041" s="363"/>
      <c r="E1041" s="364"/>
      <c r="F1041" s="227">
        <v>-48643</v>
      </c>
      <c r="G1041" s="227">
        <v>-48643</v>
      </c>
      <c r="H1041" s="227">
        <f t="shared" si="134"/>
        <v>0</v>
      </c>
      <c r="I1041" s="437">
        <f t="shared" si="135"/>
        <v>0</v>
      </c>
      <c r="J1041" s="437"/>
      <c r="K1041" s="365"/>
      <c r="L1041" s="18">
        <v>-48643</v>
      </c>
      <c r="M1041" s="234">
        <f t="shared" si="136"/>
        <v>0</v>
      </c>
      <c r="N1041" s="365"/>
      <c r="O1041" s="18">
        <v>-48643</v>
      </c>
      <c r="P1041" s="234">
        <f t="shared" si="137"/>
        <v>0</v>
      </c>
      <c r="Q1041" s="353"/>
      <c r="R1041" s="226">
        <v>-253815</v>
      </c>
      <c r="S1041" s="226">
        <v>-253815</v>
      </c>
      <c r="T1041" s="227">
        <v>-253815</v>
      </c>
      <c r="U1041" s="227">
        <v>-253815</v>
      </c>
      <c r="V1041" s="227">
        <v>-253815</v>
      </c>
      <c r="W1041" s="227">
        <v>-253815</v>
      </c>
      <c r="X1041" s="227">
        <v>-253815</v>
      </c>
      <c r="Y1041" s="227">
        <v>-253815</v>
      </c>
      <c r="Z1041" s="227">
        <v>-253815</v>
      </c>
      <c r="AA1041" s="227">
        <v>-253815</v>
      </c>
      <c r="AB1041" s="227">
        <v>-253815</v>
      </c>
      <c r="AC1041" s="227">
        <v>-253815</v>
      </c>
      <c r="AD1041" s="227">
        <v>-48643</v>
      </c>
      <c r="AE1041" s="226">
        <v>-48643</v>
      </c>
      <c r="AF1041" s="227">
        <v>-48643</v>
      </c>
      <c r="AG1041" s="227">
        <v>-48643</v>
      </c>
      <c r="AH1041" s="227">
        <v>-48643</v>
      </c>
      <c r="AI1041" s="227">
        <v>-48643</v>
      </c>
      <c r="AJ1041" s="227">
        <v>-48643</v>
      </c>
      <c r="AK1041" s="227">
        <v>-48643</v>
      </c>
      <c r="AL1041" s="227">
        <v>-48643</v>
      </c>
      <c r="AM1041" s="227">
        <v>-48643</v>
      </c>
      <c r="AN1041" s="227">
        <v>-48643</v>
      </c>
      <c r="AO1041" s="227">
        <v>-48643</v>
      </c>
      <c r="AP1041" s="228">
        <v>-48643</v>
      </c>
      <c r="AQ1041" s="227"/>
    </row>
    <row r="1042" spans="1:43" s="13" customFormat="1" ht="12.75" outlineLevel="2" x14ac:dyDescent="0.2">
      <c r="A1042" s="360" t="s">
        <v>1651</v>
      </c>
      <c r="B1042" s="361" t="s">
        <v>2521</v>
      </c>
      <c r="C1042" s="362" t="s">
        <v>3359</v>
      </c>
      <c r="D1042" s="363"/>
      <c r="E1042" s="364"/>
      <c r="F1042" s="227">
        <v>0</v>
      </c>
      <c r="G1042" s="227">
        <v>0</v>
      </c>
      <c r="H1042" s="227">
        <f t="shared" si="134"/>
        <v>0</v>
      </c>
      <c r="I1042" s="437">
        <f t="shared" si="135"/>
        <v>0</v>
      </c>
      <c r="J1042" s="437"/>
      <c r="K1042" s="365"/>
      <c r="L1042" s="18">
        <v>0</v>
      </c>
      <c r="M1042" s="234">
        <f t="shared" si="136"/>
        <v>0</v>
      </c>
      <c r="N1042" s="365"/>
      <c r="O1042" s="18">
        <v>0</v>
      </c>
      <c r="P1042" s="234">
        <f t="shared" si="137"/>
        <v>0</v>
      </c>
      <c r="Q1042" s="353"/>
      <c r="R1042" s="226">
        <v>-411700.12</v>
      </c>
      <c r="S1042" s="226">
        <v>0</v>
      </c>
      <c r="T1042" s="227">
        <v>0</v>
      </c>
      <c r="U1042" s="227">
        <v>0</v>
      </c>
      <c r="V1042" s="227">
        <v>0</v>
      </c>
      <c r="W1042" s="227">
        <v>0</v>
      </c>
      <c r="X1042" s="227">
        <v>0</v>
      </c>
      <c r="Y1042" s="227">
        <v>0</v>
      </c>
      <c r="Z1042" s="227">
        <v>0</v>
      </c>
      <c r="AA1042" s="227">
        <v>0</v>
      </c>
      <c r="AB1042" s="227">
        <v>0</v>
      </c>
      <c r="AC1042" s="227">
        <v>0</v>
      </c>
      <c r="AD1042" s="227">
        <v>0</v>
      </c>
      <c r="AE1042" s="226">
        <v>0</v>
      </c>
      <c r="AF1042" s="227">
        <v>0</v>
      </c>
      <c r="AG1042" s="227">
        <v>0</v>
      </c>
      <c r="AH1042" s="227">
        <v>0</v>
      </c>
      <c r="AI1042" s="227">
        <v>0</v>
      </c>
      <c r="AJ1042" s="227">
        <v>0</v>
      </c>
      <c r="AK1042" s="227">
        <v>0</v>
      </c>
      <c r="AL1042" s="227">
        <v>0</v>
      </c>
      <c r="AM1042" s="227">
        <v>0</v>
      </c>
      <c r="AN1042" s="227">
        <v>0</v>
      </c>
      <c r="AO1042" s="227">
        <v>0</v>
      </c>
      <c r="AP1042" s="228">
        <v>0</v>
      </c>
      <c r="AQ1042" s="227"/>
    </row>
    <row r="1043" spans="1:43" s="13" customFormat="1" ht="12.75" outlineLevel="2" x14ac:dyDescent="0.2">
      <c r="A1043" s="360" t="s">
        <v>1652</v>
      </c>
      <c r="B1043" s="361" t="s">
        <v>2522</v>
      </c>
      <c r="C1043" s="362" t="s">
        <v>3359</v>
      </c>
      <c r="D1043" s="363"/>
      <c r="E1043" s="364"/>
      <c r="F1043" s="227">
        <v>0</v>
      </c>
      <c r="G1043" s="227">
        <v>-520816.67</v>
      </c>
      <c r="H1043" s="227">
        <f t="shared" si="134"/>
        <v>520816.67</v>
      </c>
      <c r="I1043" s="437" t="str">
        <f t="shared" si="135"/>
        <v>N.M.</v>
      </c>
      <c r="J1043" s="437"/>
      <c r="K1043" s="365"/>
      <c r="L1043" s="18">
        <v>-520816.67</v>
      </c>
      <c r="M1043" s="234">
        <f t="shared" si="136"/>
        <v>520816.67</v>
      </c>
      <c r="N1043" s="365"/>
      <c r="O1043" s="18">
        <v>0</v>
      </c>
      <c r="P1043" s="234">
        <f t="shared" si="137"/>
        <v>0</v>
      </c>
      <c r="Q1043" s="353"/>
      <c r="R1043" s="226">
        <v>0</v>
      </c>
      <c r="S1043" s="226">
        <v>-521586.53</v>
      </c>
      <c r="T1043" s="227">
        <v>-521586.53</v>
      </c>
      <c r="U1043" s="227">
        <v>-521586.53</v>
      </c>
      <c r="V1043" s="227">
        <v>-521586.53</v>
      </c>
      <c r="W1043" s="227">
        <v>-521586.53</v>
      </c>
      <c r="X1043" s="227">
        <v>-521586.53</v>
      </c>
      <c r="Y1043" s="227">
        <v>-521586.53</v>
      </c>
      <c r="Z1043" s="227">
        <v>-521586.53</v>
      </c>
      <c r="AA1043" s="227">
        <v>-521586.53</v>
      </c>
      <c r="AB1043" s="227">
        <v>-521586.53</v>
      </c>
      <c r="AC1043" s="227">
        <v>-521586.53</v>
      </c>
      <c r="AD1043" s="227">
        <v>-520816.67</v>
      </c>
      <c r="AE1043" s="226">
        <v>0</v>
      </c>
      <c r="AF1043" s="227">
        <v>0</v>
      </c>
      <c r="AG1043" s="227">
        <v>0</v>
      </c>
      <c r="AH1043" s="227">
        <v>0</v>
      </c>
      <c r="AI1043" s="227">
        <v>0</v>
      </c>
      <c r="AJ1043" s="227">
        <v>0</v>
      </c>
      <c r="AK1043" s="227">
        <v>0</v>
      </c>
      <c r="AL1043" s="227">
        <v>0</v>
      </c>
      <c r="AM1043" s="227">
        <v>0</v>
      </c>
      <c r="AN1043" s="227">
        <v>0</v>
      </c>
      <c r="AO1043" s="227">
        <v>0</v>
      </c>
      <c r="AP1043" s="228">
        <v>0</v>
      </c>
      <c r="AQ1043" s="227"/>
    </row>
    <row r="1044" spans="1:43" s="13" customFormat="1" ht="12.75" outlineLevel="2" x14ac:dyDescent="0.2">
      <c r="A1044" s="360" t="s">
        <v>1653</v>
      </c>
      <c r="B1044" s="361" t="s">
        <v>2523</v>
      </c>
      <c r="C1044" s="362" t="s">
        <v>3359</v>
      </c>
      <c r="D1044" s="363"/>
      <c r="E1044" s="364"/>
      <c r="F1044" s="227">
        <v>-524001.67</v>
      </c>
      <c r="G1044" s="227">
        <v>0</v>
      </c>
      <c r="H1044" s="227">
        <f t="shared" si="134"/>
        <v>-524001.67</v>
      </c>
      <c r="I1044" s="437" t="str">
        <f t="shared" si="135"/>
        <v>N.M.</v>
      </c>
      <c r="J1044" s="437"/>
      <c r="K1044" s="365"/>
      <c r="L1044" s="18">
        <v>0</v>
      </c>
      <c r="M1044" s="234">
        <f t="shared" si="136"/>
        <v>-524001.67</v>
      </c>
      <c r="N1044" s="365"/>
      <c r="O1044" s="18">
        <v>-524765.53</v>
      </c>
      <c r="P1044" s="234">
        <f t="shared" si="137"/>
        <v>763.86000000004424</v>
      </c>
      <c r="Q1044" s="353"/>
      <c r="R1044" s="226">
        <v>0</v>
      </c>
      <c r="S1044" s="226">
        <v>0</v>
      </c>
      <c r="T1044" s="227">
        <v>0</v>
      </c>
      <c r="U1044" s="227">
        <v>0</v>
      </c>
      <c r="V1044" s="227">
        <v>0</v>
      </c>
      <c r="W1044" s="227">
        <v>0</v>
      </c>
      <c r="X1044" s="227">
        <v>0</v>
      </c>
      <c r="Y1044" s="227">
        <v>0</v>
      </c>
      <c r="Z1044" s="227">
        <v>0</v>
      </c>
      <c r="AA1044" s="227">
        <v>0</v>
      </c>
      <c r="AB1044" s="227">
        <v>0</v>
      </c>
      <c r="AC1044" s="227">
        <v>0</v>
      </c>
      <c r="AD1044" s="227">
        <v>0</v>
      </c>
      <c r="AE1044" s="226">
        <v>-524765.53</v>
      </c>
      <c r="AF1044" s="227">
        <v>-524765.53</v>
      </c>
      <c r="AG1044" s="227">
        <v>-524765.53</v>
      </c>
      <c r="AH1044" s="227">
        <v>-524765.53</v>
      </c>
      <c r="AI1044" s="227">
        <v>-524765.53</v>
      </c>
      <c r="AJ1044" s="227">
        <v>-524765.53</v>
      </c>
      <c r="AK1044" s="227">
        <v>-524765.53</v>
      </c>
      <c r="AL1044" s="227">
        <v>-524765.53</v>
      </c>
      <c r="AM1044" s="227">
        <v>-524765.53</v>
      </c>
      <c r="AN1044" s="227">
        <v>-524765.53</v>
      </c>
      <c r="AO1044" s="227">
        <v>-524765.53</v>
      </c>
      <c r="AP1044" s="228">
        <v>-524001.67</v>
      </c>
      <c r="AQ1044" s="227"/>
    </row>
    <row r="1045" spans="1:43" s="13" customFormat="1" ht="12.75" outlineLevel="2" x14ac:dyDescent="0.2">
      <c r="A1045" s="360" t="s">
        <v>1654</v>
      </c>
      <c r="B1045" s="361" t="s">
        <v>2524</v>
      </c>
      <c r="C1045" s="362" t="s">
        <v>3360</v>
      </c>
      <c r="D1045" s="363"/>
      <c r="E1045" s="364"/>
      <c r="F1045" s="227">
        <v>0</v>
      </c>
      <c r="G1045" s="227">
        <v>0</v>
      </c>
      <c r="H1045" s="227">
        <f t="shared" si="134"/>
        <v>0</v>
      </c>
      <c r="I1045" s="437">
        <f t="shared" si="135"/>
        <v>0</v>
      </c>
      <c r="J1045" s="437"/>
      <c r="K1045" s="365"/>
      <c r="L1045" s="18">
        <v>0</v>
      </c>
      <c r="M1045" s="234">
        <f t="shared" si="136"/>
        <v>0</v>
      </c>
      <c r="N1045" s="365"/>
      <c r="O1045" s="18">
        <v>0</v>
      </c>
      <c r="P1045" s="234">
        <f t="shared" si="137"/>
        <v>0</v>
      </c>
      <c r="Q1045" s="353"/>
      <c r="R1045" s="226">
        <v>0</v>
      </c>
      <c r="S1045" s="226">
        <v>0</v>
      </c>
      <c r="T1045" s="227">
        <v>0</v>
      </c>
      <c r="U1045" s="227">
        <v>0</v>
      </c>
      <c r="V1045" s="227">
        <v>0</v>
      </c>
      <c r="W1045" s="227">
        <v>0</v>
      </c>
      <c r="X1045" s="227">
        <v>0</v>
      </c>
      <c r="Y1045" s="227">
        <v>0</v>
      </c>
      <c r="Z1045" s="227">
        <v>0</v>
      </c>
      <c r="AA1045" s="227">
        <v>0</v>
      </c>
      <c r="AB1045" s="227">
        <v>0</v>
      </c>
      <c r="AC1045" s="227">
        <v>0</v>
      </c>
      <c r="AD1045" s="227">
        <v>0</v>
      </c>
      <c r="AE1045" s="226">
        <v>0</v>
      </c>
      <c r="AF1045" s="227">
        <v>0</v>
      </c>
      <c r="AG1045" s="227">
        <v>0</v>
      </c>
      <c r="AH1045" s="227">
        <v>0</v>
      </c>
      <c r="AI1045" s="227">
        <v>0</v>
      </c>
      <c r="AJ1045" s="227">
        <v>0</v>
      </c>
      <c r="AK1045" s="227">
        <v>0</v>
      </c>
      <c r="AL1045" s="227">
        <v>-4858.53</v>
      </c>
      <c r="AM1045" s="227">
        <v>0</v>
      </c>
      <c r="AN1045" s="227">
        <v>0</v>
      </c>
      <c r="AO1045" s="227">
        <v>0</v>
      </c>
      <c r="AP1045" s="228">
        <v>0</v>
      </c>
      <c r="AQ1045" s="227"/>
    </row>
    <row r="1046" spans="1:43" s="13" customFormat="1" ht="12.75" outlineLevel="2" x14ac:dyDescent="0.2">
      <c r="A1046" s="360" t="s">
        <v>1655</v>
      </c>
      <c r="B1046" s="361" t="s">
        <v>2525</v>
      </c>
      <c r="C1046" s="362" t="s">
        <v>3360</v>
      </c>
      <c r="D1046" s="363"/>
      <c r="E1046" s="364"/>
      <c r="F1046" s="227">
        <v>0</v>
      </c>
      <c r="G1046" s="227">
        <v>0</v>
      </c>
      <c r="H1046" s="227">
        <f t="shared" si="134"/>
        <v>0</v>
      </c>
      <c r="I1046" s="437">
        <f t="shared" si="135"/>
        <v>0</v>
      </c>
      <c r="J1046" s="437"/>
      <c r="K1046" s="365"/>
      <c r="L1046" s="18">
        <v>0</v>
      </c>
      <c r="M1046" s="234">
        <f t="shared" si="136"/>
        <v>0</v>
      </c>
      <c r="N1046" s="365"/>
      <c r="O1046" s="18">
        <v>0</v>
      </c>
      <c r="P1046" s="234">
        <f t="shared" si="137"/>
        <v>0</v>
      </c>
      <c r="Q1046" s="353"/>
      <c r="R1046" s="226">
        <v>-5735.07</v>
      </c>
      <c r="S1046" s="226">
        <v>-4200</v>
      </c>
      <c r="T1046" s="227">
        <v>0</v>
      </c>
      <c r="U1046" s="227">
        <v>0</v>
      </c>
      <c r="V1046" s="227">
        <v>0</v>
      </c>
      <c r="W1046" s="227">
        <v>2316</v>
      </c>
      <c r="X1046" s="227">
        <v>0</v>
      </c>
      <c r="Y1046" s="227">
        <v>0</v>
      </c>
      <c r="Z1046" s="227">
        <v>0</v>
      </c>
      <c r="AA1046" s="227">
        <v>0</v>
      </c>
      <c r="AB1046" s="227">
        <v>0</v>
      </c>
      <c r="AC1046" s="227">
        <v>0</v>
      </c>
      <c r="AD1046" s="227">
        <v>0</v>
      </c>
      <c r="AE1046" s="226">
        <v>0</v>
      </c>
      <c r="AF1046" s="227">
        <v>0</v>
      </c>
      <c r="AG1046" s="227">
        <v>0</v>
      </c>
      <c r="AH1046" s="227">
        <v>0</v>
      </c>
      <c r="AI1046" s="227">
        <v>0</v>
      </c>
      <c r="AJ1046" s="227">
        <v>-574.39</v>
      </c>
      <c r="AK1046" s="227">
        <v>-574.39</v>
      </c>
      <c r="AL1046" s="227">
        <v>-1161.6400000000001</v>
      </c>
      <c r="AM1046" s="227">
        <v>0</v>
      </c>
      <c r="AN1046" s="227">
        <v>0</v>
      </c>
      <c r="AO1046" s="227">
        <v>0</v>
      </c>
      <c r="AP1046" s="228">
        <v>0</v>
      </c>
      <c r="AQ1046" s="227"/>
    </row>
    <row r="1047" spans="1:43" s="13" customFormat="1" ht="12.75" outlineLevel="2" x14ac:dyDescent="0.2">
      <c r="A1047" s="360" t="s">
        <v>1656</v>
      </c>
      <c r="B1047" s="361" t="s">
        <v>2526</v>
      </c>
      <c r="C1047" s="362" t="s">
        <v>3360</v>
      </c>
      <c r="D1047" s="363"/>
      <c r="E1047" s="364"/>
      <c r="F1047" s="227">
        <v>0</v>
      </c>
      <c r="G1047" s="227">
        <v>-5687.37</v>
      </c>
      <c r="H1047" s="227">
        <f t="shared" si="134"/>
        <v>5687.37</v>
      </c>
      <c r="I1047" s="437" t="str">
        <f t="shared" si="135"/>
        <v>N.M.</v>
      </c>
      <c r="J1047" s="437"/>
      <c r="K1047" s="365"/>
      <c r="L1047" s="18">
        <v>-5687.37</v>
      </c>
      <c r="M1047" s="234">
        <f t="shared" si="136"/>
        <v>5687.37</v>
      </c>
      <c r="N1047" s="365"/>
      <c r="O1047" s="18">
        <v>0</v>
      </c>
      <c r="P1047" s="234">
        <f t="shared" si="137"/>
        <v>0</v>
      </c>
      <c r="Q1047" s="353"/>
      <c r="R1047" s="226">
        <v>0</v>
      </c>
      <c r="S1047" s="226">
        <v>-2887.31</v>
      </c>
      <c r="T1047" s="227">
        <v>-4287.3100000000004</v>
      </c>
      <c r="U1047" s="227">
        <v>-5687.31</v>
      </c>
      <c r="V1047" s="227">
        <v>-7087.31</v>
      </c>
      <c r="W1047" s="227">
        <v>-6603.31</v>
      </c>
      <c r="X1047" s="227">
        <v>-5687.31</v>
      </c>
      <c r="Y1047" s="227">
        <v>-7087.31</v>
      </c>
      <c r="Z1047" s="227">
        <v>-4287.3100000000004</v>
      </c>
      <c r="AA1047" s="227">
        <v>-5687.31</v>
      </c>
      <c r="AB1047" s="227">
        <v>-7087.31</v>
      </c>
      <c r="AC1047" s="227">
        <v>-4287.3100000000004</v>
      </c>
      <c r="AD1047" s="227">
        <v>-5687.37</v>
      </c>
      <c r="AE1047" s="226">
        <v>-4200</v>
      </c>
      <c r="AF1047" s="227">
        <v>0</v>
      </c>
      <c r="AG1047" s="227">
        <v>0</v>
      </c>
      <c r="AH1047" s="227">
        <v>0</v>
      </c>
      <c r="AI1047" s="227">
        <v>0</v>
      </c>
      <c r="AJ1047" s="227">
        <v>0</v>
      </c>
      <c r="AK1047" s="227">
        <v>0</v>
      </c>
      <c r="AL1047" s="227">
        <v>0</v>
      </c>
      <c r="AM1047" s="227">
        <v>0</v>
      </c>
      <c r="AN1047" s="227">
        <v>0</v>
      </c>
      <c r="AO1047" s="227">
        <v>0</v>
      </c>
      <c r="AP1047" s="228">
        <v>0</v>
      </c>
      <c r="AQ1047" s="227"/>
    </row>
    <row r="1048" spans="1:43" s="13" customFormat="1" ht="12.75" outlineLevel="2" x14ac:dyDescent="0.2">
      <c r="A1048" s="360" t="s">
        <v>1657</v>
      </c>
      <c r="B1048" s="361" t="s">
        <v>2527</v>
      </c>
      <c r="C1048" s="362" t="s">
        <v>3360</v>
      </c>
      <c r="D1048" s="363"/>
      <c r="E1048" s="364"/>
      <c r="F1048" s="227">
        <v>-1604.91</v>
      </c>
      <c r="G1048" s="227">
        <v>0</v>
      </c>
      <c r="H1048" s="227">
        <f t="shared" si="134"/>
        <v>-1604.91</v>
      </c>
      <c r="I1048" s="437" t="str">
        <f t="shared" si="135"/>
        <v>N.M.</v>
      </c>
      <c r="J1048" s="437"/>
      <c r="K1048" s="365"/>
      <c r="L1048" s="18">
        <v>0</v>
      </c>
      <c r="M1048" s="234">
        <f t="shared" si="136"/>
        <v>-1604.91</v>
      </c>
      <c r="N1048" s="365"/>
      <c r="O1048" s="18">
        <v>-1604.91</v>
      </c>
      <c r="P1048" s="234">
        <f t="shared" si="137"/>
        <v>0</v>
      </c>
      <c r="Q1048" s="353"/>
      <c r="R1048" s="226">
        <v>0</v>
      </c>
      <c r="S1048" s="226">
        <v>0</v>
      </c>
      <c r="T1048" s="227">
        <v>0</v>
      </c>
      <c r="U1048" s="227">
        <v>0</v>
      </c>
      <c r="V1048" s="227">
        <v>0</v>
      </c>
      <c r="W1048" s="227">
        <v>0</v>
      </c>
      <c r="X1048" s="227">
        <v>0</v>
      </c>
      <c r="Y1048" s="227">
        <v>0</v>
      </c>
      <c r="Z1048" s="227">
        <v>0</v>
      </c>
      <c r="AA1048" s="227">
        <v>0</v>
      </c>
      <c r="AB1048" s="227">
        <v>0</v>
      </c>
      <c r="AC1048" s="227">
        <v>0</v>
      </c>
      <c r="AD1048" s="227">
        <v>0</v>
      </c>
      <c r="AE1048" s="226">
        <v>-1604.91</v>
      </c>
      <c r="AF1048" s="227">
        <v>-1604.91</v>
      </c>
      <c r="AG1048" s="227">
        <v>-1604.91</v>
      </c>
      <c r="AH1048" s="227">
        <v>-1604.91</v>
      </c>
      <c r="AI1048" s="227">
        <v>-1604.91</v>
      </c>
      <c r="AJ1048" s="227">
        <v>-1604.91</v>
      </c>
      <c r="AK1048" s="227">
        <v>-1604.91</v>
      </c>
      <c r="AL1048" s="227">
        <v>-1604.91</v>
      </c>
      <c r="AM1048" s="227">
        <v>-1604.91</v>
      </c>
      <c r="AN1048" s="227">
        <v>-1604.91</v>
      </c>
      <c r="AO1048" s="227">
        <v>-1604.91</v>
      </c>
      <c r="AP1048" s="228">
        <v>-1604.91</v>
      </c>
      <c r="AQ1048" s="227"/>
    </row>
    <row r="1049" spans="1:43" s="13" customFormat="1" ht="12.75" outlineLevel="2" x14ac:dyDescent="0.2">
      <c r="A1049" s="360" t="s">
        <v>1658</v>
      </c>
      <c r="B1049" s="361" t="s">
        <v>2528</v>
      </c>
      <c r="C1049" s="362" t="s">
        <v>3361</v>
      </c>
      <c r="D1049" s="363"/>
      <c r="E1049" s="364"/>
      <c r="F1049" s="227">
        <v>145</v>
      </c>
      <c r="G1049" s="227">
        <v>145</v>
      </c>
      <c r="H1049" s="227">
        <f t="shared" si="134"/>
        <v>0</v>
      </c>
      <c r="I1049" s="437">
        <f t="shared" si="135"/>
        <v>0</v>
      </c>
      <c r="J1049" s="437"/>
      <c r="K1049" s="365"/>
      <c r="L1049" s="18">
        <v>145</v>
      </c>
      <c r="M1049" s="234">
        <f t="shared" si="136"/>
        <v>0</v>
      </c>
      <c r="N1049" s="365"/>
      <c r="O1049" s="18">
        <v>145</v>
      </c>
      <c r="P1049" s="234">
        <f t="shared" si="137"/>
        <v>0</v>
      </c>
      <c r="Q1049" s="353"/>
      <c r="R1049" s="226">
        <v>145</v>
      </c>
      <c r="S1049" s="226">
        <v>145</v>
      </c>
      <c r="T1049" s="227">
        <v>145</v>
      </c>
      <c r="U1049" s="227">
        <v>145</v>
      </c>
      <c r="V1049" s="227">
        <v>145</v>
      </c>
      <c r="W1049" s="227">
        <v>145</v>
      </c>
      <c r="X1049" s="227">
        <v>145</v>
      </c>
      <c r="Y1049" s="227">
        <v>145</v>
      </c>
      <c r="Z1049" s="227">
        <v>145</v>
      </c>
      <c r="AA1049" s="227">
        <v>145</v>
      </c>
      <c r="AB1049" s="227">
        <v>145</v>
      </c>
      <c r="AC1049" s="227">
        <v>145</v>
      </c>
      <c r="AD1049" s="227">
        <v>145</v>
      </c>
      <c r="AE1049" s="226">
        <v>145</v>
      </c>
      <c r="AF1049" s="227">
        <v>145</v>
      </c>
      <c r="AG1049" s="227">
        <v>145</v>
      </c>
      <c r="AH1049" s="227">
        <v>145</v>
      </c>
      <c r="AI1049" s="227">
        <v>145</v>
      </c>
      <c r="AJ1049" s="227">
        <v>145</v>
      </c>
      <c r="AK1049" s="227">
        <v>145</v>
      </c>
      <c r="AL1049" s="227">
        <v>145</v>
      </c>
      <c r="AM1049" s="227">
        <v>145</v>
      </c>
      <c r="AN1049" s="227">
        <v>145</v>
      </c>
      <c r="AO1049" s="227">
        <v>145</v>
      </c>
      <c r="AP1049" s="228">
        <v>145</v>
      </c>
      <c r="AQ1049" s="227"/>
    </row>
    <row r="1050" spans="1:43" s="13" customFormat="1" ht="12.75" outlineLevel="2" x14ac:dyDescent="0.2">
      <c r="A1050" s="360" t="s">
        <v>1659</v>
      </c>
      <c r="B1050" s="361" t="s">
        <v>2529</v>
      </c>
      <c r="C1050" s="362" t="s">
        <v>3361</v>
      </c>
      <c r="D1050" s="363"/>
      <c r="E1050" s="364"/>
      <c r="F1050" s="227">
        <v>200</v>
      </c>
      <c r="G1050" s="227">
        <v>200</v>
      </c>
      <c r="H1050" s="227">
        <f t="shared" si="134"/>
        <v>0</v>
      </c>
      <c r="I1050" s="437">
        <f t="shared" si="135"/>
        <v>0</v>
      </c>
      <c r="J1050" s="437"/>
      <c r="K1050" s="365"/>
      <c r="L1050" s="18">
        <v>200</v>
      </c>
      <c r="M1050" s="234">
        <f t="shared" si="136"/>
        <v>0</v>
      </c>
      <c r="N1050" s="365"/>
      <c r="O1050" s="18">
        <v>200</v>
      </c>
      <c r="P1050" s="234">
        <f t="shared" si="137"/>
        <v>0</v>
      </c>
      <c r="Q1050" s="353"/>
      <c r="R1050" s="226">
        <v>200</v>
      </c>
      <c r="S1050" s="226">
        <v>200</v>
      </c>
      <c r="T1050" s="227">
        <v>200</v>
      </c>
      <c r="U1050" s="227">
        <v>200</v>
      </c>
      <c r="V1050" s="227">
        <v>200</v>
      </c>
      <c r="W1050" s="227">
        <v>200</v>
      </c>
      <c r="X1050" s="227">
        <v>200</v>
      </c>
      <c r="Y1050" s="227">
        <v>200</v>
      </c>
      <c r="Z1050" s="227">
        <v>200</v>
      </c>
      <c r="AA1050" s="227">
        <v>200</v>
      </c>
      <c r="AB1050" s="227">
        <v>200</v>
      </c>
      <c r="AC1050" s="227">
        <v>200</v>
      </c>
      <c r="AD1050" s="227">
        <v>200</v>
      </c>
      <c r="AE1050" s="226">
        <v>200</v>
      </c>
      <c r="AF1050" s="227">
        <v>200</v>
      </c>
      <c r="AG1050" s="227">
        <v>200</v>
      </c>
      <c r="AH1050" s="227">
        <v>200</v>
      </c>
      <c r="AI1050" s="227">
        <v>200</v>
      </c>
      <c r="AJ1050" s="227">
        <v>200</v>
      </c>
      <c r="AK1050" s="227">
        <v>200</v>
      </c>
      <c r="AL1050" s="227">
        <v>200</v>
      </c>
      <c r="AM1050" s="227">
        <v>200</v>
      </c>
      <c r="AN1050" s="227">
        <v>200</v>
      </c>
      <c r="AO1050" s="227">
        <v>200</v>
      </c>
      <c r="AP1050" s="228">
        <v>200</v>
      </c>
      <c r="AQ1050" s="227"/>
    </row>
    <row r="1051" spans="1:43" s="13" customFormat="1" ht="12.75" outlineLevel="2" x14ac:dyDescent="0.2">
      <c r="A1051" s="360" t="s">
        <v>1660</v>
      </c>
      <c r="B1051" s="361" t="s">
        <v>2530</v>
      </c>
      <c r="C1051" s="362" t="s">
        <v>3361</v>
      </c>
      <c r="D1051" s="363"/>
      <c r="E1051" s="364"/>
      <c r="F1051" s="227">
        <v>175</v>
      </c>
      <c r="G1051" s="227">
        <v>0</v>
      </c>
      <c r="H1051" s="227">
        <f t="shared" si="134"/>
        <v>175</v>
      </c>
      <c r="I1051" s="437" t="str">
        <f t="shared" si="135"/>
        <v>N.M.</v>
      </c>
      <c r="J1051" s="437"/>
      <c r="K1051" s="365"/>
      <c r="L1051" s="18">
        <v>0</v>
      </c>
      <c r="M1051" s="234">
        <f t="shared" si="136"/>
        <v>175</v>
      </c>
      <c r="N1051" s="365"/>
      <c r="O1051" s="18">
        <v>175</v>
      </c>
      <c r="P1051" s="234">
        <f t="shared" si="137"/>
        <v>0</v>
      </c>
      <c r="Q1051" s="353"/>
      <c r="R1051" s="226">
        <v>0</v>
      </c>
      <c r="S1051" s="226">
        <v>0</v>
      </c>
      <c r="T1051" s="227">
        <v>0</v>
      </c>
      <c r="U1051" s="227">
        <v>0</v>
      </c>
      <c r="V1051" s="227">
        <v>0</v>
      </c>
      <c r="W1051" s="227">
        <v>0</v>
      </c>
      <c r="X1051" s="227">
        <v>0</v>
      </c>
      <c r="Y1051" s="227">
        <v>0</v>
      </c>
      <c r="Z1051" s="227">
        <v>0</v>
      </c>
      <c r="AA1051" s="227">
        <v>0</v>
      </c>
      <c r="AB1051" s="227">
        <v>0</v>
      </c>
      <c r="AC1051" s="227">
        <v>0</v>
      </c>
      <c r="AD1051" s="227">
        <v>0</v>
      </c>
      <c r="AE1051" s="226">
        <v>0</v>
      </c>
      <c r="AF1051" s="227">
        <v>0</v>
      </c>
      <c r="AG1051" s="227">
        <v>0</v>
      </c>
      <c r="AH1051" s="227">
        <v>0</v>
      </c>
      <c r="AI1051" s="227">
        <v>0</v>
      </c>
      <c r="AJ1051" s="227">
        <v>0</v>
      </c>
      <c r="AK1051" s="227">
        <v>175</v>
      </c>
      <c r="AL1051" s="227">
        <v>175</v>
      </c>
      <c r="AM1051" s="227">
        <v>175</v>
      </c>
      <c r="AN1051" s="227">
        <v>175</v>
      </c>
      <c r="AO1051" s="227">
        <v>175</v>
      </c>
      <c r="AP1051" s="228">
        <v>175</v>
      </c>
      <c r="AQ1051" s="227"/>
    </row>
    <row r="1052" spans="1:43" s="13" customFormat="1" ht="12.75" outlineLevel="2" x14ac:dyDescent="0.2">
      <c r="A1052" s="360" t="s">
        <v>1661</v>
      </c>
      <c r="B1052" s="361" t="s">
        <v>2531</v>
      </c>
      <c r="C1052" s="362" t="s">
        <v>3362</v>
      </c>
      <c r="D1052" s="363"/>
      <c r="E1052" s="364"/>
      <c r="F1052" s="227">
        <v>26</v>
      </c>
      <c r="G1052" s="227">
        <v>26</v>
      </c>
      <c r="H1052" s="227">
        <f t="shared" si="134"/>
        <v>0</v>
      </c>
      <c r="I1052" s="437">
        <f t="shared" si="135"/>
        <v>0</v>
      </c>
      <c r="J1052" s="437"/>
      <c r="K1052" s="365"/>
      <c r="L1052" s="18">
        <v>26</v>
      </c>
      <c r="M1052" s="234">
        <f t="shared" si="136"/>
        <v>0</v>
      </c>
      <c r="N1052" s="365"/>
      <c r="O1052" s="18">
        <v>26</v>
      </c>
      <c r="P1052" s="234">
        <f t="shared" si="137"/>
        <v>0</v>
      </c>
      <c r="Q1052" s="353"/>
      <c r="R1052" s="226">
        <v>26</v>
      </c>
      <c r="S1052" s="226">
        <v>26</v>
      </c>
      <c r="T1052" s="227">
        <v>26</v>
      </c>
      <c r="U1052" s="227">
        <v>26</v>
      </c>
      <c r="V1052" s="227">
        <v>26</v>
      </c>
      <c r="W1052" s="227">
        <v>26</v>
      </c>
      <c r="X1052" s="227">
        <v>26</v>
      </c>
      <c r="Y1052" s="227">
        <v>26</v>
      </c>
      <c r="Z1052" s="227">
        <v>26</v>
      </c>
      <c r="AA1052" s="227">
        <v>26</v>
      </c>
      <c r="AB1052" s="227">
        <v>26</v>
      </c>
      <c r="AC1052" s="227">
        <v>26</v>
      </c>
      <c r="AD1052" s="227">
        <v>26</v>
      </c>
      <c r="AE1052" s="226">
        <v>26</v>
      </c>
      <c r="AF1052" s="227">
        <v>26</v>
      </c>
      <c r="AG1052" s="227">
        <v>26</v>
      </c>
      <c r="AH1052" s="227">
        <v>26</v>
      </c>
      <c r="AI1052" s="227">
        <v>26</v>
      </c>
      <c r="AJ1052" s="227">
        <v>26</v>
      </c>
      <c r="AK1052" s="227">
        <v>26</v>
      </c>
      <c r="AL1052" s="227">
        <v>26</v>
      </c>
      <c r="AM1052" s="227">
        <v>26</v>
      </c>
      <c r="AN1052" s="227">
        <v>26</v>
      </c>
      <c r="AO1052" s="227">
        <v>26</v>
      </c>
      <c r="AP1052" s="228">
        <v>26</v>
      </c>
      <c r="AQ1052" s="227"/>
    </row>
    <row r="1053" spans="1:43" s="13" customFormat="1" ht="12.75" outlineLevel="2" x14ac:dyDescent="0.2">
      <c r="A1053" s="360" t="s">
        <v>1662</v>
      </c>
      <c r="B1053" s="361" t="s">
        <v>2532</v>
      </c>
      <c r="C1053" s="362" t="s">
        <v>3363</v>
      </c>
      <c r="D1053" s="363"/>
      <c r="E1053" s="364"/>
      <c r="F1053" s="227">
        <v>-274522.59000000003</v>
      </c>
      <c r="G1053" s="227">
        <v>-274522.59000000003</v>
      </c>
      <c r="H1053" s="227">
        <f t="shared" si="134"/>
        <v>0</v>
      </c>
      <c r="I1053" s="437">
        <f t="shared" si="135"/>
        <v>0</v>
      </c>
      <c r="J1053" s="437"/>
      <c r="K1053" s="365"/>
      <c r="L1053" s="18">
        <v>-274522.59000000003</v>
      </c>
      <c r="M1053" s="234">
        <f t="shared" si="136"/>
        <v>0</v>
      </c>
      <c r="N1053" s="365"/>
      <c r="O1053" s="18">
        <v>-274522.59000000003</v>
      </c>
      <c r="P1053" s="234">
        <f t="shared" si="137"/>
        <v>0</v>
      </c>
      <c r="Q1053" s="353"/>
      <c r="R1053" s="226">
        <v>-289028.39</v>
      </c>
      <c r="S1053" s="226">
        <v>-289028.39</v>
      </c>
      <c r="T1053" s="227">
        <v>-281097.15000000002</v>
      </c>
      <c r="U1053" s="227">
        <v>-275874.76</v>
      </c>
      <c r="V1053" s="227">
        <v>-275868.24</v>
      </c>
      <c r="W1053" s="227">
        <v>-275868.24</v>
      </c>
      <c r="X1053" s="227">
        <v>-275868.24</v>
      </c>
      <c r="Y1053" s="227">
        <v>-275868.24</v>
      </c>
      <c r="Z1053" s="227">
        <v>-274236.67</v>
      </c>
      <c r="AA1053" s="227">
        <v>-274522.59000000003</v>
      </c>
      <c r="AB1053" s="227">
        <v>-274522.59000000003</v>
      </c>
      <c r="AC1053" s="227">
        <v>-274522.59000000003</v>
      </c>
      <c r="AD1053" s="227">
        <v>-274522.59000000003</v>
      </c>
      <c r="AE1053" s="226">
        <v>-274522.59000000003</v>
      </c>
      <c r="AF1053" s="227">
        <v>-274522.59000000003</v>
      </c>
      <c r="AG1053" s="227">
        <v>-274522.59000000003</v>
      </c>
      <c r="AH1053" s="227">
        <v>-274522.59000000003</v>
      </c>
      <c r="AI1053" s="227">
        <v>-274522.59000000003</v>
      </c>
      <c r="AJ1053" s="227">
        <v>-274522.59000000003</v>
      </c>
      <c r="AK1053" s="227">
        <v>-274522.59000000003</v>
      </c>
      <c r="AL1053" s="227">
        <v>-274522.59000000003</v>
      </c>
      <c r="AM1053" s="227">
        <v>-274522.59000000003</v>
      </c>
      <c r="AN1053" s="227">
        <v>-274522.59000000003</v>
      </c>
      <c r="AO1053" s="227">
        <v>-274522.59000000003</v>
      </c>
      <c r="AP1053" s="228">
        <v>-274522.59000000003</v>
      </c>
      <c r="AQ1053" s="227"/>
    </row>
    <row r="1054" spans="1:43" s="13" customFormat="1" ht="12.75" outlineLevel="2" x14ac:dyDescent="0.2">
      <c r="A1054" s="360" t="s">
        <v>1663</v>
      </c>
      <c r="B1054" s="361" t="s">
        <v>2533</v>
      </c>
      <c r="C1054" s="362" t="s">
        <v>3363</v>
      </c>
      <c r="D1054" s="363"/>
      <c r="E1054" s="364"/>
      <c r="F1054" s="227">
        <v>-363105.71</v>
      </c>
      <c r="G1054" s="227">
        <v>-489554.52</v>
      </c>
      <c r="H1054" s="227">
        <f t="shared" si="134"/>
        <v>126448.81</v>
      </c>
      <c r="I1054" s="437">
        <f t="shared" si="135"/>
        <v>0.25829362171959924</v>
      </c>
      <c r="J1054" s="437"/>
      <c r="K1054" s="365"/>
      <c r="L1054" s="18">
        <v>-489554.52</v>
      </c>
      <c r="M1054" s="234">
        <f t="shared" si="136"/>
        <v>126448.81</v>
      </c>
      <c r="N1054" s="365"/>
      <c r="O1054" s="18">
        <v>-363105.71</v>
      </c>
      <c r="P1054" s="234">
        <f t="shared" si="137"/>
        <v>0</v>
      </c>
      <c r="Q1054" s="353"/>
      <c r="R1054" s="226">
        <v>0</v>
      </c>
      <c r="S1054" s="226">
        <v>-486800</v>
      </c>
      <c r="T1054" s="227">
        <v>-486800</v>
      </c>
      <c r="U1054" s="227">
        <v>-486800</v>
      </c>
      <c r="V1054" s="227">
        <v>-486800</v>
      </c>
      <c r="W1054" s="227">
        <v>-486800</v>
      </c>
      <c r="X1054" s="227">
        <v>-486800</v>
      </c>
      <c r="Y1054" s="227">
        <v>-486800</v>
      </c>
      <c r="Z1054" s="227">
        <v>-489323.79000000004</v>
      </c>
      <c r="AA1054" s="227">
        <v>-489554.52</v>
      </c>
      <c r="AB1054" s="227">
        <v>-489554.52</v>
      </c>
      <c r="AC1054" s="227">
        <v>-489554.52</v>
      </c>
      <c r="AD1054" s="227">
        <v>-489554.52</v>
      </c>
      <c r="AE1054" s="226">
        <v>-380632.10000000003</v>
      </c>
      <c r="AF1054" s="227">
        <v>-379261.52</v>
      </c>
      <c r="AG1054" s="227">
        <v>-373456.97000000003</v>
      </c>
      <c r="AH1054" s="227">
        <v>-373456.97000000003</v>
      </c>
      <c r="AI1054" s="227">
        <v>-373456.97000000003</v>
      </c>
      <c r="AJ1054" s="227">
        <v>-373456.97000000003</v>
      </c>
      <c r="AK1054" s="227">
        <v>-373451.57</v>
      </c>
      <c r="AL1054" s="227">
        <v>-366562.45</v>
      </c>
      <c r="AM1054" s="227">
        <v>-366851.57</v>
      </c>
      <c r="AN1054" s="227">
        <v>-363158.35000000003</v>
      </c>
      <c r="AO1054" s="227">
        <v>-363105.71</v>
      </c>
      <c r="AP1054" s="228">
        <v>-363105.71</v>
      </c>
      <c r="AQ1054" s="227"/>
    </row>
    <row r="1055" spans="1:43" s="13" customFormat="1" ht="12.75" outlineLevel="2" x14ac:dyDescent="0.2">
      <c r="A1055" s="360" t="s">
        <v>1664</v>
      </c>
      <c r="B1055" s="361" t="s">
        <v>2534</v>
      </c>
      <c r="C1055" s="362" t="s">
        <v>3363</v>
      </c>
      <c r="D1055" s="363"/>
      <c r="E1055" s="364"/>
      <c r="F1055" s="227">
        <v>-393459.87</v>
      </c>
      <c r="G1055" s="227">
        <v>0</v>
      </c>
      <c r="H1055" s="227">
        <f t="shared" si="134"/>
        <v>-393459.87</v>
      </c>
      <c r="I1055" s="437" t="str">
        <f t="shared" si="135"/>
        <v>N.M.</v>
      </c>
      <c r="J1055" s="437"/>
      <c r="K1055" s="365"/>
      <c r="L1055" s="18">
        <v>0</v>
      </c>
      <c r="M1055" s="234">
        <f t="shared" si="136"/>
        <v>-393459.87</v>
      </c>
      <c r="N1055" s="365"/>
      <c r="O1055" s="18">
        <v>-529539.94999999995</v>
      </c>
      <c r="P1055" s="234">
        <f t="shared" si="137"/>
        <v>136080.07999999996</v>
      </c>
      <c r="Q1055" s="353"/>
      <c r="R1055" s="226">
        <v>0</v>
      </c>
      <c r="S1055" s="226">
        <v>0</v>
      </c>
      <c r="T1055" s="227">
        <v>0</v>
      </c>
      <c r="U1055" s="227">
        <v>0</v>
      </c>
      <c r="V1055" s="227">
        <v>0</v>
      </c>
      <c r="W1055" s="227">
        <v>0</v>
      </c>
      <c r="X1055" s="227">
        <v>0</v>
      </c>
      <c r="Y1055" s="227">
        <v>0</v>
      </c>
      <c r="Z1055" s="227">
        <v>0</v>
      </c>
      <c r="AA1055" s="227">
        <v>0</v>
      </c>
      <c r="AB1055" s="227">
        <v>0</v>
      </c>
      <c r="AC1055" s="227">
        <v>0</v>
      </c>
      <c r="AD1055" s="227">
        <v>0</v>
      </c>
      <c r="AE1055" s="226">
        <v>-525700</v>
      </c>
      <c r="AF1055" s="227">
        <v>-525700</v>
      </c>
      <c r="AG1055" s="227">
        <v>-525700</v>
      </c>
      <c r="AH1055" s="227">
        <v>-525700</v>
      </c>
      <c r="AI1055" s="227">
        <v>-525700</v>
      </c>
      <c r="AJ1055" s="227">
        <v>-522939.95</v>
      </c>
      <c r="AK1055" s="227">
        <v>-529539.94999999995</v>
      </c>
      <c r="AL1055" s="227">
        <v>-529539.94999999995</v>
      </c>
      <c r="AM1055" s="227">
        <v>-529539.94999999995</v>
      </c>
      <c r="AN1055" s="227">
        <v>-529539.94999999995</v>
      </c>
      <c r="AO1055" s="227">
        <v>-529539.94999999995</v>
      </c>
      <c r="AP1055" s="228">
        <v>-393459.87</v>
      </c>
      <c r="AQ1055" s="227"/>
    </row>
    <row r="1056" spans="1:43" s="13" customFormat="1" ht="12.75" outlineLevel="2" x14ac:dyDescent="0.2">
      <c r="A1056" s="360" t="s">
        <v>1665</v>
      </c>
      <c r="B1056" s="361" t="s">
        <v>2535</v>
      </c>
      <c r="C1056" s="362" t="s">
        <v>3364</v>
      </c>
      <c r="D1056" s="363"/>
      <c r="E1056" s="364"/>
      <c r="F1056" s="227">
        <v>0</v>
      </c>
      <c r="G1056" s="227">
        <v>0</v>
      </c>
      <c r="H1056" s="227">
        <f t="shared" si="134"/>
        <v>0</v>
      </c>
      <c r="I1056" s="437">
        <f t="shared" si="135"/>
        <v>0</v>
      </c>
      <c r="J1056" s="437"/>
      <c r="K1056" s="365"/>
      <c r="L1056" s="18">
        <v>0</v>
      </c>
      <c r="M1056" s="234">
        <f t="shared" si="136"/>
        <v>0</v>
      </c>
      <c r="N1056" s="365"/>
      <c r="O1056" s="18">
        <v>0</v>
      </c>
      <c r="P1056" s="234">
        <f t="shared" si="137"/>
        <v>0</v>
      </c>
      <c r="Q1056" s="353"/>
      <c r="R1056" s="226">
        <v>-10019.44</v>
      </c>
      <c r="S1056" s="226">
        <v>-10019.44</v>
      </c>
      <c r="T1056" s="227">
        <v>-10019.44</v>
      </c>
      <c r="U1056" s="227">
        <v>-10019.44</v>
      </c>
      <c r="V1056" s="227">
        <v>-10019.44</v>
      </c>
      <c r="W1056" s="227">
        <v>804.98</v>
      </c>
      <c r="X1056" s="227">
        <v>0</v>
      </c>
      <c r="Y1056" s="227">
        <v>0</v>
      </c>
      <c r="Z1056" s="227">
        <v>0</v>
      </c>
      <c r="AA1056" s="227">
        <v>0</v>
      </c>
      <c r="AB1056" s="227">
        <v>0</v>
      </c>
      <c r="AC1056" s="227">
        <v>0</v>
      </c>
      <c r="AD1056" s="227">
        <v>0</v>
      </c>
      <c r="AE1056" s="226">
        <v>0</v>
      </c>
      <c r="AF1056" s="227">
        <v>0</v>
      </c>
      <c r="AG1056" s="227">
        <v>0</v>
      </c>
      <c r="AH1056" s="227">
        <v>0</v>
      </c>
      <c r="AI1056" s="227">
        <v>0</v>
      </c>
      <c r="AJ1056" s="227">
        <v>0</v>
      </c>
      <c r="AK1056" s="227">
        <v>0</v>
      </c>
      <c r="AL1056" s="227">
        <v>0</v>
      </c>
      <c r="AM1056" s="227">
        <v>0</v>
      </c>
      <c r="AN1056" s="227">
        <v>0</v>
      </c>
      <c r="AO1056" s="227">
        <v>0</v>
      </c>
      <c r="AP1056" s="228">
        <v>0</v>
      </c>
      <c r="AQ1056" s="227"/>
    </row>
    <row r="1057" spans="1:43" s="13" customFormat="1" ht="12.75" outlineLevel="2" x14ac:dyDescent="0.2">
      <c r="A1057" s="360" t="s">
        <v>1666</v>
      </c>
      <c r="B1057" s="361" t="s">
        <v>2536</v>
      </c>
      <c r="C1057" s="362" t="s">
        <v>3364</v>
      </c>
      <c r="D1057" s="363"/>
      <c r="E1057" s="364"/>
      <c r="F1057" s="227">
        <v>0</v>
      </c>
      <c r="G1057" s="227">
        <v>0</v>
      </c>
      <c r="H1057" s="227">
        <f t="shared" si="134"/>
        <v>0</v>
      </c>
      <c r="I1057" s="437">
        <f t="shared" si="135"/>
        <v>0</v>
      </c>
      <c r="J1057" s="437"/>
      <c r="K1057" s="365"/>
      <c r="L1057" s="18">
        <v>0</v>
      </c>
      <c r="M1057" s="234">
        <f t="shared" si="136"/>
        <v>0</v>
      </c>
      <c r="N1057" s="365"/>
      <c r="O1057" s="18">
        <v>0</v>
      </c>
      <c r="P1057" s="234">
        <f t="shared" si="137"/>
        <v>0</v>
      </c>
      <c r="Q1057" s="353"/>
      <c r="R1057" s="226">
        <v>0</v>
      </c>
      <c r="S1057" s="226">
        <v>-1110</v>
      </c>
      <c r="T1057" s="227">
        <v>-2220</v>
      </c>
      <c r="U1057" s="227">
        <v>-3330</v>
      </c>
      <c r="V1057" s="227">
        <v>-4440</v>
      </c>
      <c r="W1057" s="227">
        <v>-5550</v>
      </c>
      <c r="X1057" s="227">
        <v>-6660</v>
      </c>
      <c r="Y1057" s="227">
        <v>-7770</v>
      </c>
      <c r="Z1057" s="227">
        <v>-8880</v>
      </c>
      <c r="AA1057" s="227">
        <v>-7009.4400000000005</v>
      </c>
      <c r="AB1057" s="227">
        <v>2507.66</v>
      </c>
      <c r="AC1057" s="227">
        <v>1397.66</v>
      </c>
      <c r="AD1057" s="227">
        <v>0</v>
      </c>
      <c r="AE1057" s="226">
        <v>0</v>
      </c>
      <c r="AF1057" s="227">
        <v>0</v>
      </c>
      <c r="AG1057" s="227">
        <v>0</v>
      </c>
      <c r="AH1057" s="227">
        <v>0</v>
      </c>
      <c r="AI1057" s="227">
        <v>0</v>
      </c>
      <c r="AJ1057" s="227">
        <v>0</v>
      </c>
      <c r="AK1057" s="227">
        <v>0</v>
      </c>
      <c r="AL1057" s="227">
        <v>0</v>
      </c>
      <c r="AM1057" s="227">
        <v>0</v>
      </c>
      <c r="AN1057" s="227">
        <v>0</v>
      </c>
      <c r="AO1057" s="227">
        <v>0</v>
      </c>
      <c r="AP1057" s="228">
        <v>0</v>
      </c>
      <c r="AQ1057" s="227"/>
    </row>
    <row r="1058" spans="1:43" s="13" customFormat="1" ht="12.75" outlineLevel="2" x14ac:dyDescent="0.2">
      <c r="A1058" s="360" t="s">
        <v>1667</v>
      </c>
      <c r="B1058" s="361" t="s">
        <v>2537</v>
      </c>
      <c r="C1058" s="362" t="s">
        <v>3364</v>
      </c>
      <c r="D1058" s="363"/>
      <c r="E1058" s="364"/>
      <c r="F1058" s="227">
        <v>9</v>
      </c>
      <c r="G1058" s="227">
        <v>0</v>
      </c>
      <c r="H1058" s="227">
        <f t="shared" si="134"/>
        <v>9</v>
      </c>
      <c r="I1058" s="437" t="str">
        <f t="shared" si="135"/>
        <v>N.M.</v>
      </c>
      <c r="J1058" s="437"/>
      <c r="K1058" s="365"/>
      <c r="L1058" s="18">
        <v>0</v>
      </c>
      <c r="M1058" s="234">
        <f t="shared" si="136"/>
        <v>9</v>
      </c>
      <c r="N1058" s="365"/>
      <c r="O1058" s="18">
        <v>1146</v>
      </c>
      <c r="P1058" s="234">
        <f t="shared" si="137"/>
        <v>-1137</v>
      </c>
      <c r="Q1058" s="353"/>
      <c r="R1058" s="226">
        <v>0</v>
      </c>
      <c r="S1058" s="226">
        <v>0</v>
      </c>
      <c r="T1058" s="227">
        <v>0</v>
      </c>
      <c r="U1058" s="227">
        <v>0</v>
      </c>
      <c r="V1058" s="227">
        <v>0</v>
      </c>
      <c r="W1058" s="227">
        <v>0</v>
      </c>
      <c r="X1058" s="227">
        <v>0</v>
      </c>
      <c r="Y1058" s="227">
        <v>0</v>
      </c>
      <c r="Z1058" s="227">
        <v>0</v>
      </c>
      <c r="AA1058" s="227">
        <v>0</v>
      </c>
      <c r="AB1058" s="227">
        <v>0</v>
      </c>
      <c r="AC1058" s="227">
        <v>0</v>
      </c>
      <c r="AD1058" s="227">
        <v>0</v>
      </c>
      <c r="AE1058" s="226">
        <v>-1133</v>
      </c>
      <c r="AF1058" s="227">
        <v>-2266</v>
      </c>
      <c r="AG1058" s="227">
        <v>-3399</v>
      </c>
      <c r="AH1058" s="227">
        <v>-4532</v>
      </c>
      <c r="AI1058" s="227">
        <v>-5665</v>
      </c>
      <c r="AJ1058" s="227">
        <v>-6798</v>
      </c>
      <c r="AK1058" s="227">
        <v>-7931</v>
      </c>
      <c r="AL1058" s="227">
        <v>-9064</v>
      </c>
      <c r="AM1058" s="227">
        <v>-7216.4400000000005</v>
      </c>
      <c r="AN1058" s="227">
        <v>2279</v>
      </c>
      <c r="AO1058" s="227">
        <v>1146</v>
      </c>
      <c r="AP1058" s="228">
        <v>9</v>
      </c>
      <c r="AQ1058" s="227"/>
    </row>
    <row r="1059" spans="1:43" s="13" customFormat="1" ht="12.75" outlineLevel="2" x14ac:dyDescent="0.2">
      <c r="A1059" s="360" t="s">
        <v>1668</v>
      </c>
      <c r="B1059" s="361" t="s">
        <v>2538</v>
      </c>
      <c r="C1059" s="362" t="s">
        <v>3365</v>
      </c>
      <c r="D1059" s="363"/>
      <c r="E1059" s="364"/>
      <c r="F1059" s="227">
        <v>-201573.64</v>
      </c>
      <c r="G1059" s="227">
        <v>-383428.18</v>
      </c>
      <c r="H1059" s="227">
        <f t="shared" si="134"/>
        <v>181854.53999999998</v>
      </c>
      <c r="I1059" s="437">
        <f t="shared" si="135"/>
        <v>0.47428579714719971</v>
      </c>
      <c r="J1059" s="437"/>
      <c r="K1059" s="365"/>
      <c r="L1059" s="18">
        <v>-383428.18</v>
      </c>
      <c r="M1059" s="234">
        <f t="shared" si="136"/>
        <v>181854.53999999998</v>
      </c>
      <c r="N1059" s="365"/>
      <c r="O1059" s="18">
        <v>-188474.75</v>
      </c>
      <c r="P1059" s="234">
        <f t="shared" si="137"/>
        <v>-13098.890000000014</v>
      </c>
      <c r="Q1059" s="353"/>
      <c r="R1059" s="226">
        <v>-500743.93</v>
      </c>
      <c r="S1059" s="226">
        <v>-526354.69000000006</v>
      </c>
      <c r="T1059" s="227">
        <v>-550573.32999999996</v>
      </c>
      <c r="U1059" s="227">
        <v>-74308.69</v>
      </c>
      <c r="V1059" s="227">
        <v>-99275.19</v>
      </c>
      <c r="W1059" s="227">
        <v>-124241.73</v>
      </c>
      <c r="X1059" s="227">
        <v>-147647.15</v>
      </c>
      <c r="Y1059" s="227">
        <v>-170007.72</v>
      </c>
      <c r="Z1059" s="227">
        <v>-194378.87</v>
      </c>
      <c r="AA1059" s="227">
        <v>-257793.14</v>
      </c>
      <c r="AB1059" s="227">
        <v>-296071.96000000002</v>
      </c>
      <c r="AC1059" s="227">
        <v>-334350.36</v>
      </c>
      <c r="AD1059" s="227">
        <v>-383428.18</v>
      </c>
      <c r="AE1059" s="226">
        <v>-389296.4</v>
      </c>
      <c r="AF1059" s="227">
        <v>-413158.47000000003</v>
      </c>
      <c r="AG1059" s="227">
        <v>-70269.53</v>
      </c>
      <c r="AH1059" s="227">
        <v>-93692.67</v>
      </c>
      <c r="AI1059" s="227">
        <v>-100960.39</v>
      </c>
      <c r="AJ1059" s="227">
        <v>-152821.12</v>
      </c>
      <c r="AK1059" s="227">
        <v>-180338.39</v>
      </c>
      <c r="AL1059" s="227">
        <v>-207855.78</v>
      </c>
      <c r="AM1059" s="227">
        <v>-157539.53</v>
      </c>
      <c r="AN1059" s="227">
        <v>-177203.58000000002</v>
      </c>
      <c r="AO1059" s="227">
        <v>-188474.75</v>
      </c>
      <c r="AP1059" s="228">
        <v>-201573.64</v>
      </c>
      <c r="AQ1059" s="227"/>
    </row>
    <row r="1060" spans="1:43" s="13" customFormat="1" ht="12.75" outlineLevel="2" x14ac:dyDescent="0.2">
      <c r="A1060" s="360" t="s">
        <v>1669</v>
      </c>
      <c r="B1060" s="361" t="s">
        <v>2539</v>
      </c>
      <c r="C1060" s="362" t="s">
        <v>3366</v>
      </c>
      <c r="D1060" s="363"/>
      <c r="E1060" s="364"/>
      <c r="F1060" s="227">
        <v>0</v>
      </c>
      <c r="G1060" s="227">
        <v>0</v>
      </c>
      <c r="H1060" s="227">
        <f t="shared" si="134"/>
        <v>0</v>
      </c>
      <c r="I1060" s="437">
        <f t="shared" si="135"/>
        <v>0</v>
      </c>
      <c r="J1060" s="437"/>
      <c r="K1060" s="365"/>
      <c r="L1060" s="18">
        <v>0</v>
      </c>
      <c r="M1060" s="234">
        <f t="shared" si="136"/>
        <v>0</v>
      </c>
      <c r="N1060" s="365"/>
      <c r="O1060" s="18">
        <v>0</v>
      </c>
      <c r="P1060" s="234">
        <f t="shared" si="137"/>
        <v>0</v>
      </c>
      <c r="Q1060" s="353"/>
      <c r="R1060" s="226">
        <v>-833102.14</v>
      </c>
      <c r="S1060" s="226">
        <v>-833102.14</v>
      </c>
      <c r="T1060" s="227">
        <v>-833102.14</v>
      </c>
      <c r="U1060" s="227">
        <v>-833102.14</v>
      </c>
      <c r="V1060" s="227">
        <v>-833102.14</v>
      </c>
      <c r="W1060" s="227">
        <v>-833102.14</v>
      </c>
      <c r="X1060" s="227">
        <v>-833102.14</v>
      </c>
      <c r="Y1060" s="227">
        <v>-833102.14</v>
      </c>
      <c r="Z1060" s="227">
        <v>-833102.14</v>
      </c>
      <c r="AA1060" s="227">
        <v>-833102.14</v>
      </c>
      <c r="AB1060" s="227">
        <v>-833102.14</v>
      </c>
      <c r="AC1060" s="227">
        <v>-833102.14</v>
      </c>
      <c r="AD1060" s="227">
        <v>0</v>
      </c>
      <c r="AE1060" s="226">
        <v>0</v>
      </c>
      <c r="AF1060" s="227">
        <v>0</v>
      </c>
      <c r="AG1060" s="227">
        <v>0</v>
      </c>
      <c r="AH1060" s="227">
        <v>0</v>
      </c>
      <c r="AI1060" s="227">
        <v>0</v>
      </c>
      <c r="AJ1060" s="227">
        <v>0</v>
      </c>
      <c r="AK1060" s="227">
        <v>0</v>
      </c>
      <c r="AL1060" s="227">
        <v>0</v>
      </c>
      <c r="AM1060" s="227">
        <v>0</v>
      </c>
      <c r="AN1060" s="227">
        <v>0</v>
      </c>
      <c r="AO1060" s="227">
        <v>0</v>
      </c>
      <c r="AP1060" s="228">
        <v>0</v>
      </c>
      <c r="AQ1060" s="227"/>
    </row>
    <row r="1061" spans="1:43" s="13" customFormat="1" ht="12.75" outlineLevel="2" x14ac:dyDescent="0.2">
      <c r="A1061" s="360" t="s">
        <v>1670</v>
      </c>
      <c r="B1061" s="361" t="s">
        <v>2540</v>
      </c>
      <c r="C1061" s="362" t="s">
        <v>3367</v>
      </c>
      <c r="D1061" s="363"/>
      <c r="E1061" s="364"/>
      <c r="F1061" s="227">
        <v>0</v>
      </c>
      <c r="G1061" s="227">
        <v>-942683.70000000007</v>
      </c>
      <c r="H1061" s="227">
        <f t="shared" si="134"/>
        <v>942683.70000000007</v>
      </c>
      <c r="I1061" s="437" t="str">
        <f t="shared" si="135"/>
        <v>N.M.</v>
      </c>
      <c r="J1061" s="437"/>
      <c r="K1061" s="365"/>
      <c r="L1061" s="18">
        <v>-942683.70000000007</v>
      </c>
      <c r="M1061" s="234">
        <f t="shared" si="136"/>
        <v>942683.70000000007</v>
      </c>
      <c r="N1061" s="365"/>
      <c r="O1061" s="18">
        <v>-942683.70000000007</v>
      </c>
      <c r="P1061" s="234">
        <f t="shared" si="137"/>
        <v>942683.70000000007</v>
      </c>
      <c r="Q1061" s="353"/>
      <c r="R1061" s="226">
        <v>-833102.15</v>
      </c>
      <c r="S1061" s="226">
        <v>-833102.15</v>
      </c>
      <c r="T1061" s="227">
        <v>-833102.15</v>
      </c>
      <c r="U1061" s="227">
        <v>-833102.15</v>
      </c>
      <c r="V1061" s="227">
        <v>-833102.15</v>
      </c>
      <c r="W1061" s="227">
        <v>-833102.15</v>
      </c>
      <c r="X1061" s="227">
        <v>-833102.15</v>
      </c>
      <c r="Y1061" s="227">
        <v>-833102.15</v>
      </c>
      <c r="Z1061" s="227">
        <v>-833102.15</v>
      </c>
      <c r="AA1061" s="227">
        <v>-833102.15</v>
      </c>
      <c r="AB1061" s="227">
        <v>-833102.15</v>
      </c>
      <c r="AC1061" s="227">
        <v>-833102.15</v>
      </c>
      <c r="AD1061" s="227">
        <v>-942683.70000000007</v>
      </c>
      <c r="AE1061" s="226">
        <v>-942683.70000000007</v>
      </c>
      <c r="AF1061" s="227">
        <v>-942683.70000000007</v>
      </c>
      <c r="AG1061" s="227">
        <v>-942683.70000000007</v>
      </c>
      <c r="AH1061" s="227">
        <v>-942683.70000000007</v>
      </c>
      <c r="AI1061" s="227">
        <v>-942683.70000000007</v>
      </c>
      <c r="AJ1061" s="227">
        <v>-942683.70000000007</v>
      </c>
      <c r="AK1061" s="227">
        <v>-942683.70000000007</v>
      </c>
      <c r="AL1061" s="227">
        <v>-942683.70000000007</v>
      </c>
      <c r="AM1061" s="227">
        <v>-942683.70000000007</v>
      </c>
      <c r="AN1061" s="227">
        <v>-942683.70000000007</v>
      </c>
      <c r="AO1061" s="227">
        <v>-942683.70000000007</v>
      </c>
      <c r="AP1061" s="228">
        <v>0</v>
      </c>
      <c r="AQ1061" s="227"/>
    </row>
    <row r="1062" spans="1:43" s="13" customFormat="1" ht="12.75" outlineLevel="2" x14ac:dyDescent="0.2">
      <c r="A1062" s="360" t="s">
        <v>1671</v>
      </c>
      <c r="B1062" s="361" t="s">
        <v>2541</v>
      </c>
      <c r="C1062" s="362" t="s">
        <v>3368</v>
      </c>
      <c r="D1062" s="363"/>
      <c r="E1062" s="364"/>
      <c r="F1062" s="227">
        <v>0</v>
      </c>
      <c r="G1062" s="227">
        <v>0</v>
      </c>
      <c r="H1062" s="227">
        <f t="shared" si="134"/>
        <v>0</v>
      </c>
      <c r="I1062" s="437">
        <f t="shared" si="135"/>
        <v>0</v>
      </c>
      <c r="J1062" s="437"/>
      <c r="K1062" s="365"/>
      <c r="L1062" s="18">
        <v>0</v>
      </c>
      <c r="M1062" s="234">
        <f t="shared" si="136"/>
        <v>0</v>
      </c>
      <c r="N1062" s="365"/>
      <c r="O1062" s="18">
        <v>296567</v>
      </c>
      <c r="P1062" s="234">
        <f t="shared" si="137"/>
        <v>-296567</v>
      </c>
      <c r="Q1062" s="353"/>
      <c r="R1062" s="226">
        <v>0</v>
      </c>
      <c r="S1062" s="226">
        <v>0</v>
      </c>
      <c r="T1062" s="227">
        <v>0</v>
      </c>
      <c r="U1062" s="227">
        <v>0</v>
      </c>
      <c r="V1062" s="227">
        <v>0</v>
      </c>
      <c r="W1062" s="227">
        <v>0</v>
      </c>
      <c r="X1062" s="227">
        <v>0</v>
      </c>
      <c r="Y1062" s="227">
        <v>0</v>
      </c>
      <c r="Z1062" s="227">
        <v>0</v>
      </c>
      <c r="AA1062" s="227">
        <v>0</v>
      </c>
      <c r="AB1062" s="227">
        <v>0</v>
      </c>
      <c r="AC1062" s="227">
        <v>0</v>
      </c>
      <c r="AD1062" s="227">
        <v>0</v>
      </c>
      <c r="AE1062" s="226">
        <v>0</v>
      </c>
      <c r="AF1062" s="227">
        <v>0</v>
      </c>
      <c r="AG1062" s="227">
        <v>0</v>
      </c>
      <c r="AH1062" s="227">
        <v>0</v>
      </c>
      <c r="AI1062" s="227">
        <v>0</v>
      </c>
      <c r="AJ1062" s="227">
        <v>0</v>
      </c>
      <c r="AK1062" s="227">
        <v>0</v>
      </c>
      <c r="AL1062" s="227">
        <v>0</v>
      </c>
      <c r="AM1062" s="227">
        <v>0</v>
      </c>
      <c r="AN1062" s="227">
        <v>0</v>
      </c>
      <c r="AO1062" s="227">
        <v>296567</v>
      </c>
      <c r="AP1062" s="228">
        <v>0</v>
      </c>
      <c r="AQ1062" s="227"/>
    </row>
    <row r="1063" spans="1:43" s="13" customFormat="1" ht="12.75" outlineLevel="2" x14ac:dyDescent="0.2">
      <c r="A1063" s="360" t="s">
        <v>1672</v>
      </c>
      <c r="B1063" s="361" t="s">
        <v>2542</v>
      </c>
      <c r="C1063" s="362" t="s">
        <v>3369</v>
      </c>
      <c r="D1063" s="363"/>
      <c r="E1063" s="364"/>
      <c r="F1063" s="227">
        <v>-254583.33000000002</v>
      </c>
      <c r="G1063" s="227">
        <v>-254583.33000000002</v>
      </c>
      <c r="H1063" s="227">
        <f t="shared" si="134"/>
        <v>0</v>
      </c>
      <c r="I1063" s="437">
        <f t="shared" si="135"/>
        <v>0</v>
      </c>
      <c r="J1063" s="437"/>
      <c r="K1063" s="365"/>
      <c r="L1063" s="18">
        <v>-254583.33000000002</v>
      </c>
      <c r="M1063" s="234">
        <f t="shared" si="136"/>
        <v>0</v>
      </c>
      <c r="N1063" s="365"/>
      <c r="O1063" s="18">
        <v>-127291.67</v>
      </c>
      <c r="P1063" s="234">
        <f t="shared" si="137"/>
        <v>-127291.66000000002</v>
      </c>
      <c r="Q1063" s="353"/>
      <c r="R1063" s="226">
        <v>-254583.33000000002</v>
      </c>
      <c r="S1063" s="226">
        <v>-381875</v>
      </c>
      <c r="T1063" s="227">
        <v>-509166.67</v>
      </c>
      <c r="U1063" s="227">
        <v>-636458.34</v>
      </c>
      <c r="V1063" s="227">
        <v>-763750</v>
      </c>
      <c r="W1063" s="227">
        <v>-127291.67</v>
      </c>
      <c r="X1063" s="227">
        <v>-254583.34</v>
      </c>
      <c r="Y1063" s="227">
        <v>-381875</v>
      </c>
      <c r="Z1063" s="227">
        <v>-509166.67</v>
      </c>
      <c r="AA1063" s="227">
        <v>-636458.34</v>
      </c>
      <c r="AB1063" s="227">
        <v>-763750</v>
      </c>
      <c r="AC1063" s="227">
        <v>-127291.67</v>
      </c>
      <c r="AD1063" s="227">
        <v>-254583.33000000002</v>
      </c>
      <c r="AE1063" s="226">
        <v>-381875</v>
      </c>
      <c r="AF1063" s="227">
        <v>-509166.67</v>
      </c>
      <c r="AG1063" s="227">
        <v>-636458.34</v>
      </c>
      <c r="AH1063" s="227">
        <v>-763750</v>
      </c>
      <c r="AI1063" s="227">
        <v>-127291.67</v>
      </c>
      <c r="AJ1063" s="227">
        <v>-254583.34</v>
      </c>
      <c r="AK1063" s="227">
        <v>-381875</v>
      </c>
      <c r="AL1063" s="227">
        <v>-509166.67</v>
      </c>
      <c r="AM1063" s="227">
        <v>-636458.34</v>
      </c>
      <c r="AN1063" s="227">
        <v>-763750</v>
      </c>
      <c r="AO1063" s="227">
        <v>-127291.67</v>
      </c>
      <c r="AP1063" s="228">
        <v>-254583.33000000002</v>
      </c>
      <c r="AQ1063" s="227"/>
    </row>
    <row r="1064" spans="1:43" s="13" customFormat="1" ht="12.75" outlineLevel="2" x14ac:dyDescent="0.2">
      <c r="A1064" s="360" t="s">
        <v>1673</v>
      </c>
      <c r="B1064" s="361" t="s">
        <v>2543</v>
      </c>
      <c r="C1064" s="362" t="s">
        <v>3370</v>
      </c>
      <c r="D1064" s="363"/>
      <c r="E1064" s="364"/>
      <c r="F1064" s="227">
        <v>-2939357.89</v>
      </c>
      <c r="G1064" s="227">
        <v>-86618.07</v>
      </c>
      <c r="H1064" s="227">
        <f t="shared" si="134"/>
        <v>-2852739.8200000003</v>
      </c>
      <c r="I1064" s="437" t="str">
        <f t="shared" si="135"/>
        <v>N.M.</v>
      </c>
      <c r="J1064" s="437"/>
      <c r="K1064" s="365"/>
      <c r="L1064" s="18">
        <v>-86618.07</v>
      </c>
      <c r="M1064" s="234">
        <f t="shared" si="136"/>
        <v>-2852739.8200000003</v>
      </c>
      <c r="N1064" s="365"/>
      <c r="O1064" s="18">
        <v>-2670296.61</v>
      </c>
      <c r="P1064" s="234">
        <f t="shared" si="137"/>
        <v>-269061.28000000026</v>
      </c>
      <c r="Q1064" s="353"/>
      <c r="R1064" s="226">
        <v>-259968.76</v>
      </c>
      <c r="S1064" s="226">
        <v>-58718.76</v>
      </c>
      <c r="T1064" s="227">
        <v>-137767.37</v>
      </c>
      <c r="U1064" s="227">
        <v>-248243.06</v>
      </c>
      <c r="V1064" s="227">
        <v>-43364.590000000004</v>
      </c>
      <c r="W1064" s="227">
        <v>-143916.68</v>
      </c>
      <c r="X1064" s="227">
        <v>-292368.07</v>
      </c>
      <c r="Y1064" s="227">
        <v>-214048.62</v>
      </c>
      <c r="Z1064" s="227">
        <v>-431371.54000000004</v>
      </c>
      <c r="AA1064" s="227">
        <v>-279461.82</v>
      </c>
      <c r="AB1064" s="227">
        <v>-213270.84</v>
      </c>
      <c r="AC1064" s="227">
        <v>-314270.84000000003</v>
      </c>
      <c r="AD1064" s="227">
        <v>-86618.07</v>
      </c>
      <c r="AE1064" s="226">
        <v>-85527.790000000008</v>
      </c>
      <c r="AF1064" s="227">
        <v>-305159.73</v>
      </c>
      <c r="AG1064" s="227">
        <v>-646335.07999999996</v>
      </c>
      <c r="AH1064" s="227">
        <v>-334920.5</v>
      </c>
      <c r="AI1064" s="227">
        <v>-881039.31</v>
      </c>
      <c r="AJ1064" s="227">
        <v>-1111690.8400000001</v>
      </c>
      <c r="AK1064" s="227">
        <v>-714750.47</v>
      </c>
      <c r="AL1064" s="227">
        <v>-1777249.54</v>
      </c>
      <c r="AM1064" s="227">
        <v>-2346044.11</v>
      </c>
      <c r="AN1064" s="227">
        <v>-1779416.4</v>
      </c>
      <c r="AO1064" s="227">
        <v>-2670296.61</v>
      </c>
      <c r="AP1064" s="228">
        <v>-2939357.89</v>
      </c>
      <c r="AQ1064" s="227"/>
    </row>
    <row r="1065" spans="1:43" s="13" customFormat="1" ht="12.75" outlineLevel="2" x14ac:dyDescent="0.2">
      <c r="A1065" s="360" t="s">
        <v>1674</v>
      </c>
      <c r="B1065" s="361" t="s">
        <v>2544</v>
      </c>
      <c r="C1065" s="362" t="s">
        <v>3371</v>
      </c>
      <c r="D1065" s="363"/>
      <c r="E1065" s="364"/>
      <c r="F1065" s="227">
        <v>-5309707.74</v>
      </c>
      <c r="G1065" s="227">
        <v>-5309707.75</v>
      </c>
      <c r="H1065" s="227">
        <f t="shared" si="134"/>
        <v>9.9999997764825821E-3</v>
      </c>
      <c r="I1065" s="437">
        <f t="shared" si="135"/>
        <v>1.8833427840699108E-9</v>
      </c>
      <c r="J1065" s="437"/>
      <c r="K1065" s="365"/>
      <c r="L1065" s="18">
        <v>-5309707.75</v>
      </c>
      <c r="M1065" s="234">
        <f t="shared" si="136"/>
        <v>9.9999997764825821E-3</v>
      </c>
      <c r="N1065" s="365"/>
      <c r="O1065" s="18">
        <v>-10184686.93</v>
      </c>
      <c r="P1065" s="234">
        <f t="shared" si="137"/>
        <v>4874979.1899999995</v>
      </c>
      <c r="Q1065" s="353"/>
      <c r="R1065" s="226">
        <v>-5414429.9199999999</v>
      </c>
      <c r="S1065" s="226">
        <v>-8265992.4299999997</v>
      </c>
      <c r="T1065" s="227">
        <v>-11117554.939999999</v>
      </c>
      <c r="U1065" s="227">
        <v>-5794617.4500000002</v>
      </c>
      <c r="V1065" s="227">
        <v>-8646179.9600000009</v>
      </c>
      <c r="W1065" s="227">
        <v>-11497742.470000001</v>
      </c>
      <c r="X1065" s="227">
        <v>-5309707.75</v>
      </c>
      <c r="Y1065" s="227">
        <v>-7919603.5899999999</v>
      </c>
      <c r="Z1065" s="227">
        <v>-10529499.43</v>
      </c>
      <c r="AA1065" s="227">
        <v>-4964895.2699999996</v>
      </c>
      <c r="AB1065" s="227">
        <v>-7574791.0999999996</v>
      </c>
      <c r="AC1065" s="227">
        <v>-10184686.939999999</v>
      </c>
      <c r="AD1065" s="227">
        <v>-5309707.75</v>
      </c>
      <c r="AE1065" s="226">
        <v>-7919603.5899999999</v>
      </c>
      <c r="AF1065" s="227">
        <v>-10529499.43</v>
      </c>
      <c r="AG1065" s="227">
        <v>-4964895.25</v>
      </c>
      <c r="AH1065" s="227">
        <v>-7574791.0999999996</v>
      </c>
      <c r="AI1065" s="227">
        <v>-10184686.91</v>
      </c>
      <c r="AJ1065" s="227">
        <v>-5309707.75</v>
      </c>
      <c r="AK1065" s="227">
        <v>-7919603.5700000003</v>
      </c>
      <c r="AL1065" s="227">
        <v>-10529499.41</v>
      </c>
      <c r="AM1065" s="227">
        <v>-4964895.26</v>
      </c>
      <c r="AN1065" s="227">
        <v>-7574791.0899999999</v>
      </c>
      <c r="AO1065" s="227">
        <v>-10184686.93</v>
      </c>
      <c r="AP1065" s="228">
        <v>-5309707.74</v>
      </c>
      <c r="AQ1065" s="227"/>
    </row>
    <row r="1066" spans="1:43" s="13" customFormat="1" ht="12.75" outlineLevel="2" x14ac:dyDescent="0.2">
      <c r="A1066" s="360" t="s">
        <v>1675</v>
      </c>
      <c r="B1066" s="361" t="s">
        <v>2545</v>
      </c>
      <c r="C1066" s="362" t="s">
        <v>3372</v>
      </c>
      <c r="D1066" s="363"/>
      <c r="E1066" s="364"/>
      <c r="F1066" s="227">
        <v>-39230.450000000004</v>
      </c>
      <c r="G1066" s="227">
        <v>-34173.270000000004</v>
      </c>
      <c r="H1066" s="227">
        <f t="shared" si="134"/>
        <v>-5057.18</v>
      </c>
      <c r="I1066" s="437">
        <f t="shared" si="135"/>
        <v>-0.14798642330687112</v>
      </c>
      <c r="J1066" s="437"/>
      <c r="K1066" s="365"/>
      <c r="L1066" s="18">
        <v>-34173.270000000004</v>
      </c>
      <c r="M1066" s="234">
        <f t="shared" si="136"/>
        <v>-5057.18</v>
      </c>
      <c r="N1066" s="365"/>
      <c r="O1066" s="18">
        <v>-35670.47</v>
      </c>
      <c r="P1066" s="234">
        <f t="shared" si="137"/>
        <v>-3559.9800000000032</v>
      </c>
      <c r="Q1066" s="353"/>
      <c r="R1066" s="226">
        <v>-470350.2</v>
      </c>
      <c r="S1066" s="226">
        <v>-1683.39</v>
      </c>
      <c r="T1066" s="227">
        <v>-4021.4300000000003</v>
      </c>
      <c r="U1066" s="227">
        <v>-7780.28</v>
      </c>
      <c r="V1066" s="227">
        <v>-10291.969999999999</v>
      </c>
      <c r="W1066" s="227">
        <v>-12958.470000000001</v>
      </c>
      <c r="X1066" s="227">
        <v>-16523.670000000002</v>
      </c>
      <c r="Y1066" s="227">
        <v>-19143.32</v>
      </c>
      <c r="Z1066" s="227">
        <v>-21795.87</v>
      </c>
      <c r="AA1066" s="227">
        <v>-25352.81</v>
      </c>
      <c r="AB1066" s="227">
        <v>-27856.83</v>
      </c>
      <c r="AC1066" s="227">
        <v>-30338.79</v>
      </c>
      <c r="AD1066" s="227">
        <v>-34173.270000000004</v>
      </c>
      <c r="AE1066" s="226">
        <v>-1600.27</v>
      </c>
      <c r="AF1066" s="227">
        <v>-4234.4800000000005</v>
      </c>
      <c r="AG1066" s="227">
        <v>-8722.27</v>
      </c>
      <c r="AH1066" s="227">
        <v>-11550.24</v>
      </c>
      <c r="AI1066" s="227">
        <v>-14540.86</v>
      </c>
      <c r="AJ1066" s="227">
        <v>-18727.88</v>
      </c>
      <c r="AK1066" s="227">
        <v>-21996.41</v>
      </c>
      <c r="AL1066" s="227">
        <v>-25121.71</v>
      </c>
      <c r="AM1066" s="227">
        <v>-29340.18</v>
      </c>
      <c r="AN1066" s="227">
        <v>-32579.510000000002</v>
      </c>
      <c r="AO1066" s="227">
        <v>-35670.47</v>
      </c>
      <c r="AP1066" s="228">
        <v>-39230.450000000004</v>
      </c>
      <c r="AQ1066" s="227"/>
    </row>
    <row r="1067" spans="1:43" s="13" customFormat="1" ht="12.75" outlineLevel="2" x14ac:dyDescent="0.2">
      <c r="A1067" s="360" t="s">
        <v>1676</v>
      </c>
      <c r="B1067" s="361" t="s">
        <v>2546</v>
      </c>
      <c r="C1067" s="362" t="s">
        <v>3373</v>
      </c>
      <c r="D1067" s="363"/>
      <c r="E1067" s="364"/>
      <c r="F1067" s="227">
        <v>-4.0000000000000001E-3</v>
      </c>
      <c r="G1067" s="227">
        <v>-4.0000000000000001E-3</v>
      </c>
      <c r="H1067" s="227">
        <f t="shared" si="134"/>
        <v>0</v>
      </c>
      <c r="I1067" s="437">
        <f t="shared" si="135"/>
        <v>0</v>
      </c>
      <c r="J1067" s="437"/>
      <c r="K1067" s="365"/>
      <c r="L1067" s="18">
        <v>-4.0000000000000001E-3</v>
      </c>
      <c r="M1067" s="234">
        <f t="shared" si="136"/>
        <v>0</v>
      </c>
      <c r="N1067" s="365"/>
      <c r="O1067" s="18">
        <v>-4.0000000000000001E-3</v>
      </c>
      <c r="P1067" s="234">
        <f t="shared" si="137"/>
        <v>0</v>
      </c>
      <c r="Q1067" s="353"/>
      <c r="R1067" s="226">
        <v>-4.0000000000000001E-3</v>
      </c>
      <c r="S1067" s="226">
        <v>-4.0000000000000001E-3</v>
      </c>
      <c r="T1067" s="227">
        <v>-4.0000000000000001E-3</v>
      </c>
      <c r="U1067" s="227">
        <v>-4.0000000000000001E-3</v>
      </c>
      <c r="V1067" s="227">
        <v>-4.0000000000000001E-3</v>
      </c>
      <c r="W1067" s="227">
        <v>-4.0000000000000001E-3</v>
      </c>
      <c r="X1067" s="227">
        <v>-4.0000000000000001E-3</v>
      </c>
      <c r="Y1067" s="227">
        <v>-4.0000000000000001E-3</v>
      </c>
      <c r="Z1067" s="227">
        <v>-4.0000000000000001E-3</v>
      </c>
      <c r="AA1067" s="227">
        <v>-4.0000000000000001E-3</v>
      </c>
      <c r="AB1067" s="227">
        <v>-4.0000000000000001E-3</v>
      </c>
      <c r="AC1067" s="227">
        <v>-4.0000000000000001E-3</v>
      </c>
      <c r="AD1067" s="227">
        <v>-4.0000000000000001E-3</v>
      </c>
      <c r="AE1067" s="226">
        <v>-4.0000000000000001E-3</v>
      </c>
      <c r="AF1067" s="227">
        <v>-4.0000000000000001E-3</v>
      </c>
      <c r="AG1067" s="227">
        <v>-4.0000000000000001E-3</v>
      </c>
      <c r="AH1067" s="227">
        <v>-4.0000000000000001E-3</v>
      </c>
      <c r="AI1067" s="227">
        <v>-4.0000000000000001E-3</v>
      </c>
      <c r="AJ1067" s="227">
        <v>-4.0000000000000001E-3</v>
      </c>
      <c r="AK1067" s="227">
        <v>-4.0000000000000001E-3</v>
      </c>
      <c r="AL1067" s="227">
        <v>-4.0000000000000001E-3</v>
      </c>
      <c r="AM1067" s="227">
        <v>-4.0000000000000001E-3</v>
      </c>
      <c r="AN1067" s="227">
        <v>-4.0000000000000001E-3</v>
      </c>
      <c r="AO1067" s="227">
        <v>-4.0000000000000001E-3</v>
      </c>
      <c r="AP1067" s="228">
        <v>-4.0000000000000001E-3</v>
      </c>
      <c r="AQ1067" s="227"/>
    </row>
    <row r="1068" spans="1:43" s="13" customFormat="1" ht="12.75" outlineLevel="2" x14ac:dyDescent="0.2">
      <c r="A1068" s="360" t="s">
        <v>1677</v>
      </c>
      <c r="B1068" s="361" t="s">
        <v>2547</v>
      </c>
      <c r="C1068" s="362" t="s">
        <v>3374</v>
      </c>
      <c r="D1068" s="363"/>
      <c r="E1068" s="364"/>
      <c r="F1068" s="227">
        <v>0</v>
      </c>
      <c r="G1068" s="227">
        <v>0</v>
      </c>
      <c r="H1068" s="227">
        <f t="shared" si="134"/>
        <v>0</v>
      </c>
      <c r="I1068" s="437">
        <f t="shared" si="135"/>
        <v>0</v>
      </c>
      <c r="J1068" s="437"/>
      <c r="K1068" s="365"/>
      <c r="L1068" s="18">
        <v>0</v>
      </c>
      <c r="M1068" s="234">
        <f t="shared" si="136"/>
        <v>0</v>
      </c>
      <c r="N1068" s="365"/>
      <c r="O1068" s="18">
        <v>0</v>
      </c>
      <c r="P1068" s="234">
        <f t="shared" si="137"/>
        <v>0</v>
      </c>
      <c r="Q1068" s="353"/>
      <c r="R1068" s="226">
        <v>0</v>
      </c>
      <c r="S1068" s="226">
        <v>0</v>
      </c>
      <c r="T1068" s="227">
        <v>0</v>
      </c>
      <c r="U1068" s="227">
        <v>0</v>
      </c>
      <c r="V1068" s="227">
        <v>0</v>
      </c>
      <c r="W1068" s="227">
        <v>0</v>
      </c>
      <c r="X1068" s="227">
        <v>0</v>
      </c>
      <c r="Y1068" s="227">
        <v>0</v>
      </c>
      <c r="Z1068" s="227">
        <v>0</v>
      </c>
      <c r="AA1068" s="227">
        <v>0</v>
      </c>
      <c r="AB1068" s="227">
        <v>0</v>
      </c>
      <c r="AC1068" s="227">
        <v>0</v>
      </c>
      <c r="AD1068" s="227">
        <v>0</v>
      </c>
      <c r="AE1068" s="226">
        <v>-1237.45</v>
      </c>
      <c r="AF1068" s="227">
        <v>0</v>
      </c>
      <c r="AG1068" s="227">
        <v>0</v>
      </c>
      <c r="AH1068" s="227">
        <v>0</v>
      </c>
      <c r="AI1068" s="227">
        <v>0</v>
      </c>
      <c r="AJ1068" s="227">
        <v>0</v>
      </c>
      <c r="AK1068" s="227">
        <v>0</v>
      </c>
      <c r="AL1068" s="227">
        <v>0</v>
      </c>
      <c r="AM1068" s="227">
        <v>0</v>
      </c>
      <c r="AN1068" s="227">
        <v>0</v>
      </c>
      <c r="AO1068" s="227">
        <v>0</v>
      </c>
      <c r="AP1068" s="228">
        <v>0</v>
      </c>
      <c r="AQ1068" s="227"/>
    </row>
    <row r="1069" spans="1:43" s="13" customFormat="1" ht="12.75" outlineLevel="2" x14ac:dyDescent="0.2">
      <c r="A1069" s="360" t="s">
        <v>1678</v>
      </c>
      <c r="B1069" s="361" t="s">
        <v>2548</v>
      </c>
      <c r="C1069" s="362" t="s">
        <v>3375</v>
      </c>
      <c r="D1069" s="363"/>
      <c r="E1069" s="364"/>
      <c r="F1069" s="227">
        <v>-932447.88</v>
      </c>
      <c r="G1069" s="227">
        <v>-843466.95000000007</v>
      </c>
      <c r="H1069" s="227">
        <f t="shared" si="134"/>
        <v>-88980.929999999935</v>
      </c>
      <c r="I1069" s="437">
        <f t="shared" si="135"/>
        <v>-0.10549426981104586</v>
      </c>
      <c r="J1069" s="437"/>
      <c r="K1069" s="365"/>
      <c r="L1069" s="18">
        <v>-843466.95000000007</v>
      </c>
      <c r="M1069" s="234">
        <f t="shared" si="136"/>
        <v>-88980.929999999935</v>
      </c>
      <c r="N1069" s="365"/>
      <c r="O1069" s="18">
        <v>-793491.88</v>
      </c>
      <c r="P1069" s="234">
        <f t="shared" si="137"/>
        <v>-138956</v>
      </c>
      <c r="Q1069" s="353"/>
      <c r="R1069" s="226">
        <v>-634207.29</v>
      </c>
      <c r="S1069" s="226">
        <v>-742869.64</v>
      </c>
      <c r="T1069" s="227">
        <v>-711879.53</v>
      </c>
      <c r="U1069" s="227">
        <v>-723771.69000000006</v>
      </c>
      <c r="V1069" s="227">
        <v>-677169.13</v>
      </c>
      <c r="W1069" s="227">
        <v>-627809.95000000007</v>
      </c>
      <c r="X1069" s="227">
        <v>-661877.54</v>
      </c>
      <c r="Y1069" s="227">
        <v>-698666.52</v>
      </c>
      <c r="Z1069" s="227">
        <v>-739480.03</v>
      </c>
      <c r="AA1069" s="227">
        <v>-711866.23</v>
      </c>
      <c r="AB1069" s="227">
        <v>-610757.42000000004</v>
      </c>
      <c r="AC1069" s="227">
        <v>-668062.02</v>
      </c>
      <c r="AD1069" s="227">
        <v>-843466.95000000007</v>
      </c>
      <c r="AE1069" s="226">
        <v>-935506.20000000007</v>
      </c>
      <c r="AF1069" s="227">
        <v>-813342.95000000007</v>
      </c>
      <c r="AG1069" s="227">
        <v>-733231.48</v>
      </c>
      <c r="AH1069" s="227">
        <v>-687409.59</v>
      </c>
      <c r="AI1069" s="227">
        <v>-747887.52</v>
      </c>
      <c r="AJ1069" s="227">
        <v>-870968.51</v>
      </c>
      <c r="AK1069" s="227">
        <v>-889765.36</v>
      </c>
      <c r="AL1069" s="227">
        <v>-883041.62</v>
      </c>
      <c r="AM1069" s="227">
        <v>-728115.6</v>
      </c>
      <c r="AN1069" s="227">
        <v>-752824.42</v>
      </c>
      <c r="AO1069" s="227">
        <v>-793491.88</v>
      </c>
      <c r="AP1069" s="228">
        <v>-932447.88</v>
      </c>
      <c r="AQ1069" s="227"/>
    </row>
    <row r="1070" spans="1:43" s="13" customFormat="1" ht="12.75" outlineLevel="2" x14ac:dyDescent="0.2">
      <c r="A1070" s="360" t="s">
        <v>1679</v>
      </c>
      <c r="B1070" s="361" t="s">
        <v>2549</v>
      </c>
      <c r="C1070" s="362" t="s">
        <v>3376</v>
      </c>
      <c r="D1070" s="363"/>
      <c r="E1070" s="364"/>
      <c r="F1070" s="227">
        <v>-608261.71</v>
      </c>
      <c r="G1070" s="227">
        <v>-542115.25</v>
      </c>
      <c r="H1070" s="227">
        <f t="shared" ref="H1070:H1133" si="138">+F1070-G1070</f>
        <v>-66146.459999999963</v>
      </c>
      <c r="I1070" s="437">
        <f t="shared" ref="I1070:I1133" si="139">IF(G1070&lt;0,IF(H1070=0,0,IF(OR(G1070=0,F1070=0),"N.M.",IF(ABS(H1070/G1070)&gt;=10,"N.M.",H1070/(-G1070)))),IF(H1070=0,0,IF(OR(G1070=0,F1070=0),"N.M.",IF(ABS(H1070/G1070)&gt;=10,"N.M.",H1070/G1070))))</f>
        <v>-0.12201549393786647</v>
      </c>
      <c r="J1070" s="437"/>
      <c r="K1070" s="365"/>
      <c r="L1070" s="18">
        <v>-542115.25</v>
      </c>
      <c r="M1070" s="234">
        <f t="shared" ref="M1070:M1133" si="140">F1070-L1070</f>
        <v>-66146.459999999963</v>
      </c>
      <c r="N1070" s="365"/>
      <c r="O1070" s="18">
        <v>-395145.52</v>
      </c>
      <c r="P1070" s="234">
        <f t="shared" ref="P1070:P1133" si="141">+F1070-O1070</f>
        <v>-213116.18999999994</v>
      </c>
      <c r="Q1070" s="353"/>
      <c r="R1070" s="226">
        <v>-450224.78</v>
      </c>
      <c r="S1070" s="226">
        <v>-234366.76</v>
      </c>
      <c r="T1070" s="227">
        <v>-397747.64</v>
      </c>
      <c r="U1070" s="227">
        <v>-551616.18000000005</v>
      </c>
      <c r="V1070" s="227">
        <v>-204073.94</v>
      </c>
      <c r="W1070" s="227">
        <v>-335927.24</v>
      </c>
      <c r="X1070" s="227">
        <v>-491409.68</v>
      </c>
      <c r="Y1070" s="227">
        <v>-240298.30000000002</v>
      </c>
      <c r="Z1070" s="227">
        <v>-430974.76</v>
      </c>
      <c r="AA1070" s="227">
        <v>-609781.93000000005</v>
      </c>
      <c r="AB1070" s="227">
        <v>-209482.6</v>
      </c>
      <c r="AC1070" s="227">
        <v>-349334.39</v>
      </c>
      <c r="AD1070" s="227">
        <v>-542115.25</v>
      </c>
      <c r="AE1070" s="226">
        <v>-284078.63</v>
      </c>
      <c r="AF1070" s="227">
        <v>-441597.10000000003</v>
      </c>
      <c r="AG1070" s="227">
        <v>-576531.69000000006</v>
      </c>
      <c r="AH1070" s="227">
        <v>-202012.83000000002</v>
      </c>
      <c r="AI1070" s="227">
        <v>-357945.23</v>
      </c>
      <c r="AJ1070" s="227">
        <v>-563088.07000000007</v>
      </c>
      <c r="AK1070" s="227">
        <v>-301011.77</v>
      </c>
      <c r="AL1070" s="227">
        <v>-531347.29</v>
      </c>
      <c r="AM1070" s="227">
        <v>-703317.77</v>
      </c>
      <c r="AN1070" s="227">
        <v>-226323.84</v>
      </c>
      <c r="AO1070" s="227">
        <v>-395145.52</v>
      </c>
      <c r="AP1070" s="228">
        <v>-608261.71</v>
      </c>
      <c r="AQ1070" s="227"/>
    </row>
    <row r="1071" spans="1:43" s="13" customFormat="1" ht="12.75" outlineLevel="2" x14ac:dyDescent="0.2">
      <c r="A1071" s="360" t="s">
        <v>1680</v>
      </c>
      <c r="B1071" s="361" t="s">
        <v>2550</v>
      </c>
      <c r="C1071" s="362" t="s">
        <v>3377</v>
      </c>
      <c r="D1071" s="363"/>
      <c r="E1071" s="364"/>
      <c r="F1071" s="227">
        <v>-1465502.3599999999</v>
      </c>
      <c r="G1071" s="227">
        <v>-1324688.6499999999</v>
      </c>
      <c r="H1071" s="227">
        <f t="shared" si="138"/>
        <v>-140813.70999999996</v>
      </c>
      <c r="I1071" s="437">
        <f t="shared" si="139"/>
        <v>-0.10629947648453089</v>
      </c>
      <c r="J1071" s="437"/>
      <c r="K1071" s="365"/>
      <c r="L1071" s="18">
        <v>-1324688.6499999999</v>
      </c>
      <c r="M1071" s="234">
        <f t="shared" si="140"/>
        <v>-140813.70999999996</v>
      </c>
      <c r="N1071" s="365"/>
      <c r="O1071" s="18">
        <v>-1171953.28</v>
      </c>
      <c r="P1071" s="234">
        <f t="shared" si="141"/>
        <v>-293549.07999999984</v>
      </c>
      <c r="Q1071" s="353"/>
      <c r="R1071" s="226">
        <v>-1052856.22</v>
      </c>
      <c r="S1071" s="226">
        <v>-1286948.8999999999</v>
      </c>
      <c r="T1071" s="227">
        <v>-1213872.3</v>
      </c>
      <c r="U1071" s="227">
        <v>-1111394.95</v>
      </c>
      <c r="V1071" s="227">
        <v>-1002967.53</v>
      </c>
      <c r="W1071" s="227">
        <v>-894351.58000000007</v>
      </c>
      <c r="X1071" s="227">
        <v>-942696.54</v>
      </c>
      <c r="Y1071" s="227">
        <v>-1042683.01</v>
      </c>
      <c r="Z1071" s="227">
        <v>-1099457.0900000001</v>
      </c>
      <c r="AA1071" s="227">
        <v>-1071988.1000000001</v>
      </c>
      <c r="AB1071" s="227">
        <v>-942341.42</v>
      </c>
      <c r="AC1071" s="227">
        <v>-982540.23</v>
      </c>
      <c r="AD1071" s="227">
        <v>-1324688.6499999999</v>
      </c>
      <c r="AE1071" s="226">
        <v>-1550933.02</v>
      </c>
      <c r="AF1071" s="227">
        <v>-1291103.78</v>
      </c>
      <c r="AG1071" s="227">
        <v>-1061071.29</v>
      </c>
      <c r="AH1071" s="227">
        <v>-1067232.3700000001</v>
      </c>
      <c r="AI1071" s="227">
        <v>-1023913.44</v>
      </c>
      <c r="AJ1071" s="227">
        <v>-1184085.24</v>
      </c>
      <c r="AK1071" s="227">
        <v>-1332068.6499999999</v>
      </c>
      <c r="AL1071" s="227">
        <v>-1326060.71</v>
      </c>
      <c r="AM1071" s="227">
        <v>-1076714.24</v>
      </c>
      <c r="AN1071" s="227">
        <v>-1030822.46</v>
      </c>
      <c r="AO1071" s="227">
        <v>-1171953.28</v>
      </c>
      <c r="AP1071" s="228">
        <v>-1465502.3599999999</v>
      </c>
      <c r="AQ1071" s="227"/>
    </row>
    <row r="1072" spans="1:43" s="13" customFormat="1" ht="12.75" outlineLevel="2" x14ac:dyDescent="0.2">
      <c r="A1072" s="360" t="s">
        <v>1681</v>
      </c>
      <c r="B1072" s="361" t="s">
        <v>2551</v>
      </c>
      <c r="C1072" s="362" t="s">
        <v>3378</v>
      </c>
      <c r="D1072" s="363"/>
      <c r="E1072" s="364"/>
      <c r="F1072" s="227">
        <v>0</v>
      </c>
      <c r="G1072" s="227">
        <v>-450000</v>
      </c>
      <c r="H1072" s="227">
        <f t="shared" si="138"/>
        <v>450000</v>
      </c>
      <c r="I1072" s="437" t="str">
        <f t="shared" si="139"/>
        <v>N.M.</v>
      </c>
      <c r="J1072" s="437"/>
      <c r="K1072" s="365"/>
      <c r="L1072" s="18">
        <v>-450000</v>
      </c>
      <c r="M1072" s="234">
        <f t="shared" si="140"/>
        <v>450000</v>
      </c>
      <c r="N1072" s="365"/>
      <c r="O1072" s="18">
        <v>0</v>
      </c>
      <c r="P1072" s="234">
        <f t="shared" si="141"/>
        <v>0</v>
      </c>
      <c r="Q1072" s="353"/>
      <c r="R1072" s="226">
        <v>-124975.06</v>
      </c>
      <c r="S1072" s="226">
        <v>-124975.06</v>
      </c>
      <c r="T1072" s="227">
        <v>-124975.06</v>
      </c>
      <c r="U1072" s="227">
        <v>0</v>
      </c>
      <c r="V1072" s="227">
        <v>0</v>
      </c>
      <c r="W1072" s="227">
        <v>0</v>
      </c>
      <c r="X1072" s="227">
        <v>0</v>
      </c>
      <c r="Y1072" s="227">
        <v>0</v>
      </c>
      <c r="Z1072" s="227">
        <v>0</v>
      </c>
      <c r="AA1072" s="227">
        <v>0</v>
      </c>
      <c r="AB1072" s="227">
        <v>0</v>
      </c>
      <c r="AC1072" s="227">
        <v>0</v>
      </c>
      <c r="AD1072" s="227">
        <v>-450000</v>
      </c>
      <c r="AE1072" s="226">
        <v>-450000</v>
      </c>
      <c r="AF1072" s="227">
        <v>-42000</v>
      </c>
      <c r="AG1072" s="227">
        <v>-42000</v>
      </c>
      <c r="AH1072" s="227">
        <v>0</v>
      </c>
      <c r="AI1072" s="227">
        <v>0</v>
      </c>
      <c r="AJ1072" s="227">
        <v>0</v>
      </c>
      <c r="AK1072" s="227">
        <v>0</v>
      </c>
      <c r="AL1072" s="227">
        <v>0</v>
      </c>
      <c r="AM1072" s="227">
        <v>0</v>
      </c>
      <c r="AN1072" s="227">
        <v>0</v>
      </c>
      <c r="AO1072" s="227">
        <v>0</v>
      </c>
      <c r="AP1072" s="228">
        <v>0</v>
      </c>
      <c r="AQ1072" s="227"/>
    </row>
    <row r="1073" spans="1:43" s="13" customFormat="1" ht="12.75" outlineLevel="2" x14ac:dyDescent="0.2">
      <c r="A1073" s="360" t="s">
        <v>1682</v>
      </c>
      <c r="B1073" s="361" t="s">
        <v>2552</v>
      </c>
      <c r="C1073" s="362" t="s">
        <v>3379</v>
      </c>
      <c r="D1073" s="363"/>
      <c r="E1073" s="364"/>
      <c r="F1073" s="227">
        <v>-90526.3</v>
      </c>
      <c r="G1073" s="227">
        <v>-130983.88</v>
      </c>
      <c r="H1073" s="227">
        <f t="shared" si="138"/>
        <v>40457.58</v>
      </c>
      <c r="I1073" s="437">
        <f t="shared" si="139"/>
        <v>0.30887449661744637</v>
      </c>
      <c r="J1073" s="437"/>
      <c r="K1073" s="365"/>
      <c r="L1073" s="18">
        <v>-130983.88</v>
      </c>
      <c r="M1073" s="234">
        <f t="shared" si="140"/>
        <v>40457.58</v>
      </c>
      <c r="N1073" s="365"/>
      <c r="O1073" s="18">
        <v>-89635.53</v>
      </c>
      <c r="P1073" s="234">
        <f t="shared" si="141"/>
        <v>-890.77000000000407</v>
      </c>
      <c r="Q1073" s="353"/>
      <c r="R1073" s="226">
        <v>-121803.19</v>
      </c>
      <c r="S1073" s="226">
        <v>-140406.85</v>
      </c>
      <c r="T1073" s="227">
        <v>-139378.9</v>
      </c>
      <c r="U1073" s="227">
        <v>-140951.39000000001</v>
      </c>
      <c r="V1073" s="227">
        <v>-139283.72</v>
      </c>
      <c r="W1073" s="227">
        <v>-139503.24</v>
      </c>
      <c r="X1073" s="227">
        <v>-137682.62</v>
      </c>
      <c r="Y1073" s="227">
        <v>-144239.89000000001</v>
      </c>
      <c r="Z1073" s="227">
        <v>-142140.73000000001</v>
      </c>
      <c r="AA1073" s="227">
        <v>-140818.61000000002</v>
      </c>
      <c r="AB1073" s="227">
        <v>-139784.78</v>
      </c>
      <c r="AC1073" s="227">
        <v>-131308.86000000002</v>
      </c>
      <c r="AD1073" s="227">
        <v>-130983.88</v>
      </c>
      <c r="AE1073" s="226">
        <v>-140425.82</v>
      </c>
      <c r="AF1073" s="227">
        <v>-141075.38</v>
      </c>
      <c r="AG1073" s="227">
        <v>-139032.33000000002</v>
      </c>
      <c r="AH1073" s="227">
        <v>-139237.11000000002</v>
      </c>
      <c r="AI1073" s="227">
        <v>-137587.17000000001</v>
      </c>
      <c r="AJ1073" s="227">
        <v>-136101.99</v>
      </c>
      <c r="AK1073" s="227">
        <v>-137516.58000000002</v>
      </c>
      <c r="AL1073" s="227">
        <v>-142302.19</v>
      </c>
      <c r="AM1073" s="227">
        <v>-141307.84</v>
      </c>
      <c r="AN1073" s="227">
        <v>-89432.290000000008</v>
      </c>
      <c r="AO1073" s="227">
        <v>-89635.53</v>
      </c>
      <c r="AP1073" s="228">
        <v>-90526.3</v>
      </c>
      <c r="AQ1073" s="227"/>
    </row>
    <row r="1074" spans="1:43" s="13" customFormat="1" ht="12.75" outlineLevel="2" x14ac:dyDescent="0.2">
      <c r="A1074" s="360" t="s">
        <v>1683</v>
      </c>
      <c r="B1074" s="361" t="s">
        <v>2553</v>
      </c>
      <c r="C1074" s="362" t="s">
        <v>3380</v>
      </c>
      <c r="D1074" s="363"/>
      <c r="E1074" s="364"/>
      <c r="F1074" s="227">
        <v>-8588.42</v>
      </c>
      <c r="G1074" s="227">
        <v>-12425.28</v>
      </c>
      <c r="H1074" s="227">
        <f t="shared" si="138"/>
        <v>3836.8600000000006</v>
      </c>
      <c r="I1074" s="437">
        <f t="shared" si="139"/>
        <v>0.30879465090525127</v>
      </c>
      <c r="J1074" s="437"/>
      <c r="K1074" s="365"/>
      <c r="L1074" s="18">
        <v>-12425.28</v>
      </c>
      <c r="M1074" s="234">
        <f t="shared" si="140"/>
        <v>3836.8600000000006</v>
      </c>
      <c r="N1074" s="365"/>
      <c r="O1074" s="18">
        <v>-8374.17</v>
      </c>
      <c r="P1074" s="234">
        <f t="shared" si="141"/>
        <v>-214.25</v>
      </c>
      <c r="Q1074" s="353"/>
      <c r="R1074" s="226">
        <v>-13643.04</v>
      </c>
      <c r="S1074" s="226">
        <v>-13457.58</v>
      </c>
      <c r="T1074" s="227">
        <v>-13416.94</v>
      </c>
      <c r="U1074" s="227">
        <v>-13541.130000000001</v>
      </c>
      <c r="V1074" s="227">
        <v>-13399.41</v>
      </c>
      <c r="W1074" s="227">
        <v>-13403.050000000001</v>
      </c>
      <c r="X1074" s="227">
        <v>-13200.42</v>
      </c>
      <c r="Y1074" s="227">
        <v>-14841.460000000001</v>
      </c>
      <c r="Z1074" s="227">
        <v>-14522.58</v>
      </c>
      <c r="AA1074" s="227">
        <v>-14387.89</v>
      </c>
      <c r="AB1074" s="227">
        <v>-14220.94</v>
      </c>
      <c r="AC1074" s="227">
        <v>-12418.470000000001</v>
      </c>
      <c r="AD1074" s="227">
        <v>-12425.28</v>
      </c>
      <c r="AE1074" s="226">
        <v>-13166.92</v>
      </c>
      <c r="AF1074" s="227">
        <v>-13293.36</v>
      </c>
      <c r="AG1074" s="227">
        <v>-13236.1</v>
      </c>
      <c r="AH1074" s="227">
        <v>-13355.49</v>
      </c>
      <c r="AI1074" s="227">
        <v>-13327.75</v>
      </c>
      <c r="AJ1074" s="227">
        <v>-13079.7</v>
      </c>
      <c r="AK1074" s="227">
        <v>-13364.79</v>
      </c>
      <c r="AL1074" s="227">
        <v>-13738.31</v>
      </c>
      <c r="AM1074" s="227">
        <v>-13752.74</v>
      </c>
      <c r="AN1074" s="227">
        <v>-8337.57</v>
      </c>
      <c r="AO1074" s="227">
        <v>-8374.17</v>
      </c>
      <c r="AP1074" s="228">
        <v>-8588.42</v>
      </c>
      <c r="AQ1074" s="227"/>
    </row>
    <row r="1075" spans="1:43" s="13" customFormat="1" ht="12.75" outlineLevel="2" x14ac:dyDescent="0.2">
      <c r="A1075" s="360" t="s">
        <v>1684</v>
      </c>
      <c r="B1075" s="361" t="s">
        <v>2554</v>
      </c>
      <c r="C1075" s="362" t="s">
        <v>3381</v>
      </c>
      <c r="D1075" s="363"/>
      <c r="E1075" s="364"/>
      <c r="F1075" s="227">
        <v>-1443.48</v>
      </c>
      <c r="G1075" s="227">
        <v>-1663.67</v>
      </c>
      <c r="H1075" s="227">
        <f t="shared" si="138"/>
        <v>220.19000000000005</v>
      </c>
      <c r="I1075" s="437">
        <f t="shared" si="139"/>
        <v>0.1323519688399743</v>
      </c>
      <c r="J1075" s="437"/>
      <c r="K1075" s="365"/>
      <c r="L1075" s="18">
        <v>-1663.67</v>
      </c>
      <c r="M1075" s="234">
        <f t="shared" si="140"/>
        <v>220.19000000000005</v>
      </c>
      <c r="N1075" s="365"/>
      <c r="O1075" s="18">
        <v>-1481.3700000000001</v>
      </c>
      <c r="P1075" s="234">
        <f t="shared" si="141"/>
        <v>37.8900000000001</v>
      </c>
      <c r="Q1075" s="353"/>
      <c r="R1075" s="226">
        <v>-1700.89</v>
      </c>
      <c r="S1075" s="226">
        <v>-1742.95</v>
      </c>
      <c r="T1075" s="227">
        <v>-1740.75</v>
      </c>
      <c r="U1075" s="227">
        <v>-1745.72</v>
      </c>
      <c r="V1075" s="227">
        <v>-1772.82</v>
      </c>
      <c r="W1075" s="227">
        <v>-1805.3600000000001</v>
      </c>
      <c r="X1075" s="227">
        <v>-1795.8600000000001</v>
      </c>
      <c r="Y1075" s="227">
        <v>-1761.5</v>
      </c>
      <c r="Z1075" s="227">
        <v>-1726.57</v>
      </c>
      <c r="AA1075" s="227">
        <v>-1706.69</v>
      </c>
      <c r="AB1075" s="227">
        <v>-1656.15</v>
      </c>
      <c r="AC1075" s="227">
        <v>-1656.3400000000001</v>
      </c>
      <c r="AD1075" s="227">
        <v>-1663.67</v>
      </c>
      <c r="AE1075" s="226">
        <v>-1818.19</v>
      </c>
      <c r="AF1075" s="227">
        <v>-1804.81</v>
      </c>
      <c r="AG1075" s="227">
        <v>-1821.18</v>
      </c>
      <c r="AH1075" s="227">
        <v>-1827.3500000000001</v>
      </c>
      <c r="AI1075" s="227">
        <v>-1855.58</v>
      </c>
      <c r="AJ1075" s="227">
        <v>-1840.07</v>
      </c>
      <c r="AK1075" s="227">
        <v>-1884.45</v>
      </c>
      <c r="AL1075" s="227">
        <v>-1928.08</v>
      </c>
      <c r="AM1075" s="227">
        <v>-1913.51</v>
      </c>
      <c r="AN1075" s="227">
        <v>-1395.32</v>
      </c>
      <c r="AO1075" s="227">
        <v>-1481.3700000000001</v>
      </c>
      <c r="AP1075" s="228">
        <v>-1443.48</v>
      </c>
      <c r="AQ1075" s="227"/>
    </row>
    <row r="1076" spans="1:43" s="13" customFormat="1" ht="12.75" outlineLevel="2" x14ac:dyDescent="0.2">
      <c r="A1076" s="360" t="s">
        <v>1685</v>
      </c>
      <c r="B1076" s="361" t="s">
        <v>2555</v>
      </c>
      <c r="C1076" s="362" t="s">
        <v>3382</v>
      </c>
      <c r="D1076" s="363"/>
      <c r="E1076" s="364"/>
      <c r="F1076" s="227">
        <v>0</v>
      </c>
      <c r="G1076" s="227">
        <v>0</v>
      </c>
      <c r="H1076" s="227">
        <f t="shared" si="138"/>
        <v>0</v>
      </c>
      <c r="I1076" s="437">
        <f t="shared" si="139"/>
        <v>0</v>
      </c>
      <c r="J1076" s="437"/>
      <c r="K1076" s="365"/>
      <c r="L1076" s="18">
        <v>0</v>
      </c>
      <c r="M1076" s="234">
        <f t="shared" si="140"/>
        <v>0</v>
      </c>
      <c r="N1076" s="365"/>
      <c r="O1076" s="18">
        <v>0</v>
      </c>
      <c r="P1076" s="234">
        <f t="shared" si="141"/>
        <v>0</v>
      </c>
      <c r="Q1076" s="353"/>
      <c r="R1076" s="226">
        <v>0</v>
      </c>
      <c r="S1076" s="226">
        <v>0</v>
      </c>
      <c r="T1076" s="227">
        <v>0</v>
      </c>
      <c r="U1076" s="227">
        <v>0</v>
      </c>
      <c r="V1076" s="227">
        <v>0</v>
      </c>
      <c r="W1076" s="227">
        <v>0</v>
      </c>
      <c r="X1076" s="227">
        <v>0</v>
      </c>
      <c r="Y1076" s="227">
        <v>-640.62</v>
      </c>
      <c r="Z1076" s="227">
        <v>-640.62</v>
      </c>
      <c r="AA1076" s="227">
        <v>-640.62</v>
      </c>
      <c r="AB1076" s="227">
        <v>-640.62</v>
      </c>
      <c r="AC1076" s="227">
        <v>0</v>
      </c>
      <c r="AD1076" s="227">
        <v>0</v>
      </c>
      <c r="AE1076" s="226">
        <v>0</v>
      </c>
      <c r="AF1076" s="227">
        <v>0</v>
      </c>
      <c r="AG1076" s="227">
        <v>0</v>
      </c>
      <c r="AH1076" s="227">
        <v>0</v>
      </c>
      <c r="AI1076" s="227">
        <v>0</v>
      </c>
      <c r="AJ1076" s="227">
        <v>0</v>
      </c>
      <c r="AK1076" s="227">
        <v>0</v>
      </c>
      <c r="AL1076" s="227">
        <v>0</v>
      </c>
      <c r="AM1076" s="227">
        <v>0</v>
      </c>
      <c r="AN1076" s="227">
        <v>0</v>
      </c>
      <c r="AO1076" s="227">
        <v>0</v>
      </c>
      <c r="AP1076" s="228">
        <v>0</v>
      </c>
      <c r="AQ1076" s="227"/>
    </row>
    <row r="1077" spans="1:43" s="13" customFormat="1" ht="12.75" outlineLevel="2" x14ac:dyDescent="0.2">
      <c r="A1077" s="360" t="s">
        <v>1686</v>
      </c>
      <c r="B1077" s="361" t="s">
        <v>2556</v>
      </c>
      <c r="C1077" s="362" t="s">
        <v>3383</v>
      </c>
      <c r="D1077" s="363"/>
      <c r="E1077" s="364"/>
      <c r="F1077" s="227">
        <v>0</v>
      </c>
      <c r="G1077" s="227">
        <v>0</v>
      </c>
      <c r="H1077" s="227">
        <f t="shared" si="138"/>
        <v>0</v>
      </c>
      <c r="I1077" s="437">
        <f t="shared" si="139"/>
        <v>0</v>
      </c>
      <c r="J1077" s="437"/>
      <c r="K1077" s="365"/>
      <c r="L1077" s="18">
        <v>0</v>
      </c>
      <c r="M1077" s="234">
        <f t="shared" si="140"/>
        <v>0</v>
      </c>
      <c r="N1077" s="365"/>
      <c r="O1077" s="18">
        <v>-704889.26</v>
      </c>
      <c r="P1077" s="234">
        <f t="shared" si="141"/>
        <v>704889.26</v>
      </c>
      <c r="Q1077" s="353"/>
      <c r="R1077" s="226">
        <v>0</v>
      </c>
      <c r="S1077" s="226">
        <v>-4170531.12</v>
      </c>
      <c r="T1077" s="227">
        <v>-4131624.66</v>
      </c>
      <c r="U1077" s="227">
        <v>-4069712.84</v>
      </c>
      <c r="V1077" s="227">
        <v>-3920921.3</v>
      </c>
      <c r="W1077" s="227">
        <v>-3693218.21</v>
      </c>
      <c r="X1077" s="227">
        <v>-3350804.88</v>
      </c>
      <c r="Y1077" s="227">
        <v>-2920908.86</v>
      </c>
      <c r="Z1077" s="227">
        <v>-2631025.25</v>
      </c>
      <c r="AA1077" s="227">
        <v>-2328152.48</v>
      </c>
      <c r="AB1077" s="227">
        <v>-2022822.98</v>
      </c>
      <c r="AC1077" s="227">
        <v>-1642135.57</v>
      </c>
      <c r="AD1077" s="227">
        <v>0</v>
      </c>
      <c r="AE1077" s="226">
        <v>-3699220.71</v>
      </c>
      <c r="AF1077" s="227">
        <v>-3644882.25</v>
      </c>
      <c r="AG1077" s="227">
        <v>-3531397.98</v>
      </c>
      <c r="AH1077" s="227">
        <v>-3296883.29</v>
      </c>
      <c r="AI1077" s="227">
        <v>-3061701.33</v>
      </c>
      <c r="AJ1077" s="227">
        <v>-2689324.99</v>
      </c>
      <c r="AK1077" s="227">
        <v>-2274856.39</v>
      </c>
      <c r="AL1077" s="227">
        <v>-2009266</v>
      </c>
      <c r="AM1077" s="227">
        <v>-1137618.1400000001</v>
      </c>
      <c r="AN1077" s="227">
        <v>-934972.03</v>
      </c>
      <c r="AO1077" s="227">
        <v>-704889.26</v>
      </c>
      <c r="AP1077" s="228">
        <v>0</v>
      </c>
      <c r="AQ1077" s="227"/>
    </row>
    <row r="1078" spans="1:43" s="13" customFormat="1" ht="12.75" outlineLevel="2" x14ac:dyDescent="0.2">
      <c r="A1078" s="360" t="s">
        <v>1687</v>
      </c>
      <c r="B1078" s="361" t="s">
        <v>2557</v>
      </c>
      <c r="C1078" s="362" t="s">
        <v>3384</v>
      </c>
      <c r="D1078" s="363"/>
      <c r="E1078" s="364"/>
      <c r="F1078" s="227">
        <v>-2485145.96</v>
      </c>
      <c r="G1078" s="227">
        <v>-3846196.06</v>
      </c>
      <c r="H1078" s="227">
        <f t="shared" si="138"/>
        <v>1361050.1</v>
      </c>
      <c r="I1078" s="437">
        <f t="shared" si="139"/>
        <v>0.35386914207384429</v>
      </c>
      <c r="J1078" s="437"/>
      <c r="K1078" s="365"/>
      <c r="L1078" s="18">
        <v>-3846196.06</v>
      </c>
      <c r="M1078" s="234">
        <f t="shared" si="140"/>
        <v>1361050.1</v>
      </c>
      <c r="N1078" s="365"/>
      <c r="O1078" s="18">
        <v>-1953219.9</v>
      </c>
      <c r="P1078" s="234">
        <f t="shared" si="141"/>
        <v>-531926.06000000006</v>
      </c>
      <c r="Q1078" s="353"/>
      <c r="R1078" s="226">
        <v>-4259174.9800000004</v>
      </c>
      <c r="S1078" s="226">
        <v>-271540.59000000003</v>
      </c>
      <c r="T1078" s="227">
        <v>-489265.17</v>
      </c>
      <c r="U1078" s="227">
        <v>-773002.69000000006</v>
      </c>
      <c r="V1078" s="227">
        <v>-1060613.79</v>
      </c>
      <c r="W1078" s="227">
        <v>-1316438.02</v>
      </c>
      <c r="X1078" s="227">
        <v>-1590353.02</v>
      </c>
      <c r="Y1078" s="227">
        <v>-1794611.88</v>
      </c>
      <c r="Z1078" s="227">
        <v>-2014420.11</v>
      </c>
      <c r="AA1078" s="227">
        <v>-2232960.31</v>
      </c>
      <c r="AB1078" s="227">
        <v>-2445653.48</v>
      </c>
      <c r="AC1078" s="227">
        <v>-2654022.79</v>
      </c>
      <c r="AD1078" s="227">
        <v>-3846196.06</v>
      </c>
      <c r="AE1078" s="226">
        <v>-300518.31</v>
      </c>
      <c r="AF1078" s="227">
        <v>-530181.44999999995</v>
      </c>
      <c r="AG1078" s="227">
        <v>-799136.5</v>
      </c>
      <c r="AH1078" s="227">
        <v>-1037368.62</v>
      </c>
      <c r="AI1078" s="227">
        <v>-1295546.32</v>
      </c>
      <c r="AJ1078" s="227">
        <v>-1562601.1800000002</v>
      </c>
      <c r="AK1078" s="227">
        <v>-1831249.98</v>
      </c>
      <c r="AL1078" s="227">
        <v>-2150786.52</v>
      </c>
      <c r="AM1078" s="227">
        <v>-1564136.87</v>
      </c>
      <c r="AN1078" s="227">
        <v>-1723827.38</v>
      </c>
      <c r="AO1078" s="227">
        <v>-1953219.9</v>
      </c>
      <c r="AP1078" s="228">
        <v>-2485145.96</v>
      </c>
      <c r="AQ1078" s="227"/>
    </row>
    <row r="1079" spans="1:43" s="13" customFormat="1" ht="12.75" outlineLevel="2" x14ac:dyDescent="0.2">
      <c r="A1079" s="360" t="s">
        <v>1688</v>
      </c>
      <c r="B1079" s="361" t="s">
        <v>2558</v>
      </c>
      <c r="C1079" s="362" t="s">
        <v>3385</v>
      </c>
      <c r="D1079" s="363"/>
      <c r="E1079" s="364"/>
      <c r="F1079" s="227">
        <v>-1585557.0899999999</v>
      </c>
      <c r="G1079" s="227">
        <v>-1528763.27</v>
      </c>
      <c r="H1079" s="227">
        <f t="shared" si="138"/>
        <v>-56793.819999999832</v>
      </c>
      <c r="I1079" s="437">
        <f t="shared" si="139"/>
        <v>-3.7150173028424362E-2</v>
      </c>
      <c r="J1079" s="437"/>
      <c r="K1079" s="365"/>
      <c r="L1079" s="18">
        <v>-1528763.27</v>
      </c>
      <c r="M1079" s="234">
        <f t="shared" si="140"/>
        <v>-56793.819999999832</v>
      </c>
      <c r="N1079" s="365"/>
      <c r="O1079" s="18">
        <v>-1585557.0899999999</v>
      </c>
      <c r="P1079" s="234">
        <f t="shared" si="141"/>
        <v>0</v>
      </c>
      <c r="Q1079" s="353"/>
      <c r="R1079" s="226">
        <v>-1534321.78</v>
      </c>
      <c r="S1079" s="226">
        <v>-1534321.78</v>
      </c>
      <c r="T1079" s="227">
        <v>-1534321.78</v>
      </c>
      <c r="U1079" s="227">
        <v>-1528763.27</v>
      </c>
      <c r="V1079" s="227">
        <v>-1528763.27</v>
      </c>
      <c r="W1079" s="227">
        <v>-1528763.27</v>
      </c>
      <c r="X1079" s="227">
        <v>-1528763.27</v>
      </c>
      <c r="Y1079" s="227">
        <v>-1528763.27</v>
      </c>
      <c r="Z1079" s="227">
        <v>-1528763.27</v>
      </c>
      <c r="AA1079" s="227">
        <v>-1528763.27</v>
      </c>
      <c r="AB1079" s="227">
        <v>-1528763.27</v>
      </c>
      <c r="AC1079" s="227">
        <v>-1528763.27</v>
      </c>
      <c r="AD1079" s="227">
        <v>-1528763.27</v>
      </c>
      <c r="AE1079" s="226">
        <v>-1528763.27</v>
      </c>
      <c r="AF1079" s="227">
        <v>-1528763.27</v>
      </c>
      <c r="AG1079" s="227">
        <v>-1747875.32</v>
      </c>
      <c r="AH1079" s="227">
        <v>-1747875.32</v>
      </c>
      <c r="AI1079" s="227">
        <v>-1747875.32</v>
      </c>
      <c r="AJ1079" s="227">
        <v>-1747875.32</v>
      </c>
      <c r="AK1079" s="227">
        <v>-1747875.32</v>
      </c>
      <c r="AL1079" s="227">
        <v>-1747875.32</v>
      </c>
      <c r="AM1079" s="227">
        <v>-1585557.0899999999</v>
      </c>
      <c r="AN1079" s="227">
        <v>-1585557.0899999999</v>
      </c>
      <c r="AO1079" s="227">
        <v>-1585557.0899999999</v>
      </c>
      <c r="AP1079" s="228">
        <v>-1585557.0899999999</v>
      </c>
      <c r="AQ1079" s="227"/>
    </row>
    <row r="1080" spans="1:43" s="13" customFormat="1" ht="12.75" outlineLevel="2" x14ac:dyDescent="0.2">
      <c r="A1080" s="360" t="s">
        <v>1689</v>
      </c>
      <c r="B1080" s="361" t="s">
        <v>2559</v>
      </c>
      <c r="C1080" s="362" t="s">
        <v>3386</v>
      </c>
      <c r="D1080" s="363"/>
      <c r="E1080" s="364"/>
      <c r="F1080" s="227">
        <v>-4247.4800000000005</v>
      </c>
      <c r="G1080" s="227">
        <v>-2467</v>
      </c>
      <c r="H1080" s="227">
        <f t="shared" si="138"/>
        <v>-1780.4800000000005</v>
      </c>
      <c r="I1080" s="437">
        <f t="shared" si="139"/>
        <v>-0.72171868666396455</v>
      </c>
      <c r="J1080" s="437"/>
      <c r="K1080" s="365"/>
      <c r="L1080" s="18">
        <v>-2467</v>
      </c>
      <c r="M1080" s="234">
        <f t="shared" si="140"/>
        <v>-1780.4800000000005</v>
      </c>
      <c r="N1080" s="365"/>
      <c r="O1080" s="18">
        <v>-2467</v>
      </c>
      <c r="P1080" s="234">
        <f t="shared" si="141"/>
        <v>-1780.4800000000005</v>
      </c>
      <c r="Q1080" s="353"/>
      <c r="R1080" s="226">
        <v>-1269</v>
      </c>
      <c r="S1080" s="226">
        <v>-1269</v>
      </c>
      <c r="T1080" s="227">
        <v>-1269</v>
      </c>
      <c r="U1080" s="227">
        <v>-1269</v>
      </c>
      <c r="V1080" s="227">
        <v>-1269</v>
      </c>
      <c r="W1080" s="227">
        <v>-1269</v>
      </c>
      <c r="X1080" s="227">
        <v>-1269</v>
      </c>
      <c r="Y1080" s="227">
        <v>-1269</v>
      </c>
      <c r="Z1080" s="227">
        <v>-1269</v>
      </c>
      <c r="AA1080" s="227">
        <v>-1269</v>
      </c>
      <c r="AB1080" s="227">
        <v>-1269</v>
      </c>
      <c r="AC1080" s="227">
        <v>-1269</v>
      </c>
      <c r="AD1080" s="227">
        <v>-2467</v>
      </c>
      <c r="AE1080" s="226">
        <v>-2467</v>
      </c>
      <c r="AF1080" s="227">
        <v>-2467</v>
      </c>
      <c r="AG1080" s="227">
        <v>-2467</v>
      </c>
      <c r="AH1080" s="227">
        <v>-2467</v>
      </c>
      <c r="AI1080" s="227">
        <v>-2467</v>
      </c>
      <c r="AJ1080" s="227">
        <v>-2467</v>
      </c>
      <c r="AK1080" s="227">
        <v>-2467</v>
      </c>
      <c r="AL1080" s="227">
        <v>-2467</v>
      </c>
      <c r="AM1080" s="227">
        <v>-2467</v>
      </c>
      <c r="AN1080" s="227">
        <v>-2467</v>
      </c>
      <c r="AO1080" s="227">
        <v>-2467</v>
      </c>
      <c r="AP1080" s="228">
        <v>-4247.4800000000005</v>
      </c>
      <c r="AQ1080" s="227"/>
    </row>
    <row r="1081" spans="1:43" s="13" customFormat="1" ht="12.75" outlineLevel="2" x14ac:dyDescent="0.2">
      <c r="A1081" s="360" t="s">
        <v>1690</v>
      </c>
      <c r="B1081" s="361" t="s">
        <v>2560</v>
      </c>
      <c r="C1081" s="362" t="s">
        <v>3387</v>
      </c>
      <c r="D1081" s="363"/>
      <c r="E1081" s="364"/>
      <c r="F1081" s="227">
        <v>-42417.73</v>
      </c>
      <c r="G1081" s="227">
        <v>-67.61</v>
      </c>
      <c r="H1081" s="227">
        <f t="shared" si="138"/>
        <v>-42350.12</v>
      </c>
      <c r="I1081" s="437" t="str">
        <f t="shared" si="139"/>
        <v>N.M.</v>
      </c>
      <c r="J1081" s="437"/>
      <c r="K1081" s="365"/>
      <c r="L1081" s="18">
        <v>-67.61</v>
      </c>
      <c r="M1081" s="234">
        <f t="shared" si="140"/>
        <v>-42350.12</v>
      </c>
      <c r="N1081" s="365"/>
      <c r="O1081" s="18">
        <v>-153558.62</v>
      </c>
      <c r="P1081" s="234">
        <f t="shared" si="141"/>
        <v>111140.88999999998</v>
      </c>
      <c r="Q1081" s="353"/>
      <c r="R1081" s="226">
        <v>-689202.46</v>
      </c>
      <c r="S1081" s="226">
        <v>-633344.17000000004</v>
      </c>
      <c r="T1081" s="227">
        <v>-803160.74</v>
      </c>
      <c r="U1081" s="227">
        <v>-917024.26</v>
      </c>
      <c r="V1081" s="227">
        <v>-841676.19000000006</v>
      </c>
      <c r="W1081" s="227">
        <v>-620771.20000000007</v>
      </c>
      <c r="X1081" s="227">
        <v>-675659.13</v>
      </c>
      <c r="Y1081" s="227">
        <v>-480395.67</v>
      </c>
      <c r="Z1081" s="227">
        <v>-615211.91</v>
      </c>
      <c r="AA1081" s="227">
        <v>-543071.46</v>
      </c>
      <c r="AB1081" s="227">
        <v>-561412.63</v>
      </c>
      <c r="AC1081" s="227">
        <v>-288766.48</v>
      </c>
      <c r="AD1081" s="227">
        <v>-67.61</v>
      </c>
      <c r="AE1081" s="226">
        <v>-108275.34</v>
      </c>
      <c r="AF1081" s="227">
        <v>-135859.89000000001</v>
      </c>
      <c r="AG1081" s="227">
        <v>-276407.34000000003</v>
      </c>
      <c r="AH1081" s="227">
        <v>-209740.79</v>
      </c>
      <c r="AI1081" s="227">
        <v>-141661.04</v>
      </c>
      <c r="AJ1081" s="227">
        <v>-206044.39</v>
      </c>
      <c r="AK1081" s="227">
        <v>-216341.42</v>
      </c>
      <c r="AL1081" s="227">
        <v>-339901.22000000003</v>
      </c>
      <c r="AM1081" s="227">
        <v>-424230.61</v>
      </c>
      <c r="AN1081" s="227">
        <v>-280115.71000000002</v>
      </c>
      <c r="AO1081" s="227">
        <v>-153558.62</v>
      </c>
      <c r="AP1081" s="228">
        <v>-42417.73</v>
      </c>
      <c r="AQ1081" s="227"/>
    </row>
    <row r="1082" spans="1:43" s="13" customFormat="1" ht="12.75" outlineLevel="2" x14ac:dyDescent="0.2">
      <c r="A1082" s="360" t="s">
        <v>1691</v>
      </c>
      <c r="B1082" s="361" t="s">
        <v>2561</v>
      </c>
      <c r="C1082" s="362" t="s">
        <v>3388</v>
      </c>
      <c r="D1082" s="363"/>
      <c r="E1082" s="364"/>
      <c r="F1082" s="227">
        <v>-3408.62</v>
      </c>
      <c r="G1082" s="227">
        <v>-4947.8</v>
      </c>
      <c r="H1082" s="227">
        <f t="shared" si="138"/>
        <v>1539.1800000000003</v>
      </c>
      <c r="I1082" s="437">
        <f t="shared" si="139"/>
        <v>0.31108371397388745</v>
      </c>
      <c r="J1082" s="437"/>
      <c r="K1082" s="365"/>
      <c r="L1082" s="18">
        <v>-4947.8</v>
      </c>
      <c r="M1082" s="234">
        <f t="shared" si="140"/>
        <v>1539.1800000000003</v>
      </c>
      <c r="N1082" s="365"/>
      <c r="O1082" s="18">
        <v>-3339.59</v>
      </c>
      <c r="P1082" s="234">
        <f t="shared" si="141"/>
        <v>-69.029999999999745</v>
      </c>
      <c r="Q1082" s="353"/>
      <c r="R1082" s="226">
        <v>-5442.88</v>
      </c>
      <c r="S1082" s="226">
        <v>-5419.45</v>
      </c>
      <c r="T1082" s="227">
        <v>-5408.83</v>
      </c>
      <c r="U1082" s="227">
        <v>-5436.74</v>
      </c>
      <c r="V1082" s="227">
        <v>-5385.88</v>
      </c>
      <c r="W1082" s="227">
        <v>-5386.88</v>
      </c>
      <c r="X1082" s="227">
        <v>-5303.62</v>
      </c>
      <c r="Y1082" s="227">
        <v>-5588.31</v>
      </c>
      <c r="Z1082" s="227">
        <v>-5422.47</v>
      </c>
      <c r="AA1082" s="227">
        <v>-5357.07</v>
      </c>
      <c r="AB1082" s="227">
        <v>-5312.83</v>
      </c>
      <c r="AC1082" s="227">
        <v>-4966.8900000000003</v>
      </c>
      <c r="AD1082" s="227">
        <v>-4947.8</v>
      </c>
      <c r="AE1082" s="226">
        <v>-5163.6400000000003</v>
      </c>
      <c r="AF1082" s="227">
        <v>-5154.71</v>
      </c>
      <c r="AG1082" s="227">
        <v>-5131.97</v>
      </c>
      <c r="AH1082" s="227">
        <v>-5185.0600000000004</v>
      </c>
      <c r="AI1082" s="227">
        <v>-5176.91</v>
      </c>
      <c r="AJ1082" s="227">
        <v>-5110.59</v>
      </c>
      <c r="AK1082" s="227">
        <v>-5214.46</v>
      </c>
      <c r="AL1082" s="227">
        <v>-5373.88</v>
      </c>
      <c r="AM1082" s="227">
        <v>-5367.37</v>
      </c>
      <c r="AN1082" s="227">
        <v>-3326.3</v>
      </c>
      <c r="AO1082" s="227">
        <v>-3339.59</v>
      </c>
      <c r="AP1082" s="228">
        <v>-3408.62</v>
      </c>
      <c r="AQ1082" s="227"/>
    </row>
    <row r="1083" spans="1:43" s="13" customFormat="1" ht="12.75" outlineLevel="2" x14ac:dyDescent="0.2">
      <c r="A1083" s="360" t="s">
        <v>1692</v>
      </c>
      <c r="B1083" s="361" t="s">
        <v>2562</v>
      </c>
      <c r="C1083" s="362" t="s">
        <v>3389</v>
      </c>
      <c r="D1083" s="363"/>
      <c r="E1083" s="364"/>
      <c r="F1083" s="227">
        <v>-14164.06</v>
      </c>
      <c r="G1083" s="227">
        <v>-10548.11</v>
      </c>
      <c r="H1083" s="227">
        <f t="shared" si="138"/>
        <v>-3615.9499999999989</v>
      </c>
      <c r="I1083" s="437">
        <f t="shared" si="139"/>
        <v>-0.34280548837659058</v>
      </c>
      <c r="J1083" s="437"/>
      <c r="K1083" s="365"/>
      <c r="L1083" s="18">
        <v>-10548.11</v>
      </c>
      <c r="M1083" s="234">
        <f t="shared" si="140"/>
        <v>-3615.9499999999989</v>
      </c>
      <c r="N1083" s="365"/>
      <c r="O1083" s="18">
        <v>-18332.48</v>
      </c>
      <c r="P1083" s="234">
        <f t="shared" si="141"/>
        <v>4168.42</v>
      </c>
      <c r="Q1083" s="353"/>
      <c r="R1083" s="226">
        <v>-5140.13</v>
      </c>
      <c r="S1083" s="226">
        <v>-5140.13</v>
      </c>
      <c r="T1083" s="227">
        <v>-5140.13</v>
      </c>
      <c r="U1083" s="227">
        <v>-1621.3400000000001</v>
      </c>
      <c r="V1083" s="227">
        <v>-1621.3400000000001</v>
      </c>
      <c r="W1083" s="227">
        <v>-1621.3400000000001</v>
      </c>
      <c r="X1083" s="227">
        <v>-8899.0400000000009</v>
      </c>
      <c r="Y1083" s="227">
        <v>-5192.1900000000005</v>
      </c>
      <c r="Z1083" s="227">
        <v>-5177</v>
      </c>
      <c r="AA1083" s="227">
        <v>-5177</v>
      </c>
      <c r="AB1083" s="227">
        <v>-10911.61</v>
      </c>
      <c r="AC1083" s="227">
        <v>-10548.11</v>
      </c>
      <c r="AD1083" s="227">
        <v>-10548.11</v>
      </c>
      <c r="AE1083" s="226">
        <v>-10548.11</v>
      </c>
      <c r="AF1083" s="227">
        <v>-5371.11</v>
      </c>
      <c r="AG1083" s="227">
        <v>-5304.04</v>
      </c>
      <c r="AH1083" s="227">
        <v>-5304.04</v>
      </c>
      <c r="AI1083" s="227">
        <v>-5304.04</v>
      </c>
      <c r="AJ1083" s="227">
        <v>-5304.04</v>
      </c>
      <c r="AK1083" s="227">
        <v>-5304.04</v>
      </c>
      <c r="AL1083" s="227">
        <v>-5304.04</v>
      </c>
      <c r="AM1083" s="227">
        <v>-18332.48</v>
      </c>
      <c r="AN1083" s="227">
        <v>-18332.48</v>
      </c>
      <c r="AO1083" s="227">
        <v>-18332.48</v>
      </c>
      <c r="AP1083" s="228">
        <v>-14164.06</v>
      </c>
      <c r="AQ1083" s="227"/>
    </row>
    <row r="1084" spans="1:43" s="13" customFormat="1" ht="12.75" outlineLevel="2" x14ac:dyDescent="0.2">
      <c r="A1084" s="360" t="s">
        <v>1693</v>
      </c>
      <c r="B1084" s="361" t="s">
        <v>2563</v>
      </c>
      <c r="C1084" s="362" t="s">
        <v>3390</v>
      </c>
      <c r="D1084" s="363"/>
      <c r="E1084" s="364"/>
      <c r="F1084" s="227">
        <v>-110492.28</v>
      </c>
      <c r="G1084" s="227">
        <v>-203686.36000000002</v>
      </c>
      <c r="H1084" s="227">
        <f t="shared" si="138"/>
        <v>93194.080000000016</v>
      </c>
      <c r="I1084" s="437">
        <f t="shared" si="139"/>
        <v>0.45753716645532871</v>
      </c>
      <c r="J1084" s="437"/>
      <c r="K1084" s="365"/>
      <c r="L1084" s="18">
        <v>-203686.36000000002</v>
      </c>
      <c r="M1084" s="234">
        <f t="shared" si="140"/>
        <v>93194.080000000016</v>
      </c>
      <c r="N1084" s="365"/>
      <c r="O1084" s="18">
        <v>-103552.78</v>
      </c>
      <c r="P1084" s="234">
        <f t="shared" si="141"/>
        <v>-6939.5</v>
      </c>
      <c r="Q1084" s="353"/>
      <c r="R1084" s="226">
        <v>-259404.1</v>
      </c>
      <c r="S1084" s="226">
        <v>-272661.14</v>
      </c>
      <c r="T1084" s="227">
        <v>-285197.09000000003</v>
      </c>
      <c r="U1084" s="227">
        <v>-38466.090000000004</v>
      </c>
      <c r="V1084" s="227">
        <v>-51823.85</v>
      </c>
      <c r="W1084" s="227">
        <v>-65181.61</v>
      </c>
      <c r="X1084" s="227">
        <v>-77686.41</v>
      </c>
      <c r="Y1084" s="227">
        <v>-89646.76</v>
      </c>
      <c r="Z1084" s="227">
        <v>-102682.97</v>
      </c>
      <c r="AA1084" s="227">
        <v>-136629.28</v>
      </c>
      <c r="AB1084" s="227">
        <v>-157108.6</v>
      </c>
      <c r="AC1084" s="227">
        <v>-177587.66</v>
      </c>
      <c r="AD1084" s="227">
        <v>-203686.36000000002</v>
      </c>
      <c r="AE1084" s="226">
        <v>-206785.35</v>
      </c>
      <c r="AF1084" s="227">
        <v>-219550.55000000002</v>
      </c>
      <c r="AG1084" s="227">
        <v>-37586.910000000003</v>
      </c>
      <c r="AH1084" s="227">
        <v>-50163.67</v>
      </c>
      <c r="AI1084" s="227">
        <v>-54140.54</v>
      </c>
      <c r="AJ1084" s="227">
        <v>-81992.13</v>
      </c>
      <c r="AK1084" s="227">
        <v>-96793.85</v>
      </c>
      <c r="AL1084" s="227">
        <v>-111595.73</v>
      </c>
      <c r="AM1084" s="227">
        <v>-86486.53</v>
      </c>
      <c r="AN1084" s="227">
        <v>-97335.6</v>
      </c>
      <c r="AO1084" s="227">
        <v>-103552.78</v>
      </c>
      <c r="AP1084" s="228">
        <v>-110492.28</v>
      </c>
      <c r="AQ1084" s="227"/>
    </row>
    <row r="1085" spans="1:43" s="13" customFormat="1" ht="12.75" outlineLevel="2" x14ac:dyDescent="0.2">
      <c r="A1085" s="360" t="s">
        <v>1694</v>
      </c>
      <c r="B1085" s="361" t="s">
        <v>2564</v>
      </c>
      <c r="C1085" s="362" t="s">
        <v>3391</v>
      </c>
      <c r="D1085" s="363"/>
      <c r="E1085" s="364"/>
      <c r="F1085" s="227">
        <v>0</v>
      </c>
      <c r="G1085" s="227">
        <v>0</v>
      </c>
      <c r="H1085" s="227">
        <f t="shared" si="138"/>
        <v>0</v>
      </c>
      <c r="I1085" s="437">
        <f t="shared" si="139"/>
        <v>0</v>
      </c>
      <c r="J1085" s="437"/>
      <c r="K1085" s="365"/>
      <c r="L1085" s="18">
        <v>0</v>
      </c>
      <c r="M1085" s="234">
        <f t="shared" si="140"/>
        <v>0</v>
      </c>
      <c r="N1085" s="365"/>
      <c r="O1085" s="18">
        <v>0</v>
      </c>
      <c r="P1085" s="234">
        <f t="shared" si="141"/>
        <v>0</v>
      </c>
      <c r="Q1085" s="353"/>
      <c r="R1085" s="226">
        <v>-207502.97</v>
      </c>
      <c r="S1085" s="226">
        <v>-224565.71</v>
      </c>
      <c r="T1085" s="227">
        <v>0</v>
      </c>
      <c r="U1085" s="227">
        <v>0</v>
      </c>
      <c r="V1085" s="227">
        <v>0</v>
      </c>
      <c r="W1085" s="227">
        <v>0</v>
      </c>
      <c r="X1085" s="227">
        <v>0</v>
      </c>
      <c r="Y1085" s="227">
        <v>0</v>
      </c>
      <c r="Z1085" s="227">
        <v>0</v>
      </c>
      <c r="AA1085" s="227">
        <v>0</v>
      </c>
      <c r="AB1085" s="227">
        <v>0</v>
      </c>
      <c r="AC1085" s="227">
        <v>0</v>
      </c>
      <c r="AD1085" s="227">
        <v>0</v>
      </c>
      <c r="AE1085" s="226">
        <v>0</v>
      </c>
      <c r="AF1085" s="227">
        <v>0</v>
      </c>
      <c r="AG1085" s="227">
        <v>0</v>
      </c>
      <c r="AH1085" s="227">
        <v>0</v>
      </c>
      <c r="AI1085" s="227">
        <v>0</v>
      </c>
      <c r="AJ1085" s="227">
        <v>0</v>
      </c>
      <c r="AK1085" s="227">
        <v>0</v>
      </c>
      <c r="AL1085" s="227">
        <v>0</v>
      </c>
      <c r="AM1085" s="227">
        <v>0</v>
      </c>
      <c r="AN1085" s="227">
        <v>0</v>
      </c>
      <c r="AO1085" s="227">
        <v>0</v>
      </c>
      <c r="AP1085" s="228">
        <v>0</v>
      </c>
      <c r="AQ1085" s="227"/>
    </row>
    <row r="1086" spans="1:43" s="13" customFormat="1" ht="12.75" outlineLevel="2" x14ac:dyDescent="0.2">
      <c r="A1086" s="360" t="s">
        <v>1695</v>
      </c>
      <c r="B1086" s="361" t="s">
        <v>2565</v>
      </c>
      <c r="C1086" s="362" t="s">
        <v>3392</v>
      </c>
      <c r="D1086" s="363"/>
      <c r="E1086" s="364"/>
      <c r="F1086" s="227">
        <v>-160275.26999999999</v>
      </c>
      <c r="G1086" s="227">
        <v>-366670.31</v>
      </c>
      <c r="H1086" s="227">
        <f t="shared" si="138"/>
        <v>206395.04</v>
      </c>
      <c r="I1086" s="437">
        <f t="shared" si="139"/>
        <v>0.56288997055692891</v>
      </c>
      <c r="J1086" s="437"/>
      <c r="K1086" s="365"/>
      <c r="L1086" s="18">
        <v>-366670.31</v>
      </c>
      <c r="M1086" s="234">
        <f t="shared" si="140"/>
        <v>206395.04</v>
      </c>
      <c r="N1086" s="365"/>
      <c r="O1086" s="18">
        <v>-194552.07</v>
      </c>
      <c r="P1086" s="234">
        <f t="shared" si="141"/>
        <v>34276.800000000017</v>
      </c>
      <c r="Q1086" s="353"/>
      <c r="R1086" s="226">
        <v>-145010</v>
      </c>
      <c r="S1086" s="226">
        <v>-182080.38</v>
      </c>
      <c r="T1086" s="227">
        <v>-243177.76</v>
      </c>
      <c r="U1086" s="227">
        <v>-270460.12</v>
      </c>
      <c r="V1086" s="227">
        <v>-332211.56</v>
      </c>
      <c r="W1086" s="227">
        <v>-394188.4</v>
      </c>
      <c r="X1086" s="227">
        <v>-356304.14</v>
      </c>
      <c r="Y1086" s="227">
        <v>-343538.04</v>
      </c>
      <c r="Z1086" s="227">
        <v>-330796.02</v>
      </c>
      <c r="AA1086" s="227">
        <v>-393070.14</v>
      </c>
      <c r="AB1086" s="227">
        <v>-455230.52</v>
      </c>
      <c r="AC1086" s="227">
        <v>-389523.55</v>
      </c>
      <c r="AD1086" s="227">
        <v>-366670.31</v>
      </c>
      <c r="AE1086" s="226">
        <v>-428836.87</v>
      </c>
      <c r="AF1086" s="227">
        <v>-490829.77</v>
      </c>
      <c r="AG1086" s="227">
        <v>-277825.11</v>
      </c>
      <c r="AH1086" s="227">
        <v>-339777.55</v>
      </c>
      <c r="AI1086" s="227">
        <v>-401902.99</v>
      </c>
      <c r="AJ1086" s="227">
        <v>-194021.27</v>
      </c>
      <c r="AK1086" s="227">
        <v>-121174.13</v>
      </c>
      <c r="AL1086" s="227">
        <v>-183420.65</v>
      </c>
      <c r="AM1086" s="227">
        <v>-220387.69</v>
      </c>
      <c r="AN1086" s="227">
        <v>-132449.39000000001</v>
      </c>
      <c r="AO1086" s="227">
        <v>-194552.07</v>
      </c>
      <c r="AP1086" s="228">
        <v>-160275.26999999999</v>
      </c>
      <c r="AQ1086" s="227"/>
    </row>
    <row r="1087" spans="1:43" s="13" customFormat="1" ht="12.75" outlineLevel="2" x14ac:dyDescent="0.2">
      <c r="A1087" s="360" t="s">
        <v>1696</v>
      </c>
      <c r="B1087" s="361" t="s">
        <v>2566</v>
      </c>
      <c r="C1087" s="362" t="s">
        <v>3393</v>
      </c>
      <c r="D1087" s="363"/>
      <c r="E1087" s="364"/>
      <c r="F1087" s="227">
        <v>0</v>
      </c>
      <c r="G1087" s="227">
        <v>-1064.01</v>
      </c>
      <c r="H1087" s="227">
        <f t="shared" si="138"/>
        <v>1064.01</v>
      </c>
      <c r="I1087" s="437" t="str">
        <f t="shared" si="139"/>
        <v>N.M.</v>
      </c>
      <c r="J1087" s="437"/>
      <c r="K1087" s="365"/>
      <c r="L1087" s="18">
        <v>-1064.01</v>
      </c>
      <c r="M1087" s="234">
        <f t="shared" si="140"/>
        <v>1064.01</v>
      </c>
      <c r="N1087" s="365"/>
      <c r="O1087" s="18">
        <v>0</v>
      </c>
      <c r="P1087" s="234">
        <f t="shared" si="141"/>
        <v>0</v>
      </c>
      <c r="Q1087" s="353"/>
      <c r="R1087" s="226">
        <v>0</v>
      </c>
      <c r="S1087" s="226">
        <v>0</v>
      </c>
      <c r="T1087" s="227">
        <v>0</v>
      </c>
      <c r="U1087" s="227">
        <v>0</v>
      </c>
      <c r="V1087" s="227">
        <v>0</v>
      </c>
      <c r="W1087" s="227">
        <v>0</v>
      </c>
      <c r="X1087" s="227">
        <v>0</v>
      </c>
      <c r="Y1087" s="227">
        <v>0</v>
      </c>
      <c r="Z1087" s="227">
        <v>0</v>
      </c>
      <c r="AA1087" s="227">
        <v>0</v>
      </c>
      <c r="AB1087" s="227">
        <v>-1064.01</v>
      </c>
      <c r="AC1087" s="227">
        <v>-1064.01</v>
      </c>
      <c r="AD1087" s="227">
        <v>-1064.01</v>
      </c>
      <c r="AE1087" s="226">
        <v>-1064.01</v>
      </c>
      <c r="AF1087" s="227">
        <v>-1064.01</v>
      </c>
      <c r="AG1087" s="227">
        <v>-1064.01</v>
      </c>
      <c r="AH1087" s="227">
        <v>-1064.01</v>
      </c>
      <c r="AI1087" s="227">
        <v>-1064.01</v>
      </c>
      <c r="AJ1087" s="227">
        <v>-1064.01</v>
      </c>
      <c r="AK1087" s="227">
        <v>-1064.01</v>
      </c>
      <c r="AL1087" s="227">
        <v>0</v>
      </c>
      <c r="AM1087" s="227">
        <v>0</v>
      </c>
      <c r="AN1087" s="227">
        <v>0</v>
      </c>
      <c r="AO1087" s="227">
        <v>0</v>
      </c>
      <c r="AP1087" s="228">
        <v>0</v>
      </c>
      <c r="AQ1087" s="227"/>
    </row>
    <row r="1088" spans="1:43" s="13" customFormat="1" ht="12.75" outlineLevel="2" x14ac:dyDescent="0.2">
      <c r="A1088" s="360" t="s">
        <v>1697</v>
      </c>
      <c r="B1088" s="361" t="s">
        <v>2567</v>
      </c>
      <c r="C1088" s="362" t="s">
        <v>3394</v>
      </c>
      <c r="D1088" s="363"/>
      <c r="E1088" s="364"/>
      <c r="F1088" s="227">
        <v>0</v>
      </c>
      <c r="G1088" s="227">
        <v>0</v>
      </c>
      <c r="H1088" s="227">
        <f t="shared" si="138"/>
        <v>0</v>
      </c>
      <c r="I1088" s="437">
        <f t="shared" si="139"/>
        <v>0</v>
      </c>
      <c r="J1088" s="437"/>
      <c r="K1088" s="365"/>
      <c r="L1088" s="18">
        <v>0</v>
      </c>
      <c r="M1088" s="234">
        <f t="shared" si="140"/>
        <v>0</v>
      </c>
      <c r="N1088" s="365"/>
      <c r="O1088" s="18">
        <v>0</v>
      </c>
      <c r="P1088" s="234">
        <f t="shared" si="141"/>
        <v>0</v>
      </c>
      <c r="Q1088" s="353"/>
      <c r="R1088" s="226">
        <v>0</v>
      </c>
      <c r="S1088" s="226">
        <v>14743.42</v>
      </c>
      <c r="T1088" s="227">
        <v>34398.18</v>
      </c>
      <c r="U1088" s="227">
        <v>0</v>
      </c>
      <c r="V1088" s="227">
        <v>14497.48</v>
      </c>
      <c r="W1088" s="227">
        <v>7409.34</v>
      </c>
      <c r="X1088" s="227">
        <v>0</v>
      </c>
      <c r="Y1088" s="227">
        <v>6116.33</v>
      </c>
      <c r="Z1088" s="227">
        <v>5066.8</v>
      </c>
      <c r="AA1088" s="227">
        <v>0</v>
      </c>
      <c r="AB1088" s="227">
        <v>11281.19</v>
      </c>
      <c r="AC1088" s="227">
        <v>3668.82</v>
      </c>
      <c r="AD1088" s="227">
        <v>0</v>
      </c>
      <c r="AE1088" s="226">
        <v>3684.82</v>
      </c>
      <c r="AF1088" s="227">
        <v>23342.62</v>
      </c>
      <c r="AG1088" s="227">
        <v>0</v>
      </c>
      <c r="AH1088" s="227">
        <v>16035.94</v>
      </c>
      <c r="AI1088" s="227">
        <v>8551.0400000000009</v>
      </c>
      <c r="AJ1088" s="227">
        <v>0</v>
      </c>
      <c r="AK1088" s="227">
        <v>426273.89</v>
      </c>
      <c r="AL1088" s="227">
        <v>25024.87</v>
      </c>
      <c r="AM1088" s="227">
        <v>0</v>
      </c>
      <c r="AN1088" s="227">
        <v>0</v>
      </c>
      <c r="AO1088" s="227">
        <v>0</v>
      </c>
      <c r="AP1088" s="228">
        <v>0</v>
      </c>
      <c r="AQ1088" s="227"/>
    </row>
    <row r="1089" spans="1:43" s="13" customFormat="1" ht="12.75" outlineLevel="2" x14ac:dyDescent="0.2">
      <c r="A1089" s="360" t="s">
        <v>1698</v>
      </c>
      <c r="B1089" s="361" t="s">
        <v>2568</v>
      </c>
      <c r="C1089" s="362" t="s">
        <v>3395</v>
      </c>
      <c r="D1089" s="363"/>
      <c r="E1089" s="364"/>
      <c r="F1089" s="227">
        <v>-2598419.7820000001</v>
      </c>
      <c r="G1089" s="227">
        <v>-482261.23200000002</v>
      </c>
      <c r="H1089" s="227">
        <f t="shared" si="138"/>
        <v>-2116158.5500000003</v>
      </c>
      <c r="I1089" s="437">
        <f t="shared" si="139"/>
        <v>-4.3879922531280728</v>
      </c>
      <c r="J1089" s="437"/>
      <c r="K1089" s="365"/>
      <c r="L1089" s="18">
        <v>-482261.23200000002</v>
      </c>
      <c r="M1089" s="234">
        <f t="shared" si="140"/>
        <v>-2116158.5500000003</v>
      </c>
      <c r="N1089" s="365"/>
      <c r="O1089" s="18">
        <v>-251790.73199999999</v>
      </c>
      <c r="P1089" s="234">
        <f t="shared" si="141"/>
        <v>-2346629.0500000003</v>
      </c>
      <c r="Q1089" s="353"/>
      <c r="R1089" s="226">
        <v>-868331.64199999999</v>
      </c>
      <c r="S1089" s="226">
        <v>-881425.022</v>
      </c>
      <c r="T1089" s="227">
        <v>-845137.37199999997</v>
      </c>
      <c r="U1089" s="227">
        <v>-3164748.5419999999</v>
      </c>
      <c r="V1089" s="227">
        <v>-13670115.881999999</v>
      </c>
      <c r="W1089" s="227">
        <v>-902865.37199999997</v>
      </c>
      <c r="X1089" s="227">
        <v>-3252085.5619999999</v>
      </c>
      <c r="Y1089" s="227">
        <v>-1981392.7220000001</v>
      </c>
      <c r="Z1089" s="227">
        <v>-1747018.602</v>
      </c>
      <c r="AA1089" s="227">
        <v>-5029337.5319999997</v>
      </c>
      <c r="AB1089" s="227">
        <v>-782148.96200000006</v>
      </c>
      <c r="AC1089" s="227">
        <v>-3427677.3119999999</v>
      </c>
      <c r="AD1089" s="227">
        <v>-482261.23200000002</v>
      </c>
      <c r="AE1089" s="226">
        <v>-1960073.5819999999</v>
      </c>
      <c r="AF1089" s="227">
        <v>-958451.23199999996</v>
      </c>
      <c r="AG1089" s="227">
        <v>-9211167.1520000007</v>
      </c>
      <c r="AH1089" s="227">
        <v>-2722407.142</v>
      </c>
      <c r="AI1089" s="227">
        <v>-5266571.5319999997</v>
      </c>
      <c r="AJ1089" s="227">
        <v>-8997792.682</v>
      </c>
      <c r="AK1089" s="227">
        <v>-6456356.3720000004</v>
      </c>
      <c r="AL1089" s="227">
        <v>-3731783.4219999998</v>
      </c>
      <c r="AM1089" s="227">
        <v>-3532962.4619999998</v>
      </c>
      <c r="AN1089" s="227">
        <v>-2667276.7420000001</v>
      </c>
      <c r="AO1089" s="227">
        <v>-251790.73199999999</v>
      </c>
      <c r="AP1089" s="228">
        <v>-2598419.7820000001</v>
      </c>
      <c r="AQ1089" s="227"/>
    </row>
    <row r="1090" spans="1:43" s="13" customFormat="1" ht="12.75" outlineLevel="2" x14ac:dyDescent="0.2">
      <c r="A1090" s="360" t="s">
        <v>1699</v>
      </c>
      <c r="B1090" s="361" t="s">
        <v>2569</v>
      </c>
      <c r="C1090" s="362" t="s">
        <v>3396</v>
      </c>
      <c r="D1090" s="363"/>
      <c r="E1090" s="364"/>
      <c r="F1090" s="227">
        <v>-7541.01</v>
      </c>
      <c r="G1090" s="227">
        <v>-7038.24</v>
      </c>
      <c r="H1090" s="227">
        <f t="shared" si="138"/>
        <v>-502.77000000000044</v>
      </c>
      <c r="I1090" s="437">
        <f t="shared" si="139"/>
        <v>-7.1434051694741929E-2</v>
      </c>
      <c r="J1090" s="437"/>
      <c r="K1090" s="365"/>
      <c r="L1090" s="18">
        <v>-7038.24</v>
      </c>
      <c r="M1090" s="234">
        <f t="shared" si="140"/>
        <v>-502.77000000000044</v>
      </c>
      <c r="N1090" s="365"/>
      <c r="O1090" s="18">
        <v>-7541.01</v>
      </c>
      <c r="P1090" s="234">
        <f t="shared" si="141"/>
        <v>0</v>
      </c>
      <c r="Q1090" s="353"/>
      <c r="R1090" s="226">
        <v>-7709.05</v>
      </c>
      <c r="S1090" s="226">
        <v>-7709.05</v>
      </c>
      <c r="T1090" s="227">
        <v>-7709.05</v>
      </c>
      <c r="U1090" s="227">
        <v>-7709.05</v>
      </c>
      <c r="V1090" s="227">
        <v>-7709.05</v>
      </c>
      <c r="W1090" s="227">
        <v>-7709.05</v>
      </c>
      <c r="X1090" s="227">
        <v>-7709.05</v>
      </c>
      <c r="Y1090" s="227">
        <v>-10526.52</v>
      </c>
      <c r="Z1090" s="227">
        <v>-10526.52</v>
      </c>
      <c r="AA1090" s="227">
        <v>-10526.52</v>
      </c>
      <c r="AB1090" s="227">
        <v>-7038.24</v>
      </c>
      <c r="AC1090" s="227">
        <v>-7038.24</v>
      </c>
      <c r="AD1090" s="227">
        <v>-7038.24</v>
      </c>
      <c r="AE1090" s="226">
        <v>-7038.24</v>
      </c>
      <c r="AF1090" s="227">
        <v>-7038.24</v>
      </c>
      <c r="AG1090" s="227">
        <v>-7038.24</v>
      </c>
      <c r="AH1090" s="227">
        <v>-7038.24</v>
      </c>
      <c r="AI1090" s="227">
        <v>-7038.24</v>
      </c>
      <c r="AJ1090" s="227">
        <v>-7038.24</v>
      </c>
      <c r="AK1090" s="227">
        <v>-7038.24</v>
      </c>
      <c r="AL1090" s="227">
        <v>-7038.24</v>
      </c>
      <c r="AM1090" s="227">
        <v>-12088.24</v>
      </c>
      <c r="AN1090" s="227">
        <v>-7541.01</v>
      </c>
      <c r="AO1090" s="227">
        <v>-7541.01</v>
      </c>
      <c r="AP1090" s="228">
        <v>-7541.01</v>
      </c>
      <c r="AQ1090" s="227"/>
    </row>
    <row r="1091" spans="1:43" s="13" customFormat="1" ht="12.75" outlineLevel="2" x14ac:dyDescent="0.2">
      <c r="A1091" s="360" t="s">
        <v>1700</v>
      </c>
      <c r="B1091" s="361" t="s">
        <v>2570</v>
      </c>
      <c r="C1091" s="362" t="s">
        <v>3397</v>
      </c>
      <c r="D1091" s="363"/>
      <c r="E1091" s="364"/>
      <c r="F1091" s="227">
        <v>-41015.076000000001</v>
      </c>
      <c r="G1091" s="227">
        <v>-30237.076000000001</v>
      </c>
      <c r="H1091" s="227">
        <f t="shared" si="138"/>
        <v>-10778</v>
      </c>
      <c r="I1091" s="437">
        <f t="shared" si="139"/>
        <v>-0.35644981016021521</v>
      </c>
      <c r="J1091" s="437"/>
      <c r="K1091" s="365"/>
      <c r="L1091" s="18">
        <v>-30237.076000000001</v>
      </c>
      <c r="M1091" s="234">
        <f t="shared" si="140"/>
        <v>-10778</v>
      </c>
      <c r="N1091" s="365"/>
      <c r="O1091" s="18">
        <v>-2517.076</v>
      </c>
      <c r="P1091" s="234">
        <f t="shared" si="141"/>
        <v>-38498</v>
      </c>
      <c r="Q1091" s="353"/>
      <c r="R1091" s="226">
        <v>-36504.235999999997</v>
      </c>
      <c r="S1091" s="226">
        <v>-50541.156000000003</v>
      </c>
      <c r="T1091" s="227">
        <v>-57802.616000000002</v>
      </c>
      <c r="U1091" s="227">
        <v>-47988.995999999999</v>
      </c>
      <c r="V1091" s="227">
        <v>-46712.915999999997</v>
      </c>
      <c r="W1091" s="227">
        <v>-8932.6360000000004</v>
      </c>
      <c r="X1091" s="227">
        <v>-7656.5560000000005</v>
      </c>
      <c r="Y1091" s="227">
        <v>-6380.4760000000006</v>
      </c>
      <c r="Z1091" s="227">
        <v>-5104.3960000000006</v>
      </c>
      <c r="AA1091" s="227">
        <v>-3828.3160000000003</v>
      </c>
      <c r="AB1091" s="227">
        <v>-2552.2360000000003</v>
      </c>
      <c r="AC1091" s="227">
        <v>-31513.155999999999</v>
      </c>
      <c r="AD1091" s="227">
        <v>-30237.076000000001</v>
      </c>
      <c r="AE1091" s="226">
        <v>-27717.076000000001</v>
      </c>
      <c r="AF1091" s="227">
        <v>-25197.076000000001</v>
      </c>
      <c r="AG1091" s="227">
        <v>-22677.076000000001</v>
      </c>
      <c r="AH1091" s="227">
        <v>-20157.076000000001</v>
      </c>
      <c r="AI1091" s="227">
        <v>-17637.076000000001</v>
      </c>
      <c r="AJ1091" s="227">
        <v>-15117.076000000001</v>
      </c>
      <c r="AK1091" s="227">
        <v>-12597.076000000001</v>
      </c>
      <c r="AL1091" s="227">
        <v>-10077.075999999999</v>
      </c>
      <c r="AM1091" s="227">
        <v>-7557.076</v>
      </c>
      <c r="AN1091" s="227">
        <v>-5037.076</v>
      </c>
      <c r="AO1091" s="227">
        <v>-2517.076</v>
      </c>
      <c r="AP1091" s="228">
        <v>-41015.076000000001</v>
      </c>
      <c r="AQ1091" s="227"/>
    </row>
    <row r="1092" spans="1:43" s="13" customFormat="1" ht="12.75" outlineLevel="2" x14ac:dyDescent="0.2">
      <c r="A1092" s="360" t="s">
        <v>1701</v>
      </c>
      <c r="B1092" s="361" t="s">
        <v>2571</v>
      </c>
      <c r="C1092" s="362" t="s">
        <v>3398</v>
      </c>
      <c r="D1092" s="363"/>
      <c r="E1092" s="364"/>
      <c r="F1092" s="227">
        <v>0</v>
      </c>
      <c r="G1092" s="227">
        <v>0</v>
      </c>
      <c r="H1092" s="227">
        <f t="shared" si="138"/>
        <v>0</v>
      </c>
      <c r="I1092" s="437">
        <f t="shared" si="139"/>
        <v>0</v>
      </c>
      <c r="J1092" s="437"/>
      <c r="K1092" s="365"/>
      <c r="L1092" s="18">
        <v>0</v>
      </c>
      <c r="M1092" s="234">
        <f t="shared" si="140"/>
        <v>0</v>
      </c>
      <c r="N1092" s="365"/>
      <c r="O1092" s="18">
        <v>0</v>
      </c>
      <c r="P1092" s="234">
        <f t="shared" si="141"/>
        <v>0</v>
      </c>
      <c r="Q1092" s="353"/>
      <c r="R1092" s="226">
        <v>-61780.6</v>
      </c>
      <c r="S1092" s="226">
        <v>0</v>
      </c>
      <c r="T1092" s="227">
        <v>0</v>
      </c>
      <c r="U1092" s="227">
        <v>0</v>
      </c>
      <c r="V1092" s="227">
        <v>0</v>
      </c>
      <c r="W1092" s="227">
        <v>0</v>
      </c>
      <c r="X1092" s="227">
        <v>0</v>
      </c>
      <c r="Y1092" s="227">
        <v>0</v>
      </c>
      <c r="Z1092" s="227">
        <v>0</v>
      </c>
      <c r="AA1092" s="227">
        <v>0</v>
      </c>
      <c r="AB1092" s="227">
        <v>0</v>
      </c>
      <c r="AC1092" s="227">
        <v>0</v>
      </c>
      <c r="AD1092" s="227">
        <v>0</v>
      </c>
      <c r="AE1092" s="226">
        <v>0</v>
      </c>
      <c r="AF1092" s="227">
        <v>0</v>
      </c>
      <c r="AG1092" s="227">
        <v>0</v>
      </c>
      <c r="AH1092" s="227">
        <v>0</v>
      </c>
      <c r="AI1092" s="227">
        <v>0</v>
      </c>
      <c r="AJ1092" s="227">
        <v>0</v>
      </c>
      <c r="AK1092" s="227">
        <v>0</v>
      </c>
      <c r="AL1092" s="227">
        <v>0</v>
      </c>
      <c r="AM1092" s="227">
        <v>0</v>
      </c>
      <c r="AN1092" s="227">
        <v>0</v>
      </c>
      <c r="AO1092" s="227">
        <v>0</v>
      </c>
      <c r="AP1092" s="228">
        <v>0</v>
      </c>
      <c r="AQ1092" s="227"/>
    </row>
    <row r="1093" spans="1:43" s="13" customFormat="1" ht="12.75" outlineLevel="2" x14ac:dyDescent="0.2">
      <c r="A1093" s="360" t="s">
        <v>1702</v>
      </c>
      <c r="B1093" s="361" t="s">
        <v>2572</v>
      </c>
      <c r="C1093" s="362" t="s">
        <v>3399</v>
      </c>
      <c r="D1093" s="363"/>
      <c r="E1093" s="364"/>
      <c r="F1093" s="227">
        <v>-403201.72000000003</v>
      </c>
      <c r="G1093" s="227">
        <v>-440189.15</v>
      </c>
      <c r="H1093" s="227">
        <f t="shared" si="138"/>
        <v>36987.429999999993</v>
      </c>
      <c r="I1093" s="437">
        <f t="shared" si="139"/>
        <v>8.4026219183276074E-2</v>
      </c>
      <c r="J1093" s="437"/>
      <c r="K1093" s="365"/>
      <c r="L1093" s="18">
        <v>-440189.15</v>
      </c>
      <c r="M1093" s="234">
        <f t="shared" si="140"/>
        <v>36987.429999999993</v>
      </c>
      <c r="N1093" s="365"/>
      <c r="O1093" s="18">
        <v>-452459.05</v>
      </c>
      <c r="P1093" s="234">
        <f t="shared" si="141"/>
        <v>49257.329999999958</v>
      </c>
      <c r="Q1093" s="353"/>
      <c r="R1093" s="226">
        <v>-541505.04</v>
      </c>
      <c r="S1093" s="226">
        <v>-517371.43</v>
      </c>
      <c r="T1093" s="227">
        <v>-496908.25</v>
      </c>
      <c r="U1093" s="227">
        <v>-254883.78</v>
      </c>
      <c r="V1093" s="227">
        <v>-498932.29000000004</v>
      </c>
      <c r="W1093" s="227">
        <v>-551790.79</v>
      </c>
      <c r="X1093" s="227">
        <v>-582303.77</v>
      </c>
      <c r="Y1093" s="227">
        <v>-436869.29000000004</v>
      </c>
      <c r="Z1093" s="227">
        <v>-431282.22000000003</v>
      </c>
      <c r="AA1093" s="227">
        <v>-391822.53</v>
      </c>
      <c r="AB1093" s="227">
        <v>-335571.03</v>
      </c>
      <c r="AC1093" s="227">
        <v>-434954.69</v>
      </c>
      <c r="AD1093" s="227">
        <v>-440189.15</v>
      </c>
      <c r="AE1093" s="226">
        <v>-428724.59</v>
      </c>
      <c r="AF1093" s="227">
        <v>-354723.83</v>
      </c>
      <c r="AG1093" s="227">
        <v>-317601.06</v>
      </c>
      <c r="AH1093" s="227">
        <v>-331231.40000000002</v>
      </c>
      <c r="AI1093" s="227">
        <v>-363566.29</v>
      </c>
      <c r="AJ1093" s="227">
        <v>-380575.94</v>
      </c>
      <c r="AK1093" s="227">
        <v>-365263.35999999999</v>
      </c>
      <c r="AL1093" s="227">
        <v>-373351.55</v>
      </c>
      <c r="AM1093" s="227">
        <v>-313743.7</v>
      </c>
      <c r="AN1093" s="227">
        <v>-286675.01</v>
      </c>
      <c r="AO1093" s="227">
        <v>-452459.05</v>
      </c>
      <c r="AP1093" s="228">
        <v>-403201.72000000003</v>
      </c>
      <c r="AQ1093" s="227"/>
    </row>
    <row r="1094" spans="1:43" s="13" customFormat="1" ht="12.75" outlineLevel="2" x14ac:dyDescent="0.2">
      <c r="A1094" s="360" t="s">
        <v>1703</v>
      </c>
      <c r="B1094" s="361" t="s">
        <v>2573</v>
      </c>
      <c r="C1094" s="362" t="s">
        <v>3400</v>
      </c>
      <c r="D1094" s="363"/>
      <c r="E1094" s="364"/>
      <c r="F1094" s="227">
        <v>-78700.38</v>
      </c>
      <c r="G1094" s="227">
        <v>-78898.78</v>
      </c>
      <c r="H1094" s="227">
        <f t="shared" si="138"/>
        <v>198.39999999999418</v>
      </c>
      <c r="I1094" s="437">
        <f t="shared" si="139"/>
        <v>2.5146142944161391E-3</v>
      </c>
      <c r="J1094" s="437"/>
      <c r="K1094" s="365"/>
      <c r="L1094" s="18">
        <v>-78898.78</v>
      </c>
      <c r="M1094" s="234">
        <f t="shared" si="140"/>
        <v>198.39999999999418</v>
      </c>
      <c r="N1094" s="365"/>
      <c r="O1094" s="18">
        <v>-69104.78</v>
      </c>
      <c r="P1094" s="234">
        <f t="shared" si="141"/>
        <v>-9595.6000000000058</v>
      </c>
      <c r="Q1094" s="353"/>
      <c r="R1094" s="226">
        <v>-72111.02</v>
      </c>
      <c r="S1094" s="226">
        <v>-67900.160000000003</v>
      </c>
      <c r="T1094" s="227">
        <v>-79563.509999999995</v>
      </c>
      <c r="U1094" s="227">
        <v>-89976.01</v>
      </c>
      <c r="V1094" s="227">
        <v>-84512.98</v>
      </c>
      <c r="W1094" s="227">
        <v>-93276.1</v>
      </c>
      <c r="X1094" s="227">
        <v>-84217.76</v>
      </c>
      <c r="Y1094" s="227">
        <v>-58751.54</v>
      </c>
      <c r="Z1094" s="227">
        <v>-52583.68</v>
      </c>
      <c r="AA1094" s="227">
        <v>-64229.17</v>
      </c>
      <c r="AB1094" s="227">
        <v>-57680.11</v>
      </c>
      <c r="AC1094" s="227">
        <v>-69333.930000000008</v>
      </c>
      <c r="AD1094" s="227">
        <v>-78898.78</v>
      </c>
      <c r="AE1094" s="226">
        <v>-73139.17</v>
      </c>
      <c r="AF1094" s="227">
        <v>-84778.55</v>
      </c>
      <c r="AG1094" s="227">
        <v>-95048.25</v>
      </c>
      <c r="AH1094" s="227">
        <v>-88463.94</v>
      </c>
      <c r="AI1094" s="227">
        <v>-97048.71</v>
      </c>
      <c r="AJ1094" s="227">
        <v>-86871.74</v>
      </c>
      <c r="AK1094" s="227">
        <v>-59628.69</v>
      </c>
      <c r="AL1094" s="227">
        <v>-52909.4</v>
      </c>
      <c r="AM1094" s="227">
        <v>-64547.58</v>
      </c>
      <c r="AN1094" s="227">
        <v>-57469.69</v>
      </c>
      <c r="AO1094" s="227">
        <v>-69104.78</v>
      </c>
      <c r="AP1094" s="228">
        <v>-78700.38</v>
      </c>
      <c r="AQ1094" s="227"/>
    </row>
    <row r="1095" spans="1:43" s="13" customFormat="1" ht="12.75" outlineLevel="2" x14ac:dyDescent="0.2">
      <c r="A1095" s="360" t="s">
        <v>1704</v>
      </c>
      <c r="B1095" s="361" t="s">
        <v>2574</v>
      </c>
      <c r="C1095" s="362" t="s">
        <v>3401</v>
      </c>
      <c r="D1095" s="363"/>
      <c r="E1095" s="364"/>
      <c r="F1095" s="227">
        <v>-1874856.31</v>
      </c>
      <c r="G1095" s="227">
        <v>-2341148.13</v>
      </c>
      <c r="H1095" s="227">
        <f t="shared" si="138"/>
        <v>466291.81999999983</v>
      </c>
      <c r="I1095" s="437">
        <f t="shared" si="139"/>
        <v>0.19917228389986577</v>
      </c>
      <c r="J1095" s="437"/>
      <c r="K1095" s="365"/>
      <c r="L1095" s="18">
        <v>-2341148.13</v>
      </c>
      <c r="M1095" s="234">
        <f t="shared" si="140"/>
        <v>466291.81999999983</v>
      </c>
      <c r="N1095" s="365"/>
      <c r="O1095" s="18">
        <v>-1854322.1600000001</v>
      </c>
      <c r="P1095" s="234">
        <f t="shared" si="141"/>
        <v>-20534.149999999907</v>
      </c>
      <c r="Q1095" s="353"/>
      <c r="R1095" s="226">
        <v>-2193703.4500000002</v>
      </c>
      <c r="S1095" s="226">
        <v>-2154266.33</v>
      </c>
      <c r="T1095" s="227">
        <v>-2192429.6800000002</v>
      </c>
      <c r="U1095" s="227">
        <v>-2468483.9700000002</v>
      </c>
      <c r="V1095" s="227">
        <v>-2294809.7000000002</v>
      </c>
      <c r="W1095" s="227">
        <v>-2281520.59</v>
      </c>
      <c r="X1095" s="227">
        <v>-2140219.64</v>
      </c>
      <c r="Y1095" s="227">
        <v>-2237798.48</v>
      </c>
      <c r="Z1095" s="227">
        <v>-2253562.33</v>
      </c>
      <c r="AA1095" s="227">
        <v>-2171070.19</v>
      </c>
      <c r="AB1095" s="227">
        <v>-2305425.48</v>
      </c>
      <c r="AC1095" s="227">
        <v>-2141290.2400000002</v>
      </c>
      <c r="AD1095" s="227">
        <v>-2341148.13</v>
      </c>
      <c r="AE1095" s="226">
        <v>-2431180.87</v>
      </c>
      <c r="AF1095" s="227">
        <v>-2667455.58</v>
      </c>
      <c r="AG1095" s="227">
        <v>-2636114.7599999998</v>
      </c>
      <c r="AH1095" s="227">
        <v>-2628092.81</v>
      </c>
      <c r="AI1095" s="227">
        <v>-2476315.73</v>
      </c>
      <c r="AJ1095" s="227">
        <v>-2412610.77</v>
      </c>
      <c r="AK1095" s="227">
        <v>-2512376.6</v>
      </c>
      <c r="AL1095" s="227">
        <v>-2456747.42</v>
      </c>
      <c r="AM1095" s="227">
        <v>-1998081.1600000001</v>
      </c>
      <c r="AN1095" s="227">
        <v>-2136542</v>
      </c>
      <c r="AO1095" s="227">
        <v>-1854322.1600000001</v>
      </c>
      <c r="AP1095" s="228">
        <v>-1874856.31</v>
      </c>
      <c r="AQ1095" s="227"/>
    </row>
    <row r="1096" spans="1:43" s="13" customFormat="1" ht="12.75" outlineLevel="2" x14ac:dyDescent="0.2">
      <c r="A1096" s="360" t="s">
        <v>1705</v>
      </c>
      <c r="B1096" s="361" t="s">
        <v>2575</v>
      </c>
      <c r="C1096" s="362" t="s">
        <v>3402</v>
      </c>
      <c r="D1096" s="363"/>
      <c r="E1096" s="364"/>
      <c r="F1096" s="227">
        <v>0</v>
      </c>
      <c r="G1096" s="227">
        <v>0</v>
      </c>
      <c r="H1096" s="227">
        <f t="shared" si="138"/>
        <v>0</v>
      </c>
      <c r="I1096" s="437">
        <f t="shared" si="139"/>
        <v>0</v>
      </c>
      <c r="J1096" s="437"/>
      <c r="K1096" s="365"/>
      <c r="L1096" s="18">
        <v>0</v>
      </c>
      <c r="M1096" s="234">
        <f t="shared" si="140"/>
        <v>0</v>
      </c>
      <c r="N1096" s="365"/>
      <c r="O1096" s="18">
        <v>0</v>
      </c>
      <c r="P1096" s="234">
        <f t="shared" si="141"/>
        <v>0</v>
      </c>
      <c r="Q1096" s="353"/>
      <c r="R1096" s="226">
        <v>-3478.53</v>
      </c>
      <c r="S1096" s="226">
        <v>0</v>
      </c>
      <c r="T1096" s="227">
        <v>0</v>
      </c>
      <c r="U1096" s="227">
        <v>0</v>
      </c>
      <c r="V1096" s="227">
        <v>0</v>
      </c>
      <c r="W1096" s="227">
        <v>0</v>
      </c>
      <c r="X1096" s="227">
        <v>0</v>
      </c>
      <c r="Y1096" s="227">
        <v>0</v>
      </c>
      <c r="Z1096" s="227">
        <v>0</v>
      </c>
      <c r="AA1096" s="227">
        <v>0</v>
      </c>
      <c r="AB1096" s="227">
        <v>0</v>
      </c>
      <c r="AC1096" s="227">
        <v>0</v>
      </c>
      <c r="AD1096" s="227">
        <v>0</v>
      </c>
      <c r="AE1096" s="226">
        <v>0</v>
      </c>
      <c r="AF1096" s="227">
        <v>0</v>
      </c>
      <c r="AG1096" s="227">
        <v>0</v>
      </c>
      <c r="AH1096" s="227">
        <v>0</v>
      </c>
      <c r="AI1096" s="227">
        <v>0</v>
      </c>
      <c r="AJ1096" s="227">
        <v>0</v>
      </c>
      <c r="AK1096" s="227">
        <v>0</v>
      </c>
      <c r="AL1096" s="227">
        <v>0</v>
      </c>
      <c r="AM1096" s="227">
        <v>0</v>
      </c>
      <c r="AN1096" s="227">
        <v>0</v>
      </c>
      <c r="AO1096" s="227">
        <v>0</v>
      </c>
      <c r="AP1096" s="228">
        <v>0</v>
      </c>
      <c r="AQ1096" s="227"/>
    </row>
    <row r="1097" spans="1:43" s="13" customFormat="1" ht="12.75" outlineLevel="2" x14ac:dyDescent="0.2">
      <c r="A1097" s="360" t="s">
        <v>1706</v>
      </c>
      <c r="B1097" s="361" t="s">
        <v>2576</v>
      </c>
      <c r="C1097" s="362" t="s">
        <v>3402</v>
      </c>
      <c r="D1097" s="363"/>
      <c r="E1097" s="364"/>
      <c r="F1097" s="227">
        <v>0</v>
      </c>
      <c r="G1097" s="227">
        <v>-52.5</v>
      </c>
      <c r="H1097" s="227">
        <f t="shared" si="138"/>
        <v>52.5</v>
      </c>
      <c r="I1097" s="437" t="str">
        <f t="shared" si="139"/>
        <v>N.M.</v>
      </c>
      <c r="J1097" s="437"/>
      <c r="K1097" s="365"/>
      <c r="L1097" s="18">
        <v>-52.5</v>
      </c>
      <c r="M1097" s="234">
        <f t="shared" si="140"/>
        <v>52.5</v>
      </c>
      <c r="N1097" s="365"/>
      <c r="O1097" s="18">
        <v>0</v>
      </c>
      <c r="P1097" s="234">
        <f t="shared" si="141"/>
        <v>0</v>
      </c>
      <c r="Q1097" s="353"/>
      <c r="R1097" s="226">
        <v>0</v>
      </c>
      <c r="S1097" s="226">
        <v>-56.82</v>
      </c>
      <c r="T1097" s="227">
        <v>-56.82</v>
      </c>
      <c r="U1097" s="227">
        <v>-56.82</v>
      </c>
      <c r="V1097" s="227">
        <v>-4281.99</v>
      </c>
      <c r="W1097" s="227">
        <v>-56.82</v>
      </c>
      <c r="X1097" s="227">
        <v>-79.62</v>
      </c>
      <c r="Y1097" s="227">
        <v>-493.91</v>
      </c>
      <c r="Z1097" s="227">
        <v>-79.62</v>
      </c>
      <c r="AA1097" s="227">
        <v>-52.5</v>
      </c>
      <c r="AB1097" s="227">
        <v>-1108.67</v>
      </c>
      <c r="AC1097" s="227">
        <v>-4029.48</v>
      </c>
      <c r="AD1097" s="227">
        <v>-52.5</v>
      </c>
      <c r="AE1097" s="226">
        <v>0</v>
      </c>
      <c r="AF1097" s="227">
        <v>0</v>
      </c>
      <c r="AG1097" s="227">
        <v>0</v>
      </c>
      <c r="AH1097" s="227">
        <v>0</v>
      </c>
      <c r="AI1097" s="227">
        <v>0</v>
      </c>
      <c r="AJ1097" s="227">
        <v>0</v>
      </c>
      <c r="AK1097" s="227">
        <v>0</v>
      </c>
      <c r="AL1097" s="227">
        <v>0</v>
      </c>
      <c r="AM1097" s="227">
        <v>0</v>
      </c>
      <c r="AN1097" s="227">
        <v>0</v>
      </c>
      <c r="AO1097" s="227">
        <v>0</v>
      </c>
      <c r="AP1097" s="228">
        <v>0</v>
      </c>
      <c r="AQ1097" s="227"/>
    </row>
    <row r="1098" spans="1:43" s="13" customFormat="1" ht="12.75" outlineLevel="2" x14ac:dyDescent="0.2">
      <c r="A1098" s="360" t="s">
        <v>1707</v>
      </c>
      <c r="B1098" s="361" t="s">
        <v>2577</v>
      </c>
      <c r="C1098" s="362" t="s">
        <v>3402</v>
      </c>
      <c r="D1098" s="363"/>
      <c r="E1098" s="364"/>
      <c r="F1098" s="227">
        <v>0</v>
      </c>
      <c r="G1098" s="227">
        <v>0</v>
      </c>
      <c r="H1098" s="227">
        <f t="shared" si="138"/>
        <v>0</v>
      </c>
      <c r="I1098" s="437">
        <f t="shared" si="139"/>
        <v>0</v>
      </c>
      <c r="J1098" s="437"/>
      <c r="K1098" s="365"/>
      <c r="L1098" s="18">
        <v>0</v>
      </c>
      <c r="M1098" s="234">
        <f t="shared" si="140"/>
        <v>0</v>
      </c>
      <c r="N1098" s="365"/>
      <c r="O1098" s="18">
        <v>0</v>
      </c>
      <c r="P1098" s="234">
        <f t="shared" si="141"/>
        <v>0</v>
      </c>
      <c r="Q1098" s="353"/>
      <c r="R1098" s="226">
        <v>0</v>
      </c>
      <c r="S1098" s="226">
        <v>0</v>
      </c>
      <c r="T1098" s="227">
        <v>0</v>
      </c>
      <c r="U1098" s="227">
        <v>0</v>
      </c>
      <c r="V1098" s="227">
        <v>0</v>
      </c>
      <c r="W1098" s="227">
        <v>0</v>
      </c>
      <c r="X1098" s="227">
        <v>0</v>
      </c>
      <c r="Y1098" s="227">
        <v>0</v>
      </c>
      <c r="Z1098" s="227">
        <v>0</v>
      </c>
      <c r="AA1098" s="227">
        <v>0</v>
      </c>
      <c r="AB1098" s="227">
        <v>0</v>
      </c>
      <c r="AC1098" s="227">
        <v>0</v>
      </c>
      <c r="AD1098" s="227">
        <v>0</v>
      </c>
      <c r="AE1098" s="226">
        <v>-119.7</v>
      </c>
      <c r="AF1098" s="227">
        <v>-52.5</v>
      </c>
      <c r="AG1098" s="227">
        <v>-52.5</v>
      </c>
      <c r="AH1098" s="227">
        <v>-52.5</v>
      </c>
      <c r="AI1098" s="227">
        <v>-6611.1100000000006</v>
      </c>
      <c r="AJ1098" s="227">
        <v>-52.5</v>
      </c>
      <c r="AK1098" s="227">
        <v>0</v>
      </c>
      <c r="AL1098" s="227">
        <v>0</v>
      </c>
      <c r="AM1098" s="227">
        <v>0</v>
      </c>
      <c r="AN1098" s="227">
        <v>0</v>
      </c>
      <c r="AO1098" s="227">
        <v>0</v>
      </c>
      <c r="AP1098" s="228">
        <v>0</v>
      </c>
      <c r="AQ1098" s="227"/>
    </row>
    <row r="1099" spans="1:43" s="13" customFormat="1" ht="12.75" outlineLevel="2" x14ac:dyDescent="0.2">
      <c r="A1099" s="360" t="s">
        <v>1708</v>
      </c>
      <c r="B1099" s="361" t="s">
        <v>2578</v>
      </c>
      <c r="C1099" s="362" t="s">
        <v>3403</v>
      </c>
      <c r="D1099" s="363"/>
      <c r="E1099" s="364"/>
      <c r="F1099" s="227">
        <v>-496351.34</v>
      </c>
      <c r="G1099" s="227">
        <v>-681705.5</v>
      </c>
      <c r="H1099" s="227">
        <f t="shared" si="138"/>
        <v>185354.15999999997</v>
      </c>
      <c r="I1099" s="437">
        <f t="shared" si="139"/>
        <v>0.27189770362715276</v>
      </c>
      <c r="J1099" s="437"/>
      <c r="K1099" s="365"/>
      <c r="L1099" s="18">
        <v>-681705.5</v>
      </c>
      <c r="M1099" s="234">
        <f t="shared" si="140"/>
        <v>185354.15999999997</v>
      </c>
      <c r="N1099" s="365"/>
      <c r="O1099" s="18">
        <v>-1280494.04</v>
      </c>
      <c r="P1099" s="234">
        <f t="shared" si="141"/>
        <v>784142.7</v>
      </c>
      <c r="Q1099" s="353"/>
      <c r="R1099" s="226">
        <v>-1012236.43</v>
      </c>
      <c r="S1099" s="226">
        <v>-763067.75</v>
      </c>
      <c r="T1099" s="227">
        <v>-1656911.8</v>
      </c>
      <c r="U1099" s="227">
        <v>-1243123.93</v>
      </c>
      <c r="V1099" s="227">
        <v>-1565724.46</v>
      </c>
      <c r="W1099" s="227">
        <v>-1727283.65</v>
      </c>
      <c r="X1099" s="227">
        <v>-2023904.62</v>
      </c>
      <c r="Y1099" s="227">
        <v>-767443.24</v>
      </c>
      <c r="Z1099" s="227">
        <v>-1034241.78</v>
      </c>
      <c r="AA1099" s="227">
        <v>-1303634.6499999999</v>
      </c>
      <c r="AB1099" s="227">
        <v>-1445364.12</v>
      </c>
      <c r="AC1099" s="227">
        <v>-1740451.17</v>
      </c>
      <c r="AD1099" s="227">
        <v>-681705.5</v>
      </c>
      <c r="AE1099" s="226">
        <v>-894638.68</v>
      </c>
      <c r="AF1099" s="227">
        <v>-887431.53</v>
      </c>
      <c r="AG1099" s="227">
        <v>-1337935.5</v>
      </c>
      <c r="AH1099" s="227">
        <v>-1512597.87</v>
      </c>
      <c r="AI1099" s="227">
        <v>-1806040.3599999999</v>
      </c>
      <c r="AJ1099" s="227">
        <v>-2108943.2000000002</v>
      </c>
      <c r="AK1099" s="227">
        <v>-2369395.02</v>
      </c>
      <c r="AL1099" s="227">
        <v>-1233861.67</v>
      </c>
      <c r="AM1099" s="227">
        <v>-960488.5</v>
      </c>
      <c r="AN1099" s="227">
        <v>-1077927.55</v>
      </c>
      <c r="AO1099" s="227">
        <v>-1280494.04</v>
      </c>
      <c r="AP1099" s="228">
        <v>-496351.34</v>
      </c>
      <c r="AQ1099" s="227"/>
    </row>
    <row r="1100" spans="1:43" s="13" customFormat="1" ht="12.75" outlineLevel="2" x14ac:dyDescent="0.2">
      <c r="A1100" s="360" t="s">
        <v>1709</v>
      </c>
      <c r="B1100" s="361" t="s">
        <v>2579</v>
      </c>
      <c r="C1100" s="362" t="s">
        <v>3404</v>
      </c>
      <c r="D1100" s="363"/>
      <c r="E1100" s="364"/>
      <c r="F1100" s="227">
        <v>-2214500.79</v>
      </c>
      <c r="G1100" s="227">
        <v>-2632101.87</v>
      </c>
      <c r="H1100" s="227">
        <f t="shared" si="138"/>
        <v>417601.08000000007</v>
      </c>
      <c r="I1100" s="437">
        <f t="shared" si="139"/>
        <v>0.15865688359546665</v>
      </c>
      <c r="J1100" s="437"/>
      <c r="K1100" s="365"/>
      <c r="L1100" s="18">
        <v>-2632101.87</v>
      </c>
      <c r="M1100" s="234">
        <f t="shared" si="140"/>
        <v>417601.08000000007</v>
      </c>
      <c r="N1100" s="365"/>
      <c r="O1100" s="18">
        <v>-2213327.77</v>
      </c>
      <c r="P1100" s="234">
        <f t="shared" si="141"/>
        <v>-1173.0200000000186</v>
      </c>
      <c r="Q1100" s="353"/>
      <c r="R1100" s="226">
        <v>-3927502.4</v>
      </c>
      <c r="S1100" s="226">
        <v>-2804743.0700000003</v>
      </c>
      <c r="T1100" s="227">
        <v>-2975255.0700000003</v>
      </c>
      <c r="U1100" s="227">
        <v>-527321.29</v>
      </c>
      <c r="V1100" s="227">
        <v>-703095.29</v>
      </c>
      <c r="W1100" s="227">
        <v>-878869.32000000007</v>
      </c>
      <c r="X1100" s="227">
        <v>-1048263.87</v>
      </c>
      <c r="Y1100" s="227">
        <v>-1211475.95</v>
      </c>
      <c r="Z1100" s="227">
        <v>-1384543.99</v>
      </c>
      <c r="AA1100" s="227">
        <v>-1865908.03</v>
      </c>
      <c r="AB1100" s="227">
        <v>-2142338.1</v>
      </c>
      <c r="AC1100" s="227">
        <v>-2418762.16</v>
      </c>
      <c r="AD1100" s="227">
        <v>-2632101.87</v>
      </c>
      <c r="AE1100" s="226">
        <v>-2624630.17</v>
      </c>
      <c r="AF1100" s="227">
        <v>-2796276.2</v>
      </c>
      <c r="AG1100" s="227">
        <v>-512600.49</v>
      </c>
      <c r="AH1100" s="227">
        <v>-680758.31</v>
      </c>
      <c r="AI1100" s="227">
        <v>-758144.44000000006</v>
      </c>
      <c r="AJ1100" s="227">
        <v>-1131559.53</v>
      </c>
      <c r="AK1100" s="227">
        <v>-1337878.57</v>
      </c>
      <c r="AL1100" s="227">
        <v>-1544198.6400000001</v>
      </c>
      <c r="AM1100" s="227">
        <v>-1850828.6600000001</v>
      </c>
      <c r="AN1100" s="227">
        <v>-2083131.73</v>
      </c>
      <c r="AO1100" s="227">
        <v>-2213327.77</v>
      </c>
      <c r="AP1100" s="228">
        <v>-2214500.79</v>
      </c>
      <c r="AQ1100" s="227"/>
    </row>
    <row r="1101" spans="1:43" s="13" customFormat="1" ht="12.75" outlineLevel="2" x14ac:dyDescent="0.2">
      <c r="A1101" s="360" t="s">
        <v>1710</v>
      </c>
      <c r="B1101" s="361" t="s">
        <v>2580</v>
      </c>
      <c r="C1101" s="362" t="s">
        <v>3405</v>
      </c>
      <c r="D1101" s="363"/>
      <c r="E1101" s="364"/>
      <c r="F1101" s="227">
        <v>-161330.432</v>
      </c>
      <c r="G1101" s="227">
        <v>-218548.65</v>
      </c>
      <c r="H1101" s="227">
        <f t="shared" si="138"/>
        <v>57218.217999999993</v>
      </c>
      <c r="I1101" s="437">
        <f t="shared" si="139"/>
        <v>0.26180998143891532</v>
      </c>
      <c r="J1101" s="437"/>
      <c r="K1101" s="365"/>
      <c r="L1101" s="18">
        <v>-218548.65</v>
      </c>
      <c r="M1101" s="234">
        <f t="shared" si="140"/>
        <v>57218.217999999993</v>
      </c>
      <c r="N1101" s="365"/>
      <c r="O1101" s="18">
        <v>-129972.31200000001</v>
      </c>
      <c r="P1101" s="234">
        <f t="shared" si="141"/>
        <v>-31358.119999999995</v>
      </c>
      <c r="Q1101" s="353"/>
      <c r="R1101" s="226">
        <v>-421133.53</v>
      </c>
      <c r="S1101" s="226">
        <v>-1747881.17</v>
      </c>
      <c r="T1101" s="227">
        <v>-1769411.17</v>
      </c>
      <c r="U1101" s="227">
        <v>-66889.31</v>
      </c>
      <c r="V1101" s="227">
        <v>-89187.31</v>
      </c>
      <c r="W1101" s="227">
        <v>-111485.31</v>
      </c>
      <c r="X1101" s="227">
        <v>-110816.31</v>
      </c>
      <c r="Y1101" s="227">
        <v>-124442.31</v>
      </c>
      <c r="Z1101" s="227">
        <v>-142220.31</v>
      </c>
      <c r="AA1101" s="227">
        <v>-148447.45000000001</v>
      </c>
      <c r="AB1101" s="227">
        <v>-170439.45</v>
      </c>
      <c r="AC1101" s="227">
        <v>-192431.45</v>
      </c>
      <c r="AD1101" s="227">
        <v>-218548.65</v>
      </c>
      <c r="AE1101" s="226">
        <v>-233124.45</v>
      </c>
      <c r="AF1101" s="227">
        <v>-245810.45</v>
      </c>
      <c r="AG1101" s="227">
        <v>-28463.31</v>
      </c>
      <c r="AH1101" s="227">
        <v>-48468.601999999999</v>
      </c>
      <c r="AI1101" s="227">
        <v>-47304.601999999999</v>
      </c>
      <c r="AJ1101" s="227">
        <v>-74838.601999999999</v>
      </c>
      <c r="AK1101" s="227">
        <v>-87669.601999999999</v>
      </c>
      <c r="AL1101" s="227">
        <v>-100499.602</v>
      </c>
      <c r="AM1101" s="227">
        <v>-109224.31200000001</v>
      </c>
      <c r="AN1101" s="227">
        <v>-122326.31200000001</v>
      </c>
      <c r="AO1101" s="227">
        <v>-129972.31200000001</v>
      </c>
      <c r="AP1101" s="228">
        <v>-161330.432</v>
      </c>
      <c r="AQ1101" s="227"/>
    </row>
    <row r="1102" spans="1:43" s="13" customFormat="1" ht="12.75" outlineLevel="2" x14ac:dyDescent="0.2">
      <c r="A1102" s="360" t="s">
        <v>1711</v>
      </c>
      <c r="B1102" s="361" t="s">
        <v>2581</v>
      </c>
      <c r="C1102" s="362" t="s">
        <v>3406</v>
      </c>
      <c r="D1102" s="363"/>
      <c r="E1102" s="364"/>
      <c r="F1102" s="227">
        <v>-349859.62300000002</v>
      </c>
      <c r="G1102" s="227">
        <v>-2302214.37</v>
      </c>
      <c r="H1102" s="227">
        <f t="shared" si="138"/>
        <v>1952354.747</v>
      </c>
      <c r="I1102" s="437">
        <f t="shared" si="139"/>
        <v>0.84803342922405611</v>
      </c>
      <c r="J1102" s="437"/>
      <c r="K1102" s="365"/>
      <c r="L1102" s="18">
        <v>-2302214.37</v>
      </c>
      <c r="M1102" s="234">
        <f t="shared" si="140"/>
        <v>1952354.747</v>
      </c>
      <c r="N1102" s="365"/>
      <c r="O1102" s="18">
        <v>-234342.74299999999</v>
      </c>
      <c r="P1102" s="234">
        <f t="shared" si="141"/>
        <v>-115516.88000000003</v>
      </c>
      <c r="Q1102" s="353"/>
      <c r="R1102" s="226">
        <v>-2524181.29</v>
      </c>
      <c r="S1102" s="226">
        <v>-2670505.89</v>
      </c>
      <c r="T1102" s="227">
        <v>-2809679.89</v>
      </c>
      <c r="U1102" s="227">
        <v>-422366.97000000003</v>
      </c>
      <c r="V1102" s="227">
        <v>-563156.97</v>
      </c>
      <c r="W1102" s="227">
        <v>-703946.97</v>
      </c>
      <c r="X1102" s="227">
        <v>-850941.97</v>
      </c>
      <c r="Y1102" s="227">
        <v>-977277.97</v>
      </c>
      <c r="Z1102" s="227">
        <v>-1116889.97</v>
      </c>
      <c r="AA1102" s="227">
        <v>-1457786.97</v>
      </c>
      <c r="AB1102" s="227">
        <v>-1673754.97</v>
      </c>
      <c r="AC1102" s="227">
        <v>-1889722.97</v>
      </c>
      <c r="AD1102" s="227">
        <v>-2302214.37</v>
      </c>
      <c r="AE1102" s="226">
        <v>-2369218.9700000002</v>
      </c>
      <c r="AF1102" s="227">
        <v>-2505448.9700000002</v>
      </c>
      <c r="AG1102" s="227">
        <v>-372502.3</v>
      </c>
      <c r="AH1102" s="227">
        <v>-537249.63300000003</v>
      </c>
      <c r="AI1102" s="227">
        <v>-555739.63300000003</v>
      </c>
      <c r="AJ1102" s="227">
        <v>-851346.63300000003</v>
      </c>
      <c r="AK1102" s="227">
        <v>-1000815.633</v>
      </c>
      <c r="AL1102" s="227">
        <v>-1150285.6329999999</v>
      </c>
      <c r="AM1102" s="227">
        <v>-203456.74299999999</v>
      </c>
      <c r="AN1102" s="227">
        <v>-220558.74299999999</v>
      </c>
      <c r="AO1102" s="227">
        <v>-234342.74299999999</v>
      </c>
      <c r="AP1102" s="228">
        <v>-349859.62300000002</v>
      </c>
      <c r="AQ1102" s="227"/>
    </row>
    <row r="1103" spans="1:43" s="13" customFormat="1" ht="12.75" outlineLevel="2" x14ac:dyDescent="0.2">
      <c r="A1103" s="360" t="s">
        <v>1712</v>
      </c>
      <c r="B1103" s="361" t="s">
        <v>2582</v>
      </c>
      <c r="C1103" s="362" t="s">
        <v>3407</v>
      </c>
      <c r="D1103" s="363"/>
      <c r="E1103" s="364"/>
      <c r="F1103" s="227">
        <v>-7290.7390000000005</v>
      </c>
      <c r="G1103" s="227">
        <v>-74286.182000000001</v>
      </c>
      <c r="H1103" s="227">
        <f t="shared" si="138"/>
        <v>66995.442999999999</v>
      </c>
      <c r="I1103" s="437">
        <f t="shared" si="139"/>
        <v>0.90185605446784167</v>
      </c>
      <c r="J1103" s="437"/>
      <c r="K1103" s="365"/>
      <c r="L1103" s="18">
        <v>-74286.182000000001</v>
      </c>
      <c r="M1103" s="234">
        <f t="shared" si="140"/>
        <v>66995.442999999999</v>
      </c>
      <c r="N1103" s="365"/>
      <c r="O1103" s="18">
        <v>-70059.349000000002</v>
      </c>
      <c r="P1103" s="234">
        <f t="shared" si="141"/>
        <v>62768.61</v>
      </c>
      <c r="Q1103" s="353"/>
      <c r="R1103" s="226">
        <v>-2002.69</v>
      </c>
      <c r="S1103" s="226">
        <v>-31893.119999999999</v>
      </c>
      <c r="T1103" s="227">
        <v>-62451.1</v>
      </c>
      <c r="U1103" s="227">
        <v>-94794.49</v>
      </c>
      <c r="V1103" s="227">
        <v>-125947.61</v>
      </c>
      <c r="W1103" s="227">
        <v>-157100.73000000001</v>
      </c>
      <c r="X1103" s="227">
        <v>-19375.810000000001</v>
      </c>
      <c r="Y1103" s="227">
        <v>-50528.93</v>
      </c>
      <c r="Z1103" s="227">
        <v>-81682.05</v>
      </c>
      <c r="AA1103" s="227">
        <v>-6861.72</v>
      </c>
      <c r="AB1103" s="227">
        <v>-37937.14</v>
      </c>
      <c r="AC1103" s="227">
        <v>-69012.56</v>
      </c>
      <c r="AD1103" s="227">
        <v>-74286.182000000001</v>
      </c>
      <c r="AE1103" s="226">
        <v>-103736.92200000001</v>
      </c>
      <c r="AF1103" s="227">
        <v>-133187.66200000001</v>
      </c>
      <c r="AG1103" s="227">
        <v>-162638.402</v>
      </c>
      <c r="AH1103" s="227">
        <v>-168164.11199999999</v>
      </c>
      <c r="AI1103" s="227">
        <v>-197614.85200000001</v>
      </c>
      <c r="AJ1103" s="227">
        <v>-83877.892000000007</v>
      </c>
      <c r="AK1103" s="227">
        <v>-15042.382000000001</v>
      </c>
      <c r="AL1103" s="227">
        <v>-44493.122000000003</v>
      </c>
      <c r="AM1103" s="227">
        <v>29350.531000000003</v>
      </c>
      <c r="AN1103" s="227">
        <v>-100.209</v>
      </c>
      <c r="AO1103" s="227">
        <v>-70059.349000000002</v>
      </c>
      <c r="AP1103" s="228">
        <v>-7290.7390000000005</v>
      </c>
      <c r="AQ1103" s="227"/>
    </row>
    <row r="1104" spans="1:43" s="13" customFormat="1" ht="12.75" outlineLevel="2" x14ac:dyDescent="0.2">
      <c r="A1104" s="360" t="s">
        <v>1713</v>
      </c>
      <c r="B1104" s="361" t="s">
        <v>2583</v>
      </c>
      <c r="C1104" s="362" t="s">
        <v>3408</v>
      </c>
      <c r="D1104" s="363"/>
      <c r="E1104" s="364"/>
      <c r="F1104" s="227">
        <v>-494045.47499999998</v>
      </c>
      <c r="G1104" s="227">
        <v>-573734.40500000003</v>
      </c>
      <c r="H1104" s="227">
        <f t="shared" si="138"/>
        <v>79688.930000000051</v>
      </c>
      <c r="I1104" s="437">
        <f t="shared" si="139"/>
        <v>0.13889515654896109</v>
      </c>
      <c r="J1104" s="437"/>
      <c r="K1104" s="365"/>
      <c r="L1104" s="18">
        <v>-573734.40500000003</v>
      </c>
      <c r="M1104" s="234">
        <f t="shared" si="140"/>
        <v>79688.930000000051</v>
      </c>
      <c r="N1104" s="365"/>
      <c r="O1104" s="18">
        <v>-494045.47499999998</v>
      </c>
      <c r="P1104" s="234">
        <f t="shared" si="141"/>
        <v>0</v>
      </c>
      <c r="Q1104" s="353"/>
      <c r="R1104" s="226">
        <v>-573734.40500000003</v>
      </c>
      <c r="S1104" s="226">
        <v>-573734.40500000003</v>
      </c>
      <c r="T1104" s="227">
        <v>-573734.40500000003</v>
      </c>
      <c r="U1104" s="227">
        <v>-573734.40500000003</v>
      </c>
      <c r="V1104" s="227">
        <v>-573734.40500000003</v>
      </c>
      <c r="W1104" s="227">
        <v>-573734.40500000003</v>
      </c>
      <c r="X1104" s="227">
        <v>-573734.40500000003</v>
      </c>
      <c r="Y1104" s="227">
        <v>-573734.40500000003</v>
      </c>
      <c r="Z1104" s="227">
        <v>-573734.40500000003</v>
      </c>
      <c r="AA1104" s="227">
        <v>-573734.40500000003</v>
      </c>
      <c r="AB1104" s="227">
        <v>-573734.40500000003</v>
      </c>
      <c r="AC1104" s="227">
        <v>-573734.40500000003</v>
      </c>
      <c r="AD1104" s="227">
        <v>-573734.40500000003</v>
      </c>
      <c r="AE1104" s="226">
        <v>-573734.40500000003</v>
      </c>
      <c r="AF1104" s="227">
        <v>-573734.40500000003</v>
      </c>
      <c r="AG1104" s="227">
        <v>-562191.47499999998</v>
      </c>
      <c r="AH1104" s="227">
        <v>-562191.47499999998</v>
      </c>
      <c r="AI1104" s="227">
        <v>-494045.47499999998</v>
      </c>
      <c r="AJ1104" s="227">
        <v>-494045.47499999998</v>
      </c>
      <c r="AK1104" s="227">
        <v>-494045.47499999998</v>
      </c>
      <c r="AL1104" s="227">
        <v>-494045.47499999998</v>
      </c>
      <c r="AM1104" s="227">
        <v>-494045.47499999998</v>
      </c>
      <c r="AN1104" s="227">
        <v>-494045.47499999998</v>
      </c>
      <c r="AO1104" s="227">
        <v>-494045.47499999998</v>
      </c>
      <c r="AP1104" s="228">
        <v>-494045.47499999998</v>
      </c>
      <c r="AQ1104" s="227"/>
    </row>
    <row r="1105" spans="1:43" s="13" customFormat="1" ht="12.75" outlineLevel="2" x14ac:dyDescent="0.2">
      <c r="A1105" s="360" t="s">
        <v>1714</v>
      </c>
      <c r="B1105" s="361" t="s">
        <v>2584</v>
      </c>
      <c r="C1105" s="362" t="s">
        <v>3409</v>
      </c>
      <c r="D1105" s="363"/>
      <c r="E1105" s="364"/>
      <c r="F1105" s="227">
        <v>-97274.375</v>
      </c>
      <c r="G1105" s="227">
        <v>-51353.66</v>
      </c>
      <c r="H1105" s="227">
        <f t="shared" si="138"/>
        <v>-45920.714999999997</v>
      </c>
      <c r="I1105" s="437">
        <f t="shared" si="139"/>
        <v>-0.89420530104378138</v>
      </c>
      <c r="J1105" s="437"/>
      <c r="K1105" s="365"/>
      <c r="L1105" s="18">
        <v>-51353.66</v>
      </c>
      <c r="M1105" s="234">
        <f t="shared" si="140"/>
        <v>-45920.714999999997</v>
      </c>
      <c r="N1105" s="365"/>
      <c r="O1105" s="18">
        <v>-70263.375</v>
      </c>
      <c r="P1105" s="234">
        <f t="shared" si="141"/>
        <v>-27011</v>
      </c>
      <c r="Q1105" s="353"/>
      <c r="R1105" s="226">
        <v>0</v>
      </c>
      <c r="S1105" s="226">
        <v>0</v>
      </c>
      <c r="T1105" s="227">
        <v>0</v>
      </c>
      <c r="U1105" s="227">
        <v>0</v>
      </c>
      <c r="V1105" s="227">
        <v>0</v>
      </c>
      <c r="W1105" s="227">
        <v>0</v>
      </c>
      <c r="X1105" s="227">
        <v>-1103</v>
      </c>
      <c r="Y1105" s="227">
        <v>-1278</v>
      </c>
      <c r="Z1105" s="227">
        <v>-1460</v>
      </c>
      <c r="AA1105" s="227">
        <v>-34533.86</v>
      </c>
      <c r="AB1105" s="227">
        <v>-39649.86</v>
      </c>
      <c r="AC1105" s="227">
        <v>-44765.86</v>
      </c>
      <c r="AD1105" s="227">
        <v>-51353.66</v>
      </c>
      <c r="AE1105" s="226">
        <v>-54957.86</v>
      </c>
      <c r="AF1105" s="227">
        <v>-58189.86</v>
      </c>
      <c r="AG1105" s="227">
        <v>-9542.75</v>
      </c>
      <c r="AH1105" s="227">
        <v>-12724.375</v>
      </c>
      <c r="AI1105" s="227">
        <v>-17942.375</v>
      </c>
      <c r="AJ1105" s="227">
        <v>-25050.375</v>
      </c>
      <c r="AK1105" s="227">
        <v>-30219.375</v>
      </c>
      <c r="AL1105" s="227">
        <v>-35389.375</v>
      </c>
      <c r="AM1105" s="227">
        <v>-59096.375</v>
      </c>
      <c r="AN1105" s="227">
        <v>-66131.375</v>
      </c>
      <c r="AO1105" s="227">
        <v>-70263.375</v>
      </c>
      <c r="AP1105" s="228">
        <v>-97274.375</v>
      </c>
      <c r="AQ1105" s="227"/>
    </row>
    <row r="1106" spans="1:43" s="13" customFormat="1" ht="12.75" outlineLevel="2" x14ac:dyDescent="0.2">
      <c r="A1106" s="360" t="s">
        <v>1715</v>
      </c>
      <c r="B1106" s="361" t="s">
        <v>2585</v>
      </c>
      <c r="C1106" s="362" t="s">
        <v>3410</v>
      </c>
      <c r="D1106" s="363"/>
      <c r="E1106" s="364"/>
      <c r="F1106" s="227">
        <v>0</v>
      </c>
      <c r="G1106" s="227">
        <v>-5453.57</v>
      </c>
      <c r="H1106" s="227">
        <f t="shared" si="138"/>
        <v>5453.57</v>
      </c>
      <c r="I1106" s="437" t="str">
        <f t="shared" si="139"/>
        <v>N.M.</v>
      </c>
      <c r="J1106" s="437"/>
      <c r="K1106" s="365"/>
      <c r="L1106" s="18">
        <v>-5453.57</v>
      </c>
      <c r="M1106" s="234">
        <f t="shared" si="140"/>
        <v>5453.57</v>
      </c>
      <c r="N1106" s="365"/>
      <c r="O1106" s="18">
        <v>0</v>
      </c>
      <c r="P1106" s="234">
        <f t="shared" si="141"/>
        <v>0</v>
      </c>
      <c r="Q1106" s="353"/>
      <c r="R1106" s="226">
        <v>0</v>
      </c>
      <c r="S1106" s="226">
        <v>0</v>
      </c>
      <c r="T1106" s="227">
        <v>0</v>
      </c>
      <c r="U1106" s="227">
        <v>0</v>
      </c>
      <c r="V1106" s="227">
        <v>0</v>
      </c>
      <c r="W1106" s="227">
        <v>0</v>
      </c>
      <c r="X1106" s="227">
        <v>0</v>
      </c>
      <c r="Y1106" s="227">
        <v>0</v>
      </c>
      <c r="Z1106" s="227">
        <v>0</v>
      </c>
      <c r="AA1106" s="227">
        <v>0</v>
      </c>
      <c r="AB1106" s="227">
        <v>0</v>
      </c>
      <c r="AC1106" s="227">
        <v>0</v>
      </c>
      <c r="AD1106" s="227">
        <v>-5453.57</v>
      </c>
      <c r="AE1106" s="226">
        <v>0</v>
      </c>
      <c r="AF1106" s="227">
        <v>0</v>
      </c>
      <c r="AG1106" s="227">
        <v>0</v>
      </c>
      <c r="AH1106" s="227">
        <v>0</v>
      </c>
      <c r="AI1106" s="227">
        <v>0</v>
      </c>
      <c r="AJ1106" s="227">
        <v>0</v>
      </c>
      <c r="AK1106" s="227">
        <v>0</v>
      </c>
      <c r="AL1106" s="227">
        <v>0</v>
      </c>
      <c r="AM1106" s="227">
        <v>0</v>
      </c>
      <c r="AN1106" s="227">
        <v>0</v>
      </c>
      <c r="AO1106" s="227">
        <v>0</v>
      </c>
      <c r="AP1106" s="228">
        <v>0</v>
      </c>
      <c r="AQ1106" s="227"/>
    </row>
    <row r="1107" spans="1:43" s="13" customFormat="1" ht="12.75" outlineLevel="2" x14ac:dyDescent="0.2">
      <c r="A1107" s="360" t="s">
        <v>1716</v>
      </c>
      <c r="B1107" s="361" t="s">
        <v>2586</v>
      </c>
      <c r="C1107" s="362" t="s">
        <v>3411</v>
      </c>
      <c r="D1107" s="363"/>
      <c r="E1107" s="364"/>
      <c r="F1107" s="227">
        <v>-684.2</v>
      </c>
      <c r="G1107" s="227">
        <v>-684.2</v>
      </c>
      <c r="H1107" s="227">
        <f t="shared" si="138"/>
        <v>0</v>
      </c>
      <c r="I1107" s="437">
        <f t="shared" si="139"/>
        <v>0</v>
      </c>
      <c r="J1107" s="437"/>
      <c r="K1107" s="365"/>
      <c r="L1107" s="18">
        <v>-684.2</v>
      </c>
      <c r="M1107" s="234">
        <f t="shared" si="140"/>
        <v>0</v>
      </c>
      <c r="N1107" s="365"/>
      <c r="O1107" s="18">
        <v>-684.2</v>
      </c>
      <c r="P1107" s="234">
        <f t="shared" si="141"/>
        <v>0</v>
      </c>
      <c r="Q1107" s="353"/>
      <c r="R1107" s="226">
        <v>-684.2</v>
      </c>
      <c r="S1107" s="226">
        <v>-684.2</v>
      </c>
      <c r="T1107" s="227">
        <v>-684.2</v>
      </c>
      <c r="U1107" s="227">
        <v>-684.2</v>
      </c>
      <c r="V1107" s="227">
        <v>-684.2</v>
      </c>
      <c r="W1107" s="227">
        <v>-684.2</v>
      </c>
      <c r="X1107" s="227">
        <v>-684.2</v>
      </c>
      <c r="Y1107" s="227">
        <v>-684.2</v>
      </c>
      <c r="Z1107" s="227">
        <v>-684.2</v>
      </c>
      <c r="AA1107" s="227">
        <v>-684.2</v>
      </c>
      <c r="AB1107" s="227">
        <v>-684.2</v>
      </c>
      <c r="AC1107" s="227">
        <v>-684.2</v>
      </c>
      <c r="AD1107" s="227">
        <v>-684.2</v>
      </c>
      <c r="AE1107" s="226">
        <v>-684.2</v>
      </c>
      <c r="AF1107" s="227">
        <v>-684.2</v>
      </c>
      <c r="AG1107" s="227">
        <v>-684.2</v>
      </c>
      <c r="AH1107" s="227">
        <v>-684.2</v>
      </c>
      <c r="AI1107" s="227">
        <v>-684.2</v>
      </c>
      <c r="AJ1107" s="227">
        <v>-684.2</v>
      </c>
      <c r="AK1107" s="227">
        <v>-684.2</v>
      </c>
      <c r="AL1107" s="227">
        <v>-684.2</v>
      </c>
      <c r="AM1107" s="227">
        <v>-684.2</v>
      </c>
      <c r="AN1107" s="227">
        <v>-684.2</v>
      </c>
      <c r="AO1107" s="227">
        <v>-684.2</v>
      </c>
      <c r="AP1107" s="228">
        <v>-684.2</v>
      </c>
      <c r="AQ1107" s="227"/>
    </row>
    <row r="1108" spans="1:43" s="13" customFormat="1" ht="12.75" outlineLevel="2" x14ac:dyDescent="0.2">
      <c r="A1108" s="360" t="s">
        <v>1717</v>
      </c>
      <c r="B1108" s="361" t="s">
        <v>2587</v>
      </c>
      <c r="C1108" s="362" t="s">
        <v>3412</v>
      </c>
      <c r="D1108" s="363"/>
      <c r="E1108" s="364"/>
      <c r="F1108" s="227">
        <v>-80255.62</v>
      </c>
      <c r="G1108" s="227">
        <v>-790997.72</v>
      </c>
      <c r="H1108" s="227">
        <f t="shared" si="138"/>
        <v>710742.1</v>
      </c>
      <c r="I1108" s="437">
        <f t="shared" si="139"/>
        <v>0.89853874673621059</v>
      </c>
      <c r="J1108" s="437"/>
      <c r="K1108" s="365"/>
      <c r="L1108" s="18">
        <v>-790997.72</v>
      </c>
      <c r="M1108" s="234">
        <f t="shared" si="140"/>
        <v>710742.1</v>
      </c>
      <c r="N1108" s="365"/>
      <c r="O1108" s="18">
        <v>-81139.86</v>
      </c>
      <c r="P1108" s="234">
        <f t="shared" si="141"/>
        <v>884.24000000000524</v>
      </c>
      <c r="Q1108" s="353"/>
      <c r="R1108" s="226">
        <v>-837548.87</v>
      </c>
      <c r="S1108" s="226">
        <v>-830288.39</v>
      </c>
      <c r="T1108" s="227">
        <v>-871666.65</v>
      </c>
      <c r="U1108" s="227">
        <v>-865926.8</v>
      </c>
      <c r="V1108" s="227">
        <v>-867117.31</v>
      </c>
      <c r="W1108" s="227">
        <v>-902149.4</v>
      </c>
      <c r="X1108" s="227">
        <v>-894483.06</v>
      </c>
      <c r="Y1108" s="227">
        <v>-878621.14</v>
      </c>
      <c r="Z1108" s="227">
        <v>-851623.99</v>
      </c>
      <c r="AA1108" s="227">
        <v>-833964.93</v>
      </c>
      <c r="AB1108" s="227">
        <v>-818494.58000000007</v>
      </c>
      <c r="AC1108" s="227">
        <v>-805329.22</v>
      </c>
      <c r="AD1108" s="227">
        <v>-790997.72</v>
      </c>
      <c r="AE1108" s="226">
        <v>-773198.62</v>
      </c>
      <c r="AF1108" s="227">
        <v>-763526.61</v>
      </c>
      <c r="AG1108" s="227">
        <v>-749392.43</v>
      </c>
      <c r="AH1108" s="227">
        <v>-741722.12</v>
      </c>
      <c r="AI1108" s="227">
        <v>-729110.8</v>
      </c>
      <c r="AJ1108" s="227">
        <v>-137547.97</v>
      </c>
      <c r="AK1108" s="227">
        <v>-136480.15</v>
      </c>
      <c r="AL1108" s="227">
        <v>-135409.15</v>
      </c>
      <c r="AM1108" s="227">
        <v>-81956.62</v>
      </c>
      <c r="AN1108" s="227">
        <v>-80721.37</v>
      </c>
      <c r="AO1108" s="227">
        <v>-81139.86</v>
      </c>
      <c r="AP1108" s="228">
        <v>-80255.62</v>
      </c>
      <c r="AQ1108" s="227"/>
    </row>
    <row r="1109" spans="1:43" s="13" customFormat="1" ht="12.75" outlineLevel="2" x14ac:dyDescent="0.2">
      <c r="A1109" s="360" t="s">
        <v>1718</v>
      </c>
      <c r="B1109" s="361" t="s">
        <v>2588</v>
      </c>
      <c r="C1109" s="362" t="s">
        <v>3413</v>
      </c>
      <c r="D1109" s="363"/>
      <c r="E1109" s="364"/>
      <c r="F1109" s="227">
        <v>0</v>
      </c>
      <c r="G1109" s="227">
        <v>-224</v>
      </c>
      <c r="H1109" s="227">
        <f t="shared" si="138"/>
        <v>224</v>
      </c>
      <c r="I1109" s="437" t="str">
        <f t="shared" si="139"/>
        <v>N.M.</v>
      </c>
      <c r="J1109" s="437"/>
      <c r="K1109" s="365"/>
      <c r="L1109" s="18">
        <v>-224</v>
      </c>
      <c r="M1109" s="234">
        <f t="shared" si="140"/>
        <v>224</v>
      </c>
      <c r="N1109" s="365"/>
      <c r="O1109" s="18">
        <v>0</v>
      </c>
      <c r="P1109" s="234">
        <f t="shared" si="141"/>
        <v>0</v>
      </c>
      <c r="Q1109" s="353"/>
      <c r="R1109" s="226">
        <v>-28222.75</v>
      </c>
      <c r="S1109" s="226">
        <v>-28222.75</v>
      </c>
      <c r="T1109" s="227">
        <v>-28222.75</v>
      </c>
      <c r="U1109" s="227">
        <v>-9073</v>
      </c>
      <c r="V1109" s="227">
        <v>-20747.990000000002</v>
      </c>
      <c r="W1109" s="227">
        <v>-2192.65</v>
      </c>
      <c r="X1109" s="227">
        <v>-1380.95</v>
      </c>
      <c r="Y1109" s="227">
        <v>-9175.91</v>
      </c>
      <c r="Z1109" s="227">
        <v>-3391.56</v>
      </c>
      <c r="AA1109" s="227">
        <v>-1966.01</v>
      </c>
      <c r="AB1109" s="227">
        <v>-211.24</v>
      </c>
      <c r="AC1109" s="227">
        <v>-4003.13</v>
      </c>
      <c r="AD1109" s="227">
        <v>-224</v>
      </c>
      <c r="AE1109" s="226">
        <v>-237.44</v>
      </c>
      <c r="AF1109" s="227">
        <v>0</v>
      </c>
      <c r="AG1109" s="227">
        <v>-4733.76</v>
      </c>
      <c r="AH1109" s="227">
        <v>-968.84</v>
      </c>
      <c r="AI1109" s="227">
        <v>-4050</v>
      </c>
      <c r="AJ1109" s="227">
        <v>0</v>
      </c>
      <c r="AK1109" s="227">
        <v>0</v>
      </c>
      <c r="AL1109" s="227">
        <v>0</v>
      </c>
      <c r="AM1109" s="227">
        <v>0</v>
      </c>
      <c r="AN1109" s="227">
        <v>0</v>
      </c>
      <c r="AO1109" s="227">
        <v>0</v>
      </c>
      <c r="AP1109" s="228">
        <v>0</v>
      </c>
      <c r="AQ1109" s="227"/>
    </row>
    <row r="1110" spans="1:43" s="13" customFormat="1" ht="12.75" outlineLevel="2" x14ac:dyDescent="0.2">
      <c r="A1110" s="360" t="s">
        <v>1719</v>
      </c>
      <c r="B1110" s="361" t="s">
        <v>2589</v>
      </c>
      <c r="C1110" s="362" t="s">
        <v>3414</v>
      </c>
      <c r="D1110" s="363"/>
      <c r="E1110" s="364"/>
      <c r="F1110" s="227">
        <v>-32449.119999999999</v>
      </c>
      <c r="G1110" s="227">
        <v>-2102523.2999999998</v>
      </c>
      <c r="H1110" s="227">
        <f t="shared" si="138"/>
        <v>2070074.1799999997</v>
      </c>
      <c r="I1110" s="437">
        <f t="shared" si="139"/>
        <v>0.98456658244881279</v>
      </c>
      <c r="J1110" s="437"/>
      <c r="K1110" s="365"/>
      <c r="L1110" s="18">
        <v>-2102523.2999999998</v>
      </c>
      <c r="M1110" s="234">
        <f t="shared" si="140"/>
        <v>2070074.1799999997</v>
      </c>
      <c r="N1110" s="365"/>
      <c r="O1110" s="18">
        <v>-32329.24</v>
      </c>
      <c r="P1110" s="234">
        <f t="shared" si="141"/>
        <v>-119.87999999999738</v>
      </c>
      <c r="Q1110" s="353"/>
      <c r="R1110" s="226">
        <v>-2108893.62</v>
      </c>
      <c r="S1110" s="226">
        <v>-2123519.7000000002</v>
      </c>
      <c r="T1110" s="227">
        <v>-2153291.52</v>
      </c>
      <c r="U1110" s="227">
        <v>-2095762.08</v>
      </c>
      <c r="V1110" s="227">
        <v>-2106220.61</v>
      </c>
      <c r="W1110" s="227">
        <v>-2114382.9</v>
      </c>
      <c r="X1110" s="227">
        <v>-2107191.46</v>
      </c>
      <c r="Y1110" s="227">
        <v>-2106496.0499999998</v>
      </c>
      <c r="Z1110" s="227">
        <v>-2107514.92</v>
      </c>
      <c r="AA1110" s="227">
        <v>-2092567.31</v>
      </c>
      <c r="AB1110" s="227">
        <v>-2096314.25</v>
      </c>
      <c r="AC1110" s="227">
        <v>-2126790.88</v>
      </c>
      <c r="AD1110" s="227">
        <v>-2102523.2999999998</v>
      </c>
      <c r="AE1110" s="226">
        <v>-2105581.67</v>
      </c>
      <c r="AF1110" s="227">
        <v>-2080099.12</v>
      </c>
      <c r="AG1110" s="227">
        <v>-2031160.13</v>
      </c>
      <c r="AH1110" s="227">
        <v>-2028575.44</v>
      </c>
      <c r="AI1110" s="227">
        <v>-2055051.92</v>
      </c>
      <c r="AJ1110" s="227">
        <v>-48712.1</v>
      </c>
      <c r="AK1110" s="227">
        <v>-31852.65</v>
      </c>
      <c r="AL1110" s="227">
        <v>-31971.38</v>
      </c>
      <c r="AM1110" s="227">
        <v>-32090.37</v>
      </c>
      <c r="AN1110" s="227">
        <v>-32209.68</v>
      </c>
      <c r="AO1110" s="227">
        <v>-32329.24</v>
      </c>
      <c r="AP1110" s="228">
        <v>-32449.119999999999</v>
      </c>
      <c r="AQ1110" s="227"/>
    </row>
    <row r="1111" spans="1:43" s="13" customFormat="1" ht="12.75" outlineLevel="2" x14ac:dyDescent="0.2">
      <c r="A1111" s="360" t="s">
        <v>1720</v>
      </c>
      <c r="B1111" s="361" t="s">
        <v>2590</v>
      </c>
      <c r="C1111" s="362" t="s">
        <v>3415</v>
      </c>
      <c r="D1111" s="363"/>
      <c r="E1111" s="364"/>
      <c r="F1111" s="227">
        <v>-95472.63</v>
      </c>
      <c r="G1111" s="227">
        <v>-70502.990000000005</v>
      </c>
      <c r="H1111" s="227">
        <f t="shared" si="138"/>
        <v>-24969.64</v>
      </c>
      <c r="I1111" s="437">
        <f t="shared" si="139"/>
        <v>-0.35416427019620017</v>
      </c>
      <c r="J1111" s="437"/>
      <c r="K1111" s="365"/>
      <c r="L1111" s="18">
        <v>-70502.990000000005</v>
      </c>
      <c r="M1111" s="234">
        <f t="shared" si="140"/>
        <v>-24969.64</v>
      </c>
      <c r="N1111" s="365"/>
      <c r="O1111" s="18">
        <v>-104209.79000000001</v>
      </c>
      <c r="P1111" s="234">
        <f t="shared" si="141"/>
        <v>8737.1600000000035</v>
      </c>
      <c r="Q1111" s="353"/>
      <c r="R1111" s="226">
        <v>-186709.67</v>
      </c>
      <c r="S1111" s="226">
        <v>-169138.06</v>
      </c>
      <c r="T1111" s="227">
        <v>-191692.44</v>
      </c>
      <c r="U1111" s="227">
        <v>-150610.87</v>
      </c>
      <c r="V1111" s="227">
        <v>-157433.46</v>
      </c>
      <c r="W1111" s="227">
        <v>-170890.81</v>
      </c>
      <c r="X1111" s="227">
        <v>-142180.35</v>
      </c>
      <c r="Y1111" s="227">
        <v>-134496.95999999999</v>
      </c>
      <c r="Z1111" s="227">
        <v>-120229.51000000001</v>
      </c>
      <c r="AA1111" s="227">
        <v>-98631.900000000009</v>
      </c>
      <c r="AB1111" s="227">
        <v>-129617.56</v>
      </c>
      <c r="AC1111" s="227">
        <v>-92067.59</v>
      </c>
      <c r="AD1111" s="227">
        <v>-70502.990000000005</v>
      </c>
      <c r="AE1111" s="226">
        <v>-55527.58</v>
      </c>
      <c r="AF1111" s="227">
        <v>-33916.1</v>
      </c>
      <c r="AG1111" s="227">
        <v>-41279.910000000003</v>
      </c>
      <c r="AH1111" s="227">
        <v>-46835.69</v>
      </c>
      <c r="AI1111" s="227">
        <v>-34040.39</v>
      </c>
      <c r="AJ1111" s="227">
        <v>-113420.61</v>
      </c>
      <c r="AK1111" s="227">
        <v>-113420.61</v>
      </c>
      <c r="AL1111" s="227">
        <v>-113420.61</v>
      </c>
      <c r="AM1111" s="227">
        <v>-104209.79000000001</v>
      </c>
      <c r="AN1111" s="227">
        <v>-104209.79000000001</v>
      </c>
      <c r="AO1111" s="227">
        <v>-104209.79000000001</v>
      </c>
      <c r="AP1111" s="228">
        <v>-95472.63</v>
      </c>
      <c r="AQ1111" s="227"/>
    </row>
    <row r="1112" spans="1:43" s="13" customFormat="1" ht="12.75" outlineLevel="2" x14ac:dyDescent="0.2">
      <c r="A1112" s="360" t="s">
        <v>1721</v>
      </c>
      <c r="B1112" s="361" t="s">
        <v>2591</v>
      </c>
      <c r="C1112" s="362" t="s">
        <v>3416</v>
      </c>
      <c r="D1112" s="363"/>
      <c r="E1112" s="364"/>
      <c r="F1112" s="227">
        <v>0</v>
      </c>
      <c r="G1112" s="227">
        <v>-51066.41</v>
      </c>
      <c r="H1112" s="227">
        <f t="shared" si="138"/>
        <v>51066.41</v>
      </c>
      <c r="I1112" s="437" t="str">
        <f t="shared" si="139"/>
        <v>N.M.</v>
      </c>
      <c r="J1112" s="437"/>
      <c r="K1112" s="365"/>
      <c r="L1112" s="18">
        <v>-51066.41</v>
      </c>
      <c r="M1112" s="234">
        <f t="shared" si="140"/>
        <v>51066.41</v>
      </c>
      <c r="N1112" s="365"/>
      <c r="O1112" s="18">
        <v>-6985</v>
      </c>
      <c r="P1112" s="234">
        <f t="shared" si="141"/>
        <v>6985</v>
      </c>
      <c r="Q1112" s="353"/>
      <c r="R1112" s="226">
        <v>-212684.94</v>
      </c>
      <c r="S1112" s="226">
        <v>-143970.98000000001</v>
      </c>
      <c r="T1112" s="227">
        <v>-211478.29</v>
      </c>
      <c r="U1112" s="227">
        <v>-61413.61</v>
      </c>
      <c r="V1112" s="227">
        <v>-152153.01</v>
      </c>
      <c r="W1112" s="227">
        <v>-585343.91</v>
      </c>
      <c r="X1112" s="227">
        <v>-1391467.84</v>
      </c>
      <c r="Y1112" s="227">
        <v>-1364330.5</v>
      </c>
      <c r="Z1112" s="227">
        <v>-970941.19000000006</v>
      </c>
      <c r="AA1112" s="227">
        <v>-3390306.16</v>
      </c>
      <c r="AB1112" s="227">
        <v>-1587197.38</v>
      </c>
      <c r="AC1112" s="227">
        <v>-103658.07</v>
      </c>
      <c r="AD1112" s="227">
        <v>-51066.41</v>
      </c>
      <c r="AE1112" s="226">
        <v>-155533.1</v>
      </c>
      <c r="AF1112" s="227">
        <v>-32789.65</v>
      </c>
      <c r="AG1112" s="227">
        <v>-29902.52</v>
      </c>
      <c r="AH1112" s="227">
        <v>-24758.81</v>
      </c>
      <c r="AI1112" s="227">
        <v>-291172.47999999998</v>
      </c>
      <c r="AJ1112" s="227">
        <v>0</v>
      </c>
      <c r="AK1112" s="227">
        <v>0</v>
      </c>
      <c r="AL1112" s="227">
        <v>0</v>
      </c>
      <c r="AM1112" s="227">
        <v>-9493</v>
      </c>
      <c r="AN1112" s="227">
        <v>0</v>
      </c>
      <c r="AO1112" s="227">
        <v>-6985</v>
      </c>
      <c r="AP1112" s="228">
        <v>0</v>
      </c>
      <c r="AQ1112" s="227"/>
    </row>
    <row r="1113" spans="1:43" s="13" customFormat="1" ht="12.75" outlineLevel="2" x14ac:dyDescent="0.2">
      <c r="A1113" s="360" t="s">
        <v>1592</v>
      </c>
      <c r="B1113" s="361" t="s">
        <v>2462</v>
      </c>
      <c r="C1113" s="362" t="s">
        <v>3318</v>
      </c>
      <c r="D1113" s="363"/>
      <c r="E1113" s="364"/>
      <c r="F1113" s="227">
        <v>-410.78000000000003</v>
      </c>
      <c r="G1113" s="227">
        <v>-404.91</v>
      </c>
      <c r="H1113" s="227">
        <f t="shared" si="138"/>
        <v>-5.8700000000000045</v>
      </c>
      <c r="I1113" s="437">
        <f t="shared" si="139"/>
        <v>-1.4497048726877588E-2</v>
      </c>
      <c r="J1113" s="437"/>
      <c r="K1113" s="365"/>
      <c r="L1113" s="18">
        <v>-404.91</v>
      </c>
      <c r="M1113" s="234">
        <f t="shared" si="140"/>
        <v>-5.8700000000000045</v>
      </c>
      <c r="N1113" s="365"/>
      <c r="O1113" s="18">
        <v>-411.18</v>
      </c>
      <c r="P1113" s="234">
        <f t="shared" si="141"/>
        <v>0.39999999999997726</v>
      </c>
      <c r="Q1113" s="353"/>
      <c r="R1113" s="226">
        <v>-18809.04</v>
      </c>
      <c r="S1113" s="226">
        <v>-10666.58</v>
      </c>
      <c r="T1113" s="227">
        <v>-6648.9800000000005</v>
      </c>
      <c r="U1113" s="227">
        <v>-3736.38</v>
      </c>
      <c r="V1113" s="227">
        <v>-2169.86</v>
      </c>
      <c r="W1113" s="227">
        <v>-405.16</v>
      </c>
      <c r="X1113" s="227">
        <v>-413.98</v>
      </c>
      <c r="Y1113" s="227">
        <v>-414.28000000000003</v>
      </c>
      <c r="Z1113" s="227">
        <v>-419.43</v>
      </c>
      <c r="AA1113" s="227">
        <v>-418.57</v>
      </c>
      <c r="AB1113" s="227">
        <v>-429.44</v>
      </c>
      <c r="AC1113" s="227">
        <v>-423.81</v>
      </c>
      <c r="AD1113" s="227">
        <v>-404.91</v>
      </c>
      <c r="AE1113" s="226">
        <v>-404.85</v>
      </c>
      <c r="AF1113" s="227">
        <v>-405.04</v>
      </c>
      <c r="AG1113" s="227">
        <v>-405.09000000000003</v>
      </c>
      <c r="AH1113" s="227">
        <v>-405.15000000000003</v>
      </c>
      <c r="AI1113" s="227">
        <v>-407.82</v>
      </c>
      <c r="AJ1113" s="227">
        <v>-1182.79</v>
      </c>
      <c r="AK1113" s="227">
        <v>-4246.28</v>
      </c>
      <c r="AL1113" s="227">
        <v>-9674.7900000000009</v>
      </c>
      <c r="AM1113" s="227">
        <v>-13584.79</v>
      </c>
      <c r="AN1113" s="227">
        <v>-5082.07</v>
      </c>
      <c r="AO1113" s="227">
        <v>-411.18</v>
      </c>
      <c r="AP1113" s="228">
        <v>-410.78000000000003</v>
      </c>
      <c r="AQ1113" s="227"/>
    </row>
    <row r="1114" spans="1:43" s="13" customFormat="1" ht="12.75" outlineLevel="2" x14ac:dyDescent="0.2">
      <c r="A1114" s="360" t="s">
        <v>1722</v>
      </c>
      <c r="B1114" s="361" t="s">
        <v>2592</v>
      </c>
      <c r="C1114" s="362" t="s">
        <v>3417</v>
      </c>
      <c r="D1114" s="363"/>
      <c r="E1114" s="364"/>
      <c r="F1114" s="227">
        <v>0</v>
      </c>
      <c r="G1114" s="227">
        <v>0</v>
      </c>
      <c r="H1114" s="227">
        <f t="shared" si="138"/>
        <v>0</v>
      </c>
      <c r="I1114" s="437">
        <f t="shared" si="139"/>
        <v>0</v>
      </c>
      <c r="J1114" s="437"/>
      <c r="K1114" s="365"/>
      <c r="L1114" s="18">
        <v>0</v>
      </c>
      <c r="M1114" s="234">
        <f t="shared" si="140"/>
        <v>0</v>
      </c>
      <c r="N1114" s="365"/>
      <c r="O1114" s="18">
        <v>1</v>
      </c>
      <c r="P1114" s="234">
        <f t="shared" si="141"/>
        <v>-1</v>
      </c>
      <c r="Q1114" s="353"/>
      <c r="R1114" s="226">
        <v>0</v>
      </c>
      <c r="S1114" s="226">
        <v>0</v>
      </c>
      <c r="T1114" s="227">
        <v>43437.66</v>
      </c>
      <c r="U1114" s="227">
        <v>3794.88</v>
      </c>
      <c r="V1114" s="227">
        <v>0</v>
      </c>
      <c r="W1114" s="227">
        <v>0</v>
      </c>
      <c r="X1114" s="227">
        <v>1106921.48</v>
      </c>
      <c r="Y1114" s="227">
        <v>1196649</v>
      </c>
      <c r="Z1114" s="227">
        <v>799966</v>
      </c>
      <c r="AA1114" s="227">
        <v>3121974</v>
      </c>
      <c r="AB1114" s="227">
        <v>1335751</v>
      </c>
      <c r="AC1114" s="227">
        <v>0</v>
      </c>
      <c r="AD1114" s="227">
        <v>0</v>
      </c>
      <c r="AE1114" s="226">
        <v>97016</v>
      </c>
      <c r="AF1114" s="227">
        <v>0</v>
      </c>
      <c r="AG1114" s="227">
        <v>0</v>
      </c>
      <c r="AH1114" s="227">
        <v>0</v>
      </c>
      <c r="AI1114" s="227">
        <v>0</v>
      </c>
      <c r="AJ1114" s="227">
        <v>0</v>
      </c>
      <c r="AK1114" s="227">
        <v>0</v>
      </c>
      <c r="AL1114" s="227">
        <v>0</v>
      </c>
      <c r="AM1114" s="227">
        <v>0</v>
      </c>
      <c r="AN1114" s="227">
        <v>0</v>
      </c>
      <c r="AO1114" s="227">
        <v>1</v>
      </c>
      <c r="AP1114" s="228">
        <v>0</v>
      </c>
      <c r="AQ1114" s="227"/>
    </row>
    <row r="1115" spans="1:43" s="13" customFormat="1" ht="12.75" outlineLevel="2" x14ac:dyDescent="0.2">
      <c r="A1115" s="360" t="s">
        <v>1593</v>
      </c>
      <c r="B1115" s="361" t="s">
        <v>2463</v>
      </c>
      <c r="C1115" s="362" t="s">
        <v>3319</v>
      </c>
      <c r="D1115" s="363"/>
      <c r="E1115" s="364"/>
      <c r="F1115" s="227">
        <v>14420</v>
      </c>
      <c r="G1115" s="227">
        <v>0</v>
      </c>
      <c r="H1115" s="227">
        <f t="shared" si="138"/>
        <v>14420</v>
      </c>
      <c r="I1115" s="437" t="str">
        <f t="shared" si="139"/>
        <v>N.M.</v>
      </c>
      <c r="J1115" s="437"/>
      <c r="K1115" s="365"/>
      <c r="L1115" s="18">
        <v>0</v>
      </c>
      <c r="M1115" s="234">
        <f t="shared" si="140"/>
        <v>14420</v>
      </c>
      <c r="N1115" s="365"/>
      <c r="O1115" s="18">
        <v>0</v>
      </c>
      <c r="P1115" s="234">
        <f t="shared" si="141"/>
        <v>14420</v>
      </c>
      <c r="Q1115" s="353"/>
      <c r="R1115" s="226">
        <v>0</v>
      </c>
      <c r="S1115" s="226">
        <v>0</v>
      </c>
      <c r="T1115" s="227">
        <v>0</v>
      </c>
      <c r="U1115" s="227">
        <v>0</v>
      </c>
      <c r="V1115" s="227">
        <v>0</v>
      </c>
      <c r="W1115" s="227">
        <v>0</v>
      </c>
      <c r="X1115" s="227">
        <v>0</v>
      </c>
      <c r="Y1115" s="227">
        <v>0</v>
      </c>
      <c r="Z1115" s="227">
        <v>0</v>
      </c>
      <c r="AA1115" s="227">
        <v>0</v>
      </c>
      <c r="AB1115" s="227">
        <v>0</v>
      </c>
      <c r="AC1115" s="227">
        <v>0</v>
      </c>
      <c r="AD1115" s="227">
        <v>0</v>
      </c>
      <c r="AE1115" s="226">
        <v>0</v>
      </c>
      <c r="AF1115" s="227">
        <v>0</v>
      </c>
      <c r="AG1115" s="227">
        <v>0</v>
      </c>
      <c r="AH1115" s="227">
        <v>0</v>
      </c>
      <c r="AI1115" s="227">
        <v>0</v>
      </c>
      <c r="AJ1115" s="227">
        <v>0</v>
      </c>
      <c r="AK1115" s="227">
        <v>0</v>
      </c>
      <c r="AL1115" s="227">
        <v>0</v>
      </c>
      <c r="AM1115" s="227">
        <v>0</v>
      </c>
      <c r="AN1115" s="227">
        <v>0</v>
      </c>
      <c r="AO1115" s="227">
        <v>0</v>
      </c>
      <c r="AP1115" s="228">
        <v>14420</v>
      </c>
      <c r="AQ1115" s="227"/>
    </row>
    <row r="1116" spans="1:43" s="13" customFormat="1" ht="12.75" outlineLevel="2" x14ac:dyDescent="0.2">
      <c r="A1116" s="360" t="s">
        <v>1723</v>
      </c>
      <c r="B1116" s="361" t="s">
        <v>2593</v>
      </c>
      <c r="C1116" s="362" t="s">
        <v>3418</v>
      </c>
      <c r="D1116" s="363"/>
      <c r="E1116" s="364"/>
      <c r="F1116" s="227">
        <v>-113412.93000000001</v>
      </c>
      <c r="G1116" s="227">
        <v>-162587.80000000002</v>
      </c>
      <c r="H1116" s="227">
        <f t="shared" si="138"/>
        <v>49174.87000000001</v>
      </c>
      <c r="I1116" s="437">
        <f t="shared" si="139"/>
        <v>0.30245116792280852</v>
      </c>
      <c r="J1116" s="437"/>
      <c r="K1116" s="365"/>
      <c r="L1116" s="18">
        <v>-162587.80000000002</v>
      </c>
      <c r="M1116" s="234">
        <f t="shared" si="140"/>
        <v>49174.87000000001</v>
      </c>
      <c r="N1116" s="365"/>
      <c r="O1116" s="18">
        <v>-113362.93000000001</v>
      </c>
      <c r="P1116" s="234">
        <f t="shared" si="141"/>
        <v>-50</v>
      </c>
      <c r="Q1116" s="353"/>
      <c r="R1116" s="226">
        <v>-159426.71</v>
      </c>
      <c r="S1116" s="226">
        <v>-158457.65</v>
      </c>
      <c r="T1116" s="227">
        <v>-158457.65</v>
      </c>
      <c r="U1116" s="227">
        <v>-158407.65</v>
      </c>
      <c r="V1116" s="227">
        <v>-158476.20000000001</v>
      </c>
      <c r="W1116" s="227">
        <v>-163979.5</v>
      </c>
      <c r="X1116" s="227">
        <v>-164029.5</v>
      </c>
      <c r="Y1116" s="227">
        <v>-164029.5</v>
      </c>
      <c r="Z1116" s="227">
        <v>-163693.09</v>
      </c>
      <c r="AA1116" s="227">
        <v>-163693.09</v>
      </c>
      <c r="AB1116" s="227">
        <v>-163793.09</v>
      </c>
      <c r="AC1116" s="227">
        <v>-162915.22</v>
      </c>
      <c r="AD1116" s="227">
        <v>-162587.80000000002</v>
      </c>
      <c r="AE1116" s="226">
        <v>-161355.01999999999</v>
      </c>
      <c r="AF1116" s="227">
        <v>-161996.41</v>
      </c>
      <c r="AG1116" s="227">
        <v>-161946.41</v>
      </c>
      <c r="AH1116" s="227">
        <v>-161996.41</v>
      </c>
      <c r="AI1116" s="227">
        <v>-160142.01</v>
      </c>
      <c r="AJ1116" s="227">
        <v>-151953.19</v>
      </c>
      <c r="AK1116" s="227">
        <v>-132487.61000000002</v>
      </c>
      <c r="AL1116" s="227">
        <v>-131086.78</v>
      </c>
      <c r="AM1116" s="227">
        <v>-128380.99</v>
      </c>
      <c r="AN1116" s="227">
        <v>-113690.35</v>
      </c>
      <c r="AO1116" s="227">
        <v>-113362.93000000001</v>
      </c>
      <c r="AP1116" s="228">
        <v>-113412.93000000001</v>
      </c>
      <c r="AQ1116" s="227"/>
    </row>
    <row r="1117" spans="1:43" s="13" customFormat="1" ht="12.75" outlineLevel="2" x14ac:dyDescent="0.2">
      <c r="A1117" s="360" t="s">
        <v>1725</v>
      </c>
      <c r="B1117" s="361" t="s">
        <v>2595</v>
      </c>
      <c r="C1117" s="362" t="s">
        <v>3420</v>
      </c>
      <c r="D1117" s="363"/>
      <c r="E1117" s="364"/>
      <c r="F1117" s="227">
        <v>0</v>
      </c>
      <c r="G1117" s="227">
        <v>1.9E-2</v>
      </c>
      <c r="H1117" s="227">
        <f t="shared" si="138"/>
        <v>-1.9E-2</v>
      </c>
      <c r="I1117" s="437" t="str">
        <f t="shared" si="139"/>
        <v>N.M.</v>
      </c>
      <c r="J1117" s="437"/>
      <c r="K1117" s="365"/>
      <c r="L1117" s="18">
        <v>1.9E-2</v>
      </c>
      <c r="M1117" s="234">
        <f t="shared" si="140"/>
        <v>-1.9E-2</v>
      </c>
      <c r="N1117" s="365"/>
      <c r="O1117" s="18">
        <v>0</v>
      </c>
      <c r="P1117" s="234">
        <f t="shared" si="141"/>
        <v>0</v>
      </c>
      <c r="Q1117" s="353"/>
      <c r="R1117" s="226">
        <v>-132694.851</v>
      </c>
      <c r="S1117" s="226">
        <v>-132694.851</v>
      </c>
      <c r="T1117" s="227">
        <v>-132694.851</v>
      </c>
      <c r="U1117" s="227">
        <v>-134477.25099999999</v>
      </c>
      <c r="V1117" s="227">
        <v>-134477.25099999999</v>
      </c>
      <c r="W1117" s="227">
        <v>-134477.25099999999</v>
      </c>
      <c r="X1117" s="227">
        <v>-136259.65100000001</v>
      </c>
      <c r="Y1117" s="227">
        <v>-136259.65100000001</v>
      </c>
      <c r="Z1117" s="227">
        <v>-136259.65100000001</v>
      </c>
      <c r="AA1117" s="227">
        <v>-138042.05100000001</v>
      </c>
      <c r="AB1117" s="227">
        <v>-11010.550999999999</v>
      </c>
      <c r="AC1117" s="227">
        <v>1.9E-2</v>
      </c>
      <c r="AD1117" s="227">
        <v>1.9E-2</v>
      </c>
      <c r="AE1117" s="226">
        <v>1.9E-2</v>
      </c>
      <c r="AF1117" s="227">
        <v>1.9E-2</v>
      </c>
      <c r="AG1117" s="227">
        <v>0</v>
      </c>
      <c r="AH1117" s="227">
        <v>0</v>
      </c>
      <c r="AI1117" s="227">
        <v>0</v>
      </c>
      <c r="AJ1117" s="227">
        <v>0</v>
      </c>
      <c r="AK1117" s="227">
        <v>0</v>
      </c>
      <c r="AL1117" s="227">
        <v>0</v>
      </c>
      <c r="AM1117" s="227">
        <v>0</v>
      </c>
      <c r="AN1117" s="227">
        <v>0</v>
      </c>
      <c r="AO1117" s="227">
        <v>0</v>
      </c>
      <c r="AP1117" s="228">
        <v>0</v>
      </c>
      <c r="AQ1117" s="227"/>
    </row>
    <row r="1118" spans="1:43" s="13" customFormat="1" ht="12.75" outlineLevel="2" x14ac:dyDescent="0.2">
      <c r="A1118" s="360" t="s">
        <v>1726</v>
      </c>
      <c r="B1118" s="361" t="s">
        <v>2596</v>
      </c>
      <c r="C1118" s="362" t="s">
        <v>3421</v>
      </c>
      <c r="D1118" s="363"/>
      <c r="E1118" s="364"/>
      <c r="F1118" s="227">
        <v>-1988189.28</v>
      </c>
      <c r="G1118" s="227">
        <v>-1833564.26</v>
      </c>
      <c r="H1118" s="227">
        <f t="shared" si="138"/>
        <v>-154625.02000000002</v>
      </c>
      <c r="I1118" s="437">
        <f t="shared" si="139"/>
        <v>-8.43302977556947E-2</v>
      </c>
      <c r="J1118" s="437"/>
      <c r="K1118" s="365"/>
      <c r="L1118" s="18">
        <v>-1833564.26</v>
      </c>
      <c r="M1118" s="234">
        <f t="shared" si="140"/>
        <v>-154625.02000000002</v>
      </c>
      <c r="N1118" s="365"/>
      <c r="O1118" s="18">
        <v>-2349637.92</v>
      </c>
      <c r="P1118" s="234">
        <f t="shared" si="141"/>
        <v>361448.6399999999</v>
      </c>
      <c r="Q1118" s="353"/>
      <c r="R1118" s="226">
        <v>-2838302.51</v>
      </c>
      <c r="S1118" s="226">
        <v>-1934719.12</v>
      </c>
      <c r="T1118" s="227">
        <v>-1867993.57</v>
      </c>
      <c r="U1118" s="227">
        <v>-1764602</v>
      </c>
      <c r="V1118" s="227">
        <v>-1778414.29</v>
      </c>
      <c r="W1118" s="227">
        <v>-1913047.12</v>
      </c>
      <c r="X1118" s="227">
        <v>-1907498.48</v>
      </c>
      <c r="Y1118" s="227">
        <v>-2087810.22</v>
      </c>
      <c r="Z1118" s="227">
        <v>-2515076.54</v>
      </c>
      <c r="AA1118" s="227">
        <v>-2134970.4</v>
      </c>
      <c r="AB1118" s="227">
        <v>-2507667.83</v>
      </c>
      <c r="AC1118" s="227">
        <v>-2550497.23</v>
      </c>
      <c r="AD1118" s="227">
        <v>-1833564.26</v>
      </c>
      <c r="AE1118" s="226">
        <v>-1481801.18</v>
      </c>
      <c r="AF1118" s="227">
        <v>-1577342.33</v>
      </c>
      <c r="AG1118" s="227">
        <v>-1801327.6600000001</v>
      </c>
      <c r="AH1118" s="227">
        <v>-1952033.53</v>
      </c>
      <c r="AI1118" s="227">
        <v>-1970021.22</v>
      </c>
      <c r="AJ1118" s="227">
        <v>-1781172.03</v>
      </c>
      <c r="AK1118" s="227">
        <v>-1806432.03</v>
      </c>
      <c r="AL1118" s="227">
        <v>-2081323.95</v>
      </c>
      <c r="AM1118" s="227">
        <v>-2020168.53</v>
      </c>
      <c r="AN1118" s="227">
        <v>-2280455.64</v>
      </c>
      <c r="AO1118" s="227">
        <v>-2349637.92</v>
      </c>
      <c r="AP1118" s="228">
        <v>-1988189.28</v>
      </c>
      <c r="AQ1118" s="227"/>
    </row>
    <row r="1119" spans="1:43" s="13" customFormat="1" ht="12.75" outlineLevel="2" x14ac:dyDescent="0.2">
      <c r="A1119" s="360" t="s">
        <v>1727</v>
      </c>
      <c r="B1119" s="361" t="s">
        <v>2597</v>
      </c>
      <c r="C1119" s="362" t="s">
        <v>3422</v>
      </c>
      <c r="D1119" s="363"/>
      <c r="E1119" s="364"/>
      <c r="F1119" s="227">
        <v>-150963.11000000002</v>
      </c>
      <c r="G1119" s="227">
        <v>-147515.74</v>
      </c>
      <c r="H1119" s="227">
        <f t="shared" si="138"/>
        <v>-3447.3700000000244</v>
      </c>
      <c r="I1119" s="437">
        <f t="shared" si="139"/>
        <v>-2.3369506196423681E-2</v>
      </c>
      <c r="J1119" s="437"/>
      <c r="K1119" s="365"/>
      <c r="L1119" s="18">
        <v>-147515.74</v>
      </c>
      <c r="M1119" s="234">
        <f t="shared" si="140"/>
        <v>-3447.3700000000244</v>
      </c>
      <c r="N1119" s="365"/>
      <c r="O1119" s="18">
        <v>-224183.42</v>
      </c>
      <c r="P1119" s="234">
        <f t="shared" si="141"/>
        <v>73220.31</v>
      </c>
      <c r="Q1119" s="353"/>
      <c r="R1119" s="226">
        <v>-143405.79</v>
      </c>
      <c r="S1119" s="226">
        <v>-71748.97</v>
      </c>
      <c r="T1119" s="227">
        <v>-92.15</v>
      </c>
      <c r="U1119" s="227">
        <v>-614771.42000000004</v>
      </c>
      <c r="V1119" s="227">
        <v>-545434.55000000005</v>
      </c>
      <c r="W1119" s="227">
        <v>-470510.01</v>
      </c>
      <c r="X1119" s="227">
        <v>-399140.06</v>
      </c>
      <c r="Y1119" s="227">
        <v>-508028.99</v>
      </c>
      <c r="Z1119" s="227">
        <v>-435926.34</v>
      </c>
      <c r="AA1119" s="227">
        <v>-363823.69</v>
      </c>
      <c r="AB1119" s="227">
        <v>-291721.03999999998</v>
      </c>
      <c r="AC1119" s="227">
        <v>-219618.39</v>
      </c>
      <c r="AD1119" s="227">
        <v>-147515.74</v>
      </c>
      <c r="AE1119" s="226">
        <v>-75413.17</v>
      </c>
      <c r="AF1119" s="227">
        <v>-694719.70000000007</v>
      </c>
      <c r="AG1119" s="227">
        <v>-621965.32999999996</v>
      </c>
      <c r="AH1119" s="227">
        <v>-549210.96</v>
      </c>
      <c r="AI1119" s="227">
        <v>-476456.59</v>
      </c>
      <c r="AJ1119" s="227">
        <v>-403702.22000000003</v>
      </c>
      <c r="AK1119" s="227">
        <v>-648124.39</v>
      </c>
      <c r="AL1119" s="227">
        <v>-431359.69</v>
      </c>
      <c r="AM1119" s="227">
        <v>-370624.04</v>
      </c>
      <c r="AN1119" s="227">
        <v>-297403.73</v>
      </c>
      <c r="AO1119" s="227">
        <v>-224183.42</v>
      </c>
      <c r="AP1119" s="228">
        <v>-150963.11000000002</v>
      </c>
      <c r="AQ1119" s="227"/>
    </row>
    <row r="1120" spans="1:43" s="13" customFormat="1" ht="12.75" outlineLevel="2" x14ac:dyDescent="0.2">
      <c r="A1120" s="360" t="s">
        <v>1728</v>
      </c>
      <c r="B1120" s="361" t="s">
        <v>2598</v>
      </c>
      <c r="C1120" s="362" t="s">
        <v>3423</v>
      </c>
      <c r="D1120" s="363"/>
      <c r="E1120" s="364"/>
      <c r="F1120" s="227">
        <v>-0.01</v>
      </c>
      <c r="G1120" s="227">
        <v>-0.01</v>
      </c>
      <c r="H1120" s="227">
        <f t="shared" si="138"/>
        <v>0</v>
      </c>
      <c r="I1120" s="437">
        <f t="shared" si="139"/>
        <v>0</v>
      </c>
      <c r="J1120" s="437"/>
      <c r="K1120" s="365"/>
      <c r="L1120" s="18">
        <v>-0.01</v>
      </c>
      <c r="M1120" s="234">
        <f t="shared" si="140"/>
        <v>0</v>
      </c>
      <c r="N1120" s="365"/>
      <c r="O1120" s="18">
        <v>-0.01</v>
      </c>
      <c r="P1120" s="234">
        <f t="shared" si="141"/>
        <v>0</v>
      </c>
      <c r="Q1120" s="353"/>
      <c r="R1120" s="226">
        <v>-354678.26</v>
      </c>
      <c r="S1120" s="226">
        <v>-355671.36</v>
      </c>
      <c r="T1120" s="227">
        <v>-356560.54</v>
      </c>
      <c r="U1120" s="227">
        <v>-357520.55</v>
      </c>
      <c r="V1120" s="227">
        <v>-358485.86</v>
      </c>
      <c r="W1120" s="227">
        <v>-0.01</v>
      </c>
      <c r="X1120" s="227">
        <v>-0.01</v>
      </c>
      <c r="Y1120" s="227">
        <v>-0.01</v>
      </c>
      <c r="Z1120" s="227">
        <v>-0.01</v>
      </c>
      <c r="AA1120" s="227">
        <v>-0.01</v>
      </c>
      <c r="AB1120" s="227">
        <v>-0.01</v>
      </c>
      <c r="AC1120" s="227">
        <v>-0.01</v>
      </c>
      <c r="AD1120" s="227">
        <v>-0.01</v>
      </c>
      <c r="AE1120" s="226">
        <v>-0.01</v>
      </c>
      <c r="AF1120" s="227">
        <v>-0.01</v>
      </c>
      <c r="AG1120" s="227">
        <v>-0.01</v>
      </c>
      <c r="AH1120" s="227">
        <v>-0.01</v>
      </c>
      <c r="AI1120" s="227">
        <v>-0.01</v>
      </c>
      <c r="AJ1120" s="227">
        <v>-0.01</v>
      </c>
      <c r="AK1120" s="227">
        <v>-0.01</v>
      </c>
      <c r="AL1120" s="227">
        <v>-0.01</v>
      </c>
      <c r="AM1120" s="227">
        <v>-0.01</v>
      </c>
      <c r="AN1120" s="227">
        <v>-0.01</v>
      </c>
      <c r="AO1120" s="227">
        <v>-0.01</v>
      </c>
      <c r="AP1120" s="228">
        <v>-0.01</v>
      </c>
      <c r="AQ1120" s="227"/>
    </row>
    <row r="1121" spans="1:43" s="13" customFormat="1" ht="12.75" outlineLevel="2" x14ac:dyDescent="0.2">
      <c r="A1121" s="360" t="s">
        <v>1729</v>
      </c>
      <c r="B1121" s="361" t="s">
        <v>2599</v>
      </c>
      <c r="C1121" s="362" t="s">
        <v>3424</v>
      </c>
      <c r="D1121" s="363"/>
      <c r="E1121" s="364"/>
      <c r="F1121" s="227">
        <v>0</v>
      </c>
      <c r="G1121" s="227">
        <v>-104509.43000000001</v>
      </c>
      <c r="H1121" s="227">
        <f t="shared" si="138"/>
        <v>104509.43000000001</v>
      </c>
      <c r="I1121" s="437" t="str">
        <f t="shared" si="139"/>
        <v>N.M.</v>
      </c>
      <c r="J1121" s="437"/>
      <c r="K1121" s="365"/>
      <c r="L1121" s="18">
        <v>-104509.43000000001</v>
      </c>
      <c r="M1121" s="234">
        <f t="shared" si="140"/>
        <v>104509.43000000001</v>
      </c>
      <c r="N1121" s="365"/>
      <c r="O1121" s="18">
        <v>0</v>
      </c>
      <c r="P1121" s="234">
        <f t="shared" si="141"/>
        <v>0</v>
      </c>
      <c r="Q1121" s="353"/>
      <c r="R1121" s="226">
        <v>0</v>
      </c>
      <c r="S1121" s="226">
        <v>0</v>
      </c>
      <c r="T1121" s="227">
        <v>0</v>
      </c>
      <c r="U1121" s="227">
        <v>0</v>
      </c>
      <c r="V1121" s="227">
        <v>0</v>
      </c>
      <c r="W1121" s="227">
        <v>0</v>
      </c>
      <c r="X1121" s="227">
        <v>0</v>
      </c>
      <c r="Y1121" s="227">
        <v>0</v>
      </c>
      <c r="Z1121" s="227">
        <v>0</v>
      </c>
      <c r="AA1121" s="227">
        <v>0</v>
      </c>
      <c r="AB1121" s="227">
        <v>0</v>
      </c>
      <c r="AC1121" s="227">
        <v>0</v>
      </c>
      <c r="AD1121" s="227">
        <v>-104509.43000000001</v>
      </c>
      <c r="AE1121" s="226">
        <v>-104509.43000000001</v>
      </c>
      <c r="AF1121" s="227">
        <v>0</v>
      </c>
      <c r="AG1121" s="227">
        <v>0</v>
      </c>
      <c r="AH1121" s="227">
        <v>0</v>
      </c>
      <c r="AI1121" s="227">
        <v>0</v>
      </c>
      <c r="AJ1121" s="227">
        <v>0</v>
      </c>
      <c r="AK1121" s="227">
        <v>0</v>
      </c>
      <c r="AL1121" s="227">
        <v>0</v>
      </c>
      <c r="AM1121" s="227">
        <v>0</v>
      </c>
      <c r="AN1121" s="227">
        <v>0</v>
      </c>
      <c r="AO1121" s="227">
        <v>0</v>
      </c>
      <c r="AP1121" s="228">
        <v>0</v>
      </c>
      <c r="AQ1121" s="227"/>
    </row>
    <row r="1122" spans="1:43" s="13" customFormat="1" ht="12.75" outlineLevel="2" x14ac:dyDescent="0.2">
      <c r="A1122" s="360" t="s">
        <v>1730</v>
      </c>
      <c r="B1122" s="361" t="s">
        <v>2600</v>
      </c>
      <c r="C1122" s="362" t="s">
        <v>3425</v>
      </c>
      <c r="D1122" s="363"/>
      <c r="E1122" s="364"/>
      <c r="F1122" s="227">
        <v>-54334</v>
      </c>
      <c r="G1122" s="227">
        <v>-72379</v>
      </c>
      <c r="H1122" s="227">
        <f t="shared" si="138"/>
        <v>18045</v>
      </c>
      <c r="I1122" s="437">
        <f t="shared" si="139"/>
        <v>0.24931264593321267</v>
      </c>
      <c r="J1122" s="437"/>
      <c r="K1122" s="365"/>
      <c r="L1122" s="18">
        <v>-72379</v>
      </c>
      <c r="M1122" s="234">
        <f t="shared" si="140"/>
        <v>18045</v>
      </c>
      <c r="N1122" s="365"/>
      <c r="O1122" s="18">
        <v>-55838</v>
      </c>
      <c r="P1122" s="234">
        <f t="shared" si="141"/>
        <v>1504</v>
      </c>
      <c r="Q1122" s="353"/>
      <c r="R1122" s="226">
        <v>-88249</v>
      </c>
      <c r="S1122" s="226">
        <v>-86932</v>
      </c>
      <c r="T1122" s="227">
        <v>-85609</v>
      </c>
      <c r="U1122" s="227">
        <v>-84286</v>
      </c>
      <c r="V1122" s="227">
        <v>-82963</v>
      </c>
      <c r="W1122" s="227">
        <v>-81640</v>
      </c>
      <c r="X1122" s="227">
        <v>-80317</v>
      </c>
      <c r="Y1122" s="227">
        <v>-78994</v>
      </c>
      <c r="Z1122" s="227">
        <v>-77671</v>
      </c>
      <c r="AA1122" s="227">
        <v>-76348</v>
      </c>
      <c r="AB1122" s="227">
        <v>-75025</v>
      </c>
      <c r="AC1122" s="227">
        <v>-73702</v>
      </c>
      <c r="AD1122" s="227">
        <v>-72379</v>
      </c>
      <c r="AE1122" s="226">
        <v>-70878</v>
      </c>
      <c r="AF1122" s="227">
        <v>-69374</v>
      </c>
      <c r="AG1122" s="227">
        <v>-67870</v>
      </c>
      <c r="AH1122" s="227">
        <v>-66366</v>
      </c>
      <c r="AI1122" s="227">
        <v>-64862</v>
      </c>
      <c r="AJ1122" s="227">
        <v>-63358</v>
      </c>
      <c r="AK1122" s="227">
        <v>-61854</v>
      </c>
      <c r="AL1122" s="227">
        <v>-60350</v>
      </c>
      <c r="AM1122" s="227">
        <v>-58846</v>
      </c>
      <c r="AN1122" s="227">
        <v>-57342</v>
      </c>
      <c r="AO1122" s="227">
        <v>-55838</v>
      </c>
      <c r="AP1122" s="228">
        <v>-54334</v>
      </c>
      <c r="AQ1122" s="227"/>
    </row>
    <row r="1123" spans="1:43" s="13" customFormat="1" ht="12.75" outlineLevel="2" x14ac:dyDescent="0.2">
      <c r="A1123" s="360" t="s">
        <v>1731</v>
      </c>
      <c r="B1123" s="361" t="s">
        <v>2601</v>
      </c>
      <c r="C1123" s="362" t="s">
        <v>3426</v>
      </c>
      <c r="D1123" s="363"/>
      <c r="E1123" s="364"/>
      <c r="F1123" s="227">
        <v>-1336.56</v>
      </c>
      <c r="G1123" s="227">
        <v>-794.1</v>
      </c>
      <c r="H1123" s="227">
        <f t="shared" si="138"/>
        <v>-542.45999999999992</v>
      </c>
      <c r="I1123" s="437">
        <f t="shared" si="139"/>
        <v>-0.68311295806573469</v>
      </c>
      <c r="J1123" s="437"/>
      <c r="K1123" s="365"/>
      <c r="L1123" s="18">
        <v>-794.1</v>
      </c>
      <c r="M1123" s="234">
        <f t="shared" si="140"/>
        <v>-542.45999999999992</v>
      </c>
      <c r="N1123" s="365"/>
      <c r="O1123" s="18">
        <v>-125645.91</v>
      </c>
      <c r="P1123" s="234">
        <f t="shared" si="141"/>
        <v>124309.35</v>
      </c>
      <c r="Q1123" s="353"/>
      <c r="R1123" s="226">
        <v>0</v>
      </c>
      <c r="S1123" s="226">
        <v>0</v>
      </c>
      <c r="T1123" s="227">
        <v>0</v>
      </c>
      <c r="U1123" s="227">
        <v>0</v>
      </c>
      <c r="V1123" s="227">
        <v>0</v>
      </c>
      <c r="W1123" s="227">
        <v>0</v>
      </c>
      <c r="X1123" s="227">
        <v>-452.1</v>
      </c>
      <c r="Y1123" s="227">
        <v>0</v>
      </c>
      <c r="Z1123" s="227">
        <v>0</v>
      </c>
      <c r="AA1123" s="227">
        <v>-794.1</v>
      </c>
      <c r="AB1123" s="227">
        <v>0</v>
      </c>
      <c r="AC1123" s="227">
        <v>0</v>
      </c>
      <c r="AD1123" s="227">
        <v>-794.1</v>
      </c>
      <c r="AE1123" s="226">
        <v>0</v>
      </c>
      <c r="AF1123" s="227">
        <v>0</v>
      </c>
      <c r="AG1123" s="227">
        <v>-1034.3600000000001</v>
      </c>
      <c r="AH1123" s="227">
        <v>0</v>
      </c>
      <c r="AI1123" s="227">
        <v>0</v>
      </c>
      <c r="AJ1123" s="227">
        <v>-1046.17</v>
      </c>
      <c r="AK1123" s="227">
        <v>0</v>
      </c>
      <c r="AL1123" s="227">
        <v>0</v>
      </c>
      <c r="AM1123" s="227">
        <v>-1046.17</v>
      </c>
      <c r="AN1123" s="227">
        <v>0</v>
      </c>
      <c r="AO1123" s="227">
        <v>-125645.91</v>
      </c>
      <c r="AP1123" s="228">
        <v>-1336.56</v>
      </c>
      <c r="AQ1123" s="227"/>
    </row>
    <row r="1124" spans="1:43" s="13" customFormat="1" ht="12.75" outlineLevel="2" x14ac:dyDescent="0.2">
      <c r="A1124" s="360" t="s">
        <v>1732</v>
      </c>
      <c r="B1124" s="361" t="s">
        <v>2602</v>
      </c>
      <c r="C1124" s="362" t="s">
        <v>3427</v>
      </c>
      <c r="D1124" s="363"/>
      <c r="E1124" s="364"/>
      <c r="F1124" s="227">
        <v>-240777.95</v>
      </c>
      <c r="G1124" s="227">
        <v>-66207.682000000001</v>
      </c>
      <c r="H1124" s="227">
        <f t="shared" si="138"/>
        <v>-174570.26800000001</v>
      </c>
      <c r="I1124" s="437">
        <f t="shared" si="139"/>
        <v>-2.6367071422316219</v>
      </c>
      <c r="J1124" s="437"/>
      <c r="K1124" s="365"/>
      <c r="L1124" s="18">
        <v>-66207.682000000001</v>
      </c>
      <c r="M1124" s="234">
        <f t="shared" si="140"/>
        <v>-174570.26800000001</v>
      </c>
      <c r="N1124" s="365"/>
      <c r="O1124" s="18">
        <v>-204359.04000000001</v>
      </c>
      <c r="P1124" s="234">
        <f t="shared" si="141"/>
        <v>-36418.910000000003</v>
      </c>
      <c r="Q1124" s="353"/>
      <c r="R1124" s="226">
        <v>-97173.241999999998</v>
      </c>
      <c r="S1124" s="226">
        <v>-29114.48</v>
      </c>
      <c r="T1124" s="227">
        <v>-23983.48</v>
      </c>
      <c r="U1124" s="227">
        <v>-131251.552</v>
      </c>
      <c r="V1124" s="227">
        <v>0</v>
      </c>
      <c r="W1124" s="227">
        <v>-4420.08</v>
      </c>
      <c r="X1124" s="227">
        <v>-126123.40000000001</v>
      </c>
      <c r="Y1124" s="227">
        <v>-4893.1500000000005</v>
      </c>
      <c r="Z1124" s="227">
        <v>-29375.56</v>
      </c>
      <c r="AA1124" s="227">
        <v>-404753.36200000002</v>
      </c>
      <c r="AB1124" s="227">
        <v>-73960.47</v>
      </c>
      <c r="AC1124" s="227">
        <v>-842.06000000000006</v>
      </c>
      <c r="AD1124" s="227">
        <v>-66207.682000000001</v>
      </c>
      <c r="AE1124" s="226">
        <v>-677.1</v>
      </c>
      <c r="AF1124" s="227">
        <v>-16343.960000000001</v>
      </c>
      <c r="AG1124" s="227">
        <v>-142188.94200000001</v>
      </c>
      <c r="AH1124" s="227">
        <v>-192759.5</v>
      </c>
      <c r="AI1124" s="227">
        <v>-69312.759999999995</v>
      </c>
      <c r="AJ1124" s="227">
        <v>-45780.332000000002</v>
      </c>
      <c r="AK1124" s="227">
        <v>-71965.740000000005</v>
      </c>
      <c r="AL1124" s="227">
        <v>-269587.59000000003</v>
      </c>
      <c r="AM1124" s="227">
        <v>-421878.88199999998</v>
      </c>
      <c r="AN1124" s="227">
        <v>-116364.25</v>
      </c>
      <c r="AO1124" s="227">
        <v>-204359.04000000001</v>
      </c>
      <c r="AP1124" s="228">
        <v>-240777.95</v>
      </c>
      <c r="AQ1124" s="227"/>
    </row>
    <row r="1125" spans="1:43" s="13" customFormat="1" ht="12.75" outlineLevel="2" x14ac:dyDescent="0.2">
      <c r="A1125" s="360" t="s">
        <v>1733</v>
      </c>
      <c r="B1125" s="361" t="s">
        <v>2603</v>
      </c>
      <c r="C1125" s="362" t="s">
        <v>3428</v>
      </c>
      <c r="D1125" s="363"/>
      <c r="E1125" s="364"/>
      <c r="F1125" s="227">
        <v>-197299.64</v>
      </c>
      <c r="G1125" s="227">
        <v>-185561.32</v>
      </c>
      <c r="H1125" s="227">
        <f t="shared" si="138"/>
        <v>-11738.320000000007</v>
      </c>
      <c r="I1125" s="437">
        <f t="shared" si="139"/>
        <v>-6.3258442007202834E-2</v>
      </c>
      <c r="J1125" s="437"/>
      <c r="K1125" s="365"/>
      <c r="L1125" s="18">
        <v>-185561.32</v>
      </c>
      <c r="M1125" s="234">
        <f t="shared" si="140"/>
        <v>-11738.320000000007</v>
      </c>
      <c r="N1125" s="365"/>
      <c r="O1125" s="18">
        <v>-180911.29</v>
      </c>
      <c r="P1125" s="234">
        <f t="shared" si="141"/>
        <v>-16388.350000000006</v>
      </c>
      <c r="Q1125" s="353"/>
      <c r="R1125" s="226">
        <v>-60513.68</v>
      </c>
      <c r="S1125" s="226">
        <v>-68618.59</v>
      </c>
      <c r="T1125" s="227">
        <v>-133595.84</v>
      </c>
      <c r="U1125" s="227">
        <v>-64512.130000000005</v>
      </c>
      <c r="V1125" s="227">
        <v>-61623.18</v>
      </c>
      <c r="W1125" s="227">
        <v>-66606.95</v>
      </c>
      <c r="X1125" s="227">
        <v>-101498.67</v>
      </c>
      <c r="Y1125" s="227">
        <v>-84170.97</v>
      </c>
      <c r="Z1125" s="227">
        <v>-65769.72</v>
      </c>
      <c r="AA1125" s="227">
        <v>-61488.73</v>
      </c>
      <c r="AB1125" s="227">
        <v>-100836.5</v>
      </c>
      <c r="AC1125" s="227">
        <v>-130162.77</v>
      </c>
      <c r="AD1125" s="227">
        <v>-185561.32</v>
      </c>
      <c r="AE1125" s="226">
        <v>-202340.17</v>
      </c>
      <c r="AF1125" s="227">
        <v>-134595.51</v>
      </c>
      <c r="AG1125" s="227">
        <v>-91806.180000000008</v>
      </c>
      <c r="AH1125" s="227">
        <v>-105358.09</v>
      </c>
      <c r="AI1125" s="227">
        <v>-132950.32</v>
      </c>
      <c r="AJ1125" s="227">
        <v>-148221.78</v>
      </c>
      <c r="AK1125" s="227">
        <v>-114885.7</v>
      </c>
      <c r="AL1125" s="227">
        <v>-119464.13</v>
      </c>
      <c r="AM1125" s="227">
        <v>-97744.6</v>
      </c>
      <c r="AN1125" s="227">
        <v>-95368.24</v>
      </c>
      <c r="AO1125" s="227">
        <v>-180911.29</v>
      </c>
      <c r="AP1125" s="228">
        <v>-197299.64</v>
      </c>
      <c r="AQ1125" s="227"/>
    </row>
    <row r="1126" spans="1:43" s="13" customFormat="1" ht="12.75" outlineLevel="2" x14ac:dyDescent="0.2">
      <c r="A1126" s="360" t="s">
        <v>1734</v>
      </c>
      <c r="B1126" s="361" t="s">
        <v>2604</v>
      </c>
      <c r="C1126" s="362" t="s">
        <v>3429</v>
      </c>
      <c r="D1126" s="363"/>
      <c r="E1126" s="364"/>
      <c r="F1126" s="227">
        <v>-1850.5</v>
      </c>
      <c r="G1126" s="227">
        <v>-2738.7400000000002</v>
      </c>
      <c r="H1126" s="227">
        <f t="shared" si="138"/>
        <v>888.24000000000024</v>
      </c>
      <c r="I1126" s="437">
        <f t="shared" si="139"/>
        <v>0.3243243243243244</v>
      </c>
      <c r="J1126" s="437"/>
      <c r="K1126" s="365"/>
      <c r="L1126" s="18">
        <v>-2738.7400000000002</v>
      </c>
      <c r="M1126" s="234">
        <f t="shared" si="140"/>
        <v>888.24000000000024</v>
      </c>
      <c r="N1126" s="365"/>
      <c r="O1126" s="18">
        <v>-1924.52</v>
      </c>
      <c r="P1126" s="234">
        <f t="shared" si="141"/>
        <v>74.019999999999982</v>
      </c>
      <c r="Q1126" s="353"/>
      <c r="R1126" s="226">
        <v>-8283.02</v>
      </c>
      <c r="S1126" s="226">
        <v>-7153.37</v>
      </c>
      <c r="T1126" s="227">
        <v>-6023.72</v>
      </c>
      <c r="U1126" s="227">
        <v>-4894.07</v>
      </c>
      <c r="V1126" s="227">
        <v>-3764.42</v>
      </c>
      <c r="W1126" s="227">
        <v>-3256.88</v>
      </c>
      <c r="X1126" s="227">
        <v>-3182.86</v>
      </c>
      <c r="Y1126" s="227">
        <v>-3108.84</v>
      </c>
      <c r="Z1126" s="227">
        <v>-3034.82</v>
      </c>
      <c r="AA1126" s="227">
        <v>-2960.8</v>
      </c>
      <c r="AB1126" s="227">
        <v>-2886.78</v>
      </c>
      <c r="AC1126" s="227">
        <v>-2812.76</v>
      </c>
      <c r="AD1126" s="227">
        <v>-2738.7400000000002</v>
      </c>
      <c r="AE1126" s="226">
        <v>-2664.7200000000003</v>
      </c>
      <c r="AF1126" s="227">
        <v>-2590.7000000000003</v>
      </c>
      <c r="AG1126" s="227">
        <v>-2516.6799999999998</v>
      </c>
      <c r="AH1126" s="227">
        <v>-2442.66</v>
      </c>
      <c r="AI1126" s="227">
        <v>-2368.64</v>
      </c>
      <c r="AJ1126" s="227">
        <v>-2294.62</v>
      </c>
      <c r="AK1126" s="227">
        <v>-2220.6</v>
      </c>
      <c r="AL1126" s="227">
        <v>-2146.58</v>
      </c>
      <c r="AM1126" s="227">
        <v>-2072.56</v>
      </c>
      <c r="AN1126" s="227">
        <v>-1998.54</v>
      </c>
      <c r="AO1126" s="227">
        <v>-1924.52</v>
      </c>
      <c r="AP1126" s="228">
        <v>-1850.5</v>
      </c>
      <c r="AQ1126" s="227"/>
    </row>
    <row r="1127" spans="1:43" s="13" customFormat="1" ht="12.75" outlineLevel="2" x14ac:dyDescent="0.2">
      <c r="A1127" s="360" t="s">
        <v>1735</v>
      </c>
      <c r="B1127" s="361" t="s">
        <v>2605</v>
      </c>
      <c r="C1127" s="362" t="s">
        <v>3430</v>
      </c>
      <c r="D1127" s="363"/>
      <c r="E1127" s="364"/>
      <c r="F1127" s="227">
        <v>-22767.4</v>
      </c>
      <c r="G1127" s="227">
        <v>-22767.4</v>
      </c>
      <c r="H1127" s="227">
        <f t="shared" si="138"/>
        <v>0</v>
      </c>
      <c r="I1127" s="437">
        <f t="shared" si="139"/>
        <v>0</v>
      </c>
      <c r="J1127" s="437"/>
      <c r="K1127" s="365"/>
      <c r="L1127" s="18">
        <v>-22767.4</v>
      </c>
      <c r="M1127" s="234">
        <f t="shared" si="140"/>
        <v>0</v>
      </c>
      <c r="N1127" s="365"/>
      <c r="O1127" s="18">
        <v>-22767.4</v>
      </c>
      <c r="P1127" s="234">
        <f t="shared" si="141"/>
        <v>0</v>
      </c>
      <c r="Q1127" s="353"/>
      <c r="R1127" s="226">
        <v>-22767.4</v>
      </c>
      <c r="S1127" s="226">
        <v>-22767.4</v>
      </c>
      <c r="T1127" s="227">
        <v>-22767.4</v>
      </c>
      <c r="U1127" s="227">
        <v>-22767.4</v>
      </c>
      <c r="V1127" s="227">
        <v>-22767.4</v>
      </c>
      <c r="W1127" s="227">
        <v>-22767.4</v>
      </c>
      <c r="X1127" s="227">
        <v>-22767.4</v>
      </c>
      <c r="Y1127" s="227">
        <v>-22767.4</v>
      </c>
      <c r="Z1127" s="227">
        <v>-22767.4</v>
      </c>
      <c r="AA1127" s="227">
        <v>-22767.4</v>
      </c>
      <c r="AB1127" s="227">
        <v>-22767.4</v>
      </c>
      <c r="AC1127" s="227">
        <v>-22767.4</v>
      </c>
      <c r="AD1127" s="227">
        <v>-22767.4</v>
      </c>
      <c r="AE1127" s="226">
        <v>-22767.4</v>
      </c>
      <c r="AF1127" s="227">
        <v>-22767.4</v>
      </c>
      <c r="AG1127" s="227">
        <v>-22767.4</v>
      </c>
      <c r="AH1127" s="227">
        <v>-22767.4</v>
      </c>
      <c r="AI1127" s="227">
        <v>-22767.4</v>
      </c>
      <c r="AJ1127" s="227">
        <v>-22767.4</v>
      </c>
      <c r="AK1127" s="227">
        <v>-22767.4</v>
      </c>
      <c r="AL1127" s="227">
        <v>-22767.4</v>
      </c>
      <c r="AM1127" s="227">
        <v>-22767.4</v>
      </c>
      <c r="AN1127" s="227">
        <v>-22767.4</v>
      </c>
      <c r="AO1127" s="227">
        <v>-22767.4</v>
      </c>
      <c r="AP1127" s="228">
        <v>-22767.4</v>
      </c>
      <c r="AQ1127" s="227"/>
    </row>
    <row r="1128" spans="1:43" s="13" customFormat="1" ht="12.75" outlineLevel="2" x14ac:dyDescent="0.2">
      <c r="A1128" s="360" t="s">
        <v>1736</v>
      </c>
      <c r="B1128" s="361" t="s">
        <v>2606</v>
      </c>
      <c r="C1128" s="362" t="s">
        <v>3431</v>
      </c>
      <c r="D1128" s="363"/>
      <c r="E1128" s="364"/>
      <c r="F1128" s="227">
        <v>-5692</v>
      </c>
      <c r="G1128" s="227">
        <v>-28459.360000000001</v>
      </c>
      <c r="H1128" s="227">
        <f t="shared" si="138"/>
        <v>22767.360000000001</v>
      </c>
      <c r="I1128" s="437">
        <f t="shared" si="139"/>
        <v>0.79999550235845074</v>
      </c>
      <c r="J1128" s="437"/>
      <c r="K1128" s="365"/>
      <c r="L1128" s="18">
        <v>-28459.360000000001</v>
      </c>
      <c r="M1128" s="234">
        <f t="shared" si="140"/>
        <v>22767.360000000001</v>
      </c>
      <c r="N1128" s="365"/>
      <c r="O1128" s="18">
        <v>-7589.28</v>
      </c>
      <c r="P1128" s="234">
        <f t="shared" si="141"/>
        <v>1897.2799999999997</v>
      </c>
      <c r="Q1128" s="353"/>
      <c r="R1128" s="226">
        <v>-51226.720000000001</v>
      </c>
      <c r="S1128" s="226">
        <v>-49329.440000000002</v>
      </c>
      <c r="T1128" s="227">
        <v>-47432.160000000003</v>
      </c>
      <c r="U1128" s="227">
        <v>-45534.879999999997</v>
      </c>
      <c r="V1128" s="227">
        <v>-43637.599999999999</v>
      </c>
      <c r="W1128" s="227">
        <v>-41740.32</v>
      </c>
      <c r="X1128" s="227">
        <v>-39843.040000000001</v>
      </c>
      <c r="Y1128" s="227">
        <v>-37945.760000000002</v>
      </c>
      <c r="Z1128" s="227">
        <v>-36048.480000000003</v>
      </c>
      <c r="AA1128" s="227">
        <v>-34151.199999999997</v>
      </c>
      <c r="AB1128" s="227">
        <v>-32253.920000000002</v>
      </c>
      <c r="AC1128" s="227">
        <v>-30356.639999999999</v>
      </c>
      <c r="AD1128" s="227">
        <v>-28459.360000000001</v>
      </c>
      <c r="AE1128" s="226">
        <v>-26562.080000000002</v>
      </c>
      <c r="AF1128" s="227">
        <v>-24664.799999999999</v>
      </c>
      <c r="AG1128" s="227">
        <v>-22767.52</v>
      </c>
      <c r="AH1128" s="227">
        <v>-20870.240000000002</v>
      </c>
      <c r="AI1128" s="227">
        <v>-18972.96</v>
      </c>
      <c r="AJ1128" s="227">
        <v>-17075.68</v>
      </c>
      <c r="AK1128" s="227">
        <v>-15178.4</v>
      </c>
      <c r="AL1128" s="227">
        <v>-13281.12</v>
      </c>
      <c r="AM1128" s="227">
        <v>-11383.84</v>
      </c>
      <c r="AN1128" s="227">
        <v>-9486.56</v>
      </c>
      <c r="AO1128" s="227">
        <v>-7589.28</v>
      </c>
      <c r="AP1128" s="228">
        <v>-5692</v>
      </c>
      <c r="AQ1128" s="227"/>
    </row>
    <row r="1129" spans="1:43" s="13" customFormat="1" ht="12.75" outlineLevel="2" x14ac:dyDescent="0.2">
      <c r="A1129" s="360" t="s">
        <v>1737</v>
      </c>
      <c r="B1129" s="361" t="s">
        <v>2607</v>
      </c>
      <c r="C1129" s="362" t="s">
        <v>3432</v>
      </c>
      <c r="D1129" s="363"/>
      <c r="E1129" s="364"/>
      <c r="F1129" s="227">
        <v>-5360390</v>
      </c>
      <c r="G1129" s="227">
        <v>0</v>
      </c>
      <c r="H1129" s="227">
        <f t="shared" si="138"/>
        <v>-5360390</v>
      </c>
      <c r="I1129" s="437" t="str">
        <f t="shared" si="139"/>
        <v>N.M.</v>
      </c>
      <c r="J1129" s="437"/>
      <c r="K1129" s="365"/>
      <c r="L1129" s="18">
        <v>0</v>
      </c>
      <c r="M1129" s="234">
        <f t="shared" si="140"/>
        <v>-5360390</v>
      </c>
      <c r="N1129" s="365"/>
      <c r="O1129" s="18">
        <v>-399202</v>
      </c>
      <c r="P1129" s="234">
        <f t="shared" si="141"/>
        <v>-4961188</v>
      </c>
      <c r="Q1129" s="353"/>
      <c r="R1129" s="226">
        <v>0</v>
      </c>
      <c r="S1129" s="226">
        <v>0</v>
      </c>
      <c r="T1129" s="227">
        <v>0</v>
      </c>
      <c r="U1129" s="227">
        <v>0</v>
      </c>
      <c r="V1129" s="227">
        <v>0</v>
      </c>
      <c r="W1129" s="227">
        <v>0</v>
      </c>
      <c r="X1129" s="227">
        <v>-1046102</v>
      </c>
      <c r="Y1129" s="227">
        <v>-1046102</v>
      </c>
      <c r="Z1129" s="227">
        <v>-1046102</v>
      </c>
      <c r="AA1129" s="227">
        <v>-523051</v>
      </c>
      <c r="AB1129" s="227">
        <v>-523051</v>
      </c>
      <c r="AC1129" s="227">
        <v>-523051</v>
      </c>
      <c r="AD1129" s="227">
        <v>0</v>
      </c>
      <c r="AE1129" s="226">
        <v>0</v>
      </c>
      <c r="AF1129" s="227">
        <v>0</v>
      </c>
      <c r="AG1129" s="227">
        <v>0</v>
      </c>
      <c r="AH1129" s="227">
        <v>0</v>
      </c>
      <c r="AI1129" s="227">
        <v>0</v>
      </c>
      <c r="AJ1129" s="227">
        <v>-798404</v>
      </c>
      <c r="AK1129" s="227">
        <v>-798404</v>
      </c>
      <c r="AL1129" s="227">
        <v>-798404</v>
      </c>
      <c r="AM1129" s="227">
        <v>-399202</v>
      </c>
      <c r="AN1129" s="227">
        <v>-399202</v>
      </c>
      <c r="AO1129" s="227">
        <v>-399202</v>
      </c>
      <c r="AP1129" s="228">
        <v>-5360390</v>
      </c>
      <c r="AQ1129" s="227"/>
    </row>
    <row r="1130" spans="1:43" s="13" customFormat="1" ht="12.75" outlineLevel="2" x14ac:dyDescent="0.2">
      <c r="A1130" s="360" t="s">
        <v>1738</v>
      </c>
      <c r="B1130" s="361" t="s">
        <v>2608</v>
      </c>
      <c r="C1130" s="362" t="s">
        <v>3433</v>
      </c>
      <c r="D1130" s="363"/>
      <c r="E1130" s="364"/>
      <c r="F1130" s="227">
        <v>-95310.26</v>
      </c>
      <c r="G1130" s="227">
        <v>-95310.26</v>
      </c>
      <c r="H1130" s="227">
        <f t="shared" si="138"/>
        <v>0</v>
      </c>
      <c r="I1130" s="437">
        <f t="shared" si="139"/>
        <v>0</v>
      </c>
      <c r="J1130" s="437"/>
      <c r="K1130" s="365"/>
      <c r="L1130" s="18">
        <v>-95310.26</v>
      </c>
      <c r="M1130" s="234">
        <f t="shared" si="140"/>
        <v>0</v>
      </c>
      <c r="N1130" s="365"/>
      <c r="O1130" s="18">
        <v>-95310.26</v>
      </c>
      <c r="P1130" s="234">
        <f t="shared" si="141"/>
        <v>0</v>
      </c>
      <c r="Q1130" s="353"/>
      <c r="R1130" s="226">
        <v>-264458.40000000002</v>
      </c>
      <c r="S1130" s="226">
        <v>-264458.40000000002</v>
      </c>
      <c r="T1130" s="227">
        <v>-264458.40000000002</v>
      </c>
      <c r="U1130" s="227">
        <v>-264458.40000000002</v>
      </c>
      <c r="V1130" s="227">
        <v>-264458.40000000002</v>
      </c>
      <c r="W1130" s="227">
        <v>-240702.63</v>
      </c>
      <c r="X1130" s="227">
        <v>-240702.63</v>
      </c>
      <c r="Y1130" s="227">
        <v>-240702.63</v>
      </c>
      <c r="Z1130" s="227">
        <v>-240702.63</v>
      </c>
      <c r="AA1130" s="227">
        <v>-100763.83</v>
      </c>
      <c r="AB1130" s="227">
        <v>-100763.83</v>
      </c>
      <c r="AC1130" s="227">
        <v>-100763.83</v>
      </c>
      <c r="AD1130" s="227">
        <v>-95310.26</v>
      </c>
      <c r="AE1130" s="226">
        <v>-95310.26</v>
      </c>
      <c r="AF1130" s="227">
        <v>-95310.26</v>
      </c>
      <c r="AG1130" s="227">
        <v>-95310.26</v>
      </c>
      <c r="AH1130" s="227">
        <v>-95310.26</v>
      </c>
      <c r="AI1130" s="227">
        <v>-95310.26</v>
      </c>
      <c r="AJ1130" s="227">
        <v>-95310.26</v>
      </c>
      <c r="AK1130" s="227">
        <v>-95310.26</v>
      </c>
      <c r="AL1130" s="227">
        <v>-95310.26</v>
      </c>
      <c r="AM1130" s="227">
        <v>-95310.26</v>
      </c>
      <c r="AN1130" s="227">
        <v>-95310.26</v>
      </c>
      <c r="AO1130" s="227">
        <v>-95310.26</v>
      </c>
      <c r="AP1130" s="228">
        <v>-95310.26</v>
      </c>
      <c r="AQ1130" s="227"/>
    </row>
    <row r="1131" spans="1:43" s="13" customFormat="1" ht="12.75" outlineLevel="2" x14ac:dyDescent="0.2">
      <c r="A1131" s="360" t="s">
        <v>1739</v>
      </c>
      <c r="B1131" s="361" t="s">
        <v>2609</v>
      </c>
      <c r="C1131" s="362" t="s">
        <v>3434</v>
      </c>
      <c r="D1131" s="363"/>
      <c r="E1131" s="364"/>
      <c r="F1131" s="227">
        <v>0</v>
      </c>
      <c r="G1131" s="227">
        <v>0</v>
      </c>
      <c r="H1131" s="227">
        <f t="shared" si="138"/>
        <v>0</v>
      </c>
      <c r="I1131" s="437">
        <f t="shared" si="139"/>
        <v>0</v>
      </c>
      <c r="J1131" s="437"/>
      <c r="K1131" s="365"/>
      <c r="L1131" s="18">
        <v>0</v>
      </c>
      <c r="M1131" s="234">
        <f t="shared" si="140"/>
        <v>0</v>
      </c>
      <c r="N1131" s="365"/>
      <c r="O1131" s="18">
        <v>0</v>
      </c>
      <c r="P1131" s="234">
        <f t="shared" si="141"/>
        <v>0</v>
      </c>
      <c r="Q1131" s="353"/>
      <c r="R1131" s="226">
        <v>-313289.14</v>
      </c>
      <c r="S1131" s="226">
        <v>0</v>
      </c>
      <c r="T1131" s="227">
        <v>0</v>
      </c>
      <c r="U1131" s="227">
        <v>0</v>
      </c>
      <c r="V1131" s="227">
        <v>0</v>
      </c>
      <c r="W1131" s="227">
        <v>0</v>
      </c>
      <c r="X1131" s="227">
        <v>0</v>
      </c>
      <c r="Y1131" s="227">
        <v>0</v>
      </c>
      <c r="Z1131" s="227">
        <v>0</v>
      </c>
      <c r="AA1131" s="227">
        <v>0</v>
      </c>
      <c r="AB1131" s="227">
        <v>0</v>
      </c>
      <c r="AC1131" s="227">
        <v>0</v>
      </c>
      <c r="AD1131" s="227">
        <v>0</v>
      </c>
      <c r="AE1131" s="226">
        <v>0</v>
      </c>
      <c r="AF1131" s="227">
        <v>0</v>
      </c>
      <c r="AG1131" s="227">
        <v>0</v>
      </c>
      <c r="AH1131" s="227">
        <v>0</v>
      </c>
      <c r="AI1131" s="227">
        <v>0</v>
      </c>
      <c r="AJ1131" s="227">
        <v>0</v>
      </c>
      <c r="AK1131" s="227">
        <v>0</v>
      </c>
      <c r="AL1131" s="227">
        <v>0</v>
      </c>
      <c r="AM1131" s="227">
        <v>0</v>
      </c>
      <c r="AN1131" s="227">
        <v>0</v>
      </c>
      <c r="AO1131" s="227">
        <v>0</v>
      </c>
      <c r="AP1131" s="228">
        <v>0</v>
      </c>
      <c r="AQ1131" s="227"/>
    </row>
    <row r="1132" spans="1:43" s="13" customFormat="1" ht="12.75" outlineLevel="2" x14ac:dyDescent="0.2">
      <c r="A1132" s="360" t="s">
        <v>1740</v>
      </c>
      <c r="B1132" s="361" t="s">
        <v>2610</v>
      </c>
      <c r="C1132" s="362" t="s">
        <v>3435</v>
      </c>
      <c r="D1132" s="363"/>
      <c r="E1132" s="364"/>
      <c r="F1132" s="227">
        <v>-3981999.86</v>
      </c>
      <c r="G1132" s="227">
        <v>-3198942.46</v>
      </c>
      <c r="H1132" s="227">
        <f t="shared" si="138"/>
        <v>-783057.39999999991</v>
      </c>
      <c r="I1132" s="437">
        <f t="shared" si="139"/>
        <v>-0.24478633479390557</v>
      </c>
      <c r="J1132" s="437"/>
      <c r="K1132" s="365"/>
      <c r="L1132" s="18">
        <v>-3198942.46</v>
      </c>
      <c r="M1132" s="234">
        <f t="shared" si="140"/>
        <v>-783057.39999999991</v>
      </c>
      <c r="N1132" s="365"/>
      <c r="O1132" s="18">
        <v>-3719439.9</v>
      </c>
      <c r="P1132" s="234">
        <f t="shared" si="141"/>
        <v>-262559.95999999996</v>
      </c>
      <c r="Q1132" s="353"/>
      <c r="R1132" s="226">
        <v>-355857.26</v>
      </c>
      <c r="S1132" s="226">
        <v>-299027.41000000003</v>
      </c>
      <c r="T1132" s="227">
        <v>-138014</v>
      </c>
      <c r="U1132" s="227">
        <v>-120327</v>
      </c>
      <c r="V1132" s="227">
        <v>-140697</v>
      </c>
      <c r="W1132" s="227">
        <v>-156098</v>
      </c>
      <c r="X1132" s="227">
        <v>-162490</v>
      </c>
      <c r="Y1132" s="227">
        <v>-159686</v>
      </c>
      <c r="Z1132" s="227">
        <v>-110956</v>
      </c>
      <c r="AA1132" s="227">
        <v>-135801</v>
      </c>
      <c r="AB1132" s="227">
        <v>-1211604.18</v>
      </c>
      <c r="AC1132" s="227">
        <v>-4836111</v>
      </c>
      <c r="AD1132" s="227">
        <v>-3198942.46</v>
      </c>
      <c r="AE1132" s="226">
        <v>-2325368.3199999998</v>
      </c>
      <c r="AF1132" s="227">
        <v>-1445045.58</v>
      </c>
      <c r="AG1132" s="227">
        <v>-507831.96</v>
      </c>
      <c r="AH1132" s="227">
        <v>-494414.13</v>
      </c>
      <c r="AI1132" s="227">
        <v>-303224</v>
      </c>
      <c r="AJ1132" s="227">
        <v>-3841206.19</v>
      </c>
      <c r="AK1132" s="227">
        <v>-5643806.5</v>
      </c>
      <c r="AL1132" s="227">
        <v>-6085222.29</v>
      </c>
      <c r="AM1132" s="227">
        <v>-7115488.3300000001</v>
      </c>
      <c r="AN1132" s="227">
        <v>-5529156.5199999996</v>
      </c>
      <c r="AO1132" s="227">
        <v>-3719439.9</v>
      </c>
      <c r="AP1132" s="228">
        <v>-3981999.86</v>
      </c>
      <c r="AQ1132" s="227"/>
    </row>
    <row r="1133" spans="1:43" s="13" customFormat="1" ht="12.75" outlineLevel="2" x14ac:dyDescent="0.2">
      <c r="A1133" s="360" t="s">
        <v>1741</v>
      </c>
      <c r="B1133" s="361" t="s">
        <v>2611</v>
      </c>
      <c r="C1133" s="362" t="s">
        <v>3436</v>
      </c>
      <c r="D1133" s="363"/>
      <c r="E1133" s="364"/>
      <c r="F1133" s="227">
        <v>-369963.34</v>
      </c>
      <c r="G1133" s="227">
        <v>-383346.66000000003</v>
      </c>
      <c r="H1133" s="227">
        <f t="shared" si="138"/>
        <v>13383.320000000007</v>
      </c>
      <c r="I1133" s="437">
        <f t="shared" si="139"/>
        <v>3.4911794979510205E-2</v>
      </c>
      <c r="J1133" s="437"/>
      <c r="K1133" s="365"/>
      <c r="L1133" s="18">
        <v>-383346.66000000003</v>
      </c>
      <c r="M1133" s="234">
        <f t="shared" si="140"/>
        <v>13383.320000000007</v>
      </c>
      <c r="N1133" s="365"/>
      <c r="O1133" s="18">
        <v>-460344.35000000003</v>
      </c>
      <c r="P1133" s="234">
        <f t="shared" si="141"/>
        <v>90381.010000000009</v>
      </c>
      <c r="Q1133" s="353"/>
      <c r="R1133" s="226">
        <v>-117554</v>
      </c>
      <c r="S1133" s="226">
        <v>-213352</v>
      </c>
      <c r="T1133" s="227">
        <v>-1156558</v>
      </c>
      <c r="U1133" s="227">
        <v>-1854680.98</v>
      </c>
      <c r="V1133" s="227">
        <v>-1767821.98</v>
      </c>
      <c r="W1133" s="227">
        <v>-1634955.98</v>
      </c>
      <c r="X1133" s="227">
        <v>-1550824.6600000001</v>
      </c>
      <c r="Y1133" s="227">
        <v>-1182016.8</v>
      </c>
      <c r="Z1133" s="227">
        <v>-974606.06</v>
      </c>
      <c r="AA1133" s="227">
        <v>-987564.94000000006</v>
      </c>
      <c r="AB1133" s="227">
        <v>-1229235.93</v>
      </c>
      <c r="AC1133" s="227">
        <v>-1324219.3900000001</v>
      </c>
      <c r="AD1133" s="227">
        <v>-383346.66000000003</v>
      </c>
      <c r="AE1133" s="226">
        <v>-420635.66000000003</v>
      </c>
      <c r="AF1133" s="227">
        <v>-618037.32999999996</v>
      </c>
      <c r="AG1133" s="227">
        <v>-446735.59</v>
      </c>
      <c r="AH1133" s="227">
        <v>-628703.62</v>
      </c>
      <c r="AI1133" s="227">
        <v>-512760</v>
      </c>
      <c r="AJ1133" s="227">
        <v>-361928.8</v>
      </c>
      <c r="AK1133" s="227">
        <v>-818116.8</v>
      </c>
      <c r="AL1133" s="227">
        <v>-1348640.8</v>
      </c>
      <c r="AM1133" s="227">
        <v>-814608.8</v>
      </c>
      <c r="AN1133" s="227">
        <v>-1101877.49</v>
      </c>
      <c r="AO1133" s="227">
        <v>-460344.35000000003</v>
      </c>
      <c r="AP1133" s="228">
        <v>-369963.34</v>
      </c>
      <c r="AQ1133" s="227"/>
    </row>
    <row r="1134" spans="1:43" s="13" customFormat="1" ht="12.75" outlineLevel="2" x14ac:dyDescent="0.2">
      <c r="A1134" s="360" t="s">
        <v>1742</v>
      </c>
      <c r="B1134" s="361" t="s">
        <v>2612</v>
      </c>
      <c r="C1134" s="362" t="s">
        <v>3437</v>
      </c>
      <c r="D1134" s="363"/>
      <c r="E1134" s="364"/>
      <c r="F1134" s="227">
        <v>-229189.63</v>
      </c>
      <c r="G1134" s="227">
        <v>-1136440.3600000001</v>
      </c>
      <c r="H1134" s="227">
        <f t="shared" ref="H1134:H1197" si="142">+F1134-G1134</f>
        <v>907250.7300000001</v>
      </c>
      <c r="I1134" s="437">
        <f t="shared" ref="I1134:I1197" si="143">IF(G1134&lt;0,IF(H1134=0,0,IF(OR(G1134=0,F1134=0),"N.M.",IF(ABS(H1134/G1134)&gt;=10,"N.M.",H1134/(-G1134)))),IF(H1134=0,0,IF(OR(G1134=0,F1134=0),"N.M.",IF(ABS(H1134/G1134)&gt;=10,"N.M.",H1134/G1134))))</f>
        <v>0.79832674193303022</v>
      </c>
      <c r="J1134" s="437"/>
      <c r="K1134" s="365"/>
      <c r="L1134" s="18">
        <v>-1136440.3600000001</v>
      </c>
      <c r="M1134" s="234">
        <f t="shared" ref="M1134:M1197" si="144">F1134-L1134</f>
        <v>907250.7300000001</v>
      </c>
      <c r="N1134" s="365"/>
      <c r="O1134" s="18">
        <v>-150668.76</v>
      </c>
      <c r="P1134" s="234">
        <f t="shared" ref="P1134:P1197" si="145">+F1134-O1134</f>
        <v>-78520.87</v>
      </c>
      <c r="Q1134" s="353"/>
      <c r="R1134" s="226">
        <v>-474331.82</v>
      </c>
      <c r="S1134" s="226">
        <v>-255471</v>
      </c>
      <c r="T1134" s="227">
        <v>-77872.509999999995</v>
      </c>
      <c r="U1134" s="227">
        <v>-1866099.12</v>
      </c>
      <c r="V1134" s="227">
        <v>-1463259.55</v>
      </c>
      <c r="W1134" s="227">
        <v>-1273110.18</v>
      </c>
      <c r="X1134" s="227">
        <v>-1105831.49</v>
      </c>
      <c r="Y1134" s="227">
        <v>-1045785.94</v>
      </c>
      <c r="Z1134" s="227">
        <v>-1023006.55</v>
      </c>
      <c r="AA1134" s="227">
        <v>-1028227.07</v>
      </c>
      <c r="AB1134" s="227">
        <v>-998897.31</v>
      </c>
      <c r="AC1134" s="227">
        <v>-1059472.9099999999</v>
      </c>
      <c r="AD1134" s="227">
        <v>-1136440.3600000001</v>
      </c>
      <c r="AE1134" s="226">
        <v>-577760.03</v>
      </c>
      <c r="AF1134" s="227">
        <v>-224378.6</v>
      </c>
      <c r="AG1134" s="227">
        <v>0</v>
      </c>
      <c r="AH1134" s="227">
        <v>404488.57</v>
      </c>
      <c r="AI1134" s="227">
        <v>324800.58</v>
      </c>
      <c r="AJ1134" s="227">
        <v>0</v>
      </c>
      <c r="AK1134" s="227">
        <v>166421.96</v>
      </c>
      <c r="AL1134" s="227">
        <v>86511.28</v>
      </c>
      <c r="AM1134" s="227">
        <v>0</v>
      </c>
      <c r="AN1134" s="227">
        <v>-70915.77</v>
      </c>
      <c r="AO1134" s="227">
        <v>-150668.76</v>
      </c>
      <c r="AP1134" s="228">
        <v>-229189.63</v>
      </c>
      <c r="AQ1134" s="227"/>
    </row>
    <row r="1135" spans="1:43" s="13" customFormat="1" ht="12.75" outlineLevel="2" x14ac:dyDescent="0.2">
      <c r="A1135" s="360" t="s">
        <v>1743</v>
      </c>
      <c r="B1135" s="361" t="s">
        <v>2613</v>
      </c>
      <c r="C1135" s="362" t="s">
        <v>3228</v>
      </c>
      <c r="D1135" s="363"/>
      <c r="E1135" s="364"/>
      <c r="F1135" s="227">
        <v>-3417327.54</v>
      </c>
      <c r="G1135" s="227">
        <v>0</v>
      </c>
      <c r="H1135" s="227">
        <f t="shared" si="142"/>
        <v>-3417327.54</v>
      </c>
      <c r="I1135" s="437" t="str">
        <f t="shared" si="143"/>
        <v>N.M.</v>
      </c>
      <c r="J1135" s="437"/>
      <c r="K1135" s="365"/>
      <c r="L1135" s="18">
        <v>0</v>
      </c>
      <c r="M1135" s="234">
        <f t="shared" si="144"/>
        <v>-3417327.54</v>
      </c>
      <c r="N1135" s="365"/>
      <c r="O1135" s="18">
        <v>-4487346.63</v>
      </c>
      <c r="P1135" s="234">
        <f t="shared" si="145"/>
        <v>1070019.0899999999</v>
      </c>
      <c r="Q1135" s="353"/>
      <c r="R1135" s="226">
        <v>0</v>
      </c>
      <c r="S1135" s="226">
        <v>0</v>
      </c>
      <c r="T1135" s="227">
        <v>0</v>
      </c>
      <c r="U1135" s="227">
        <v>0</v>
      </c>
      <c r="V1135" s="227">
        <v>0</v>
      </c>
      <c r="W1135" s="227">
        <v>0</v>
      </c>
      <c r="X1135" s="227">
        <v>0</v>
      </c>
      <c r="Y1135" s="227">
        <v>-128963.90000000001</v>
      </c>
      <c r="Z1135" s="227">
        <v>0</v>
      </c>
      <c r="AA1135" s="227">
        <v>0</v>
      </c>
      <c r="AB1135" s="227">
        <v>0</v>
      </c>
      <c r="AC1135" s="227">
        <v>0</v>
      </c>
      <c r="AD1135" s="227">
        <v>0</v>
      </c>
      <c r="AE1135" s="226">
        <v>0</v>
      </c>
      <c r="AF1135" s="227">
        <v>0</v>
      </c>
      <c r="AG1135" s="227">
        <v>0</v>
      </c>
      <c r="AH1135" s="227">
        <v>-156742.06</v>
      </c>
      <c r="AI1135" s="227">
        <v>-806911.11</v>
      </c>
      <c r="AJ1135" s="227">
        <v>-3594667.05</v>
      </c>
      <c r="AK1135" s="227">
        <v>-5039443.54</v>
      </c>
      <c r="AL1135" s="227">
        <v>-7037754.7400000002</v>
      </c>
      <c r="AM1135" s="227">
        <v>-6108033.0700000003</v>
      </c>
      <c r="AN1135" s="227">
        <v>-5395999.1600000001</v>
      </c>
      <c r="AO1135" s="227">
        <v>-4487346.63</v>
      </c>
      <c r="AP1135" s="228">
        <v>-3417327.54</v>
      </c>
      <c r="AQ1135" s="227"/>
    </row>
    <row r="1136" spans="1:43" s="13" customFormat="1" ht="12.75" outlineLevel="2" x14ac:dyDescent="0.2">
      <c r="A1136" s="360" t="s">
        <v>1744</v>
      </c>
      <c r="B1136" s="361" t="s">
        <v>2614</v>
      </c>
      <c r="C1136" s="362" t="s">
        <v>3438</v>
      </c>
      <c r="D1136" s="363"/>
      <c r="E1136" s="364"/>
      <c r="F1136" s="227">
        <v>-2031384.4180000001</v>
      </c>
      <c r="G1136" s="227">
        <v>-2643690.4180000001</v>
      </c>
      <c r="H1136" s="227">
        <f t="shared" si="142"/>
        <v>612306</v>
      </c>
      <c r="I1136" s="437">
        <f t="shared" si="143"/>
        <v>0.23161032616792576</v>
      </c>
      <c r="J1136" s="437"/>
      <c r="K1136" s="365"/>
      <c r="L1136" s="18">
        <v>-2643690.4180000001</v>
      </c>
      <c r="M1136" s="234">
        <f t="shared" si="144"/>
        <v>612306</v>
      </c>
      <c r="N1136" s="365"/>
      <c r="O1136" s="18">
        <v>-2082409.9180000001</v>
      </c>
      <c r="P1136" s="234">
        <f t="shared" si="145"/>
        <v>51025.5</v>
      </c>
      <c r="Q1136" s="353"/>
      <c r="R1136" s="226">
        <v>-2636456.9180000001</v>
      </c>
      <c r="S1136" s="226">
        <v>-2592992.4980000001</v>
      </c>
      <c r="T1136" s="227">
        <v>-2549528.0780000002</v>
      </c>
      <c r="U1136" s="227">
        <v>-2506063.6680000001</v>
      </c>
      <c r="V1136" s="227">
        <v>-3078334.5780000002</v>
      </c>
      <c r="W1136" s="227">
        <v>-3024004.0580000002</v>
      </c>
      <c r="X1136" s="227">
        <v>-2969673.5380000002</v>
      </c>
      <c r="Y1136" s="227">
        <v>-2915343.0180000002</v>
      </c>
      <c r="Z1136" s="227">
        <v>-2861012.4980000001</v>
      </c>
      <c r="AA1136" s="227">
        <v>-2806681.9780000001</v>
      </c>
      <c r="AB1136" s="227">
        <v>-2752351.4580000001</v>
      </c>
      <c r="AC1136" s="227">
        <v>-2698020.9380000001</v>
      </c>
      <c r="AD1136" s="227">
        <v>-2643690.4180000001</v>
      </c>
      <c r="AE1136" s="226">
        <v>-2592664.9180000001</v>
      </c>
      <c r="AF1136" s="227">
        <v>-2541639.4180000001</v>
      </c>
      <c r="AG1136" s="227">
        <v>-2490613.9180000001</v>
      </c>
      <c r="AH1136" s="227">
        <v>-2439588.4180000001</v>
      </c>
      <c r="AI1136" s="227">
        <v>-2388562.9180000001</v>
      </c>
      <c r="AJ1136" s="227">
        <v>-2337537.4180000001</v>
      </c>
      <c r="AK1136" s="227">
        <v>-2286511.9180000001</v>
      </c>
      <c r="AL1136" s="227">
        <v>-2235486.4180000001</v>
      </c>
      <c r="AM1136" s="227">
        <v>-2184460.9180000001</v>
      </c>
      <c r="AN1136" s="227">
        <v>-2133435.4180000001</v>
      </c>
      <c r="AO1136" s="227">
        <v>-2082409.9180000001</v>
      </c>
      <c r="AP1136" s="228">
        <v>-2031384.4180000001</v>
      </c>
      <c r="AQ1136" s="227"/>
    </row>
    <row r="1137" spans="1:43" s="13" customFormat="1" ht="12.75" outlineLevel="2" x14ac:dyDescent="0.2">
      <c r="A1137" s="360" t="s">
        <v>1745</v>
      </c>
      <c r="B1137" s="361" t="s">
        <v>2615</v>
      </c>
      <c r="C1137" s="362" t="s">
        <v>3439</v>
      </c>
      <c r="D1137" s="363"/>
      <c r="E1137" s="364"/>
      <c r="F1137" s="227">
        <v>-2097759.92</v>
      </c>
      <c r="G1137" s="227">
        <v>-2097759.92</v>
      </c>
      <c r="H1137" s="227">
        <f t="shared" si="142"/>
        <v>0</v>
      </c>
      <c r="I1137" s="437">
        <f t="shared" si="143"/>
        <v>0</v>
      </c>
      <c r="J1137" s="437"/>
      <c r="K1137" s="365"/>
      <c r="L1137" s="18">
        <v>-2097759.92</v>
      </c>
      <c r="M1137" s="234">
        <f t="shared" si="144"/>
        <v>0</v>
      </c>
      <c r="N1137" s="365"/>
      <c r="O1137" s="18">
        <v>-2097759.92</v>
      </c>
      <c r="P1137" s="234">
        <f t="shared" si="145"/>
        <v>0</v>
      </c>
      <c r="Q1137" s="353"/>
      <c r="R1137" s="226">
        <v>-1332349.31</v>
      </c>
      <c r="S1137" s="226">
        <v>-1401565.81</v>
      </c>
      <c r="T1137" s="227">
        <v>-1401565.81</v>
      </c>
      <c r="U1137" s="227">
        <v>-2097759.92</v>
      </c>
      <c r="V1137" s="227">
        <v>-2097759.92</v>
      </c>
      <c r="W1137" s="227">
        <v>-2097759.92</v>
      </c>
      <c r="X1137" s="227">
        <v>-2097759.92</v>
      </c>
      <c r="Y1137" s="227">
        <v>-2097759.92</v>
      </c>
      <c r="Z1137" s="227">
        <v>-2097759.92</v>
      </c>
      <c r="AA1137" s="227">
        <v>-2097759.92</v>
      </c>
      <c r="AB1137" s="227">
        <v>-2097759.92</v>
      </c>
      <c r="AC1137" s="227">
        <v>-2097759.92</v>
      </c>
      <c r="AD1137" s="227">
        <v>-2097759.92</v>
      </c>
      <c r="AE1137" s="226">
        <v>-2097759.92</v>
      </c>
      <c r="AF1137" s="227">
        <v>-2097759.92</v>
      </c>
      <c r="AG1137" s="227">
        <v>-2097759.92</v>
      </c>
      <c r="AH1137" s="227">
        <v>-2097759.92</v>
      </c>
      <c r="AI1137" s="227">
        <v>-2097759.92</v>
      </c>
      <c r="AJ1137" s="227">
        <v>-2097759.92</v>
      </c>
      <c r="AK1137" s="227">
        <v>-2097759.92</v>
      </c>
      <c r="AL1137" s="227">
        <v>-2097759.92</v>
      </c>
      <c r="AM1137" s="227">
        <v>-2097759.92</v>
      </c>
      <c r="AN1137" s="227">
        <v>-2097759.92</v>
      </c>
      <c r="AO1137" s="227">
        <v>-2097759.92</v>
      </c>
      <c r="AP1137" s="228">
        <v>-2097759.92</v>
      </c>
      <c r="AQ1137" s="227"/>
    </row>
    <row r="1138" spans="1:43" s="13" customFormat="1" ht="12.75" outlineLevel="2" x14ac:dyDescent="0.2">
      <c r="A1138" s="360" t="s">
        <v>1746</v>
      </c>
      <c r="B1138" s="361" t="s">
        <v>2616</v>
      </c>
      <c r="C1138" s="362" t="s">
        <v>3440</v>
      </c>
      <c r="D1138" s="363"/>
      <c r="E1138" s="364"/>
      <c r="F1138" s="227">
        <v>11.33</v>
      </c>
      <c r="G1138" s="227">
        <v>11.33</v>
      </c>
      <c r="H1138" s="227">
        <f t="shared" si="142"/>
        <v>0</v>
      </c>
      <c r="I1138" s="437">
        <f t="shared" si="143"/>
        <v>0</v>
      </c>
      <c r="J1138" s="437"/>
      <c r="K1138" s="365"/>
      <c r="L1138" s="18">
        <v>11.33</v>
      </c>
      <c r="M1138" s="234">
        <f t="shared" si="144"/>
        <v>0</v>
      </c>
      <c r="N1138" s="365"/>
      <c r="O1138" s="18">
        <v>11.33</v>
      </c>
      <c r="P1138" s="234">
        <f t="shared" si="145"/>
        <v>0</v>
      </c>
      <c r="Q1138" s="353"/>
      <c r="R1138" s="226">
        <v>11.33</v>
      </c>
      <c r="S1138" s="226">
        <v>11.33</v>
      </c>
      <c r="T1138" s="227">
        <v>11.33</v>
      </c>
      <c r="U1138" s="227">
        <v>11.33</v>
      </c>
      <c r="V1138" s="227">
        <v>11.33</v>
      </c>
      <c r="W1138" s="227">
        <v>11.33</v>
      </c>
      <c r="X1138" s="227">
        <v>11.33</v>
      </c>
      <c r="Y1138" s="227">
        <v>11.33</v>
      </c>
      <c r="Z1138" s="227">
        <v>11.33</v>
      </c>
      <c r="AA1138" s="227">
        <v>11.33</v>
      </c>
      <c r="AB1138" s="227">
        <v>11.33</v>
      </c>
      <c r="AC1138" s="227">
        <v>11.33</v>
      </c>
      <c r="AD1138" s="227">
        <v>11.33</v>
      </c>
      <c r="AE1138" s="226">
        <v>11.33</v>
      </c>
      <c r="AF1138" s="227">
        <v>11.33</v>
      </c>
      <c r="AG1138" s="227">
        <v>11.33</v>
      </c>
      <c r="AH1138" s="227">
        <v>11.33</v>
      </c>
      <c r="AI1138" s="227">
        <v>11.33</v>
      </c>
      <c r="AJ1138" s="227">
        <v>11.33</v>
      </c>
      <c r="AK1138" s="227">
        <v>11.33</v>
      </c>
      <c r="AL1138" s="227">
        <v>11.33</v>
      </c>
      <c r="AM1138" s="227">
        <v>11.33</v>
      </c>
      <c r="AN1138" s="227">
        <v>11.33</v>
      </c>
      <c r="AO1138" s="227">
        <v>11.33</v>
      </c>
      <c r="AP1138" s="228">
        <v>11.33</v>
      </c>
      <c r="AQ1138" s="227"/>
    </row>
    <row r="1139" spans="1:43" s="13" customFormat="1" ht="12.75" outlineLevel="2" x14ac:dyDescent="0.2">
      <c r="A1139" s="360" t="s">
        <v>1747</v>
      </c>
      <c r="B1139" s="361" t="s">
        <v>2617</v>
      </c>
      <c r="C1139" s="362" t="s">
        <v>3441</v>
      </c>
      <c r="D1139" s="363"/>
      <c r="E1139" s="364"/>
      <c r="F1139" s="227">
        <v>-427163.39</v>
      </c>
      <c r="G1139" s="227">
        <v>0</v>
      </c>
      <c r="H1139" s="227">
        <f t="shared" si="142"/>
        <v>-427163.39</v>
      </c>
      <c r="I1139" s="437" t="str">
        <f t="shared" si="143"/>
        <v>N.M.</v>
      </c>
      <c r="J1139" s="437"/>
      <c r="K1139" s="365"/>
      <c r="L1139" s="18">
        <v>0</v>
      </c>
      <c r="M1139" s="234">
        <f t="shared" si="144"/>
        <v>-427163.39</v>
      </c>
      <c r="N1139" s="365"/>
      <c r="O1139" s="18">
        <v>0</v>
      </c>
      <c r="P1139" s="234">
        <f t="shared" si="145"/>
        <v>-427163.39</v>
      </c>
      <c r="Q1139" s="353"/>
      <c r="R1139" s="226">
        <v>0</v>
      </c>
      <c r="S1139" s="226">
        <v>0</v>
      </c>
      <c r="T1139" s="227">
        <v>0</v>
      </c>
      <c r="U1139" s="227">
        <v>0</v>
      </c>
      <c r="V1139" s="227">
        <v>0</v>
      </c>
      <c r="W1139" s="227">
        <v>0</v>
      </c>
      <c r="X1139" s="227">
        <v>0</v>
      </c>
      <c r="Y1139" s="227">
        <v>0</v>
      </c>
      <c r="Z1139" s="227">
        <v>0</v>
      </c>
      <c r="AA1139" s="227">
        <v>0</v>
      </c>
      <c r="AB1139" s="227">
        <v>0</v>
      </c>
      <c r="AC1139" s="227">
        <v>0</v>
      </c>
      <c r="AD1139" s="227">
        <v>0</v>
      </c>
      <c r="AE1139" s="226">
        <v>0</v>
      </c>
      <c r="AF1139" s="227">
        <v>0</v>
      </c>
      <c r="AG1139" s="227">
        <v>0</v>
      </c>
      <c r="AH1139" s="227">
        <v>0</v>
      </c>
      <c r="AI1139" s="227">
        <v>0</v>
      </c>
      <c r="AJ1139" s="227">
        <v>0</v>
      </c>
      <c r="AK1139" s="227">
        <v>0</v>
      </c>
      <c r="AL1139" s="227">
        <v>0</v>
      </c>
      <c r="AM1139" s="227">
        <v>0</v>
      </c>
      <c r="AN1139" s="227">
        <v>-252.19</v>
      </c>
      <c r="AO1139" s="227">
        <v>0</v>
      </c>
      <c r="AP1139" s="228">
        <v>-427163.39</v>
      </c>
      <c r="AQ1139" s="227"/>
    </row>
    <row r="1140" spans="1:43" s="13" customFormat="1" ht="12.75" outlineLevel="2" x14ac:dyDescent="0.2">
      <c r="A1140" s="360" t="s">
        <v>1748</v>
      </c>
      <c r="B1140" s="361" t="s">
        <v>2618</v>
      </c>
      <c r="C1140" s="362" t="s">
        <v>3442</v>
      </c>
      <c r="D1140" s="363"/>
      <c r="E1140" s="364"/>
      <c r="F1140" s="227">
        <v>-16402.900000000001</v>
      </c>
      <c r="G1140" s="227">
        <v>-39315.65</v>
      </c>
      <c r="H1140" s="227">
        <f t="shared" si="142"/>
        <v>22912.75</v>
      </c>
      <c r="I1140" s="437">
        <f t="shared" si="143"/>
        <v>0.58278955072598315</v>
      </c>
      <c r="J1140" s="437"/>
      <c r="K1140" s="365"/>
      <c r="L1140" s="18">
        <v>-39315.65</v>
      </c>
      <c r="M1140" s="234">
        <f t="shared" si="144"/>
        <v>22912.75</v>
      </c>
      <c r="N1140" s="365"/>
      <c r="O1140" s="18">
        <v>-34958.47</v>
      </c>
      <c r="P1140" s="234">
        <f t="shared" si="145"/>
        <v>18555.57</v>
      </c>
      <c r="Q1140" s="353"/>
      <c r="R1140" s="226">
        <v>-9479</v>
      </c>
      <c r="S1140" s="226">
        <v>-52961.14</v>
      </c>
      <c r="T1140" s="227">
        <v>-26011.9</v>
      </c>
      <c r="U1140" s="227">
        <v>-37536.410000000003</v>
      </c>
      <c r="V1140" s="227">
        <v>-66657.36</v>
      </c>
      <c r="W1140" s="227">
        <v>-68111.05</v>
      </c>
      <c r="X1140" s="227">
        <v>-68042.52</v>
      </c>
      <c r="Y1140" s="227">
        <v>-65296.630000000005</v>
      </c>
      <c r="Z1140" s="227">
        <v>-70721.400000000009</v>
      </c>
      <c r="AA1140" s="227">
        <v>-55674.92</v>
      </c>
      <c r="AB1140" s="227">
        <v>-49651.590000000004</v>
      </c>
      <c r="AC1140" s="227">
        <v>-56638.97</v>
      </c>
      <c r="AD1140" s="227">
        <v>-39315.65</v>
      </c>
      <c r="AE1140" s="226">
        <v>-63467.82</v>
      </c>
      <c r="AF1140" s="227">
        <v>-67991.930000000008</v>
      </c>
      <c r="AG1140" s="227">
        <v>-83807.7</v>
      </c>
      <c r="AH1140" s="227">
        <v>-58441.98</v>
      </c>
      <c r="AI1140" s="227">
        <v>-49870.96</v>
      </c>
      <c r="AJ1140" s="227">
        <v>-41613.03</v>
      </c>
      <c r="AK1140" s="227">
        <v>-54094.18</v>
      </c>
      <c r="AL1140" s="227">
        <v>-63448.85</v>
      </c>
      <c r="AM1140" s="227">
        <v>-61547.99</v>
      </c>
      <c r="AN1140" s="227">
        <v>-58935.39</v>
      </c>
      <c r="AO1140" s="227">
        <v>-34958.47</v>
      </c>
      <c r="AP1140" s="228">
        <v>-16402.900000000001</v>
      </c>
      <c r="AQ1140" s="227"/>
    </row>
    <row r="1141" spans="1:43" s="13" customFormat="1" ht="12.75" outlineLevel="2" x14ac:dyDescent="0.2">
      <c r="A1141" s="360" t="s">
        <v>1749</v>
      </c>
      <c r="B1141" s="361" t="s">
        <v>2619</v>
      </c>
      <c r="C1141" s="362" t="s">
        <v>3443</v>
      </c>
      <c r="D1141" s="363"/>
      <c r="E1141" s="364"/>
      <c r="F1141" s="227">
        <v>2E-3</v>
      </c>
      <c r="G1141" s="227">
        <v>2E-3</v>
      </c>
      <c r="H1141" s="227">
        <f t="shared" si="142"/>
        <v>0</v>
      </c>
      <c r="I1141" s="437">
        <f t="shared" si="143"/>
        <v>0</v>
      </c>
      <c r="J1141" s="437"/>
      <c r="K1141" s="365"/>
      <c r="L1141" s="18">
        <v>2E-3</v>
      </c>
      <c r="M1141" s="234">
        <f t="shared" si="144"/>
        <v>0</v>
      </c>
      <c r="N1141" s="365"/>
      <c r="O1141" s="18">
        <v>2E-3</v>
      </c>
      <c r="P1141" s="234">
        <f t="shared" si="145"/>
        <v>0</v>
      </c>
      <c r="Q1141" s="353"/>
      <c r="R1141" s="226">
        <v>2E-3</v>
      </c>
      <c r="S1141" s="226">
        <v>2E-3</v>
      </c>
      <c r="T1141" s="227">
        <v>2E-3</v>
      </c>
      <c r="U1141" s="227">
        <v>2E-3</v>
      </c>
      <c r="V1141" s="227">
        <v>2E-3</v>
      </c>
      <c r="W1141" s="227">
        <v>2E-3</v>
      </c>
      <c r="X1141" s="227">
        <v>2E-3</v>
      </c>
      <c r="Y1141" s="227">
        <v>2E-3</v>
      </c>
      <c r="Z1141" s="227">
        <v>2E-3</v>
      </c>
      <c r="AA1141" s="227">
        <v>2E-3</v>
      </c>
      <c r="AB1141" s="227">
        <v>2E-3</v>
      </c>
      <c r="AC1141" s="227">
        <v>2E-3</v>
      </c>
      <c r="AD1141" s="227">
        <v>2E-3</v>
      </c>
      <c r="AE1141" s="226">
        <v>2E-3</v>
      </c>
      <c r="AF1141" s="227">
        <v>2E-3</v>
      </c>
      <c r="AG1141" s="227">
        <v>2E-3</v>
      </c>
      <c r="AH1141" s="227">
        <v>2E-3</v>
      </c>
      <c r="AI1141" s="227">
        <v>2E-3</v>
      </c>
      <c r="AJ1141" s="227">
        <v>2E-3</v>
      </c>
      <c r="AK1141" s="227">
        <v>2E-3</v>
      </c>
      <c r="AL1141" s="227">
        <v>2E-3</v>
      </c>
      <c r="AM1141" s="227">
        <v>2E-3</v>
      </c>
      <c r="AN1141" s="227">
        <v>2E-3</v>
      </c>
      <c r="AO1141" s="227">
        <v>2E-3</v>
      </c>
      <c r="AP1141" s="228">
        <v>2E-3</v>
      </c>
      <c r="AQ1141" s="227"/>
    </row>
    <row r="1142" spans="1:43" s="13" customFormat="1" ht="12.75" outlineLevel="2" x14ac:dyDescent="0.2">
      <c r="A1142" s="360" t="s">
        <v>1750</v>
      </c>
      <c r="B1142" s="361" t="s">
        <v>2620</v>
      </c>
      <c r="C1142" s="362" t="s">
        <v>3444</v>
      </c>
      <c r="D1142" s="363"/>
      <c r="E1142" s="364"/>
      <c r="F1142" s="227">
        <v>-158731611.36000001</v>
      </c>
      <c r="G1142" s="227">
        <v>-201997122.09</v>
      </c>
      <c r="H1142" s="227">
        <f t="shared" si="142"/>
        <v>43265510.729999989</v>
      </c>
      <c r="I1142" s="437">
        <f t="shared" si="143"/>
        <v>0.21418874824722997</v>
      </c>
      <c r="J1142" s="437"/>
      <c r="K1142" s="365"/>
      <c r="L1142" s="18">
        <v>-201997122.09</v>
      </c>
      <c r="M1142" s="234">
        <f t="shared" si="144"/>
        <v>43265510.729999989</v>
      </c>
      <c r="N1142" s="365"/>
      <c r="O1142" s="18">
        <v>-161711401.5</v>
      </c>
      <c r="P1142" s="234">
        <f t="shared" si="145"/>
        <v>2979790.1399999857</v>
      </c>
      <c r="Q1142" s="353"/>
      <c r="R1142" s="226">
        <v>-244040771.94999999</v>
      </c>
      <c r="S1142" s="226">
        <v>-244040771.94999999</v>
      </c>
      <c r="T1142" s="227">
        <v>-240564508.69</v>
      </c>
      <c r="U1142" s="227">
        <v>-237088245.43000001</v>
      </c>
      <c r="V1142" s="227">
        <v>-233611982.13999999</v>
      </c>
      <c r="W1142" s="227">
        <v>-230135718.94999999</v>
      </c>
      <c r="X1142" s="227">
        <v>-226637356.71000001</v>
      </c>
      <c r="Y1142" s="227">
        <v>-223156675.56999999</v>
      </c>
      <c r="Z1142" s="227">
        <v>-219675994.33000001</v>
      </c>
      <c r="AA1142" s="227">
        <v>-216198320.77000001</v>
      </c>
      <c r="AB1142" s="227">
        <v>-209517545.90000001</v>
      </c>
      <c r="AC1142" s="227">
        <v>-206051983.18000001</v>
      </c>
      <c r="AD1142" s="227">
        <v>-201997122.09</v>
      </c>
      <c r="AE1142" s="226">
        <v>-201997122.09</v>
      </c>
      <c r="AF1142" s="227">
        <v>-198509766.97999999</v>
      </c>
      <c r="AG1142" s="227">
        <v>-192858614.69</v>
      </c>
      <c r="AH1142" s="227">
        <v>-189483329.38</v>
      </c>
      <c r="AI1142" s="227">
        <v>-186033330.96000001</v>
      </c>
      <c r="AJ1142" s="227">
        <v>-182583332.44999999</v>
      </c>
      <c r="AK1142" s="227">
        <v>-178456206.15000001</v>
      </c>
      <c r="AL1142" s="227">
        <v>-174960498.59</v>
      </c>
      <c r="AM1142" s="227">
        <v>-171464791.13</v>
      </c>
      <c r="AN1142" s="227">
        <v>-164473376.21000001</v>
      </c>
      <c r="AO1142" s="227">
        <v>-161711401.5</v>
      </c>
      <c r="AP1142" s="228">
        <v>-158731611.36000001</v>
      </c>
      <c r="AQ1142" s="227"/>
    </row>
    <row r="1143" spans="1:43" s="13" customFormat="1" ht="12.75" outlineLevel="2" x14ac:dyDescent="0.2">
      <c r="A1143" s="360" t="s">
        <v>1724</v>
      </c>
      <c r="B1143" s="361" t="s">
        <v>2594</v>
      </c>
      <c r="C1143" s="362" t="s">
        <v>3419</v>
      </c>
      <c r="D1143" s="363"/>
      <c r="E1143" s="364"/>
      <c r="F1143" s="227">
        <v>0.38</v>
      </c>
      <c r="G1143" s="227">
        <v>0.38</v>
      </c>
      <c r="H1143" s="227">
        <f t="shared" si="142"/>
        <v>0</v>
      </c>
      <c r="I1143" s="437">
        <f t="shared" si="143"/>
        <v>0</v>
      </c>
      <c r="J1143" s="437"/>
      <c r="K1143" s="365"/>
      <c r="L1143" s="18">
        <v>0.38</v>
      </c>
      <c r="M1143" s="234">
        <f t="shared" si="144"/>
        <v>0</v>
      </c>
      <c r="N1143" s="365"/>
      <c r="O1143" s="18">
        <v>0.38</v>
      </c>
      <c r="P1143" s="234">
        <f t="shared" si="145"/>
        <v>0</v>
      </c>
      <c r="Q1143" s="353"/>
      <c r="R1143" s="226">
        <v>0.38</v>
      </c>
      <c r="S1143" s="226">
        <v>0.38</v>
      </c>
      <c r="T1143" s="227">
        <v>0.38</v>
      </c>
      <c r="U1143" s="227">
        <v>0.38</v>
      </c>
      <c r="V1143" s="227">
        <v>0.38</v>
      </c>
      <c r="W1143" s="227">
        <v>0.38</v>
      </c>
      <c r="X1143" s="227">
        <v>0.38</v>
      </c>
      <c r="Y1143" s="227">
        <v>0.38</v>
      </c>
      <c r="Z1143" s="227">
        <v>0.38</v>
      </c>
      <c r="AA1143" s="227">
        <v>0.38</v>
      </c>
      <c r="AB1143" s="227">
        <v>0.38</v>
      </c>
      <c r="AC1143" s="227">
        <v>0.38</v>
      </c>
      <c r="AD1143" s="227">
        <v>0.38</v>
      </c>
      <c r="AE1143" s="226">
        <v>0.38</v>
      </c>
      <c r="AF1143" s="227">
        <v>0.38</v>
      </c>
      <c r="AG1143" s="227">
        <v>0.38</v>
      </c>
      <c r="AH1143" s="227">
        <v>0.38</v>
      </c>
      <c r="AI1143" s="227">
        <v>0.38</v>
      </c>
      <c r="AJ1143" s="227">
        <v>0.38</v>
      </c>
      <c r="AK1143" s="227">
        <v>0.38</v>
      </c>
      <c r="AL1143" s="227">
        <v>0.38</v>
      </c>
      <c r="AM1143" s="227">
        <v>0.38</v>
      </c>
      <c r="AN1143" s="227">
        <v>0.38</v>
      </c>
      <c r="AO1143" s="227">
        <v>0.38</v>
      </c>
      <c r="AP1143" s="228">
        <v>0.38</v>
      </c>
      <c r="AQ1143" s="227"/>
    </row>
    <row r="1144" spans="1:43" s="13" customFormat="1" ht="12.75" outlineLevel="2" x14ac:dyDescent="0.2">
      <c r="A1144" s="360" t="s">
        <v>1751</v>
      </c>
      <c r="B1144" s="361" t="s">
        <v>2621</v>
      </c>
      <c r="C1144" s="362" t="s">
        <v>3445</v>
      </c>
      <c r="D1144" s="363"/>
      <c r="E1144" s="364"/>
      <c r="F1144" s="227">
        <v>-43324493.030000001</v>
      </c>
      <c r="G1144" s="227">
        <v>-45613662.490000002</v>
      </c>
      <c r="H1144" s="227">
        <f t="shared" si="142"/>
        <v>2289169.4600000009</v>
      </c>
      <c r="I1144" s="437">
        <f t="shared" si="143"/>
        <v>5.0186048105693361E-2</v>
      </c>
      <c r="J1144" s="437"/>
      <c r="K1144" s="365"/>
      <c r="L1144" s="18">
        <v>-45613662.490000002</v>
      </c>
      <c r="M1144" s="234">
        <f t="shared" si="144"/>
        <v>2289169.4600000009</v>
      </c>
      <c r="N1144" s="365"/>
      <c r="O1144" s="18">
        <v>-43600255.399999999</v>
      </c>
      <c r="P1144" s="234">
        <f t="shared" si="145"/>
        <v>275762.36999999732</v>
      </c>
      <c r="Q1144" s="353"/>
      <c r="R1144" s="226">
        <v>-47839411.109999999</v>
      </c>
      <c r="S1144" s="226">
        <v>-47839411.109999999</v>
      </c>
      <c r="T1144" s="227">
        <v>-47656533.240000002</v>
      </c>
      <c r="U1144" s="227">
        <v>-47473655.380000003</v>
      </c>
      <c r="V1144" s="227">
        <v>-47290777.350000001</v>
      </c>
      <c r="W1144" s="227">
        <v>-47107899.5</v>
      </c>
      <c r="X1144" s="227">
        <v>-46925021.649999999</v>
      </c>
      <c r="Y1144" s="227">
        <v>-46742143.799999997</v>
      </c>
      <c r="Z1144" s="227">
        <v>-46559265.950000003</v>
      </c>
      <c r="AA1144" s="227">
        <v>-46378567.100000001</v>
      </c>
      <c r="AB1144" s="227">
        <v>-46013761.399999999</v>
      </c>
      <c r="AC1144" s="227">
        <v>-45831155.549999997</v>
      </c>
      <c r="AD1144" s="227">
        <v>-45613662.490000002</v>
      </c>
      <c r="AE1144" s="226">
        <v>-45613662.490000002</v>
      </c>
      <c r="AF1144" s="227">
        <v>-45435919.490000002</v>
      </c>
      <c r="AG1144" s="227">
        <v>-45258176.490000002</v>
      </c>
      <c r="AH1144" s="227">
        <v>-45080433.490000002</v>
      </c>
      <c r="AI1144" s="227">
        <v>-44902690.490000002</v>
      </c>
      <c r="AJ1144" s="227">
        <v>-44724947.490000002</v>
      </c>
      <c r="AK1144" s="227">
        <v>-44547204.490000002</v>
      </c>
      <c r="AL1144" s="227">
        <v>-44369461.490000002</v>
      </c>
      <c r="AM1144" s="227">
        <v>-44191718.490000002</v>
      </c>
      <c r="AN1144" s="227">
        <v>-43836232.490000002</v>
      </c>
      <c r="AO1144" s="227">
        <v>-43600255.399999999</v>
      </c>
      <c r="AP1144" s="228">
        <v>-43324493.030000001</v>
      </c>
      <c r="AQ1144" s="227"/>
    </row>
    <row r="1145" spans="1:43" s="13" customFormat="1" ht="12.75" outlineLevel="2" x14ac:dyDescent="0.2">
      <c r="A1145" s="360" t="s">
        <v>1752</v>
      </c>
      <c r="B1145" s="361" t="s">
        <v>2622</v>
      </c>
      <c r="C1145" s="362" t="s">
        <v>3446</v>
      </c>
      <c r="D1145" s="363"/>
      <c r="E1145" s="364"/>
      <c r="F1145" s="227">
        <v>16461176.27</v>
      </c>
      <c r="G1145" s="227">
        <v>17066875.27</v>
      </c>
      <c r="H1145" s="227">
        <f t="shared" si="142"/>
        <v>-605699</v>
      </c>
      <c r="I1145" s="437">
        <f t="shared" si="143"/>
        <v>-3.54897419954016E-2</v>
      </c>
      <c r="J1145" s="437"/>
      <c r="K1145" s="365"/>
      <c r="L1145" s="18">
        <v>17066875.27</v>
      </c>
      <c r="M1145" s="234">
        <f t="shared" si="144"/>
        <v>-605699</v>
      </c>
      <c r="N1145" s="365"/>
      <c r="O1145" s="18">
        <v>16566923.27</v>
      </c>
      <c r="P1145" s="234">
        <f t="shared" si="145"/>
        <v>-105747</v>
      </c>
      <c r="Q1145" s="353"/>
      <c r="R1145" s="226">
        <v>17694477.27</v>
      </c>
      <c r="S1145" s="226">
        <v>17694477.27</v>
      </c>
      <c r="T1145" s="227">
        <v>17644778.27</v>
      </c>
      <c r="U1145" s="227">
        <v>17595079.27</v>
      </c>
      <c r="V1145" s="227">
        <v>17545380.27</v>
      </c>
      <c r="W1145" s="227">
        <v>17495681.27</v>
      </c>
      <c r="X1145" s="227">
        <v>17445982.27</v>
      </c>
      <c r="Y1145" s="227">
        <v>17396283.27</v>
      </c>
      <c r="Z1145" s="227">
        <v>17346584.27</v>
      </c>
      <c r="AA1145" s="227">
        <v>17299064.27</v>
      </c>
      <c r="AB1145" s="227">
        <v>17200616.27</v>
      </c>
      <c r="AC1145" s="227">
        <v>17151189.27</v>
      </c>
      <c r="AD1145" s="227">
        <v>17066875.27</v>
      </c>
      <c r="AE1145" s="226">
        <v>17066875.27</v>
      </c>
      <c r="AF1145" s="227">
        <v>17022272.27</v>
      </c>
      <c r="AG1145" s="227">
        <v>16977669.27</v>
      </c>
      <c r="AH1145" s="227">
        <v>16933066.27</v>
      </c>
      <c r="AI1145" s="227">
        <v>16888463.27</v>
      </c>
      <c r="AJ1145" s="227">
        <v>16843860.27</v>
      </c>
      <c r="AK1145" s="227">
        <v>16799257.27</v>
      </c>
      <c r="AL1145" s="227">
        <v>16754654.27</v>
      </c>
      <c r="AM1145" s="227">
        <v>16710051.27</v>
      </c>
      <c r="AN1145" s="227">
        <v>16620845.27</v>
      </c>
      <c r="AO1145" s="227">
        <v>16566923.27</v>
      </c>
      <c r="AP1145" s="228">
        <v>16461176.27</v>
      </c>
      <c r="AQ1145" s="227"/>
    </row>
    <row r="1146" spans="1:43" s="13" customFormat="1" ht="12.75" outlineLevel="2" x14ac:dyDescent="0.2">
      <c r="A1146" s="360" t="s">
        <v>1753</v>
      </c>
      <c r="B1146" s="361" t="s">
        <v>2623</v>
      </c>
      <c r="C1146" s="362" t="s">
        <v>3447</v>
      </c>
      <c r="D1146" s="363"/>
      <c r="E1146" s="364"/>
      <c r="F1146" s="227">
        <v>-334609651.77999997</v>
      </c>
      <c r="G1146" s="227">
        <v>-359773863.63999999</v>
      </c>
      <c r="H1146" s="227">
        <f t="shared" si="142"/>
        <v>25164211.860000014</v>
      </c>
      <c r="I1146" s="437">
        <f t="shared" si="143"/>
        <v>6.9944524611660078E-2</v>
      </c>
      <c r="J1146" s="437"/>
      <c r="K1146" s="365"/>
      <c r="L1146" s="18">
        <v>-359773863.63999999</v>
      </c>
      <c r="M1146" s="234">
        <f t="shared" si="144"/>
        <v>25164211.860000014</v>
      </c>
      <c r="N1146" s="365"/>
      <c r="O1146" s="18">
        <v>-335766479.95999998</v>
      </c>
      <c r="P1146" s="234">
        <f t="shared" si="145"/>
        <v>1156828.1800000072</v>
      </c>
      <c r="Q1146" s="353"/>
      <c r="R1146" s="226">
        <v>-372208787.11000001</v>
      </c>
      <c r="S1146" s="226">
        <v>-372208787.11000001</v>
      </c>
      <c r="T1146" s="227">
        <v>-371107205.77999997</v>
      </c>
      <c r="U1146" s="227">
        <v>-370067815.50999999</v>
      </c>
      <c r="V1146" s="227">
        <v>-367738454.19999999</v>
      </c>
      <c r="W1146" s="227">
        <v>-366266230.75</v>
      </c>
      <c r="X1146" s="227">
        <v>-364821626.19999999</v>
      </c>
      <c r="Y1146" s="227">
        <v>-363336969.26999998</v>
      </c>
      <c r="Z1146" s="227">
        <v>-361865342.82999998</v>
      </c>
      <c r="AA1146" s="227">
        <v>-360391048.68000001</v>
      </c>
      <c r="AB1146" s="227">
        <v>-360030131.94</v>
      </c>
      <c r="AC1146" s="227">
        <v>-360915768.52999997</v>
      </c>
      <c r="AD1146" s="227">
        <v>-359773863.63999999</v>
      </c>
      <c r="AE1146" s="226">
        <v>-359773863.63999999</v>
      </c>
      <c r="AF1146" s="227">
        <v>-358530204.95999998</v>
      </c>
      <c r="AG1146" s="227">
        <v>-352801938.67000002</v>
      </c>
      <c r="AH1146" s="227">
        <v>-356208819.22000003</v>
      </c>
      <c r="AI1146" s="227">
        <v>-354977354.81</v>
      </c>
      <c r="AJ1146" s="227">
        <v>-357563398.995</v>
      </c>
      <c r="AK1146" s="227">
        <v>-349021077.48000002</v>
      </c>
      <c r="AL1146" s="227">
        <v>-351251300.47000003</v>
      </c>
      <c r="AM1146" s="227">
        <v>-359962499.31599998</v>
      </c>
      <c r="AN1146" s="227">
        <v>-345144424.22000003</v>
      </c>
      <c r="AO1146" s="227">
        <v>-335766479.95999998</v>
      </c>
      <c r="AP1146" s="228">
        <v>-334609651.77999997</v>
      </c>
      <c r="AQ1146" s="227"/>
    </row>
    <row r="1147" spans="1:43" s="13" customFormat="1" ht="12.75" outlineLevel="2" x14ac:dyDescent="0.2">
      <c r="A1147" s="360" t="s">
        <v>1754</v>
      </c>
      <c r="B1147" s="361" t="s">
        <v>2624</v>
      </c>
      <c r="C1147" s="362" t="s">
        <v>3448</v>
      </c>
      <c r="D1147" s="363"/>
      <c r="E1147" s="364"/>
      <c r="F1147" s="227">
        <v>-35167077.770000003</v>
      </c>
      <c r="G1147" s="227">
        <v>-32492250.109999999</v>
      </c>
      <c r="H1147" s="227">
        <f t="shared" si="142"/>
        <v>-2674827.6600000039</v>
      </c>
      <c r="I1147" s="437">
        <f t="shared" si="143"/>
        <v>-8.2322019895346793E-2</v>
      </c>
      <c r="J1147" s="437"/>
      <c r="K1147" s="365"/>
      <c r="L1147" s="18">
        <v>-32492250.109999999</v>
      </c>
      <c r="M1147" s="234">
        <f t="shared" si="144"/>
        <v>-2674827.6600000039</v>
      </c>
      <c r="N1147" s="365"/>
      <c r="O1147" s="18">
        <v>-34465958.049999997</v>
      </c>
      <c r="P1147" s="234">
        <f t="shared" si="145"/>
        <v>-701119.72000000626</v>
      </c>
      <c r="Q1147" s="353"/>
      <c r="R1147" s="226">
        <v>-32001136.079999998</v>
      </c>
      <c r="S1147" s="226">
        <v>-32001136.079999998</v>
      </c>
      <c r="T1147" s="227">
        <v>-32009489.5</v>
      </c>
      <c r="U1147" s="227">
        <v>-32970399.109999999</v>
      </c>
      <c r="V1147" s="227">
        <v>-32754208.18</v>
      </c>
      <c r="W1147" s="227">
        <v>-32658075</v>
      </c>
      <c r="X1147" s="227">
        <v>-32741728.079999998</v>
      </c>
      <c r="Y1147" s="227">
        <v>-32838246.52</v>
      </c>
      <c r="Z1147" s="227">
        <v>-32828518.460000001</v>
      </c>
      <c r="AA1147" s="227">
        <v>-32934838.600000001</v>
      </c>
      <c r="AB1147" s="227">
        <v>-33295340.489999998</v>
      </c>
      <c r="AC1147" s="227">
        <v>-33387433.34</v>
      </c>
      <c r="AD1147" s="227">
        <v>-32492250.109999999</v>
      </c>
      <c r="AE1147" s="226">
        <v>-32492250.109999999</v>
      </c>
      <c r="AF1147" s="227">
        <v>-32518979.039999999</v>
      </c>
      <c r="AG1147" s="227">
        <v>-32507042.359999999</v>
      </c>
      <c r="AH1147" s="227">
        <v>-32527656.940000001</v>
      </c>
      <c r="AI1147" s="227">
        <v>-32598573.27</v>
      </c>
      <c r="AJ1147" s="227">
        <v>-32604558.07</v>
      </c>
      <c r="AK1147" s="227">
        <v>-33694750.299999997</v>
      </c>
      <c r="AL1147" s="227">
        <v>-32745532.629999999</v>
      </c>
      <c r="AM1147" s="227">
        <v>-32682403.809999999</v>
      </c>
      <c r="AN1147" s="227">
        <v>-33137621.52</v>
      </c>
      <c r="AO1147" s="227">
        <v>-34465958.049999997</v>
      </c>
      <c r="AP1147" s="228">
        <v>-35167077.770000003</v>
      </c>
      <c r="AQ1147" s="227"/>
    </row>
    <row r="1148" spans="1:43" s="13" customFormat="1" ht="12.75" outlineLevel="2" x14ac:dyDescent="0.2">
      <c r="A1148" s="360" t="s">
        <v>1755</v>
      </c>
      <c r="B1148" s="361" t="s">
        <v>2625</v>
      </c>
      <c r="C1148" s="362" t="s">
        <v>3449</v>
      </c>
      <c r="D1148" s="363"/>
      <c r="E1148" s="364"/>
      <c r="F1148" s="227">
        <v>92592170.010000005</v>
      </c>
      <c r="G1148" s="227">
        <v>112321280.01000001</v>
      </c>
      <c r="H1148" s="227">
        <f t="shared" si="142"/>
        <v>-19729110</v>
      </c>
      <c r="I1148" s="437">
        <f t="shared" si="143"/>
        <v>-0.17564890640708075</v>
      </c>
      <c r="J1148" s="437"/>
      <c r="K1148" s="365"/>
      <c r="L1148" s="18">
        <v>112321280.01000001</v>
      </c>
      <c r="M1148" s="234">
        <f t="shared" si="144"/>
        <v>-19729110</v>
      </c>
      <c r="N1148" s="365"/>
      <c r="O1148" s="18">
        <v>93842783.010000005</v>
      </c>
      <c r="P1148" s="234">
        <f t="shared" si="145"/>
        <v>-1250613</v>
      </c>
      <c r="Q1148" s="353"/>
      <c r="R1148" s="226">
        <v>133140573.01000001</v>
      </c>
      <c r="S1148" s="226">
        <v>133140573.01000001</v>
      </c>
      <c r="T1148" s="227">
        <v>131432237.01000001</v>
      </c>
      <c r="U1148" s="227">
        <v>129723901.01000001</v>
      </c>
      <c r="V1148" s="227">
        <v>128015565.01000001</v>
      </c>
      <c r="W1148" s="227">
        <v>126307229.01000001</v>
      </c>
      <c r="X1148" s="227">
        <v>124595231.01000001</v>
      </c>
      <c r="Y1148" s="227">
        <v>122886163.01000001</v>
      </c>
      <c r="Z1148" s="227">
        <v>121177095.01000001</v>
      </c>
      <c r="AA1148" s="227">
        <v>119477196.01000001</v>
      </c>
      <c r="AB1148" s="227">
        <v>116242941.01000001</v>
      </c>
      <c r="AC1148" s="227">
        <v>114543371.01000001</v>
      </c>
      <c r="AD1148" s="227">
        <v>112321280.01000001</v>
      </c>
      <c r="AE1148" s="226">
        <v>112321280.01000001</v>
      </c>
      <c r="AF1148" s="227">
        <v>110605486.01000001</v>
      </c>
      <c r="AG1148" s="227">
        <v>108889692.01000001</v>
      </c>
      <c r="AH1148" s="227">
        <v>107173898.01000001</v>
      </c>
      <c r="AI1148" s="227">
        <v>105458104.01000001</v>
      </c>
      <c r="AJ1148" s="227">
        <v>103742310.01000001</v>
      </c>
      <c r="AK1148" s="227">
        <v>101673345.01000001</v>
      </c>
      <c r="AL1148" s="227">
        <v>99935413.010000005</v>
      </c>
      <c r="AM1148" s="227">
        <v>98197481.010000005</v>
      </c>
      <c r="AN1148" s="227">
        <v>94721617.010000005</v>
      </c>
      <c r="AO1148" s="227">
        <v>93842783.010000005</v>
      </c>
      <c r="AP1148" s="228">
        <v>92592170.010000005</v>
      </c>
      <c r="AQ1148" s="227"/>
    </row>
    <row r="1149" spans="1:43" s="13" customFormat="1" ht="12.75" outlineLevel="2" x14ac:dyDescent="0.2">
      <c r="A1149" s="360" t="s">
        <v>1756</v>
      </c>
      <c r="B1149" s="361" t="s">
        <v>2626</v>
      </c>
      <c r="C1149" s="362" t="s">
        <v>3286</v>
      </c>
      <c r="D1149" s="363"/>
      <c r="E1149" s="364"/>
      <c r="F1149" s="227">
        <v>-124704186.73999999</v>
      </c>
      <c r="G1149" s="227">
        <v>-125796401.73</v>
      </c>
      <c r="H1149" s="227">
        <f t="shared" si="142"/>
        <v>1092214.9900000095</v>
      </c>
      <c r="I1149" s="437">
        <f t="shared" si="143"/>
        <v>8.6824024771730603E-3</v>
      </c>
      <c r="J1149" s="437"/>
      <c r="K1149" s="365"/>
      <c r="L1149" s="18">
        <v>-125796401.73</v>
      </c>
      <c r="M1149" s="234">
        <f t="shared" si="144"/>
        <v>1092214.9900000095</v>
      </c>
      <c r="N1149" s="365"/>
      <c r="O1149" s="18">
        <v>-124132682.3</v>
      </c>
      <c r="P1149" s="234">
        <f t="shared" si="145"/>
        <v>-571504.43999999762</v>
      </c>
      <c r="Q1149" s="353"/>
      <c r="R1149" s="226">
        <v>-126291706.37</v>
      </c>
      <c r="S1149" s="226">
        <v>-126291706.37</v>
      </c>
      <c r="T1149" s="227">
        <v>-125422164.63</v>
      </c>
      <c r="U1149" s="227">
        <v>-124539062.62</v>
      </c>
      <c r="V1149" s="227">
        <v>-123800437.3</v>
      </c>
      <c r="W1149" s="227">
        <v>-122931319.7</v>
      </c>
      <c r="X1149" s="227">
        <v>-121932707.78</v>
      </c>
      <c r="Y1149" s="227">
        <v>-121512625.89</v>
      </c>
      <c r="Z1149" s="227">
        <v>-129983126.94</v>
      </c>
      <c r="AA1149" s="227">
        <v>-129818981.23999999</v>
      </c>
      <c r="AB1149" s="227">
        <v>-127178776.05</v>
      </c>
      <c r="AC1149" s="227">
        <v>-129089091.93000001</v>
      </c>
      <c r="AD1149" s="227">
        <v>-125796401.73</v>
      </c>
      <c r="AE1149" s="226">
        <v>-125796401.73</v>
      </c>
      <c r="AF1149" s="227">
        <v>-123560903.5</v>
      </c>
      <c r="AG1149" s="227">
        <v>-123615220.53</v>
      </c>
      <c r="AH1149" s="227">
        <v>-124337031.92</v>
      </c>
      <c r="AI1149" s="227">
        <v>-123411827.65000001</v>
      </c>
      <c r="AJ1149" s="227">
        <v>-122224927.5</v>
      </c>
      <c r="AK1149" s="227">
        <v>-123131060.77</v>
      </c>
      <c r="AL1149" s="227">
        <v>-121989017.89</v>
      </c>
      <c r="AM1149" s="227">
        <v>-121883332.301</v>
      </c>
      <c r="AN1149" s="227">
        <v>-126628625.45999999</v>
      </c>
      <c r="AO1149" s="227">
        <v>-124132682.3</v>
      </c>
      <c r="AP1149" s="228">
        <v>-124704186.73999999</v>
      </c>
      <c r="AQ1149" s="227"/>
    </row>
    <row r="1150" spans="1:43" s="13" customFormat="1" ht="12.75" outlineLevel="2" x14ac:dyDescent="0.2">
      <c r="A1150" s="360" t="s">
        <v>1757</v>
      </c>
      <c r="B1150" s="361" t="s">
        <v>2627</v>
      </c>
      <c r="C1150" s="362" t="s">
        <v>3450</v>
      </c>
      <c r="D1150" s="363"/>
      <c r="E1150" s="364"/>
      <c r="F1150" s="227">
        <v>-2134634</v>
      </c>
      <c r="G1150" s="227">
        <v>-2587346</v>
      </c>
      <c r="H1150" s="227">
        <f t="shared" si="142"/>
        <v>452712</v>
      </c>
      <c r="I1150" s="437">
        <f t="shared" si="143"/>
        <v>0.17497157318735104</v>
      </c>
      <c r="J1150" s="437"/>
      <c r="K1150" s="365"/>
      <c r="L1150" s="18">
        <v>-2587346</v>
      </c>
      <c r="M1150" s="234">
        <f t="shared" si="144"/>
        <v>452712</v>
      </c>
      <c r="N1150" s="365"/>
      <c r="O1150" s="18">
        <v>-2172360</v>
      </c>
      <c r="P1150" s="234">
        <f t="shared" si="145"/>
        <v>37726</v>
      </c>
      <c r="Q1150" s="353"/>
      <c r="R1150" s="226">
        <v>-3040058</v>
      </c>
      <c r="S1150" s="226">
        <v>-3040058</v>
      </c>
      <c r="T1150" s="227">
        <v>-3002339</v>
      </c>
      <c r="U1150" s="227">
        <v>-2964606</v>
      </c>
      <c r="V1150" s="227">
        <v>-2926880</v>
      </c>
      <c r="W1150" s="227">
        <v>-2889154</v>
      </c>
      <c r="X1150" s="227">
        <v>-2851428</v>
      </c>
      <c r="Y1150" s="227">
        <v>-2813702</v>
      </c>
      <c r="Z1150" s="227">
        <v>-2775976</v>
      </c>
      <c r="AA1150" s="227">
        <v>-2738250</v>
      </c>
      <c r="AB1150" s="227">
        <v>-2662798</v>
      </c>
      <c r="AC1150" s="227">
        <v>-2625072</v>
      </c>
      <c r="AD1150" s="227">
        <v>-2587346</v>
      </c>
      <c r="AE1150" s="226">
        <v>-2587346</v>
      </c>
      <c r="AF1150" s="227">
        <v>-2549620</v>
      </c>
      <c r="AG1150" s="227">
        <v>-2511884</v>
      </c>
      <c r="AH1150" s="227">
        <v>-2474168</v>
      </c>
      <c r="AI1150" s="227">
        <v>-2436442</v>
      </c>
      <c r="AJ1150" s="227">
        <v>-2398716</v>
      </c>
      <c r="AK1150" s="227">
        <v>-2360990</v>
      </c>
      <c r="AL1150" s="227">
        <v>-2323264</v>
      </c>
      <c r="AM1150" s="227">
        <v>-2285538</v>
      </c>
      <c r="AN1150" s="227">
        <v>-2210086</v>
      </c>
      <c r="AO1150" s="227">
        <v>-2172360</v>
      </c>
      <c r="AP1150" s="228">
        <v>-2134634</v>
      </c>
      <c r="AQ1150" s="227"/>
    </row>
    <row r="1151" spans="1:43" s="13" customFormat="1" ht="12.75" outlineLevel="2" x14ac:dyDescent="0.2">
      <c r="A1151" s="360" t="s">
        <v>1758</v>
      </c>
      <c r="B1151" s="361" t="s">
        <v>2628</v>
      </c>
      <c r="C1151" s="362" t="s">
        <v>3451</v>
      </c>
      <c r="D1151" s="363"/>
      <c r="E1151" s="364"/>
      <c r="F1151" s="227">
        <v>-0.09</v>
      </c>
      <c r="G1151" s="227">
        <v>-0.09</v>
      </c>
      <c r="H1151" s="227">
        <f t="shared" si="142"/>
        <v>0</v>
      </c>
      <c r="I1151" s="437">
        <f t="shared" si="143"/>
        <v>0</v>
      </c>
      <c r="J1151" s="437"/>
      <c r="K1151" s="365"/>
      <c r="L1151" s="18">
        <v>-0.09</v>
      </c>
      <c r="M1151" s="234">
        <f t="shared" si="144"/>
        <v>0</v>
      </c>
      <c r="N1151" s="365"/>
      <c r="O1151" s="18">
        <v>-0.09</v>
      </c>
      <c r="P1151" s="234">
        <f t="shared" si="145"/>
        <v>0</v>
      </c>
      <c r="Q1151" s="353"/>
      <c r="R1151" s="226">
        <v>-95720.400000000009</v>
      </c>
      <c r="S1151" s="226">
        <v>-95720.400000000009</v>
      </c>
      <c r="T1151" s="227">
        <v>-95720.400000000009</v>
      </c>
      <c r="U1151" s="227">
        <v>-95720.400000000009</v>
      </c>
      <c r="V1151" s="227">
        <v>-95720.400000000009</v>
      </c>
      <c r="W1151" s="227">
        <v>-95720.400000000009</v>
      </c>
      <c r="X1151" s="227">
        <v>-95720.400000000009</v>
      </c>
      <c r="Y1151" s="227">
        <v>-95720.400000000009</v>
      </c>
      <c r="Z1151" s="227">
        <v>-95720.400000000009</v>
      </c>
      <c r="AA1151" s="227">
        <v>-95720.400000000009</v>
      </c>
      <c r="AB1151" s="227">
        <v>-95720.400000000009</v>
      </c>
      <c r="AC1151" s="227">
        <v>-95720.400000000009</v>
      </c>
      <c r="AD1151" s="227">
        <v>-0.09</v>
      </c>
      <c r="AE1151" s="226">
        <v>-0.09</v>
      </c>
      <c r="AF1151" s="227">
        <v>-0.09</v>
      </c>
      <c r="AG1151" s="227">
        <v>-0.09</v>
      </c>
      <c r="AH1151" s="227">
        <v>-0.09</v>
      </c>
      <c r="AI1151" s="227">
        <v>-0.09</v>
      </c>
      <c r="AJ1151" s="227">
        <v>-0.09</v>
      </c>
      <c r="AK1151" s="227">
        <v>-0.09</v>
      </c>
      <c r="AL1151" s="227">
        <v>-0.09</v>
      </c>
      <c r="AM1151" s="227">
        <v>-0.09</v>
      </c>
      <c r="AN1151" s="227">
        <v>-0.09</v>
      </c>
      <c r="AO1151" s="227">
        <v>-0.09</v>
      </c>
      <c r="AP1151" s="228">
        <v>-0.09</v>
      </c>
      <c r="AQ1151" s="227"/>
    </row>
    <row r="1152" spans="1:43" s="13" customFormat="1" ht="12.75" outlineLevel="2" x14ac:dyDescent="0.2">
      <c r="A1152" s="360" t="s">
        <v>1759</v>
      </c>
      <c r="B1152" s="361" t="s">
        <v>2629</v>
      </c>
      <c r="C1152" s="362" t="s">
        <v>3452</v>
      </c>
      <c r="D1152" s="363"/>
      <c r="E1152" s="364"/>
      <c r="F1152" s="227">
        <v>-26856537.199999999</v>
      </c>
      <c r="G1152" s="227">
        <v>-25164236.010000002</v>
      </c>
      <c r="H1152" s="227">
        <f t="shared" si="142"/>
        <v>-1692301.1899999976</v>
      </c>
      <c r="I1152" s="437">
        <f t="shared" si="143"/>
        <v>-6.725025108362101E-2</v>
      </c>
      <c r="J1152" s="437"/>
      <c r="K1152" s="365"/>
      <c r="L1152" s="18">
        <v>-25164236.010000002</v>
      </c>
      <c r="M1152" s="234">
        <f t="shared" si="144"/>
        <v>-1692301.1899999976</v>
      </c>
      <c r="N1152" s="365"/>
      <c r="O1152" s="18">
        <v>-25753218.98</v>
      </c>
      <c r="P1152" s="234">
        <f t="shared" si="145"/>
        <v>-1103318.2199999988</v>
      </c>
      <c r="Q1152" s="353"/>
      <c r="R1152" s="226">
        <v>-30764835.789999999</v>
      </c>
      <c r="S1152" s="226">
        <v>-30764835.789999999</v>
      </c>
      <c r="T1152" s="227">
        <v>-30817718.210000001</v>
      </c>
      <c r="U1152" s="227">
        <v>-31171963.640000001</v>
      </c>
      <c r="V1152" s="227">
        <v>-31159009.34</v>
      </c>
      <c r="W1152" s="227">
        <v>-31146088.949999999</v>
      </c>
      <c r="X1152" s="227">
        <v>-26147395.359999999</v>
      </c>
      <c r="Y1152" s="227">
        <v>-31325114.260000002</v>
      </c>
      <c r="Z1152" s="227">
        <v>-31935347.829999998</v>
      </c>
      <c r="AA1152" s="227">
        <v>-26683914.059999999</v>
      </c>
      <c r="AB1152" s="227">
        <v>-26912500.079999998</v>
      </c>
      <c r="AC1152" s="227">
        <v>-27160100.969999999</v>
      </c>
      <c r="AD1152" s="227">
        <v>-25164236.010000002</v>
      </c>
      <c r="AE1152" s="226">
        <v>-25164236.010000002</v>
      </c>
      <c r="AF1152" s="227">
        <v>-25126269.920000002</v>
      </c>
      <c r="AG1152" s="227">
        <v>-25187567.629999999</v>
      </c>
      <c r="AH1152" s="227">
        <v>-25427983.52</v>
      </c>
      <c r="AI1152" s="227">
        <v>-25412173.66</v>
      </c>
      <c r="AJ1152" s="227">
        <v>-25434388.34</v>
      </c>
      <c r="AK1152" s="227">
        <v>-25810221.760000002</v>
      </c>
      <c r="AL1152" s="227">
        <v>-25657566.18</v>
      </c>
      <c r="AM1152" s="227">
        <v>-25705373.579999998</v>
      </c>
      <c r="AN1152" s="227">
        <v>-25816453.5</v>
      </c>
      <c r="AO1152" s="227">
        <v>-25753218.98</v>
      </c>
      <c r="AP1152" s="228">
        <v>-26856537.199999999</v>
      </c>
      <c r="AQ1152" s="227"/>
    </row>
    <row r="1153" spans="1:43" s="13" customFormat="1" ht="12.75" outlineLevel="2" x14ac:dyDescent="0.2">
      <c r="A1153" s="360" t="s">
        <v>1760</v>
      </c>
      <c r="B1153" s="361" t="s">
        <v>2630</v>
      </c>
      <c r="C1153" s="362" t="s">
        <v>3453</v>
      </c>
      <c r="D1153" s="363"/>
      <c r="E1153" s="364"/>
      <c r="F1153" s="227">
        <v>-94702456.700000003</v>
      </c>
      <c r="G1153" s="227">
        <v>-90029736.700000003</v>
      </c>
      <c r="H1153" s="227">
        <f t="shared" si="142"/>
        <v>-4672720</v>
      </c>
      <c r="I1153" s="437">
        <f t="shared" si="143"/>
        <v>-5.1901962299085565E-2</v>
      </c>
      <c r="J1153" s="437"/>
      <c r="K1153" s="365"/>
      <c r="L1153" s="18">
        <v>-90029736.700000003</v>
      </c>
      <c r="M1153" s="234">
        <f t="shared" si="144"/>
        <v>-4672720</v>
      </c>
      <c r="N1153" s="365"/>
      <c r="O1153" s="18">
        <v>-90336053.700000003</v>
      </c>
      <c r="P1153" s="234">
        <f t="shared" si="145"/>
        <v>-4366403</v>
      </c>
      <c r="Q1153" s="353"/>
      <c r="R1153" s="226">
        <v>-117320923.38</v>
      </c>
      <c r="S1153" s="226">
        <v>-117320923.38</v>
      </c>
      <c r="T1153" s="227">
        <v>-117562170.38</v>
      </c>
      <c r="U1153" s="227">
        <v>-118032712.38</v>
      </c>
      <c r="V1153" s="227">
        <v>-118244684.38</v>
      </c>
      <c r="W1153" s="227">
        <v>-118304846.38</v>
      </c>
      <c r="X1153" s="227">
        <v>-94395653.629999995</v>
      </c>
      <c r="Y1153" s="227">
        <v>-118929282.38</v>
      </c>
      <c r="Z1153" s="227">
        <v>-121847470.38</v>
      </c>
      <c r="AA1153" s="227">
        <v>-96706060.790000007</v>
      </c>
      <c r="AB1153" s="227">
        <v>-97338233.790000007</v>
      </c>
      <c r="AC1153" s="227">
        <v>-98400712.790000007</v>
      </c>
      <c r="AD1153" s="227">
        <v>-90029736.700000003</v>
      </c>
      <c r="AE1153" s="226">
        <v>-90029736.700000003</v>
      </c>
      <c r="AF1153" s="227">
        <v>-89815111.700000003</v>
      </c>
      <c r="AG1153" s="227">
        <v>-90122115.700000003</v>
      </c>
      <c r="AH1153" s="227">
        <v>-91240858.700000003</v>
      </c>
      <c r="AI1153" s="227">
        <v>-91075805.700000003</v>
      </c>
      <c r="AJ1153" s="227">
        <v>-91174014.700000003</v>
      </c>
      <c r="AK1153" s="227">
        <v>-91583707.700000003</v>
      </c>
      <c r="AL1153" s="227">
        <v>-92058317.700000003</v>
      </c>
      <c r="AM1153" s="227">
        <v>-92365881.700000003</v>
      </c>
      <c r="AN1153" s="227">
        <v>-92318608.700000003</v>
      </c>
      <c r="AO1153" s="227">
        <v>-90336053.700000003</v>
      </c>
      <c r="AP1153" s="228">
        <v>-94702456.700000003</v>
      </c>
      <c r="AQ1153" s="227"/>
    </row>
    <row r="1154" spans="1:43" s="13" customFormat="1" ht="12.75" outlineLevel="2" x14ac:dyDescent="0.2">
      <c r="A1154" s="360" t="s">
        <v>1761</v>
      </c>
      <c r="B1154" s="361" t="s">
        <v>2631</v>
      </c>
      <c r="C1154" s="362" t="s">
        <v>3454</v>
      </c>
      <c r="D1154" s="363"/>
      <c r="E1154" s="364"/>
      <c r="F1154" s="227">
        <v>10065204.140000001</v>
      </c>
      <c r="G1154" s="227">
        <v>20855177.140000001</v>
      </c>
      <c r="H1154" s="227">
        <f t="shared" si="142"/>
        <v>-10789973</v>
      </c>
      <c r="I1154" s="437">
        <f t="shared" si="143"/>
        <v>-0.51737623361179463</v>
      </c>
      <c r="J1154" s="437"/>
      <c r="K1154" s="365"/>
      <c r="L1154" s="18">
        <v>20855177.140000001</v>
      </c>
      <c r="M1154" s="234">
        <f t="shared" si="144"/>
        <v>-10789973</v>
      </c>
      <c r="N1154" s="365"/>
      <c r="O1154" s="18">
        <v>11171916.140000001</v>
      </c>
      <c r="P1154" s="234">
        <f t="shared" si="145"/>
        <v>-1106712</v>
      </c>
      <c r="Q1154" s="353"/>
      <c r="R1154" s="226">
        <v>30679906.140000001</v>
      </c>
      <c r="S1154" s="226">
        <v>30679906.140000001</v>
      </c>
      <c r="T1154" s="227">
        <v>29852333.140000001</v>
      </c>
      <c r="U1154" s="227">
        <v>29024760.140000001</v>
      </c>
      <c r="V1154" s="227">
        <v>28197187.140000001</v>
      </c>
      <c r="W1154" s="227">
        <v>27369614.140000001</v>
      </c>
      <c r="X1154" s="227">
        <v>26529266.140000001</v>
      </c>
      <c r="Y1154" s="227">
        <v>25699139.140000001</v>
      </c>
      <c r="Z1154" s="227">
        <v>24869012.140000001</v>
      </c>
      <c r="AA1154" s="227">
        <v>24029774.140000001</v>
      </c>
      <c r="AB1154" s="227">
        <v>22393387.140000001</v>
      </c>
      <c r="AC1154" s="227">
        <v>21564735.140000001</v>
      </c>
      <c r="AD1154" s="227">
        <v>20855177.140000001</v>
      </c>
      <c r="AE1154" s="226">
        <v>20855177.140000001</v>
      </c>
      <c r="AF1154" s="227">
        <v>20021716.140000001</v>
      </c>
      <c r="AG1154" s="227">
        <v>19188255.140000001</v>
      </c>
      <c r="AH1154" s="227">
        <v>18354794.140000001</v>
      </c>
      <c r="AI1154" s="227">
        <v>17521333.140000001</v>
      </c>
      <c r="AJ1154" s="227">
        <v>16687872.140000001</v>
      </c>
      <c r="AK1154" s="227">
        <v>15698488.140000001</v>
      </c>
      <c r="AL1154" s="227">
        <v>14852799.140000001</v>
      </c>
      <c r="AM1154" s="227">
        <v>14007110.140000001</v>
      </c>
      <c r="AN1154" s="227">
        <v>12315732.140000001</v>
      </c>
      <c r="AO1154" s="227">
        <v>11171916.140000001</v>
      </c>
      <c r="AP1154" s="228">
        <v>10065204.140000001</v>
      </c>
      <c r="AQ1154" s="227"/>
    </row>
    <row r="1155" spans="1:43" s="13" customFormat="1" ht="12.75" outlineLevel="2" x14ac:dyDescent="0.2">
      <c r="A1155" s="360" t="s">
        <v>1763</v>
      </c>
      <c r="B1155" s="361" t="s">
        <v>2633</v>
      </c>
      <c r="C1155" s="362" t="s">
        <v>3456</v>
      </c>
      <c r="D1155" s="363"/>
      <c r="E1155" s="364"/>
      <c r="F1155" s="227">
        <v>97881865.640000001</v>
      </c>
      <c r="G1155" s="227">
        <v>93256799.069999993</v>
      </c>
      <c r="H1155" s="227">
        <f t="shared" si="142"/>
        <v>4625066.5700000077</v>
      </c>
      <c r="I1155" s="437">
        <f t="shared" si="143"/>
        <v>4.9594953034237874E-2</v>
      </c>
      <c r="J1155" s="437"/>
      <c r="K1155" s="365"/>
      <c r="L1155" s="18">
        <v>93256799.069999993</v>
      </c>
      <c r="M1155" s="234">
        <f t="shared" si="144"/>
        <v>4625066.5700000077</v>
      </c>
      <c r="N1155" s="365"/>
      <c r="O1155" s="18">
        <v>89338324.319999993</v>
      </c>
      <c r="P1155" s="234">
        <f t="shared" si="145"/>
        <v>8543541.3200000077</v>
      </c>
      <c r="Q1155" s="353"/>
      <c r="R1155" s="226">
        <v>89546271.290000007</v>
      </c>
      <c r="S1155" s="226">
        <v>7636273.3399999999</v>
      </c>
      <c r="T1155" s="227">
        <v>15309732.27</v>
      </c>
      <c r="U1155" s="227">
        <v>23077537.879999999</v>
      </c>
      <c r="V1155" s="227">
        <v>30819098.600000001</v>
      </c>
      <c r="W1155" s="227">
        <v>38569420.189999998</v>
      </c>
      <c r="X1155" s="227">
        <v>46310396.530000001</v>
      </c>
      <c r="Y1155" s="227">
        <v>54009682.259999998</v>
      </c>
      <c r="Z1155" s="227">
        <v>61716394.100000001</v>
      </c>
      <c r="AA1155" s="227">
        <v>69455613.980000004</v>
      </c>
      <c r="AB1155" s="227">
        <v>77190995.670000002</v>
      </c>
      <c r="AC1155" s="227">
        <v>84993504.579999998</v>
      </c>
      <c r="AD1155" s="227">
        <v>93256799.069999993</v>
      </c>
      <c r="AE1155" s="226">
        <v>7930582.3600000003</v>
      </c>
      <c r="AF1155" s="227">
        <v>15868914.060000001</v>
      </c>
      <c r="AG1155" s="227">
        <v>23880199.289999999</v>
      </c>
      <c r="AH1155" s="227">
        <v>31878208.460000001</v>
      </c>
      <c r="AI1155" s="227">
        <v>39911098.25</v>
      </c>
      <c r="AJ1155" s="227">
        <v>48125938.68</v>
      </c>
      <c r="AK1155" s="227">
        <v>56245504.009999998</v>
      </c>
      <c r="AL1155" s="227">
        <v>64395779.020000003</v>
      </c>
      <c r="AM1155" s="227">
        <v>72708609.689999998</v>
      </c>
      <c r="AN1155" s="227">
        <v>81011074.510000005</v>
      </c>
      <c r="AO1155" s="227">
        <v>89338324.319999993</v>
      </c>
      <c r="AP1155" s="228">
        <v>97881865.640000001</v>
      </c>
      <c r="AQ1155" s="227"/>
    </row>
    <row r="1156" spans="1:43" s="13" customFormat="1" ht="12.75" outlineLevel="2" x14ac:dyDescent="0.2">
      <c r="A1156" s="360" t="s">
        <v>1764</v>
      </c>
      <c r="B1156" s="361" t="s">
        <v>2634</v>
      </c>
      <c r="C1156" s="362" t="s">
        <v>3457</v>
      </c>
      <c r="D1156" s="363"/>
      <c r="E1156" s="364"/>
      <c r="F1156" s="227">
        <v>780572</v>
      </c>
      <c r="G1156" s="227">
        <v>226465</v>
      </c>
      <c r="H1156" s="227">
        <f t="shared" si="142"/>
        <v>554107</v>
      </c>
      <c r="I1156" s="437">
        <f t="shared" si="143"/>
        <v>2.4467666085267039</v>
      </c>
      <c r="J1156" s="437"/>
      <c r="K1156" s="365"/>
      <c r="L1156" s="18">
        <v>226465</v>
      </c>
      <c r="M1156" s="234">
        <f t="shared" si="144"/>
        <v>554107</v>
      </c>
      <c r="N1156" s="365"/>
      <c r="O1156" s="18">
        <v>440275</v>
      </c>
      <c r="P1156" s="234">
        <f t="shared" si="145"/>
        <v>340297</v>
      </c>
      <c r="Q1156" s="353"/>
      <c r="R1156" s="226">
        <v>-1798616.1800000002</v>
      </c>
      <c r="S1156" s="226">
        <v>1704313</v>
      </c>
      <c r="T1156" s="227">
        <v>1248197</v>
      </c>
      <c r="U1156" s="227">
        <v>1176774</v>
      </c>
      <c r="V1156" s="227">
        <v>1044317</v>
      </c>
      <c r="W1156" s="227">
        <v>1828380</v>
      </c>
      <c r="X1156" s="227">
        <v>354319</v>
      </c>
      <c r="Y1156" s="227">
        <v>618963</v>
      </c>
      <c r="Z1156" s="227">
        <v>459243</v>
      </c>
      <c r="AA1156" s="227">
        <v>537109</v>
      </c>
      <c r="AB1156" s="227">
        <v>653720.75</v>
      </c>
      <c r="AC1156" s="227">
        <v>526857.5</v>
      </c>
      <c r="AD1156" s="227">
        <v>226465</v>
      </c>
      <c r="AE1156" s="226">
        <v>142463</v>
      </c>
      <c r="AF1156" s="227">
        <v>1385321</v>
      </c>
      <c r="AG1156" s="227">
        <v>635802</v>
      </c>
      <c r="AH1156" s="227">
        <v>954753</v>
      </c>
      <c r="AI1156" s="227">
        <v>512700</v>
      </c>
      <c r="AJ1156" s="227">
        <v>303140</v>
      </c>
      <c r="AK1156" s="227">
        <v>583999</v>
      </c>
      <c r="AL1156" s="227">
        <v>840018</v>
      </c>
      <c r="AM1156" s="227">
        <v>903889</v>
      </c>
      <c r="AN1156" s="227">
        <v>588746.75</v>
      </c>
      <c r="AO1156" s="227">
        <v>440275</v>
      </c>
      <c r="AP1156" s="228">
        <v>780572</v>
      </c>
      <c r="AQ1156" s="227"/>
    </row>
    <row r="1157" spans="1:43" s="13" customFormat="1" ht="12.75" outlineLevel="2" x14ac:dyDescent="0.2">
      <c r="A1157" s="360" t="s">
        <v>1765</v>
      </c>
      <c r="B1157" s="361" t="s">
        <v>2635</v>
      </c>
      <c r="C1157" s="362" t="s">
        <v>3458</v>
      </c>
      <c r="D1157" s="363"/>
      <c r="E1157" s="364"/>
      <c r="F1157" s="227">
        <v>58338.61</v>
      </c>
      <c r="G1157" s="227">
        <v>155861.08000000002</v>
      </c>
      <c r="H1157" s="227">
        <f t="shared" si="142"/>
        <v>-97522.470000000016</v>
      </c>
      <c r="I1157" s="437">
        <f t="shared" si="143"/>
        <v>-0.62570123343172013</v>
      </c>
      <c r="J1157" s="437"/>
      <c r="K1157" s="365"/>
      <c r="L1157" s="18">
        <v>155861.08000000002</v>
      </c>
      <c r="M1157" s="234">
        <f t="shared" si="144"/>
        <v>-97522.470000000016</v>
      </c>
      <c r="N1157" s="365"/>
      <c r="O1157" s="18">
        <v>53477.06</v>
      </c>
      <c r="P1157" s="234">
        <f t="shared" si="145"/>
        <v>4861.5500000000029</v>
      </c>
      <c r="Q1157" s="353"/>
      <c r="R1157" s="226">
        <v>283686.84000000003</v>
      </c>
      <c r="S1157" s="226">
        <v>21149.850000000002</v>
      </c>
      <c r="T1157" s="227">
        <v>42299.700000000004</v>
      </c>
      <c r="U1157" s="227">
        <v>63449.55</v>
      </c>
      <c r="V1157" s="227">
        <v>84599.39</v>
      </c>
      <c r="W1157" s="227">
        <v>105749.24</v>
      </c>
      <c r="X1157" s="227">
        <v>126691.76000000001</v>
      </c>
      <c r="Y1157" s="227">
        <v>131553.33000000002</v>
      </c>
      <c r="Z1157" s="227">
        <v>136414.88</v>
      </c>
      <c r="AA1157" s="227">
        <v>141276.43</v>
      </c>
      <c r="AB1157" s="227">
        <v>146138</v>
      </c>
      <c r="AC1157" s="227">
        <v>150999.53</v>
      </c>
      <c r="AD1157" s="227">
        <v>155861.08000000002</v>
      </c>
      <c r="AE1157" s="226">
        <v>4861.57</v>
      </c>
      <c r="AF1157" s="227">
        <v>9723.11</v>
      </c>
      <c r="AG1157" s="227">
        <v>14584.66</v>
      </c>
      <c r="AH1157" s="227">
        <v>19446.240000000002</v>
      </c>
      <c r="AI1157" s="227">
        <v>24307.79</v>
      </c>
      <c r="AJ1157" s="227">
        <v>29169.33</v>
      </c>
      <c r="AK1157" s="227">
        <v>34030.89</v>
      </c>
      <c r="AL1157" s="227">
        <v>38892.43</v>
      </c>
      <c r="AM1157" s="227">
        <v>43753.98</v>
      </c>
      <c r="AN1157" s="227">
        <v>48615.54</v>
      </c>
      <c r="AO1157" s="227">
        <v>53477.06</v>
      </c>
      <c r="AP1157" s="228">
        <v>58338.61</v>
      </c>
      <c r="AQ1157" s="227"/>
    </row>
    <row r="1158" spans="1:43" s="13" customFormat="1" ht="12.75" outlineLevel="2" x14ac:dyDescent="0.2">
      <c r="A1158" s="360" t="s">
        <v>1766</v>
      </c>
      <c r="B1158" s="361" t="s">
        <v>2636</v>
      </c>
      <c r="C1158" s="362" t="s">
        <v>3459</v>
      </c>
      <c r="D1158" s="363"/>
      <c r="E1158" s="364"/>
      <c r="F1158" s="227">
        <v>9541244.1799999997</v>
      </c>
      <c r="G1158" s="227">
        <v>8712288.9600000009</v>
      </c>
      <c r="H1158" s="227">
        <f t="shared" si="142"/>
        <v>828955.21999999881</v>
      </c>
      <c r="I1158" s="437">
        <f t="shared" si="143"/>
        <v>9.5147810616235423E-2</v>
      </c>
      <c r="J1158" s="437"/>
      <c r="K1158" s="365"/>
      <c r="L1158" s="18">
        <v>8712288.9600000009</v>
      </c>
      <c r="M1158" s="234">
        <f t="shared" si="144"/>
        <v>828955.21999999881</v>
      </c>
      <c r="N1158" s="365"/>
      <c r="O1158" s="18">
        <v>8714024.6600000001</v>
      </c>
      <c r="P1158" s="234">
        <f t="shared" si="145"/>
        <v>827219.51999999955</v>
      </c>
      <c r="Q1158" s="353"/>
      <c r="R1158" s="226">
        <v>7402034.6399999997</v>
      </c>
      <c r="S1158" s="226">
        <v>689687.13</v>
      </c>
      <c r="T1158" s="227">
        <v>1410043.32</v>
      </c>
      <c r="U1158" s="227">
        <v>2062853.06</v>
      </c>
      <c r="V1158" s="227">
        <v>2767227.19</v>
      </c>
      <c r="W1158" s="227">
        <v>3479941.33</v>
      </c>
      <c r="X1158" s="227">
        <v>4198732.99</v>
      </c>
      <c r="Y1158" s="227">
        <v>4919865.43</v>
      </c>
      <c r="Z1158" s="227">
        <v>5656236.96</v>
      </c>
      <c r="AA1158" s="227">
        <v>6405633.3499999996</v>
      </c>
      <c r="AB1158" s="227">
        <v>7163732.6299999999</v>
      </c>
      <c r="AC1158" s="227">
        <v>7931840.3300000001</v>
      </c>
      <c r="AD1158" s="227">
        <v>8712288.9600000009</v>
      </c>
      <c r="AE1158" s="226">
        <v>810767.58000000007</v>
      </c>
      <c r="AF1158" s="227">
        <v>1626925.55</v>
      </c>
      <c r="AG1158" s="227">
        <v>2448897.98</v>
      </c>
      <c r="AH1158" s="227">
        <v>3242304.27</v>
      </c>
      <c r="AI1158" s="227">
        <v>4045484.92</v>
      </c>
      <c r="AJ1158" s="227">
        <v>4805932.59</v>
      </c>
      <c r="AK1158" s="227">
        <v>5553647.0999999996</v>
      </c>
      <c r="AL1158" s="227">
        <v>6326284.6799999997</v>
      </c>
      <c r="AM1158" s="227">
        <v>7105358.1299999999</v>
      </c>
      <c r="AN1158" s="227">
        <v>7903675.0300000003</v>
      </c>
      <c r="AO1158" s="227">
        <v>8714024.6600000001</v>
      </c>
      <c r="AP1158" s="228">
        <v>9541244.1799999997</v>
      </c>
      <c r="AQ1158" s="227"/>
    </row>
    <row r="1159" spans="1:43" s="13" customFormat="1" ht="12.75" outlineLevel="2" x14ac:dyDescent="0.2">
      <c r="A1159" s="360" t="s">
        <v>1767</v>
      </c>
      <c r="B1159" s="361" t="s">
        <v>2637</v>
      </c>
      <c r="C1159" s="362" t="s">
        <v>3460</v>
      </c>
      <c r="D1159" s="363"/>
      <c r="E1159" s="364"/>
      <c r="F1159" s="227">
        <v>146402.76999999999</v>
      </c>
      <c r="G1159" s="227">
        <v>107441.82</v>
      </c>
      <c r="H1159" s="227">
        <f t="shared" si="142"/>
        <v>38960.949999999983</v>
      </c>
      <c r="I1159" s="437">
        <f t="shared" si="143"/>
        <v>0.3626236971786217</v>
      </c>
      <c r="J1159" s="437"/>
      <c r="K1159" s="365"/>
      <c r="L1159" s="18">
        <v>107441.82</v>
      </c>
      <c r="M1159" s="234">
        <f t="shared" si="144"/>
        <v>38960.949999999983</v>
      </c>
      <c r="N1159" s="365"/>
      <c r="O1159" s="18">
        <v>132344.5</v>
      </c>
      <c r="P1159" s="234">
        <f t="shared" si="145"/>
        <v>14058.26999999999</v>
      </c>
      <c r="Q1159" s="353"/>
      <c r="R1159" s="226">
        <v>45996.75</v>
      </c>
      <c r="S1159" s="226">
        <v>7104.96</v>
      </c>
      <c r="T1159" s="227">
        <v>14380.33</v>
      </c>
      <c r="U1159" s="227">
        <v>21943.79</v>
      </c>
      <c r="V1159" s="227">
        <v>29953.170000000002</v>
      </c>
      <c r="W1159" s="227">
        <v>38323.590000000004</v>
      </c>
      <c r="X1159" s="227">
        <v>47034.17</v>
      </c>
      <c r="Y1159" s="227">
        <v>56039.37</v>
      </c>
      <c r="Z1159" s="227">
        <v>65613.180000000008</v>
      </c>
      <c r="AA1159" s="227">
        <v>75481.67</v>
      </c>
      <c r="AB1159" s="227">
        <v>85759.040000000008</v>
      </c>
      <c r="AC1159" s="227">
        <v>96408.62</v>
      </c>
      <c r="AD1159" s="227">
        <v>107441.82</v>
      </c>
      <c r="AE1159" s="226">
        <v>11383.25</v>
      </c>
      <c r="AF1159" s="227">
        <v>22872.27</v>
      </c>
      <c r="AG1159" s="227">
        <v>34411.770000000004</v>
      </c>
      <c r="AH1159" s="227">
        <v>45998.99</v>
      </c>
      <c r="AI1159" s="227">
        <v>57666.130000000005</v>
      </c>
      <c r="AJ1159" s="227">
        <v>69415.48</v>
      </c>
      <c r="AK1159" s="227">
        <v>81252.98</v>
      </c>
      <c r="AL1159" s="227">
        <v>93216.36</v>
      </c>
      <c r="AM1159" s="227">
        <v>105396.74</v>
      </c>
      <c r="AN1159" s="227">
        <v>118696.99</v>
      </c>
      <c r="AO1159" s="227">
        <v>132344.5</v>
      </c>
      <c r="AP1159" s="228">
        <v>146402.76999999999</v>
      </c>
      <c r="AQ1159" s="227"/>
    </row>
    <row r="1160" spans="1:43" s="13" customFormat="1" ht="12.75" outlineLevel="2" x14ac:dyDescent="0.2">
      <c r="A1160" s="360" t="s">
        <v>1768</v>
      </c>
      <c r="B1160" s="361" t="s">
        <v>2638</v>
      </c>
      <c r="C1160" s="362" t="s">
        <v>3461</v>
      </c>
      <c r="D1160" s="363"/>
      <c r="E1160" s="364"/>
      <c r="F1160" s="227">
        <v>38616</v>
      </c>
      <c r="G1160" s="227">
        <v>38616</v>
      </c>
      <c r="H1160" s="227">
        <f t="shared" si="142"/>
        <v>0</v>
      </c>
      <c r="I1160" s="437">
        <f t="shared" si="143"/>
        <v>0</v>
      </c>
      <c r="J1160" s="437"/>
      <c r="K1160" s="365"/>
      <c r="L1160" s="18">
        <v>38616</v>
      </c>
      <c r="M1160" s="234">
        <f t="shared" si="144"/>
        <v>0</v>
      </c>
      <c r="N1160" s="365"/>
      <c r="O1160" s="18">
        <v>35398</v>
      </c>
      <c r="P1160" s="234">
        <f t="shared" si="145"/>
        <v>3218</v>
      </c>
      <c r="Q1160" s="353"/>
      <c r="R1160" s="226">
        <v>38616</v>
      </c>
      <c r="S1160" s="226">
        <v>3218</v>
      </c>
      <c r="T1160" s="227">
        <v>6436</v>
      </c>
      <c r="U1160" s="227">
        <v>9654</v>
      </c>
      <c r="V1160" s="227">
        <v>12872</v>
      </c>
      <c r="W1160" s="227">
        <v>16090</v>
      </c>
      <c r="X1160" s="227">
        <v>19308</v>
      </c>
      <c r="Y1160" s="227">
        <v>22526</v>
      </c>
      <c r="Z1160" s="227">
        <v>25744</v>
      </c>
      <c r="AA1160" s="227">
        <v>28962</v>
      </c>
      <c r="AB1160" s="227">
        <v>32180</v>
      </c>
      <c r="AC1160" s="227">
        <v>35398</v>
      </c>
      <c r="AD1160" s="227">
        <v>38616</v>
      </c>
      <c r="AE1160" s="226">
        <v>3218</v>
      </c>
      <c r="AF1160" s="227">
        <v>6436</v>
      </c>
      <c r="AG1160" s="227">
        <v>9654</v>
      </c>
      <c r="AH1160" s="227">
        <v>12872</v>
      </c>
      <c r="AI1160" s="227">
        <v>16090</v>
      </c>
      <c r="AJ1160" s="227">
        <v>19308</v>
      </c>
      <c r="AK1160" s="227">
        <v>22526</v>
      </c>
      <c r="AL1160" s="227">
        <v>25744</v>
      </c>
      <c r="AM1160" s="227">
        <v>28962</v>
      </c>
      <c r="AN1160" s="227">
        <v>32180</v>
      </c>
      <c r="AO1160" s="227">
        <v>35398</v>
      </c>
      <c r="AP1160" s="228">
        <v>38616</v>
      </c>
      <c r="AQ1160" s="227"/>
    </row>
    <row r="1161" spans="1:43" s="13" customFormat="1" ht="12.75" outlineLevel="2" x14ac:dyDescent="0.2">
      <c r="A1161" s="360" t="s">
        <v>1769</v>
      </c>
      <c r="B1161" s="361" t="s">
        <v>2639</v>
      </c>
      <c r="C1161" s="362" t="s">
        <v>3462</v>
      </c>
      <c r="D1161" s="363"/>
      <c r="E1161" s="364"/>
      <c r="F1161" s="227">
        <v>361145.88</v>
      </c>
      <c r="G1161" s="227">
        <v>361145.87</v>
      </c>
      <c r="H1161" s="227">
        <f t="shared" si="142"/>
        <v>1.0000000009313226E-2</v>
      </c>
      <c r="I1161" s="437">
        <f t="shared" si="143"/>
        <v>2.7689642440915153E-8</v>
      </c>
      <c r="J1161" s="437"/>
      <c r="K1161" s="365"/>
      <c r="L1161" s="18">
        <v>361145.87</v>
      </c>
      <c r="M1161" s="234">
        <f t="shared" si="144"/>
        <v>1.0000000009313226E-2</v>
      </c>
      <c r="N1161" s="365"/>
      <c r="O1161" s="18">
        <v>331050.39</v>
      </c>
      <c r="P1161" s="234">
        <f t="shared" si="145"/>
        <v>30095.489999999991</v>
      </c>
      <c r="Q1161" s="353"/>
      <c r="R1161" s="226">
        <v>-2E-3</v>
      </c>
      <c r="S1161" s="226">
        <v>0</v>
      </c>
      <c r="T1161" s="227">
        <v>0</v>
      </c>
      <c r="U1161" s="227">
        <v>90286.46</v>
      </c>
      <c r="V1161" s="227">
        <v>120381.95</v>
      </c>
      <c r="W1161" s="227">
        <v>150477.44</v>
      </c>
      <c r="X1161" s="227">
        <v>180572.93</v>
      </c>
      <c r="Y1161" s="227">
        <v>210668.42</v>
      </c>
      <c r="Z1161" s="227">
        <v>240763.91</v>
      </c>
      <c r="AA1161" s="227">
        <v>270859.40000000002</v>
      </c>
      <c r="AB1161" s="227">
        <v>300954.89</v>
      </c>
      <c r="AC1161" s="227">
        <v>331050.38</v>
      </c>
      <c r="AD1161" s="227">
        <v>361145.87</v>
      </c>
      <c r="AE1161" s="226">
        <v>30095.49</v>
      </c>
      <c r="AF1161" s="227">
        <v>60190.98</v>
      </c>
      <c r="AG1161" s="227">
        <v>90286.47</v>
      </c>
      <c r="AH1161" s="227">
        <v>120381.96</v>
      </c>
      <c r="AI1161" s="227">
        <v>150477.45000000001</v>
      </c>
      <c r="AJ1161" s="227">
        <v>180572.94</v>
      </c>
      <c r="AK1161" s="227">
        <v>210668.43</v>
      </c>
      <c r="AL1161" s="227">
        <v>240763.92</v>
      </c>
      <c r="AM1161" s="227">
        <v>270859.41000000003</v>
      </c>
      <c r="AN1161" s="227">
        <v>300954.90000000002</v>
      </c>
      <c r="AO1161" s="227">
        <v>331050.39</v>
      </c>
      <c r="AP1161" s="228">
        <v>361145.88</v>
      </c>
      <c r="AQ1161" s="227"/>
    </row>
    <row r="1162" spans="1:43" s="13" customFormat="1" ht="12.75" outlineLevel="2" x14ac:dyDescent="0.2">
      <c r="A1162" s="360" t="s">
        <v>1770</v>
      </c>
      <c r="B1162" s="361" t="s">
        <v>2640</v>
      </c>
      <c r="C1162" s="362" t="s">
        <v>3463</v>
      </c>
      <c r="D1162" s="363"/>
      <c r="E1162" s="364"/>
      <c r="F1162" s="227">
        <v>14575978.960000001</v>
      </c>
      <c r="G1162" s="227">
        <v>12345899.15</v>
      </c>
      <c r="H1162" s="227">
        <f t="shared" si="142"/>
        <v>2230079.8100000005</v>
      </c>
      <c r="I1162" s="437">
        <f t="shared" si="143"/>
        <v>0.18063324371153644</v>
      </c>
      <c r="J1162" s="437"/>
      <c r="K1162" s="365"/>
      <c r="L1162" s="18">
        <v>12345899.15</v>
      </c>
      <c r="M1162" s="234">
        <f t="shared" si="144"/>
        <v>2230079.8100000005</v>
      </c>
      <c r="N1162" s="365"/>
      <c r="O1162" s="18">
        <v>13109053.960000001</v>
      </c>
      <c r="P1162" s="234">
        <f t="shared" si="145"/>
        <v>1466925</v>
      </c>
      <c r="Q1162" s="353"/>
      <c r="R1162" s="226">
        <v>5812551.6500000004</v>
      </c>
      <c r="S1162" s="226">
        <v>1134084.1200000001</v>
      </c>
      <c r="T1162" s="227">
        <v>2383718.06</v>
      </c>
      <c r="U1162" s="227">
        <v>3039523.95</v>
      </c>
      <c r="V1162" s="227">
        <v>3998078.92</v>
      </c>
      <c r="W1162" s="227">
        <v>4558693.07</v>
      </c>
      <c r="X1162" s="227">
        <v>5462147.3300000001</v>
      </c>
      <c r="Y1162" s="227">
        <v>6469287.0999999996</v>
      </c>
      <c r="Z1162" s="227">
        <v>8412930</v>
      </c>
      <c r="AA1162" s="227">
        <v>8314083.2800000003</v>
      </c>
      <c r="AB1162" s="227">
        <v>9383658.5899999999</v>
      </c>
      <c r="AC1162" s="227">
        <v>10517348.5</v>
      </c>
      <c r="AD1162" s="227">
        <v>12345899.15</v>
      </c>
      <c r="AE1162" s="226">
        <v>1918095.6400000001</v>
      </c>
      <c r="AF1162" s="227">
        <v>2484447.52</v>
      </c>
      <c r="AG1162" s="227">
        <v>3448778.52</v>
      </c>
      <c r="AH1162" s="227">
        <v>4483654.7</v>
      </c>
      <c r="AI1162" s="227">
        <v>6729314.0700000003</v>
      </c>
      <c r="AJ1162" s="227">
        <v>7194392.6200000001</v>
      </c>
      <c r="AK1162" s="227">
        <v>8820507.0299999993</v>
      </c>
      <c r="AL1162" s="227">
        <v>10381705.710000001</v>
      </c>
      <c r="AM1162" s="227">
        <v>11054902.310000001</v>
      </c>
      <c r="AN1162" s="227">
        <v>12073325.939999999</v>
      </c>
      <c r="AO1162" s="227">
        <v>13109053.960000001</v>
      </c>
      <c r="AP1162" s="228">
        <v>14575978.960000001</v>
      </c>
      <c r="AQ1162" s="227"/>
    </row>
    <row r="1163" spans="1:43" s="13" customFormat="1" ht="12.75" outlineLevel="2" x14ac:dyDescent="0.2">
      <c r="A1163" s="360" t="s">
        <v>1771</v>
      </c>
      <c r="B1163" s="361" t="s">
        <v>2641</v>
      </c>
      <c r="C1163" s="362" t="s">
        <v>3353</v>
      </c>
      <c r="D1163" s="363"/>
      <c r="E1163" s="364"/>
      <c r="F1163" s="227">
        <v>3053071.85</v>
      </c>
      <c r="G1163" s="227">
        <v>3093622.8</v>
      </c>
      <c r="H1163" s="227">
        <f t="shared" si="142"/>
        <v>-40550.949999999721</v>
      </c>
      <c r="I1163" s="437">
        <f t="shared" si="143"/>
        <v>-1.310791671175934E-2</v>
      </c>
      <c r="J1163" s="437"/>
      <c r="K1163" s="365"/>
      <c r="L1163" s="18">
        <v>3093622.8</v>
      </c>
      <c r="M1163" s="234">
        <f t="shared" si="144"/>
        <v>-40550.949999999721</v>
      </c>
      <c r="N1163" s="365"/>
      <c r="O1163" s="18">
        <v>2780416.89</v>
      </c>
      <c r="P1163" s="234">
        <f t="shared" si="145"/>
        <v>272654.95999999996</v>
      </c>
      <c r="Q1163" s="353"/>
      <c r="R1163" s="226">
        <v>3278132.42</v>
      </c>
      <c r="S1163" s="226">
        <v>241496.13</v>
      </c>
      <c r="T1163" s="227">
        <v>556804.64</v>
      </c>
      <c r="U1163" s="227">
        <v>886776.84</v>
      </c>
      <c r="V1163" s="227">
        <v>1142550.23</v>
      </c>
      <c r="W1163" s="227">
        <v>1375907.92</v>
      </c>
      <c r="X1163" s="227">
        <v>1638557.4500000002</v>
      </c>
      <c r="Y1163" s="227">
        <v>1876472.23</v>
      </c>
      <c r="Z1163" s="227">
        <v>2118721.25</v>
      </c>
      <c r="AA1163" s="227">
        <v>2390468.15</v>
      </c>
      <c r="AB1163" s="227">
        <v>2609658.84</v>
      </c>
      <c r="AC1163" s="227">
        <v>2847059.45</v>
      </c>
      <c r="AD1163" s="227">
        <v>3093622.8</v>
      </c>
      <c r="AE1163" s="226">
        <v>200501.53</v>
      </c>
      <c r="AF1163" s="227">
        <v>447062.58</v>
      </c>
      <c r="AG1163" s="227">
        <v>729096.52</v>
      </c>
      <c r="AH1163" s="227">
        <v>953778.61</v>
      </c>
      <c r="AI1163" s="227">
        <v>1195251.8500000001</v>
      </c>
      <c r="AJ1163" s="227">
        <v>1350797.71</v>
      </c>
      <c r="AK1163" s="227">
        <v>1821524.9100000001</v>
      </c>
      <c r="AL1163" s="227">
        <v>2108203.5299999998</v>
      </c>
      <c r="AM1163" s="227">
        <v>2307314.77</v>
      </c>
      <c r="AN1163" s="227">
        <v>2553205.9500000002</v>
      </c>
      <c r="AO1163" s="227">
        <v>2780416.89</v>
      </c>
      <c r="AP1163" s="228">
        <v>3053071.85</v>
      </c>
      <c r="AQ1163" s="227"/>
    </row>
    <row r="1164" spans="1:43" s="13" customFormat="1" ht="12.75" outlineLevel="2" x14ac:dyDescent="0.2">
      <c r="A1164" s="360" t="s">
        <v>1772</v>
      </c>
      <c r="B1164" s="361" t="s">
        <v>2642</v>
      </c>
      <c r="C1164" s="362" t="s">
        <v>3354</v>
      </c>
      <c r="D1164" s="363"/>
      <c r="E1164" s="364"/>
      <c r="F1164" s="227">
        <v>20729.39</v>
      </c>
      <c r="G1164" s="227">
        <v>19282.939999999999</v>
      </c>
      <c r="H1164" s="227">
        <f t="shared" si="142"/>
        <v>1446.4500000000007</v>
      </c>
      <c r="I1164" s="437">
        <f t="shared" si="143"/>
        <v>7.501190171208337E-2</v>
      </c>
      <c r="J1164" s="437"/>
      <c r="K1164" s="365"/>
      <c r="L1164" s="18">
        <v>19282.939999999999</v>
      </c>
      <c r="M1164" s="234">
        <f t="shared" si="144"/>
        <v>1446.4500000000007</v>
      </c>
      <c r="N1164" s="365"/>
      <c r="O1164" s="18">
        <v>15640.630000000001</v>
      </c>
      <c r="P1164" s="234">
        <f t="shared" si="145"/>
        <v>5088.7599999999984</v>
      </c>
      <c r="Q1164" s="353"/>
      <c r="R1164" s="226">
        <v>9710.7900000000009</v>
      </c>
      <c r="S1164" s="226">
        <v>13506.630000000001</v>
      </c>
      <c r="T1164" s="227">
        <v>11851.28</v>
      </c>
      <c r="U1164" s="227">
        <v>12346.470000000001</v>
      </c>
      <c r="V1164" s="227">
        <v>12399.380000000001</v>
      </c>
      <c r="W1164" s="227">
        <v>12483.75</v>
      </c>
      <c r="X1164" s="227">
        <v>12591.85</v>
      </c>
      <c r="Y1164" s="227">
        <v>12824.29</v>
      </c>
      <c r="Z1164" s="227">
        <v>12827.630000000001</v>
      </c>
      <c r="AA1164" s="227">
        <v>12879.73</v>
      </c>
      <c r="AB1164" s="227">
        <v>13021.65</v>
      </c>
      <c r="AC1164" s="227">
        <v>13371.24</v>
      </c>
      <c r="AD1164" s="227">
        <v>19282.939999999999</v>
      </c>
      <c r="AE1164" s="226">
        <v>11380.82</v>
      </c>
      <c r="AF1164" s="227">
        <v>9232.39</v>
      </c>
      <c r="AG1164" s="227">
        <v>10248.710000000001</v>
      </c>
      <c r="AH1164" s="227">
        <v>10414</v>
      </c>
      <c r="AI1164" s="227">
        <v>10609.59</v>
      </c>
      <c r="AJ1164" s="227">
        <v>10673.54</v>
      </c>
      <c r="AK1164" s="227">
        <v>11409.42</v>
      </c>
      <c r="AL1164" s="227">
        <v>11676.49</v>
      </c>
      <c r="AM1164" s="227">
        <v>11709.17</v>
      </c>
      <c r="AN1164" s="227">
        <v>15224.6</v>
      </c>
      <c r="AO1164" s="227">
        <v>15640.630000000001</v>
      </c>
      <c r="AP1164" s="228">
        <v>20729.39</v>
      </c>
      <c r="AQ1164" s="227"/>
    </row>
    <row r="1165" spans="1:43" s="13" customFormat="1" ht="12.75" outlineLevel="2" x14ac:dyDescent="0.2">
      <c r="A1165" s="360" t="s">
        <v>1773</v>
      </c>
      <c r="B1165" s="361" t="s">
        <v>2643</v>
      </c>
      <c r="C1165" s="362" t="s">
        <v>3357</v>
      </c>
      <c r="D1165" s="363"/>
      <c r="E1165" s="364"/>
      <c r="F1165" s="227">
        <v>0</v>
      </c>
      <c r="G1165" s="227">
        <v>1391.2</v>
      </c>
      <c r="H1165" s="227">
        <f t="shared" si="142"/>
        <v>-1391.2</v>
      </c>
      <c r="I1165" s="437" t="str">
        <f t="shared" si="143"/>
        <v>N.M.</v>
      </c>
      <c r="J1165" s="437"/>
      <c r="K1165" s="365"/>
      <c r="L1165" s="18">
        <v>1391.2</v>
      </c>
      <c r="M1165" s="234">
        <f t="shared" si="144"/>
        <v>-1391.2</v>
      </c>
      <c r="N1165" s="365"/>
      <c r="O1165" s="18">
        <v>0</v>
      </c>
      <c r="P1165" s="234">
        <f t="shared" si="145"/>
        <v>0</v>
      </c>
      <c r="Q1165" s="353"/>
      <c r="R1165" s="226">
        <v>1613430.55</v>
      </c>
      <c r="S1165" s="226">
        <v>0</v>
      </c>
      <c r="T1165" s="227">
        <v>0</v>
      </c>
      <c r="U1165" s="227">
        <v>0</v>
      </c>
      <c r="V1165" s="227">
        <v>0</v>
      </c>
      <c r="W1165" s="227">
        <v>0</v>
      </c>
      <c r="X1165" s="227">
        <v>0</v>
      </c>
      <c r="Y1165" s="227">
        <v>0</v>
      </c>
      <c r="Z1165" s="227">
        <v>0</v>
      </c>
      <c r="AA1165" s="227">
        <v>0</v>
      </c>
      <c r="AB1165" s="227">
        <v>0</v>
      </c>
      <c r="AC1165" s="227">
        <v>0</v>
      </c>
      <c r="AD1165" s="227">
        <v>1391.2</v>
      </c>
      <c r="AE1165" s="226">
        <v>0</v>
      </c>
      <c r="AF1165" s="227">
        <v>0</v>
      </c>
      <c r="AG1165" s="227">
        <v>0</v>
      </c>
      <c r="AH1165" s="227">
        <v>0</v>
      </c>
      <c r="AI1165" s="227">
        <v>0</v>
      </c>
      <c r="AJ1165" s="227">
        <v>0</v>
      </c>
      <c r="AK1165" s="227">
        <v>0</v>
      </c>
      <c r="AL1165" s="227">
        <v>0</v>
      </c>
      <c r="AM1165" s="227">
        <v>0</v>
      </c>
      <c r="AN1165" s="227">
        <v>0</v>
      </c>
      <c r="AO1165" s="227">
        <v>0</v>
      </c>
      <c r="AP1165" s="228">
        <v>0</v>
      </c>
      <c r="AQ1165" s="227"/>
    </row>
    <row r="1166" spans="1:43" s="13" customFormat="1" ht="12.75" outlineLevel="2" x14ac:dyDescent="0.2">
      <c r="A1166" s="360" t="s">
        <v>1774</v>
      </c>
      <c r="B1166" s="361" t="s">
        <v>2644</v>
      </c>
      <c r="C1166" s="362" t="s">
        <v>3357</v>
      </c>
      <c r="D1166" s="363"/>
      <c r="E1166" s="364"/>
      <c r="F1166" s="227">
        <v>0</v>
      </c>
      <c r="G1166" s="227">
        <v>1523797.65</v>
      </c>
      <c r="H1166" s="227">
        <f t="shared" si="142"/>
        <v>-1523797.65</v>
      </c>
      <c r="I1166" s="437" t="str">
        <f t="shared" si="143"/>
        <v>N.M.</v>
      </c>
      <c r="J1166" s="437"/>
      <c r="K1166" s="365"/>
      <c r="L1166" s="18">
        <v>1523797.65</v>
      </c>
      <c r="M1166" s="234">
        <f t="shared" si="144"/>
        <v>-1523797.65</v>
      </c>
      <c r="N1166" s="365"/>
      <c r="O1166" s="18">
        <v>0</v>
      </c>
      <c r="P1166" s="234">
        <f t="shared" si="145"/>
        <v>0</v>
      </c>
      <c r="Q1166" s="353"/>
      <c r="R1166" s="226">
        <v>16365945.529999999</v>
      </c>
      <c r="S1166" s="226">
        <v>253966.5</v>
      </c>
      <c r="T1166" s="227">
        <v>507933</v>
      </c>
      <c r="U1166" s="227">
        <v>761899.5</v>
      </c>
      <c r="V1166" s="227">
        <v>1015866</v>
      </c>
      <c r="W1166" s="227">
        <v>1269832.5</v>
      </c>
      <c r="X1166" s="227">
        <v>1523797.65</v>
      </c>
      <c r="Y1166" s="227">
        <v>1523797.65</v>
      </c>
      <c r="Z1166" s="227">
        <v>1523797.65</v>
      </c>
      <c r="AA1166" s="227">
        <v>1523797.65</v>
      </c>
      <c r="AB1166" s="227">
        <v>1523797.65</v>
      </c>
      <c r="AC1166" s="227">
        <v>1523797.65</v>
      </c>
      <c r="AD1166" s="227">
        <v>1523797.65</v>
      </c>
      <c r="AE1166" s="226">
        <v>0</v>
      </c>
      <c r="AF1166" s="227">
        <v>0</v>
      </c>
      <c r="AG1166" s="227">
        <v>0</v>
      </c>
      <c r="AH1166" s="227">
        <v>0</v>
      </c>
      <c r="AI1166" s="227">
        <v>0</v>
      </c>
      <c r="AJ1166" s="227">
        <v>0</v>
      </c>
      <c r="AK1166" s="227">
        <v>0</v>
      </c>
      <c r="AL1166" s="227">
        <v>0</v>
      </c>
      <c r="AM1166" s="227">
        <v>0</v>
      </c>
      <c r="AN1166" s="227">
        <v>0</v>
      </c>
      <c r="AO1166" s="227">
        <v>0</v>
      </c>
      <c r="AP1166" s="228">
        <v>0</v>
      </c>
      <c r="AQ1166" s="227"/>
    </row>
    <row r="1167" spans="1:43" s="13" customFormat="1" ht="12.75" outlineLevel="2" x14ac:dyDescent="0.2">
      <c r="A1167" s="360" t="s">
        <v>1775</v>
      </c>
      <c r="B1167" s="361" t="s">
        <v>2645</v>
      </c>
      <c r="C1167" s="362" t="s">
        <v>3357</v>
      </c>
      <c r="D1167" s="363"/>
      <c r="E1167" s="364"/>
      <c r="F1167" s="227">
        <v>1650853.69</v>
      </c>
      <c r="G1167" s="227">
        <v>16647108.9</v>
      </c>
      <c r="H1167" s="227">
        <f t="shared" si="142"/>
        <v>-14996255.210000001</v>
      </c>
      <c r="I1167" s="437">
        <f t="shared" si="143"/>
        <v>-0.90083240880342896</v>
      </c>
      <c r="J1167" s="437"/>
      <c r="K1167" s="365"/>
      <c r="L1167" s="18">
        <v>16647108.9</v>
      </c>
      <c r="M1167" s="234">
        <f t="shared" si="144"/>
        <v>-14996255.210000001</v>
      </c>
      <c r="N1167" s="365"/>
      <c r="O1167" s="18">
        <v>1650853.69</v>
      </c>
      <c r="P1167" s="234">
        <f t="shared" si="145"/>
        <v>0</v>
      </c>
      <c r="Q1167" s="353"/>
      <c r="R1167" s="226">
        <v>0</v>
      </c>
      <c r="S1167" s="226">
        <v>1259511</v>
      </c>
      <c r="T1167" s="227">
        <v>2519022</v>
      </c>
      <c r="U1167" s="227">
        <v>3778533</v>
      </c>
      <c r="V1167" s="227">
        <v>5038044</v>
      </c>
      <c r="W1167" s="227">
        <v>6297555</v>
      </c>
      <c r="X1167" s="227">
        <v>7557066</v>
      </c>
      <c r="Y1167" s="227">
        <v>9073748.5</v>
      </c>
      <c r="Z1167" s="227">
        <v>10590431</v>
      </c>
      <c r="AA1167" s="227">
        <v>12101705.4</v>
      </c>
      <c r="AB1167" s="227">
        <v>13616838.9</v>
      </c>
      <c r="AC1167" s="227">
        <v>15131972.4</v>
      </c>
      <c r="AD1167" s="227">
        <v>16647108.9</v>
      </c>
      <c r="AE1167" s="226">
        <v>255622.5</v>
      </c>
      <c r="AF1167" s="227">
        <v>511245</v>
      </c>
      <c r="AG1167" s="227">
        <v>766867.5</v>
      </c>
      <c r="AH1167" s="227">
        <v>1022490</v>
      </c>
      <c r="AI1167" s="227">
        <v>1278112.5</v>
      </c>
      <c r="AJ1167" s="227">
        <v>1650853.69</v>
      </c>
      <c r="AK1167" s="227">
        <v>1650853.69</v>
      </c>
      <c r="AL1167" s="227">
        <v>1650853.69</v>
      </c>
      <c r="AM1167" s="227">
        <v>1650853.69</v>
      </c>
      <c r="AN1167" s="227">
        <v>1650853.69</v>
      </c>
      <c r="AO1167" s="227">
        <v>1650853.69</v>
      </c>
      <c r="AP1167" s="228">
        <v>1650853.69</v>
      </c>
      <c r="AQ1167" s="227"/>
    </row>
    <row r="1168" spans="1:43" s="13" customFormat="1" ht="12.75" outlineLevel="2" x14ac:dyDescent="0.2">
      <c r="A1168" s="360" t="s">
        <v>1776</v>
      </c>
      <c r="B1168" s="361" t="s">
        <v>2646</v>
      </c>
      <c r="C1168" s="362" t="s">
        <v>3357</v>
      </c>
      <c r="D1168" s="363"/>
      <c r="E1168" s="364"/>
      <c r="F1168" s="227">
        <v>16778585.370000001</v>
      </c>
      <c r="G1168" s="227">
        <v>0</v>
      </c>
      <c r="H1168" s="227">
        <f t="shared" si="142"/>
        <v>16778585.370000001</v>
      </c>
      <c r="I1168" s="437" t="str">
        <f t="shared" si="143"/>
        <v>N.M.</v>
      </c>
      <c r="J1168" s="437"/>
      <c r="K1168" s="365"/>
      <c r="L1168" s="18">
        <v>0</v>
      </c>
      <c r="M1168" s="234">
        <f t="shared" si="144"/>
        <v>16778585.370000001</v>
      </c>
      <c r="N1168" s="365"/>
      <c r="O1168" s="18">
        <v>15258440.369999999</v>
      </c>
      <c r="P1168" s="234">
        <f t="shared" si="145"/>
        <v>1520145.0000000019</v>
      </c>
      <c r="Q1168" s="353"/>
      <c r="R1168" s="226">
        <v>0</v>
      </c>
      <c r="S1168" s="226">
        <v>0</v>
      </c>
      <c r="T1168" s="227">
        <v>0</v>
      </c>
      <c r="U1168" s="227">
        <v>0</v>
      </c>
      <c r="V1168" s="227">
        <v>0</v>
      </c>
      <c r="W1168" s="227">
        <v>0</v>
      </c>
      <c r="X1168" s="227">
        <v>0</v>
      </c>
      <c r="Y1168" s="227">
        <v>6600</v>
      </c>
      <c r="Z1168" s="227">
        <v>0</v>
      </c>
      <c r="AA1168" s="227">
        <v>0</v>
      </c>
      <c r="AB1168" s="227">
        <v>0</v>
      </c>
      <c r="AC1168" s="227">
        <v>0</v>
      </c>
      <c r="AD1168" s="227">
        <v>0</v>
      </c>
      <c r="AE1168" s="226">
        <v>1276609</v>
      </c>
      <c r="AF1168" s="227">
        <v>2553218</v>
      </c>
      <c r="AG1168" s="227">
        <v>3829827</v>
      </c>
      <c r="AH1168" s="227">
        <v>5106436</v>
      </c>
      <c r="AI1168" s="227">
        <v>6383045</v>
      </c>
      <c r="AJ1168" s="227">
        <v>7659654</v>
      </c>
      <c r="AK1168" s="227">
        <v>9177334.5500000007</v>
      </c>
      <c r="AL1168" s="227">
        <v>10694062.550000001</v>
      </c>
      <c r="AM1168" s="227">
        <v>12218134.369999999</v>
      </c>
      <c r="AN1168" s="227">
        <v>13738287.369999999</v>
      </c>
      <c r="AO1168" s="227">
        <v>15258440.369999999</v>
      </c>
      <c r="AP1168" s="228">
        <v>16778585.370000001</v>
      </c>
      <c r="AQ1168" s="227"/>
    </row>
    <row r="1169" spans="1:43" s="13" customFormat="1" ht="12.75" outlineLevel="2" x14ac:dyDescent="0.2">
      <c r="A1169" s="360" t="s">
        <v>1777</v>
      </c>
      <c r="B1169" s="361" t="s">
        <v>2647</v>
      </c>
      <c r="C1169" s="362" t="s">
        <v>3360</v>
      </c>
      <c r="D1169" s="363"/>
      <c r="E1169" s="364"/>
      <c r="F1169" s="227">
        <v>-4858.53</v>
      </c>
      <c r="G1169" s="227">
        <v>-2397.15</v>
      </c>
      <c r="H1169" s="227">
        <f t="shared" si="142"/>
        <v>-2461.3799999999997</v>
      </c>
      <c r="I1169" s="437">
        <f t="shared" si="143"/>
        <v>-1.0267943182529251</v>
      </c>
      <c r="J1169" s="437"/>
      <c r="K1169" s="365"/>
      <c r="L1169" s="18">
        <v>-2397.15</v>
      </c>
      <c r="M1169" s="234">
        <f t="shared" si="144"/>
        <v>-2461.3799999999997</v>
      </c>
      <c r="N1169" s="365"/>
      <c r="O1169" s="18">
        <v>-4858.53</v>
      </c>
      <c r="P1169" s="234">
        <f t="shared" si="145"/>
        <v>0</v>
      </c>
      <c r="Q1169" s="353"/>
      <c r="R1169" s="226">
        <v>-1199</v>
      </c>
      <c r="S1169" s="226">
        <v>0</v>
      </c>
      <c r="T1169" s="227">
        <v>0</v>
      </c>
      <c r="U1169" s="227">
        <v>0</v>
      </c>
      <c r="V1169" s="227">
        <v>0</v>
      </c>
      <c r="W1169" s="227">
        <v>0</v>
      </c>
      <c r="X1169" s="227">
        <v>0</v>
      </c>
      <c r="Y1169" s="227">
        <v>0</v>
      </c>
      <c r="Z1169" s="227">
        <v>-2397.15</v>
      </c>
      <c r="AA1169" s="227">
        <v>-2397.15</v>
      </c>
      <c r="AB1169" s="227">
        <v>-2397.15</v>
      </c>
      <c r="AC1169" s="227">
        <v>-2397.15</v>
      </c>
      <c r="AD1169" s="227">
        <v>-2397.15</v>
      </c>
      <c r="AE1169" s="226">
        <v>0</v>
      </c>
      <c r="AF1169" s="227">
        <v>0</v>
      </c>
      <c r="AG1169" s="227">
        <v>0</v>
      </c>
      <c r="AH1169" s="227">
        <v>0</v>
      </c>
      <c r="AI1169" s="227">
        <v>0</v>
      </c>
      <c r="AJ1169" s="227">
        <v>0</v>
      </c>
      <c r="AK1169" s="227">
        <v>0</v>
      </c>
      <c r="AL1169" s="227">
        <v>0</v>
      </c>
      <c r="AM1169" s="227">
        <v>-4858.53</v>
      </c>
      <c r="AN1169" s="227">
        <v>-4858.53</v>
      </c>
      <c r="AO1169" s="227">
        <v>-4858.53</v>
      </c>
      <c r="AP1169" s="228">
        <v>-4858.53</v>
      </c>
      <c r="AQ1169" s="227"/>
    </row>
    <row r="1170" spans="1:43" s="13" customFormat="1" ht="12.75" outlineLevel="2" x14ac:dyDescent="0.2">
      <c r="A1170" s="360" t="s">
        <v>1778</v>
      </c>
      <c r="B1170" s="361" t="s">
        <v>2648</v>
      </c>
      <c r="C1170" s="362" t="s">
        <v>3360</v>
      </c>
      <c r="D1170" s="363"/>
      <c r="E1170" s="364"/>
      <c r="F1170" s="227">
        <v>-1736.03</v>
      </c>
      <c r="G1170" s="227">
        <v>-4724</v>
      </c>
      <c r="H1170" s="227">
        <f t="shared" si="142"/>
        <v>2987.9700000000003</v>
      </c>
      <c r="I1170" s="437">
        <f t="shared" si="143"/>
        <v>0.63250846740050815</v>
      </c>
      <c r="J1170" s="437"/>
      <c r="K1170" s="365"/>
      <c r="L1170" s="18">
        <v>-4724</v>
      </c>
      <c r="M1170" s="234">
        <f t="shared" si="144"/>
        <v>2987.9700000000003</v>
      </c>
      <c r="N1170" s="365"/>
      <c r="O1170" s="18">
        <v>-1736.03</v>
      </c>
      <c r="P1170" s="234">
        <f t="shared" si="145"/>
        <v>0</v>
      </c>
      <c r="Q1170" s="353"/>
      <c r="R1170" s="226">
        <v>30695.16</v>
      </c>
      <c r="S1170" s="226">
        <v>0</v>
      </c>
      <c r="T1170" s="227">
        <v>-4724</v>
      </c>
      <c r="U1170" s="227">
        <v>-4724</v>
      </c>
      <c r="V1170" s="227">
        <v>-4724</v>
      </c>
      <c r="W1170" s="227">
        <v>-7040</v>
      </c>
      <c r="X1170" s="227">
        <v>-4724</v>
      </c>
      <c r="Y1170" s="227">
        <v>-4724</v>
      </c>
      <c r="Z1170" s="227">
        <v>-4724</v>
      </c>
      <c r="AA1170" s="227">
        <v>-4724</v>
      </c>
      <c r="AB1170" s="227">
        <v>-4724</v>
      </c>
      <c r="AC1170" s="227">
        <v>-4724</v>
      </c>
      <c r="AD1170" s="227">
        <v>-4724</v>
      </c>
      <c r="AE1170" s="226">
        <v>0</v>
      </c>
      <c r="AF1170" s="227">
        <v>0</v>
      </c>
      <c r="AG1170" s="227">
        <v>0</v>
      </c>
      <c r="AH1170" s="227">
        <v>0</v>
      </c>
      <c r="AI1170" s="227">
        <v>0</v>
      </c>
      <c r="AJ1170" s="227">
        <v>0</v>
      </c>
      <c r="AK1170" s="227">
        <v>0</v>
      </c>
      <c r="AL1170" s="227">
        <v>-574.39</v>
      </c>
      <c r="AM1170" s="227">
        <v>-1736.03</v>
      </c>
      <c r="AN1170" s="227">
        <v>-1736.03</v>
      </c>
      <c r="AO1170" s="227">
        <v>-1736.03</v>
      </c>
      <c r="AP1170" s="228">
        <v>-1736.03</v>
      </c>
      <c r="AQ1170" s="227"/>
    </row>
    <row r="1171" spans="1:43" s="13" customFormat="1" ht="12.75" outlineLevel="2" x14ac:dyDescent="0.2">
      <c r="A1171" s="360" t="s">
        <v>1779</v>
      </c>
      <c r="B1171" s="361" t="s">
        <v>2649</v>
      </c>
      <c r="C1171" s="362" t="s">
        <v>3360</v>
      </c>
      <c r="D1171" s="363"/>
      <c r="E1171" s="364"/>
      <c r="F1171" s="227">
        <v>-3259.85</v>
      </c>
      <c r="G1171" s="227">
        <v>24202.78</v>
      </c>
      <c r="H1171" s="227">
        <f t="shared" si="142"/>
        <v>-27462.629999999997</v>
      </c>
      <c r="I1171" s="437">
        <f t="shared" si="143"/>
        <v>-1.1346890729081536</v>
      </c>
      <c r="J1171" s="437"/>
      <c r="K1171" s="365"/>
      <c r="L1171" s="18">
        <v>24202.78</v>
      </c>
      <c r="M1171" s="234">
        <f t="shared" si="144"/>
        <v>-27462.629999999997</v>
      </c>
      <c r="N1171" s="365"/>
      <c r="O1171" s="18">
        <v>-3259.85</v>
      </c>
      <c r="P1171" s="234">
        <f t="shared" si="145"/>
        <v>0</v>
      </c>
      <c r="Q1171" s="353"/>
      <c r="R1171" s="226">
        <v>0</v>
      </c>
      <c r="S1171" s="226">
        <v>2887.31</v>
      </c>
      <c r="T1171" s="227">
        <v>5774.62</v>
      </c>
      <c r="U1171" s="227">
        <v>8661.93</v>
      </c>
      <c r="V1171" s="227">
        <v>11549.24</v>
      </c>
      <c r="W1171" s="227">
        <v>14436.550000000001</v>
      </c>
      <c r="X1171" s="227">
        <v>15007.86</v>
      </c>
      <c r="Y1171" s="227">
        <v>17895.170000000002</v>
      </c>
      <c r="Z1171" s="227">
        <v>16573.48</v>
      </c>
      <c r="AA1171" s="227">
        <v>19460.79</v>
      </c>
      <c r="AB1171" s="227">
        <v>22348.100000000002</v>
      </c>
      <c r="AC1171" s="227">
        <v>21315.41</v>
      </c>
      <c r="AD1171" s="227">
        <v>24202.78</v>
      </c>
      <c r="AE1171" s="226">
        <v>0</v>
      </c>
      <c r="AF1171" s="227">
        <v>-4671</v>
      </c>
      <c r="AG1171" s="227">
        <v>-4671</v>
      </c>
      <c r="AH1171" s="227">
        <v>-3259.85</v>
      </c>
      <c r="AI1171" s="227">
        <v>-3259.85</v>
      </c>
      <c r="AJ1171" s="227">
        <v>-3259.85</v>
      </c>
      <c r="AK1171" s="227">
        <v>-3259.85</v>
      </c>
      <c r="AL1171" s="227">
        <v>-3259.85</v>
      </c>
      <c r="AM1171" s="227">
        <v>-3259.85</v>
      </c>
      <c r="AN1171" s="227">
        <v>-3259.85</v>
      </c>
      <c r="AO1171" s="227">
        <v>-3259.85</v>
      </c>
      <c r="AP1171" s="228">
        <v>-3259.85</v>
      </c>
      <c r="AQ1171" s="227"/>
    </row>
    <row r="1172" spans="1:43" s="13" customFormat="1" ht="12.75" outlineLevel="2" x14ac:dyDescent="0.2">
      <c r="A1172" s="360" t="s">
        <v>1780</v>
      </c>
      <c r="B1172" s="361" t="s">
        <v>2650</v>
      </c>
      <c r="C1172" s="362" t="s">
        <v>3360</v>
      </c>
      <c r="D1172" s="363"/>
      <c r="E1172" s="364"/>
      <c r="F1172" s="227">
        <v>21350.920000000002</v>
      </c>
      <c r="G1172" s="227">
        <v>0</v>
      </c>
      <c r="H1172" s="227">
        <f t="shared" si="142"/>
        <v>21350.920000000002</v>
      </c>
      <c r="I1172" s="437" t="str">
        <f t="shared" si="143"/>
        <v>N.M.</v>
      </c>
      <c r="J1172" s="437"/>
      <c r="K1172" s="365"/>
      <c r="L1172" s="18">
        <v>0</v>
      </c>
      <c r="M1172" s="234">
        <f t="shared" si="144"/>
        <v>21350.920000000002</v>
      </c>
      <c r="N1172" s="365"/>
      <c r="O1172" s="18">
        <v>19746.010000000002</v>
      </c>
      <c r="P1172" s="234">
        <f t="shared" si="145"/>
        <v>1604.9099999999999</v>
      </c>
      <c r="Q1172" s="353"/>
      <c r="R1172" s="226">
        <v>0</v>
      </c>
      <c r="S1172" s="226">
        <v>0</v>
      </c>
      <c r="T1172" s="227">
        <v>0</v>
      </c>
      <c r="U1172" s="227">
        <v>0</v>
      </c>
      <c r="V1172" s="227">
        <v>0</v>
      </c>
      <c r="W1172" s="227">
        <v>0</v>
      </c>
      <c r="X1172" s="227">
        <v>0</v>
      </c>
      <c r="Y1172" s="227">
        <v>0</v>
      </c>
      <c r="Z1172" s="227">
        <v>0</v>
      </c>
      <c r="AA1172" s="227">
        <v>0</v>
      </c>
      <c r="AB1172" s="227">
        <v>0</v>
      </c>
      <c r="AC1172" s="227">
        <v>0</v>
      </c>
      <c r="AD1172" s="227">
        <v>0</v>
      </c>
      <c r="AE1172" s="226">
        <v>1604.91</v>
      </c>
      <c r="AF1172" s="227">
        <v>3209.82</v>
      </c>
      <c r="AG1172" s="227">
        <v>4814.7300000000005</v>
      </c>
      <c r="AH1172" s="227">
        <v>6419.64</v>
      </c>
      <c r="AI1172" s="227">
        <v>9727.5500000000011</v>
      </c>
      <c r="AJ1172" s="227">
        <v>11332.460000000001</v>
      </c>
      <c r="AK1172" s="227">
        <v>12937.37</v>
      </c>
      <c r="AL1172" s="227">
        <v>14925.28</v>
      </c>
      <c r="AM1172" s="227">
        <v>16530.189999999999</v>
      </c>
      <c r="AN1172" s="227">
        <v>18135.100000000002</v>
      </c>
      <c r="AO1172" s="227">
        <v>19746.010000000002</v>
      </c>
      <c r="AP1172" s="228">
        <v>21350.920000000002</v>
      </c>
      <c r="AQ1172" s="227"/>
    </row>
    <row r="1173" spans="1:43" s="13" customFormat="1" ht="12.75" outlineLevel="2" x14ac:dyDescent="0.2">
      <c r="A1173" s="360" t="s">
        <v>1781</v>
      </c>
      <c r="B1173" s="361" t="s">
        <v>2651</v>
      </c>
      <c r="C1173" s="362" t="s">
        <v>3355</v>
      </c>
      <c r="D1173" s="363"/>
      <c r="E1173" s="364"/>
      <c r="F1173" s="227">
        <v>25437.87</v>
      </c>
      <c r="G1173" s="227">
        <v>35828.200000000004</v>
      </c>
      <c r="H1173" s="227">
        <f t="shared" si="142"/>
        <v>-10390.330000000005</v>
      </c>
      <c r="I1173" s="437">
        <f t="shared" si="143"/>
        <v>-0.29000424246822348</v>
      </c>
      <c r="J1173" s="437"/>
      <c r="K1173" s="365"/>
      <c r="L1173" s="18">
        <v>35828.200000000004</v>
      </c>
      <c r="M1173" s="234">
        <f t="shared" si="144"/>
        <v>-10390.330000000005</v>
      </c>
      <c r="N1173" s="365"/>
      <c r="O1173" s="18">
        <v>22843.439999999999</v>
      </c>
      <c r="P1173" s="234">
        <f t="shared" si="145"/>
        <v>2594.4300000000003</v>
      </c>
      <c r="Q1173" s="353"/>
      <c r="R1173" s="226">
        <v>16675.98</v>
      </c>
      <c r="S1173" s="226">
        <v>38332.129999999997</v>
      </c>
      <c r="T1173" s="227">
        <v>44250.270000000004</v>
      </c>
      <c r="U1173" s="227">
        <v>43723.26</v>
      </c>
      <c r="V1173" s="227">
        <v>42271.08</v>
      </c>
      <c r="W1173" s="227">
        <v>24136.7</v>
      </c>
      <c r="X1173" s="227">
        <v>20933.41</v>
      </c>
      <c r="Y1173" s="227">
        <v>21402.38</v>
      </c>
      <c r="Z1173" s="227">
        <v>21347.84</v>
      </c>
      <c r="AA1173" s="227">
        <v>21483.69</v>
      </c>
      <c r="AB1173" s="227">
        <v>21767.18</v>
      </c>
      <c r="AC1173" s="227">
        <v>22609.46</v>
      </c>
      <c r="AD1173" s="227">
        <v>35828.200000000004</v>
      </c>
      <c r="AE1173" s="226">
        <v>17687.66</v>
      </c>
      <c r="AF1173" s="227">
        <v>17954.61</v>
      </c>
      <c r="AG1173" s="227">
        <v>15117.07</v>
      </c>
      <c r="AH1173" s="227">
        <v>15274.550000000001</v>
      </c>
      <c r="AI1173" s="227">
        <v>9140.57</v>
      </c>
      <c r="AJ1173" s="227">
        <v>9444.4600000000009</v>
      </c>
      <c r="AK1173" s="227">
        <v>10449.57</v>
      </c>
      <c r="AL1173" s="227">
        <v>10807.9</v>
      </c>
      <c r="AM1173" s="227">
        <v>10944.39</v>
      </c>
      <c r="AN1173" s="227">
        <v>21626.31</v>
      </c>
      <c r="AO1173" s="227">
        <v>22843.439999999999</v>
      </c>
      <c r="AP1173" s="228">
        <v>25437.87</v>
      </c>
      <c r="AQ1173" s="227"/>
    </row>
    <row r="1174" spans="1:43" s="13" customFormat="1" ht="12.75" outlineLevel="2" x14ac:dyDescent="0.2">
      <c r="A1174" s="360" t="s">
        <v>1782</v>
      </c>
      <c r="B1174" s="361" t="s">
        <v>2652</v>
      </c>
      <c r="C1174" s="362" t="s">
        <v>3358</v>
      </c>
      <c r="D1174" s="363"/>
      <c r="E1174" s="364"/>
      <c r="F1174" s="227">
        <v>0</v>
      </c>
      <c r="G1174" s="227">
        <v>0</v>
      </c>
      <c r="H1174" s="227">
        <f t="shared" si="142"/>
        <v>0</v>
      </c>
      <c r="I1174" s="437">
        <f t="shared" si="143"/>
        <v>0</v>
      </c>
      <c r="J1174" s="437"/>
      <c r="K1174" s="365"/>
      <c r="L1174" s="18">
        <v>0</v>
      </c>
      <c r="M1174" s="234">
        <f t="shared" si="144"/>
        <v>0</v>
      </c>
      <c r="N1174" s="365"/>
      <c r="O1174" s="18">
        <v>0</v>
      </c>
      <c r="P1174" s="234">
        <f t="shared" si="145"/>
        <v>0</v>
      </c>
      <c r="Q1174" s="353"/>
      <c r="R1174" s="226">
        <v>-25556</v>
      </c>
      <c r="S1174" s="226">
        <v>0</v>
      </c>
      <c r="T1174" s="227">
        <v>0</v>
      </c>
      <c r="U1174" s="227">
        <v>0</v>
      </c>
      <c r="V1174" s="227">
        <v>0</v>
      </c>
      <c r="W1174" s="227">
        <v>0</v>
      </c>
      <c r="X1174" s="227">
        <v>0</v>
      </c>
      <c r="Y1174" s="227">
        <v>0</v>
      </c>
      <c r="Z1174" s="227">
        <v>0</v>
      </c>
      <c r="AA1174" s="227">
        <v>0</v>
      </c>
      <c r="AB1174" s="227">
        <v>0</v>
      </c>
      <c r="AC1174" s="227">
        <v>0</v>
      </c>
      <c r="AD1174" s="227">
        <v>0</v>
      </c>
      <c r="AE1174" s="226">
        <v>0</v>
      </c>
      <c r="AF1174" s="227">
        <v>0</v>
      </c>
      <c r="AG1174" s="227">
        <v>0</v>
      </c>
      <c r="AH1174" s="227">
        <v>0</v>
      </c>
      <c r="AI1174" s="227">
        <v>0</v>
      </c>
      <c r="AJ1174" s="227">
        <v>0</v>
      </c>
      <c r="AK1174" s="227">
        <v>0</v>
      </c>
      <c r="AL1174" s="227">
        <v>0</v>
      </c>
      <c r="AM1174" s="227">
        <v>0</v>
      </c>
      <c r="AN1174" s="227">
        <v>0</v>
      </c>
      <c r="AO1174" s="227">
        <v>0</v>
      </c>
      <c r="AP1174" s="228">
        <v>0</v>
      </c>
      <c r="AQ1174" s="227"/>
    </row>
    <row r="1175" spans="1:43" s="13" customFormat="1" ht="12.75" outlineLevel="2" x14ac:dyDescent="0.2">
      <c r="A1175" s="360" t="s">
        <v>1783</v>
      </c>
      <c r="B1175" s="361" t="s">
        <v>2653</v>
      </c>
      <c r="C1175" s="362" t="s">
        <v>3358</v>
      </c>
      <c r="D1175" s="363"/>
      <c r="E1175" s="364"/>
      <c r="F1175" s="227">
        <v>0</v>
      </c>
      <c r="G1175" s="227">
        <v>-205172</v>
      </c>
      <c r="H1175" s="227">
        <f t="shared" si="142"/>
        <v>205172</v>
      </c>
      <c r="I1175" s="437" t="str">
        <f t="shared" si="143"/>
        <v>N.M.</v>
      </c>
      <c r="J1175" s="437"/>
      <c r="K1175" s="365"/>
      <c r="L1175" s="18">
        <v>-205172</v>
      </c>
      <c r="M1175" s="234">
        <f t="shared" si="144"/>
        <v>205172</v>
      </c>
      <c r="N1175" s="365"/>
      <c r="O1175" s="18">
        <v>0</v>
      </c>
      <c r="P1175" s="234">
        <f t="shared" si="145"/>
        <v>0</v>
      </c>
      <c r="Q1175" s="353"/>
      <c r="R1175" s="226">
        <v>554115</v>
      </c>
      <c r="S1175" s="226">
        <v>0</v>
      </c>
      <c r="T1175" s="227">
        <v>0</v>
      </c>
      <c r="U1175" s="227">
        <v>0</v>
      </c>
      <c r="V1175" s="227">
        <v>0</v>
      </c>
      <c r="W1175" s="227">
        <v>0</v>
      </c>
      <c r="X1175" s="227">
        <v>0</v>
      </c>
      <c r="Y1175" s="227">
        <v>0</v>
      </c>
      <c r="Z1175" s="227">
        <v>0</v>
      </c>
      <c r="AA1175" s="227">
        <v>0</v>
      </c>
      <c r="AB1175" s="227">
        <v>0</v>
      </c>
      <c r="AC1175" s="227">
        <v>0</v>
      </c>
      <c r="AD1175" s="227">
        <v>-205172</v>
      </c>
      <c r="AE1175" s="226">
        <v>0</v>
      </c>
      <c r="AF1175" s="227">
        <v>0</v>
      </c>
      <c r="AG1175" s="227">
        <v>0</v>
      </c>
      <c r="AH1175" s="227">
        <v>0</v>
      </c>
      <c r="AI1175" s="227">
        <v>0</v>
      </c>
      <c r="AJ1175" s="227">
        <v>0</v>
      </c>
      <c r="AK1175" s="227">
        <v>0</v>
      </c>
      <c r="AL1175" s="227">
        <v>0</v>
      </c>
      <c r="AM1175" s="227">
        <v>0</v>
      </c>
      <c r="AN1175" s="227">
        <v>0</v>
      </c>
      <c r="AO1175" s="227">
        <v>0</v>
      </c>
      <c r="AP1175" s="228">
        <v>0</v>
      </c>
      <c r="AQ1175" s="227"/>
    </row>
    <row r="1176" spans="1:43" s="13" customFormat="1" ht="12.75" outlineLevel="2" x14ac:dyDescent="0.2">
      <c r="A1176" s="360" t="s">
        <v>1784</v>
      </c>
      <c r="B1176" s="361" t="s">
        <v>2654</v>
      </c>
      <c r="C1176" s="362" t="s">
        <v>3464</v>
      </c>
      <c r="D1176" s="363"/>
      <c r="E1176" s="364"/>
      <c r="F1176" s="227">
        <v>0</v>
      </c>
      <c r="G1176" s="227">
        <v>0</v>
      </c>
      <c r="H1176" s="227">
        <f t="shared" si="142"/>
        <v>0</v>
      </c>
      <c r="I1176" s="437">
        <f t="shared" si="143"/>
        <v>0</v>
      </c>
      <c r="J1176" s="437"/>
      <c r="K1176" s="365"/>
      <c r="L1176" s="18">
        <v>0</v>
      </c>
      <c r="M1176" s="234">
        <f t="shared" si="144"/>
        <v>0</v>
      </c>
      <c r="N1176" s="365"/>
      <c r="O1176" s="18">
        <v>0</v>
      </c>
      <c r="P1176" s="234">
        <f t="shared" si="145"/>
        <v>0</v>
      </c>
      <c r="Q1176" s="353"/>
      <c r="R1176" s="226">
        <v>972.75</v>
      </c>
      <c r="S1176" s="226">
        <v>0</v>
      </c>
      <c r="T1176" s="227">
        <v>0</v>
      </c>
      <c r="U1176" s="227">
        <v>0</v>
      </c>
      <c r="V1176" s="227">
        <v>0</v>
      </c>
      <c r="W1176" s="227">
        <v>0</v>
      </c>
      <c r="X1176" s="227">
        <v>0</v>
      </c>
      <c r="Y1176" s="227">
        <v>0</v>
      </c>
      <c r="Z1176" s="227">
        <v>0</v>
      </c>
      <c r="AA1176" s="227">
        <v>0</v>
      </c>
      <c r="AB1176" s="227">
        <v>0</v>
      </c>
      <c r="AC1176" s="227">
        <v>0</v>
      </c>
      <c r="AD1176" s="227">
        <v>0</v>
      </c>
      <c r="AE1176" s="226">
        <v>0</v>
      </c>
      <c r="AF1176" s="227">
        <v>0</v>
      </c>
      <c r="AG1176" s="227">
        <v>0</v>
      </c>
      <c r="AH1176" s="227">
        <v>0</v>
      </c>
      <c r="AI1176" s="227">
        <v>0</v>
      </c>
      <c r="AJ1176" s="227">
        <v>0</v>
      </c>
      <c r="AK1176" s="227">
        <v>0</v>
      </c>
      <c r="AL1176" s="227">
        <v>0</v>
      </c>
      <c r="AM1176" s="227">
        <v>0</v>
      </c>
      <c r="AN1176" s="227">
        <v>0</v>
      </c>
      <c r="AO1176" s="227">
        <v>0</v>
      </c>
      <c r="AP1176" s="228">
        <v>0</v>
      </c>
      <c r="AQ1176" s="227"/>
    </row>
    <row r="1177" spans="1:43" s="13" customFormat="1" ht="12.75" outlineLevel="2" x14ac:dyDescent="0.2">
      <c r="A1177" s="360" t="s">
        <v>1785</v>
      </c>
      <c r="B1177" s="361" t="s">
        <v>2655</v>
      </c>
      <c r="C1177" s="362" t="s">
        <v>3464</v>
      </c>
      <c r="D1177" s="363"/>
      <c r="E1177" s="364"/>
      <c r="F1177" s="227">
        <v>0</v>
      </c>
      <c r="G1177" s="227">
        <v>725.15</v>
      </c>
      <c r="H1177" s="227">
        <f t="shared" si="142"/>
        <v>-725.15</v>
      </c>
      <c r="I1177" s="437" t="str">
        <f t="shared" si="143"/>
        <v>N.M.</v>
      </c>
      <c r="J1177" s="437"/>
      <c r="K1177" s="365"/>
      <c r="L1177" s="18">
        <v>725.15</v>
      </c>
      <c r="M1177" s="234">
        <f t="shared" si="144"/>
        <v>-725.15</v>
      </c>
      <c r="N1177" s="365"/>
      <c r="O1177" s="18">
        <v>0</v>
      </c>
      <c r="P1177" s="234">
        <f t="shared" si="145"/>
        <v>0</v>
      </c>
      <c r="Q1177" s="353"/>
      <c r="R1177" s="226">
        <v>4598.57</v>
      </c>
      <c r="S1177" s="226">
        <v>725.15</v>
      </c>
      <c r="T1177" s="227">
        <v>725.15</v>
      </c>
      <c r="U1177" s="227">
        <v>725.15</v>
      </c>
      <c r="V1177" s="227">
        <v>725.15</v>
      </c>
      <c r="W1177" s="227">
        <v>725.15</v>
      </c>
      <c r="X1177" s="227">
        <v>725.15</v>
      </c>
      <c r="Y1177" s="227">
        <v>725.15</v>
      </c>
      <c r="Z1177" s="227">
        <v>725.15</v>
      </c>
      <c r="AA1177" s="227">
        <v>725.15</v>
      </c>
      <c r="AB1177" s="227">
        <v>725.15</v>
      </c>
      <c r="AC1177" s="227">
        <v>725.15</v>
      </c>
      <c r="AD1177" s="227">
        <v>725.15</v>
      </c>
      <c r="AE1177" s="226">
        <v>0</v>
      </c>
      <c r="AF1177" s="227">
        <v>0</v>
      </c>
      <c r="AG1177" s="227">
        <v>0</v>
      </c>
      <c r="AH1177" s="227">
        <v>0</v>
      </c>
      <c r="AI1177" s="227">
        <v>0</v>
      </c>
      <c r="AJ1177" s="227">
        <v>0</v>
      </c>
      <c r="AK1177" s="227">
        <v>0</v>
      </c>
      <c r="AL1177" s="227">
        <v>0</v>
      </c>
      <c r="AM1177" s="227">
        <v>0</v>
      </c>
      <c r="AN1177" s="227">
        <v>0</v>
      </c>
      <c r="AO1177" s="227">
        <v>0</v>
      </c>
      <c r="AP1177" s="228">
        <v>0</v>
      </c>
      <c r="AQ1177" s="227"/>
    </row>
    <row r="1178" spans="1:43" s="13" customFormat="1" ht="12.75" outlineLevel="2" x14ac:dyDescent="0.2">
      <c r="A1178" s="360" t="s">
        <v>1786</v>
      </c>
      <c r="B1178" s="361" t="s">
        <v>2656</v>
      </c>
      <c r="C1178" s="362" t="s">
        <v>3464</v>
      </c>
      <c r="D1178" s="363"/>
      <c r="E1178" s="364"/>
      <c r="F1178" s="227">
        <v>584.9</v>
      </c>
      <c r="G1178" s="227">
        <v>4551.32</v>
      </c>
      <c r="H1178" s="227">
        <f t="shared" si="142"/>
        <v>-3966.4199999999996</v>
      </c>
      <c r="I1178" s="437">
        <f t="shared" si="143"/>
        <v>-0.87148783210145631</v>
      </c>
      <c r="J1178" s="437"/>
      <c r="K1178" s="365"/>
      <c r="L1178" s="18">
        <v>4551.32</v>
      </c>
      <c r="M1178" s="234">
        <f t="shared" si="144"/>
        <v>-3966.4199999999996</v>
      </c>
      <c r="N1178" s="365"/>
      <c r="O1178" s="18">
        <v>584.9</v>
      </c>
      <c r="P1178" s="234">
        <f t="shared" si="145"/>
        <v>0</v>
      </c>
      <c r="Q1178" s="353"/>
      <c r="R1178" s="226">
        <v>0</v>
      </c>
      <c r="S1178" s="226">
        <v>0</v>
      </c>
      <c r="T1178" s="227">
        <v>0</v>
      </c>
      <c r="U1178" s="227">
        <v>0</v>
      </c>
      <c r="V1178" s="227">
        <v>585.80000000000007</v>
      </c>
      <c r="W1178" s="227">
        <v>585.80000000000007</v>
      </c>
      <c r="X1178" s="227">
        <v>585.80000000000007</v>
      </c>
      <c r="Y1178" s="227">
        <v>1450.27</v>
      </c>
      <c r="Z1178" s="227">
        <v>1450.27</v>
      </c>
      <c r="AA1178" s="227">
        <v>1450.27</v>
      </c>
      <c r="AB1178" s="227">
        <v>4551.32</v>
      </c>
      <c r="AC1178" s="227">
        <v>4551.32</v>
      </c>
      <c r="AD1178" s="227">
        <v>4551.32</v>
      </c>
      <c r="AE1178" s="226">
        <v>584.9</v>
      </c>
      <c r="AF1178" s="227">
        <v>584.9</v>
      </c>
      <c r="AG1178" s="227">
        <v>584.9</v>
      </c>
      <c r="AH1178" s="227">
        <v>584.9</v>
      </c>
      <c r="AI1178" s="227">
        <v>584.9</v>
      </c>
      <c r="AJ1178" s="227">
        <v>584.9</v>
      </c>
      <c r="AK1178" s="227">
        <v>584.9</v>
      </c>
      <c r="AL1178" s="227">
        <v>584.9</v>
      </c>
      <c r="AM1178" s="227">
        <v>584.9</v>
      </c>
      <c r="AN1178" s="227">
        <v>584.9</v>
      </c>
      <c r="AO1178" s="227">
        <v>584.9</v>
      </c>
      <c r="AP1178" s="228">
        <v>584.9</v>
      </c>
      <c r="AQ1178" s="227"/>
    </row>
    <row r="1179" spans="1:43" s="13" customFormat="1" ht="12.75" outlineLevel="2" x14ac:dyDescent="0.2">
      <c r="A1179" s="360" t="s">
        <v>1787</v>
      </c>
      <c r="B1179" s="361" t="s">
        <v>2657</v>
      </c>
      <c r="C1179" s="362" t="s">
        <v>3464</v>
      </c>
      <c r="D1179" s="363"/>
      <c r="E1179" s="364"/>
      <c r="F1179" s="227">
        <v>4712.18</v>
      </c>
      <c r="G1179" s="227">
        <v>0</v>
      </c>
      <c r="H1179" s="227">
        <f t="shared" si="142"/>
        <v>4712.18</v>
      </c>
      <c r="I1179" s="437" t="str">
        <f t="shared" si="143"/>
        <v>N.M.</v>
      </c>
      <c r="J1179" s="437"/>
      <c r="K1179" s="365"/>
      <c r="L1179" s="18">
        <v>0</v>
      </c>
      <c r="M1179" s="234">
        <f t="shared" si="144"/>
        <v>4712.18</v>
      </c>
      <c r="N1179" s="365"/>
      <c r="O1179" s="18">
        <v>4712.18</v>
      </c>
      <c r="P1179" s="234">
        <f t="shared" si="145"/>
        <v>0</v>
      </c>
      <c r="Q1179" s="353"/>
      <c r="R1179" s="226">
        <v>0</v>
      </c>
      <c r="S1179" s="226">
        <v>0</v>
      </c>
      <c r="T1179" s="227">
        <v>0</v>
      </c>
      <c r="U1179" s="227">
        <v>0</v>
      </c>
      <c r="V1179" s="227">
        <v>0</v>
      </c>
      <c r="W1179" s="227">
        <v>0</v>
      </c>
      <c r="X1179" s="227">
        <v>0</v>
      </c>
      <c r="Y1179" s="227">
        <v>0</v>
      </c>
      <c r="Z1179" s="227">
        <v>0</v>
      </c>
      <c r="AA1179" s="227">
        <v>0</v>
      </c>
      <c r="AB1179" s="227">
        <v>0</v>
      </c>
      <c r="AC1179" s="227">
        <v>0</v>
      </c>
      <c r="AD1179" s="227">
        <v>0</v>
      </c>
      <c r="AE1179" s="226">
        <v>0</v>
      </c>
      <c r="AF1179" s="227">
        <v>0</v>
      </c>
      <c r="AG1179" s="227">
        <v>0</v>
      </c>
      <c r="AH1179" s="227">
        <v>638.06000000000006</v>
      </c>
      <c r="AI1179" s="227">
        <v>638.06000000000006</v>
      </c>
      <c r="AJ1179" s="227">
        <v>638.06000000000006</v>
      </c>
      <c r="AK1179" s="227">
        <v>1508.15</v>
      </c>
      <c r="AL1179" s="227">
        <v>1508.15</v>
      </c>
      <c r="AM1179" s="227">
        <v>1508.15</v>
      </c>
      <c r="AN1179" s="227">
        <v>4712.18</v>
      </c>
      <c r="AO1179" s="227">
        <v>4712.18</v>
      </c>
      <c r="AP1179" s="228">
        <v>4712.18</v>
      </c>
      <c r="AQ1179" s="227"/>
    </row>
    <row r="1180" spans="1:43" s="13" customFormat="1" ht="12.75" outlineLevel="2" x14ac:dyDescent="0.2">
      <c r="A1180" s="360" t="s">
        <v>1788</v>
      </c>
      <c r="B1180" s="361" t="s">
        <v>2658</v>
      </c>
      <c r="C1180" s="362" t="s">
        <v>3465</v>
      </c>
      <c r="D1180" s="363"/>
      <c r="E1180" s="364"/>
      <c r="F1180" s="227">
        <v>0</v>
      </c>
      <c r="G1180" s="227">
        <v>0</v>
      </c>
      <c r="H1180" s="227">
        <f t="shared" si="142"/>
        <v>0</v>
      </c>
      <c r="I1180" s="437">
        <f t="shared" si="143"/>
        <v>0</v>
      </c>
      <c r="J1180" s="437"/>
      <c r="K1180" s="365"/>
      <c r="L1180" s="18">
        <v>0</v>
      </c>
      <c r="M1180" s="234">
        <f t="shared" si="144"/>
        <v>0</v>
      </c>
      <c r="N1180" s="365"/>
      <c r="O1180" s="18">
        <v>0</v>
      </c>
      <c r="P1180" s="234">
        <f t="shared" si="145"/>
        <v>0</v>
      </c>
      <c r="Q1180" s="353"/>
      <c r="R1180" s="226">
        <v>598458.43000000005</v>
      </c>
      <c r="S1180" s="226">
        <v>0</v>
      </c>
      <c r="T1180" s="227">
        <v>0</v>
      </c>
      <c r="U1180" s="227">
        <v>0</v>
      </c>
      <c r="V1180" s="227">
        <v>0</v>
      </c>
      <c r="W1180" s="227">
        <v>0</v>
      </c>
      <c r="X1180" s="227">
        <v>0</v>
      </c>
      <c r="Y1180" s="227">
        <v>0</v>
      </c>
      <c r="Z1180" s="227">
        <v>0</v>
      </c>
      <c r="AA1180" s="227">
        <v>0</v>
      </c>
      <c r="AB1180" s="227">
        <v>0</v>
      </c>
      <c r="AC1180" s="227">
        <v>0</v>
      </c>
      <c r="AD1180" s="227">
        <v>0</v>
      </c>
      <c r="AE1180" s="226">
        <v>0</v>
      </c>
      <c r="AF1180" s="227">
        <v>0</v>
      </c>
      <c r="AG1180" s="227">
        <v>0</v>
      </c>
      <c r="AH1180" s="227">
        <v>0</v>
      </c>
      <c r="AI1180" s="227">
        <v>0</v>
      </c>
      <c r="AJ1180" s="227">
        <v>0</v>
      </c>
      <c r="AK1180" s="227">
        <v>0</v>
      </c>
      <c r="AL1180" s="227">
        <v>0</v>
      </c>
      <c r="AM1180" s="227">
        <v>0</v>
      </c>
      <c r="AN1180" s="227">
        <v>0</v>
      </c>
      <c r="AO1180" s="227">
        <v>0</v>
      </c>
      <c r="AP1180" s="228">
        <v>0</v>
      </c>
      <c r="AQ1180" s="227"/>
    </row>
    <row r="1181" spans="1:43" s="13" customFormat="1" ht="12.75" outlineLevel="2" x14ac:dyDescent="0.2">
      <c r="A1181" s="360" t="s">
        <v>1789</v>
      </c>
      <c r="B1181" s="361" t="s">
        <v>2659</v>
      </c>
      <c r="C1181" s="362" t="s">
        <v>3465</v>
      </c>
      <c r="D1181" s="363"/>
      <c r="E1181" s="364"/>
      <c r="F1181" s="227">
        <v>0</v>
      </c>
      <c r="G1181" s="227">
        <v>0</v>
      </c>
      <c r="H1181" s="227">
        <f t="shared" si="142"/>
        <v>0</v>
      </c>
      <c r="I1181" s="437">
        <f t="shared" si="143"/>
        <v>0</v>
      </c>
      <c r="J1181" s="437"/>
      <c r="K1181" s="365"/>
      <c r="L1181" s="18">
        <v>0</v>
      </c>
      <c r="M1181" s="234">
        <f t="shared" si="144"/>
        <v>0</v>
      </c>
      <c r="N1181" s="365"/>
      <c r="O1181" s="18">
        <v>0</v>
      </c>
      <c r="P1181" s="234">
        <f t="shared" si="145"/>
        <v>0</v>
      </c>
      <c r="Q1181" s="353"/>
      <c r="R1181" s="226">
        <v>582268.32000000007</v>
      </c>
      <c r="S1181" s="226">
        <v>97044.72</v>
      </c>
      <c r="T1181" s="227">
        <v>194089.44</v>
      </c>
      <c r="U1181" s="227">
        <v>291134.16000000003</v>
      </c>
      <c r="V1181" s="227">
        <v>388178.88</v>
      </c>
      <c r="W1181" s="227">
        <v>485223.60000000003</v>
      </c>
      <c r="X1181" s="227">
        <v>582268.37</v>
      </c>
      <c r="Y1181" s="227">
        <v>582268.37</v>
      </c>
      <c r="Z1181" s="227">
        <v>582268.37</v>
      </c>
      <c r="AA1181" s="227">
        <v>582268.37</v>
      </c>
      <c r="AB1181" s="227">
        <v>582268.37</v>
      </c>
      <c r="AC1181" s="227">
        <v>582268.37</v>
      </c>
      <c r="AD1181" s="227">
        <v>0</v>
      </c>
      <c r="AE1181" s="226">
        <v>0</v>
      </c>
      <c r="AF1181" s="227">
        <v>0</v>
      </c>
      <c r="AG1181" s="227">
        <v>0</v>
      </c>
      <c r="AH1181" s="227">
        <v>0</v>
      </c>
      <c r="AI1181" s="227">
        <v>0</v>
      </c>
      <c r="AJ1181" s="227">
        <v>0</v>
      </c>
      <c r="AK1181" s="227">
        <v>0</v>
      </c>
      <c r="AL1181" s="227">
        <v>0</v>
      </c>
      <c r="AM1181" s="227">
        <v>0</v>
      </c>
      <c r="AN1181" s="227">
        <v>0</v>
      </c>
      <c r="AO1181" s="227">
        <v>0</v>
      </c>
      <c r="AP1181" s="228">
        <v>0</v>
      </c>
      <c r="AQ1181" s="227"/>
    </row>
    <row r="1182" spans="1:43" s="13" customFormat="1" ht="12.75" outlineLevel="2" x14ac:dyDescent="0.2">
      <c r="A1182" s="360" t="s">
        <v>1790</v>
      </c>
      <c r="B1182" s="361" t="s">
        <v>2660</v>
      </c>
      <c r="C1182" s="362" t="s">
        <v>3465</v>
      </c>
      <c r="D1182" s="363"/>
      <c r="E1182" s="364"/>
      <c r="F1182" s="227">
        <v>0</v>
      </c>
      <c r="G1182" s="227">
        <v>0</v>
      </c>
      <c r="H1182" s="227">
        <f t="shared" si="142"/>
        <v>0</v>
      </c>
      <c r="I1182" s="437">
        <f t="shared" si="143"/>
        <v>0</v>
      </c>
      <c r="J1182" s="437"/>
      <c r="K1182" s="365"/>
      <c r="L1182" s="18">
        <v>0</v>
      </c>
      <c r="M1182" s="234">
        <f t="shared" si="144"/>
        <v>0</v>
      </c>
      <c r="N1182" s="365"/>
      <c r="O1182" s="18">
        <v>0</v>
      </c>
      <c r="P1182" s="234">
        <f t="shared" si="145"/>
        <v>0</v>
      </c>
      <c r="Q1182" s="353"/>
      <c r="R1182" s="226">
        <v>0</v>
      </c>
      <c r="S1182" s="226">
        <v>0</v>
      </c>
      <c r="T1182" s="227">
        <v>0</v>
      </c>
      <c r="U1182" s="227">
        <v>0</v>
      </c>
      <c r="V1182" s="227">
        <v>0</v>
      </c>
      <c r="W1182" s="227">
        <v>0</v>
      </c>
      <c r="X1182" s="227">
        <v>0</v>
      </c>
      <c r="Y1182" s="227">
        <v>86696.42</v>
      </c>
      <c r="Z1182" s="227">
        <v>173392.84</v>
      </c>
      <c r="AA1182" s="227">
        <v>260089.26</v>
      </c>
      <c r="AB1182" s="227">
        <v>346785.68</v>
      </c>
      <c r="AC1182" s="227">
        <v>433482.10000000003</v>
      </c>
      <c r="AD1182" s="227">
        <v>0</v>
      </c>
      <c r="AE1182" s="226">
        <v>86696.42</v>
      </c>
      <c r="AF1182" s="227">
        <v>173392.84</v>
      </c>
      <c r="AG1182" s="227">
        <v>0</v>
      </c>
      <c r="AH1182" s="227">
        <v>0</v>
      </c>
      <c r="AI1182" s="227">
        <v>0</v>
      </c>
      <c r="AJ1182" s="227">
        <v>0</v>
      </c>
      <c r="AK1182" s="227">
        <v>0</v>
      </c>
      <c r="AL1182" s="227">
        <v>0</v>
      </c>
      <c r="AM1182" s="227">
        <v>0</v>
      </c>
      <c r="AN1182" s="227">
        <v>0</v>
      </c>
      <c r="AO1182" s="227">
        <v>0</v>
      </c>
      <c r="AP1182" s="228">
        <v>0</v>
      </c>
      <c r="AQ1182" s="227"/>
    </row>
    <row r="1183" spans="1:43" s="13" customFormat="1" ht="12.75" outlineLevel="2" x14ac:dyDescent="0.2">
      <c r="A1183" s="360" t="s">
        <v>1791</v>
      </c>
      <c r="B1183" s="361" t="s">
        <v>2661</v>
      </c>
      <c r="C1183" s="362" t="s">
        <v>3356</v>
      </c>
      <c r="D1183" s="363"/>
      <c r="E1183" s="364"/>
      <c r="F1183" s="227">
        <v>-492200</v>
      </c>
      <c r="G1183" s="227">
        <v>46300</v>
      </c>
      <c r="H1183" s="227">
        <f t="shared" si="142"/>
        <v>-538500</v>
      </c>
      <c r="I1183" s="437" t="str">
        <f t="shared" si="143"/>
        <v>N.M.</v>
      </c>
      <c r="J1183" s="437"/>
      <c r="K1183" s="365"/>
      <c r="L1183" s="18">
        <v>46300</v>
      </c>
      <c r="M1183" s="234">
        <f t="shared" si="144"/>
        <v>-538500</v>
      </c>
      <c r="N1183" s="365"/>
      <c r="O1183" s="18">
        <v>-492200</v>
      </c>
      <c r="P1183" s="234">
        <f t="shared" si="145"/>
        <v>0</v>
      </c>
      <c r="Q1183" s="353"/>
      <c r="R1183" s="226">
        <v>41900</v>
      </c>
      <c r="S1183" s="226">
        <v>0</v>
      </c>
      <c r="T1183" s="227">
        <v>11100</v>
      </c>
      <c r="U1183" s="227">
        <v>11100</v>
      </c>
      <c r="V1183" s="227">
        <v>11100</v>
      </c>
      <c r="W1183" s="227">
        <v>22600</v>
      </c>
      <c r="X1183" s="227">
        <v>22600</v>
      </c>
      <c r="Y1183" s="227">
        <v>22600</v>
      </c>
      <c r="Z1183" s="227">
        <v>34300</v>
      </c>
      <c r="AA1183" s="227">
        <v>34300</v>
      </c>
      <c r="AB1183" s="227">
        <v>34300</v>
      </c>
      <c r="AC1183" s="227">
        <v>46300</v>
      </c>
      <c r="AD1183" s="227">
        <v>46300</v>
      </c>
      <c r="AE1183" s="226">
        <v>0</v>
      </c>
      <c r="AF1183" s="227">
        <v>12300</v>
      </c>
      <c r="AG1183" s="227">
        <v>12300</v>
      </c>
      <c r="AH1183" s="227">
        <v>12300</v>
      </c>
      <c r="AI1183" s="227">
        <v>-492200</v>
      </c>
      <c r="AJ1183" s="227">
        <v>-492200</v>
      </c>
      <c r="AK1183" s="227">
        <v>-492200</v>
      </c>
      <c r="AL1183" s="227">
        <v>-492200</v>
      </c>
      <c r="AM1183" s="227">
        <v>-492200</v>
      </c>
      <c r="AN1183" s="227">
        <v>-492200</v>
      </c>
      <c r="AO1183" s="227">
        <v>-492200</v>
      </c>
      <c r="AP1183" s="228">
        <v>-492200</v>
      </c>
      <c r="AQ1183" s="227"/>
    </row>
    <row r="1184" spans="1:43" s="13" customFormat="1" ht="12.75" outlineLevel="2" x14ac:dyDescent="0.2">
      <c r="A1184" s="360" t="s">
        <v>1792</v>
      </c>
      <c r="B1184" s="361" t="s">
        <v>2662</v>
      </c>
      <c r="C1184" s="362" t="s">
        <v>3356</v>
      </c>
      <c r="D1184" s="363"/>
      <c r="E1184" s="364"/>
      <c r="F1184" s="227">
        <v>317581.76</v>
      </c>
      <c r="G1184" s="227">
        <v>0</v>
      </c>
      <c r="H1184" s="227">
        <f t="shared" si="142"/>
        <v>317581.76</v>
      </c>
      <c r="I1184" s="437" t="str">
        <f t="shared" si="143"/>
        <v>N.M.</v>
      </c>
      <c r="J1184" s="437"/>
      <c r="K1184" s="365"/>
      <c r="L1184" s="18">
        <v>0</v>
      </c>
      <c r="M1184" s="234">
        <f t="shared" si="144"/>
        <v>317581.76</v>
      </c>
      <c r="N1184" s="365"/>
      <c r="O1184" s="18">
        <v>317581.76</v>
      </c>
      <c r="P1184" s="234">
        <f t="shared" si="145"/>
        <v>0</v>
      </c>
      <c r="Q1184" s="353"/>
      <c r="R1184" s="226">
        <v>0</v>
      </c>
      <c r="S1184" s="226">
        <v>0</v>
      </c>
      <c r="T1184" s="227">
        <v>0</v>
      </c>
      <c r="U1184" s="227">
        <v>0</v>
      </c>
      <c r="V1184" s="227">
        <v>0</v>
      </c>
      <c r="W1184" s="227">
        <v>0</v>
      </c>
      <c r="X1184" s="227">
        <v>0</v>
      </c>
      <c r="Y1184" s="227">
        <v>0</v>
      </c>
      <c r="Z1184" s="227">
        <v>0</v>
      </c>
      <c r="AA1184" s="227">
        <v>0</v>
      </c>
      <c r="AB1184" s="227">
        <v>0</v>
      </c>
      <c r="AC1184" s="227">
        <v>0</v>
      </c>
      <c r="AD1184" s="227">
        <v>0</v>
      </c>
      <c r="AE1184" s="226">
        <v>0</v>
      </c>
      <c r="AF1184" s="227">
        <v>0</v>
      </c>
      <c r="AG1184" s="227">
        <v>0</v>
      </c>
      <c r="AH1184" s="227">
        <v>0</v>
      </c>
      <c r="AI1184" s="227">
        <v>317581.76</v>
      </c>
      <c r="AJ1184" s="227">
        <v>317581.76</v>
      </c>
      <c r="AK1184" s="227">
        <v>317581.76</v>
      </c>
      <c r="AL1184" s="227">
        <v>317581.76</v>
      </c>
      <c r="AM1184" s="227">
        <v>317581.76</v>
      </c>
      <c r="AN1184" s="227">
        <v>317581.76</v>
      </c>
      <c r="AO1184" s="227">
        <v>317581.76</v>
      </c>
      <c r="AP1184" s="228">
        <v>317581.76</v>
      </c>
      <c r="AQ1184" s="227"/>
    </row>
    <row r="1185" spans="1:43" s="13" customFormat="1" ht="12.75" outlineLevel="2" x14ac:dyDescent="0.2">
      <c r="A1185" s="360" t="s">
        <v>1793</v>
      </c>
      <c r="B1185" s="361" t="s">
        <v>2663</v>
      </c>
      <c r="C1185" s="362" t="s">
        <v>3356</v>
      </c>
      <c r="D1185" s="363"/>
      <c r="E1185" s="364"/>
      <c r="F1185" s="227">
        <v>0</v>
      </c>
      <c r="G1185" s="227">
        <v>0</v>
      </c>
      <c r="H1185" s="227">
        <f t="shared" si="142"/>
        <v>0</v>
      </c>
      <c r="I1185" s="437">
        <f t="shared" si="143"/>
        <v>0</v>
      </c>
      <c r="J1185" s="437"/>
      <c r="K1185" s="365"/>
      <c r="L1185" s="18">
        <v>0</v>
      </c>
      <c r="M1185" s="234">
        <f t="shared" si="144"/>
        <v>0</v>
      </c>
      <c r="N1185" s="365"/>
      <c r="O1185" s="18">
        <v>0</v>
      </c>
      <c r="P1185" s="234">
        <f t="shared" si="145"/>
        <v>0</v>
      </c>
      <c r="Q1185" s="353"/>
      <c r="R1185" s="226">
        <v>1363.98</v>
      </c>
      <c r="S1185" s="226">
        <v>0</v>
      </c>
      <c r="T1185" s="227">
        <v>0</v>
      </c>
      <c r="U1185" s="227">
        <v>0</v>
      </c>
      <c r="V1185" s="227">
        <v>0</v>
      </c>
      <c r="W1185" s="227">
        <v>0</v>
      </c>
      <c r="X1185" s="227">
        <v>0</v>
      </c>
      <c r="Y1185" s="227">
        <v>0</v>
      </c>
      <c r="Z1185" s="227">
        <v>0</v>
      </c>
      <c r="AA1185" s="227">
        <v>0</v>
      </c>
      <c r="AB1185" s="227">
        <v>0</v>
      </c>
      <c r="AC1185" s="227">
        <v>0</v>
      </c>
      <c r="AD1185" s="227">
        <v>0</v>
      </c>
      <c r="AE1185" s="226">
        <v>0</v>
      </c>
      <c r="AF1185" s="227">
        <v>0</v>
      </c>
      <c r="AG1185" s="227">
        <v>0</v>
      </c>
      <c r="AH1185" s="227">
        <v>0</v>
      </c>
      <c r="AI1185" s="227">
        <v>0</v>
      </c>
      <c r="AJ1185" s="227">
        <v>0</v>
      </c>
      <c r="AK1185" s="227">
        <v>0</v>
      </c>
      <c r="AL1185" s="227">
        <v>0</v>
      </c>
      <c r="AM1185" s="227">
        <v>0</v>
      </c>
      <c r="AN1185" s="227">
        <v>0</v>
      </c>
      <c r="AO1185" s="227">
        <v>0</v>
      </c>
      <c r="AP1185" s="228">
        <v>0</v>
      </c>
      <c r="AQ1185" s="227"/>
    </row>
    <row r="1186" spans="1:43" s="13" customFormat="1" ht="12.75" outlineLevel="2" x14ac:dyDescent="0.2">
      <c r="A1186" s="360" t="s">
        <v>1794</v>
      </c>
      <c r="B1186" s="361" t="s">
        <v>2664</v>
      </c>
      <c r="C1186" s="362" t="s">
        <v>3356</v>
      </c>
      <c r="D1186" s="363"/>
      <c r="E1186" s="364"/>
      <c r="F1186" s="227">
        <v>0</v>
      </c>
      <c r="G1186" s="227">
        <v>1573.46</v>
      </c>
      <c r="H1186" s="227">
        <f t="shared" si="142"/>
        <v>-1573.46</v>
      </c>
      <c r="I1186" s="437" t="str">
        <f t="shared" si="143"/>
        <v>N.M.</v>
      </c>
      <c r="J1186" s="437"/>
      <c r="K1186" s="365"/>
      <c r="L1186" s="18">
        <v>1573.46</v>
      </c>
      <c r="M1186" s="234">
        <f t="shared" si="144"/>
        <v>-1573.46</v>
      </c>
      <c r="N1186" s="365"/>
      <c r="O1186" s="18">
        <v>0</v>
      </c>
      <c r="P1186" s="234">
        <f t="shared" si="145"/>
        <v>0</v>
      </c>
      <c r="Q1186" s="353"/>
      <c r="R1186" s="226">
        <v>47030.67</v>
      </c>
      <c r="S1186" s="226">
        <v>1573.47</v>
      </c>
      <c r="T1186" s="227">
        <v>1573.46</v>
      </c>
      <c r="U1186" s="227">
        <v>1573.46</v>
      </c>
      <c r="V1186" s="227">
        <v>1573.46</v>
      </c>
      <c r="W1186" s="227">
        <v>1573.46</v>
      </c>
      <c r="X1186" s="227">
        <v>1573.46</v>
      </c>
      <c r="Y1186" s="227">
        <v>1573.46</v>
      </c>
      <c r="Z1186" s="227">
        <v>1573.46</v>
      </c>
      <c r="AA1186" s="227">
        <v>1573.46</v>
      </c>
      <c r="AB1186" s="227">
        <v>1573.46</v>
      </c>
      <c r="AC1186" s="227">
        <v>1573.46</v>
      </c>
      <c r="AD1186" s="227">
        <v>1573.46</v>
      </c>
      <c r="AE1186" s="226">
        <v>0</v>
      </c>
      <c r="AF1186" s="227">
        <v>0</v>
      </c>
      <c r="AG1186" s="227">
        <v>0</v>
      </c>
      <c r="AH1186" s="227">
        <v>0</v>
      </c>
      <c r="AI1186" s="227">
        <v>0</v>
      </c>
      <c r="AJ1186" s="227">
        <v>0</v>
      </c>
      <c r="AK1186" s="227">
        <v>0</v>
      </c>
      <c r="AL1186" s="227">
        <v>0</v>
      </c>
      <c r="AM1186" s="227">
        <v>0</v>
      </c>
      <c r="AN1186" s="227">
        <v>0</v>
      </c>
      <c r="AO1186" s="227">
        <v>0</v>
      </c>
      <c r="AP1186" s="228">
        <v>0</v>
      </c>
      <c r="AQ1186" s="227"/>
    </row>
    <row r="1187" spans="1:43" s="13" customFormat="1" ht="12.75" outlineLevel="2" x14ac:dyDescent="0.2">
      <c r="A1187" s="360" t="s">
        <v>1795</v>
      </c>
      <c r="B1187" s="361" t="s">
        <v>2665</v>
      </c>
      <c r="C1187" s="362" t="s">
        <v>3356</v>
      </c>
      <c r="D1187" s="363"/>
      <c r="E1187" s="364"/>
      <c r="F1187" s="227">
        <v>5425.55</v>
      </c>
      <c r="G1187" s="227">
        <v>54809.31</v>
      </c>
      <c r="H1187" s="227">
        <f t="shared" si="142"/>
        <v>-49383.759999999995</v>
      </c>
      <c r="I1187" s="437">
        <f t="shared" si="143"/>
        <v>-0.90101043052722241</v>
      </c>
      <c r="J1187" s="437"/>
      <c r="K1187" s="365"/>
      <c r="L1187" s="18">
        <v>54809.31</v>
      </c>
      <c r="M1187" s="234">
        <f t="shared" si="144"/>
        <v>-49383.759999999995</v>
      </c>
      <c r="N1187" s="365"/>
      <c r="O1187" s="18">
        <v>5425.55</v>
      </c>
      <c r="P1187" s="234">
        <f t="shared" si="145"/>
        <v>0</v>
      </c>
      <c r="Q1187" s="353"/>
      <c r="R1187" s="226">
        <v>0</v>
      </c>
      <c r="S1187" s="226">
        <v>2974.62</v>
      </c>
      <c r="T1187" s="227">
        <v>7764.5</v>
      </c>
      <c r="U1187" s="227">
        <v>12550.45</v>
      </c>
      <c r="V1187" s="227">
        <v>17667.89</v>
      </c>
      <c r="W1187" s="227">
        <v>22012</v>
      </c>
      <c r="X1187" s="227">
        <v>26175.16</v>
      </c>
      <c r="Y1187" s="227">
        <v>30524.58</v>
      </c>
      <c r="Z1187" s="227">
        <v>35245.29</v>
      </c>
      <c r="AA1187" s="227">
        <v>39934.050000000003</v>
      </c>
      <c r="AB1187" s="227">
        <v>44594.06</v>
      </c>
      <c r="AC1187" s="227">
        <v>49818.04</v>
      </c>
      <c r="AD1187" s="227">
        <v>54809.31</v>
      </c>
      <c r="AE1187" s="226">
        <v>2603.13</v>
      </c>
      <c r="AF1187" s="227">
        <v>2603.13</v>
      </c>
      <c r="AG1187" s="227">
        <v>2603.13</v>
      </c>
      <c r="AH1187" s="227">
        <v>5425.55</v>
      </c>
      <c r="AI1187" s="227">
        <v>5425.55</v>
      </c>
      <c r="AJ1187" s="227">
        <v>5425.55</v>
      </c>
      <c r="AK1187" s="227">
        <v>5425.55</v>
      </c>
      <c r="AL1187" s="227">
        <v>5425.55</v>
      </c>
      <c r="AM1187" s="227">
        <v>5425.55</v>
      </c>
      <c r="AN1187" s="227">
        <v>5425.55</v>
      </c>
      <c r="AO1187" s="227">
        <v>5425.55</v>
      </c>
      <c r="AP1187" s="228">
        <v>5425.55</v>
      </c>
      <c r="AQ1187" s="227"/>
    </row>
    <row r="1188" spans="1:43" s="13" customFormat="1" ht="12.75" outlineLevel="2" x14ac:dyDescent="0.2">
      <c r="A1188" s="360" t="s">
        <v>1796</v>
      </c>
      <c r="B1188" s="361" t="s">
        <v>2666</v>
      </c>
      <c r="C1188" s="362" t="s">
        <v>3356</v>
      </c>
      <c r="D1188" s="363"/>
      <c r="E1188" s="364"/>
      <c r="F1188" s="227">
        <v>58413.173999999999</v>
      </c>
      <c r="G1188" s="227">
        <v>0</v>
      </c>
      <c r="H1188" s="227">
        <f t="shared" si="142"/>
        <v>58413.173999999999</v>
      </c>
      <c r="I1188" s="437" t="str">
        <f t="shared" si="143"/>
        <v>N.M.</v>
      </c>
      <c r="J1188" s="437"/>
      <c r="K1188" s="365"/>
      <c r="L1188" s="18">
        <v>0</v>
      </c>
      <c r="M1188" s="234">
        <f t="shared" si="144"/>
        <v>58413.173999999999</v>
      </c>
      <c r="N1188" s="365"/>
      <c r="O1188" s="18">
        <v>53461.438000000002</v>
      </c>
      <c r="P1188" s="234">
        <f t="shared" si="145"/>
        <v>4951.7359999999971</v>
      </c>
      <c r="Q1188" s="353"/>
      <c r="R1188" s="226">
        <v>0</v>
      </c>
      <c r="S1188" s="226">
        <v>0</v>
      </c>
      <c r="T1188" s="227">
        <v>0</v>
      </c>
      <c r="U1188" s="227">
        <v>0</v>
      </c>
      <c r="V1188" s="227">
        <v>0</v>
      </c>
      <c r="W1188" s="227">
        <v>0</v>
      </c>
      <c r="X1188" s="227">
        <v>0</v>
      </c>
      <c r="Y1188" s="227">
        <v>0</v>
      </c>
      <c r="Z1188" s="227">
        <v>0</v>
      </c>
      <c r="AA1188" s="227">
        <v>0</v>
      </c>
      <c r="AB1188" s="227">
        <v>0</v>
      </c>
      <c r="AC1188" s="227">
        <v>0</v>
      </c>
      <c r="AD1188" s="227">
        <v>0</v>
      </c>
      <c r="AE1188" s="226">
        <v>3209.82</v>
      </c>
      <c r="AF1188" s="227">
        <v>9269.4600000000009</v>
      </c>
      <c r="AG1188" s="227">
        <v>14867.32</v>
      </c>
      <c r="AH1188" s="227">
        <v>19393.18</v>
      </c>
      <c r="AI1188" s="227">
        <v>23971.14</v>
      </c>
      <c r="AJ1188" s="227">
        <v>28726.54</v>
      </c>
      <c r="AK1188" s="227">
        <v>34304.080000000002</v>
      </c>
      <c r="AL1188" s="227">
        <v>39255.78</v>
      </c>
      <c r="AM1188" s="227">
        <v>45470.798000000003</v>
      </c>
      <c r="AN1188" s="227">
        <v>49186.067999999999</v>
      </c>
      <c r="AO1188" s="227">
        <v>53461.438000000002</v>
      </c>
      <c r="AP1188" s="228">
        <v>58413.173999999999</v>
      </c>
      <c r="AQ1188" s="227"/>
    </row>
    <row r="1189" spans="1:43" s="13" customFormat="1" ht="12.75" outlineLevel="2" x14ac:dyDescent="0.2">
      <c r="A1189" s="360" t="s">
        <v>1797</v>
      </c>
      <c r="B1189" s="361" t="s">
        <v>2667</v>
      </c>
      <c r="C1189" s="362" t="s">
        <v>3466</v>
      </c>
      <c r="D1189" s="363"/>
      <c r="E1189" s="364"/>
      <c r="F1189" s="227">
        <v>0</v>
      </c>
      <c r="G1189" s="227">
        <v>0</v>
      </c>
      <c r="H1189" s="227">
        <f t="shared" si="142"/>
        <v>0</v>
      </c>
      <c r="I1189" s="437">
        <f t="shared" si="143"/>
        <v>0</v>
      </c>
      <c r="J1189" s="437"/>
      <c r="K1189" s="365"/>
      <c r="L1189" s="18">
        <v>0</v>
      </c>
      <c r="M1189" s="234">
        <f t="shared" si="144"/>
        <v>0</v>
      </c>
      <c r="N1189" s="365"/>
      <c r="O1189" s="18">
        <v>0</v>
      </c>
      <c r="P1189" s="234">
        <f t="shared" si="145"/>
        <v>0</v>
      </c>
      <c r="Q1189" s="353"/>
      <c r="R1189" s="226">
        <v>-126514.12000000001</v>
      </c>
      <c r="S1189" s="226">
        <v>0</v>
      </c>
      <c r="T1189" s="227">
        <v>0</v>
      </c>
      <c r="U1189" s="227">
        <v>0</v>
      </c>
      <c r="V1189" s="227">
        <v>0</v>
      </c>
      <c r="W1189" s="227">
        <v>0</v>
      </c>
      <c r="X1189" s="227">
        <v>0</v>
      </c>
      <c r="Y1189" s="227">
        <v>0</v>
      </c>
      <c r="Z1189" s="227">
        <v>0</v>
      </c>
      <c r="AA1189" s="227">
        <v>0</v>
      </c>
      <c r="AB1189" s="227">
        <v>0</v>
      </c>
      <c r="AC1189" s="227">
        <v>0</v>
      </c>
      <c r="AD1189" s="227">
        <v>0</v>
      </c>
      <c r="AE1189" s="226">
        <v>0</v>
      </c>
      <c r="AF1189" s="227">
        <v>0</v>
      </c>
      <c r="AG1189" s="227">
        <v>0</v>
      </c>
      <c r="AH1189" s="227">
        <v>0</v>
      </c>
      <c r="AI1189" s="227">
        <v>0</v>
      </c>
      <c r="AJ1189" s="227">
        <v>0</v>
      </c>
      <c r="AK1189" s="227">
        <v>0</v>
      </c>
      <c r="AL1189" s="227">
        <v>0</v>
      </c>
      <c r="AM1189" s="227">
        <v>0</v>
      </c>
      <c r="AN1189" s="227">
        <v>0</v>
      </c>
      <c r="AO1189" s="227">
        <v>0</v>
      </c>
      <c r="AP1189" s="228">
        <v>0</v>
      </c>
      <c r="AQ1189" s="227"/>
    </row>
    <row r="1190" spans="1:43" s="13" customFormat="1" ht="12.75" outlineLevel="2" x14ac:dyDescent="0.2">
      <c r="A1190" s="360" t="s">
        <v>1798</v>
      </c>
      <c r="B1190" s="361" t="s">
        <v>2668</v>
      </c>
      <c r="C1190" s="362" t="s">
        <v>3466</v>
      </c>
      <c r="D1190" s="363"/>
      <c r="E1190" s="364"/>
      <c r="F1190" s="227">
        <v>-22147.27</v>
      </c>
      <c r="G1190" s="227">
        <v>-65087.770000000004</v>
      </c>
      <c r="H1190" s="227">
        <f t="shared" si="142"/>
        <v>42940.5</v>
      </c>
      <c r="I1190" s="437">
        <f t="shared" si="143"/>
        <v>0.65973223541073844</v>
      </c>
      <c r="J1190" s="437"/>
      <c r="K1190" s="365"/>
      <c r="L1190" s="18">
        <v>-65087.770000000004</v>
      </c>
      <c r="M1190" s="234">
        <f t="shared" si="144"/>
        <v>42940.5</v>
      </c>
      <c r="N1190" s="365"/>
      <c r="O1190" s="18">
        <v>-22147.27</v>
      </c>
      <c r="P1190" s="234">
        <f t="shared" si="145"/>
        <v>0</v>
      </c>
      <c r="Q1190" s="353"/>
      <c r="R1190" s="226">
        <v>6279689.5</v>
      </c>
      <c r="S1190" s="226">
        <v>-65087.770000000004</v>
      </c>
      <c r="T1190" s="227">
        <v>-65087.770000000004</v>
      </c>
      <c r="U1190" s="227">
        <v>-65087.770000000004</v>
      </c>
      <c r="V1190" s="227">
        <v>-65087.770000000004</v>
      </c>
      <c r="W1190" s="227">
        <v>-65087.770000000004</v>
      </c>
      <c r="X1190" s="227">
        <v>-65087.770000000004</v>
      </c>
      <c r="Y1190" s="227">
        <v>-65087.770000000004</v>
      </c>
      <c r="Z1190" s="227">
        <v>-65087.770000000004</v>
      </c>
      <c r="AA1190" s="227">
        <v>-65087.770000000004</v>
      </c>
      <c r="AB1190" s="227">
        <v>-65087.770000000004</v>
      </c>
      <c r="AC1190" s="227">
        <v>-65087.770000000004</v>
      </c>
      <c r="AD1190" s="227">
        <v>-65087.770000000004</v>
      </c>
      <c r="AE1190" s="226">
        <v>-22147.27</v>
      </c>
      <c r="AF1190" s="227">
        <v>-22147.27</v>
      </c>
      <c r="AG1190" s="227">
        <v>-22147.27</v>
      </c>
      <c r="AH1190" s="227">
        <v>-22147.27</v>
      </c>
      <c r="AI1190" s="227">
        <v>-22147.27</v>
      </c>
      <c r="AJ1190" s="227">
        <v>-22147.27</v>
      </c>
      <c r="AK1190" s="227">
        <v>-22147.27</v>
      </c>
      <c r="AL1190" s="227">
        <v>-22147.27</v>
      </c>
      <c r="AM1190" s="227">
        <v>-22147.27</v>
      </c>
      <c r="AN1190" s="227">
        <v>-22147.27</v>
      </c>
      <c r="AO1190" s="227">
        <v>-22147.27</v>
      </c>
      <c r="AP1190" s="228">
        <v>-22147.27</v>
      </c>
      <c r="AQ1190" s="227"/>
    </row>
    <row r="1191" spans="1:43" s="13" customFormat="1" ht="12.75" outlineLevel="2" x14ac:dyDescent="0.2">
      <c r="A1191" s="360" t="s">
        <v>1799</v>
      </c>
      <c r="B1191" s="361" t="s">
        <v>2669</v>
      </c>
      <c r="C1191" s="362" t="s">
        <v>3466</v>
      </c>
      <c r="D1191" s="363"/>
      <c r="E1191" s="364"/>
      <c r="F1191" s="227">
        <v>-10278.77</v>
      </c>
      <c r="G1191" s="227">
        <v>6258268.5</v>
      </c>
      <c r="H1191" s="227">
        <f t="shared" si="142"/>
        <v>-6268547.2699999996</v>
      </c>
      <c r="I1191" s="437">
        <f t="shared" si="143"/>
        <v>-1.0016424303303701</v>
      </c>
      <c r="J1191" s="437"/>
      <c r="K1191" s="365"/>
      <c r="L1191" s="18">
        <v>6258268.5</v>
      </c>
      <c r="M1191" s="234">
        <f t="shared" si="144"/>
        <v>-6268547.2699999996</v>
      </c>
      <c r="N1191" s="365"/>
      <c r="O1191" s="18">
        <v>-10278.77</v>
      </c>
      <c r="P1191" s="234">
        <f t="shared" si="145"/>
        <v>0</v>
      </c>
      <c r="Q1191" s="353"/>
      <c r="R1191" s="226">
        <v>0</v>
      </c>
      <c r="S1191" s="226">
        <v>521586.53</v>
      </c>
      <c r="T1191" s="227">
        <v>1043173.06</v>
      </c>
      <c r="U1191" s="227">
        <v>1564759.5899999999</v>
      </c>
      <c r="V1191" s="227">
        <v>2086346.12</v>
      </c>
      <c r="W1191" s="227">
        <v>2607932.65</v>
      </c>
      <c r="X1191" s="227">
        <v>3129519.18</v>
      </c>
      <c r="Y1191" s="227">
        <v>3651105.71</v>
      </c>
      <c r="Z1191" s="227">
        <v>4172692.24</v>
      </c>
      <c r="AA1191" s="227">
        <v>4694278.7699999996</v>
      </c>
      <c r="AB1191" s="227">
        <v>5215865.3</v>
      </c>
      <c r="AC1191" s="227">
        <v>5737451.8300000001</v>
      </c>
      <c r="AD1191" s="227">
        <v>6258268.5</v>
      </c>
      <c r="AE1191" s="226">
        <v>-10278.77</v>
      </c>
      <c r="AF1191" s="227">
        <v>-10278.77</v>
      </c>
      <c r="AG1191" s="227">
        <v>-10278.77</v>
      </c>
      <c r="AH1191" s="227">
        <v>-10278.77</v>
      </c>
      <c r="AI1191" s="227">
        <v>-10278.77</v>
      </c>
      <c r="AJ1191" s="227">
        <v>-10278.77</v>
      </c>
      <c r="AK1191" s="227">
        <v>-10278.77</v>
      </c>
      <c r="AL1191" s="227">
        <v>-10278.77</v>
      </c>
      <c r="AM1191" s="227">
        <v>-10278.77</v>
      </c>
      <c r="AN1191" s="227">
        <v>-10278.77</v>
      </c>
      <c r="AO1191" s="227">
        <v>-10278.77</v>
      </c>
      <c r="AP1191" s="228">
        <v>-10278.77</v>
      </c>
      <c r="AQ1191" s="227"/>
    </row>
    <row r="1192" spans="1:43" s="13" customFormat="1" ht="12.75" outlineLevel="2" x14ac:dyDescent="0.2">
      <c r="A1192" s="360" t="s">
        <v>1800</v>
      </c>
      <c r="B1192" s="361" t="s">
        <v>2670</v>
      </c>
      <c r="C1192" s="362" t="s">
        <v>3466</v>
      </c>
      <c r="D1192" s="363"/>
      <c r="E1192" s="364"/>
      <c r="F1192" s="227">
        <v>6296422.5</v>
      </c>
      <c r="G1192" s="227">
        <v>0</v>
      </c>
      <c r="H1192" s="227">
        <f t="shared" si="142"/>
        <v>6296422.5</v>
      </c>
      <c r="I1192" s="437" t="str">
        <f t="shared" si="143"/>
        <v>N.M.</v>
      </c>
      <c r="J1192" s="437"/>
      <c r="K1192" s="365"/>
      <c r="L1192" s="18">
        <v>0</v>
      </c>
      <c r="M1192" s="234">
        <f t="shared" si="144"/>
        <v>6296422.5</v>
      </c>
      <c r="N1192" s="365"/>
      <c r="O1192" s="18">
        <v>5772420.8300000001</v>
      </c>
      <c r="P1192" s="234">
        <f t="shared" si="145"/>
        <v>524001.66999999993</v>
      </c>
      <c r="Q1192" s="353"/>
      <c r="R1192" s="226">
        <v>0</v>
      </c>
      <c r="S1192" s="226">
        <v>0</v>
      </c>
      <c r="T1192" s="227">
        <v>0</v>
      </c>
      <c r="U1192" s="227">
        <v>0</v>
      </c>
      <c r="V1192" s="227">
        <v>0</v>
      </c>
      <c r="W1192" s="227">
        <v>0</v>
      </c>
      <c r="X1192" s="227">
        <v>0</v>
      </c>
      <c r="Y1192" s="227">
        <v>0</v>
      </c>
      <c r="Z1192" s="227">
        <v>0</v>
      </c>
      <c r="AA1192" s="227">
        <v>0</v>
      </c>
      <c r="AB1192" s="227">
        <v>0</v>
      </c>
      <c r="AC1192" s="227">
        <v>0</v>
      </c>
      <c r="AD1192" s="227">
        <v>0</v>
      </c>
      <c r="AE1192" s="226">
        <v>524765.53</v>
      </c>
      <c r="AF1192" s="227">
        <v>1049531.06</v>
      </c>
      <c r="AG1192" s="227">
        <v>1574296.5899999999</v>
      </c>
      <c r="AH1192" s="227">
        <v>2099062.12</v>
      </c>
      <c r="AI1192" s="227">
        <v>2623827.65</v>
      </c>
      <c r="AJ1192" s="227">
        <v>3148593.18</v>
      </c>
      <c r="AK1192" s="227">
        <v>3673358.71</v>
      </c>
      <c r="AL1192" s="227">
        <v>4198124.24</v>
      </c>
      <c r="AM1192" s="227">
        <v>4722889.7699999996</v>
      </c>
      <c r="AN1192" s="227">
        <v>5247655.3</v>
      </c>
      <c r="AO1192" s="227">
        <v>5772420.8300000001</v>
      </c>
      <c r="AP1192" s="228">
        <v>6296422.5</v>
      </c>
      <c r="AQ1192" s="227"/>
    </row>
    <row r="1193" spans="1:43" s="13" customFormat="1" ht="12.75" outlineLevel="2" x14ac:dyDescent="0.2">
      <c r="A1193" s="360" t="s">
        <v>1801</v>
      </c>
      <c r="B1193" s="361" t="s">
        <v>2671</v>
      </c>
      <c r="C1193" s="362" t="s">
        <v>3467</v>
      </c>
      <c r="D1193" s="363"/>
      <c r="E1193" s="364"/>
      <c r="F1193" s="227">
        <v>0</v>
      </c>
      <c r="G1193" s="227">
        <v>0</v>
      </c>
      <c r="H1193" s="227">
        <f t="shared" si="142"/>
        <v>0</v>
      </c>
      <c r="I1193" s="437">
        <f t="shared" si="143"/>
        <v>0</v>
      </c>
      <c r="J1193" s="437"/>
      <c r="K1193" s="365"/>
      <c r="L1193" s="18">
        <v>0</v>
      </c>
      <c r="M1193" s="234">
        <f t="shared" si="144"/>
        <v>0</v>
      </c>
      <c r="N1193" s="365"/>
      <c r="O1193" s="18">
        <v>0</v>
      </c>
      <c r="P1193" s="234">
        <f t="shared" si="145"/>
        <v>0</v>
      </c>
      <c r="Q1193" s="353"/>
      <c r="R1193" s="226">
        <v>-265967.65000000002</v>
      </c>
      <c r="S1193" s="226">
        <v>0</v>
      </c>
      <c r="T1193" s="227">
        <v>0</v>
      </c>
      <c r="U1193" s="227">
        <v>0</v>
      </c>
      <c r="V1193" s="227">
        <v>0</v>
      </c>
      <c r="W1193" s="227">
        <v>0</v>
      </c>
      <c r="X1193" s="227">
        <v>0</v>
      </c>
      <c r="Y1193" s="227">
        <v>0</v>
      </c>
      <c r="Z1193" s="227">
        <v>0</v>
      </c>
      <c r="AA1193" s="227">
        <v>0</v>
      </c>
      <c r="AB1193" s="227">
        <v>0</v>
      </c>
      <c r="AC1193" s="227">
        <v>0</v>
      </c>
      <c r="AD1193" s="227">
        <v>0</v>
      </c>
      <c r="AE1193" s="226">
        <v>0</v>
      </c>
      <c r="AF1193" s="227">
        <v>0</v>
      </c>
      <c r="AG1193" s="227">
        <v>0</v>
      </c>
      <c r="AH1193" s="227">
        <v>0</v>
      </c>
      <c r="AI1193" s="227">
        <v>0</v>
      </c>
      <c r="AJ1193" s="227">
        <v>0</v>
      </c>
      <c r="AK1193" s="227">
        <v>0</v>
      </c>
      <c r="AL1193" s="227">
        <v>0</v>
      </c>
      <c r="AM1193" s="227">
        <v>0</v>
      </c>
      <c r="AN1193" s="227">
        <v>0</v>
      </c>
      <c r="AO1193" s="227">
        <v>0</v>
      </c>
      <c r="AP1193" s="228">
        <v>0</v>
      </c>
      <c r="AQ1193" s="227"/>
    </row>
    <row r="1194" spans="1:43" s="13" customFormat="1" ht="12.75" outlineLevel="2" x14ac:dyDescent="0.2">
      <c r="A1194" s="360" t="s">
        <v>1802</v>
      </c>
      <c r="B1194" s="361" t="s">
        <v>2672</v>
      </c>
      <c r="C1194" s="362" t="s">
        <v>3467</v>
      </c>
      <c r="D1194" s="363"/>
      <c r="E1194" s="364"/>
      <c r="F1194" s="227">
        <v>0</v>
      </c>
      <c r="G1194" s="227">
        <v>285.92</v>
      </c>
      <c r="H1194" s="227">
        <f t="shared" si="142"/>
        <v>-285.92</v>
      </c>
      <c r="I1194" s="437" t="str">
        <f t="shared" si="143"/>
        <v>N.M.</v>
      </c>
      <c r="J1194" s="437"/>
      <c r="K1194" s="365"/>
      <c r="L1194" s="18">
        <v>285.92</v>
      </c>
      <c r="M1194" s="234">
        <f t="shared" si="144"/>
        <v>-285.92</v>
      </c>
      <c r="N1194" s="365"/>
      <c r="O1194" s="18">
        <v>0</v>
      </c>
      <c r="P1194" s="234">
        <f t="shared" si="145"/>
        <v>0</v>
      </c>
      <c r="Q1194" s="353"/>
      <c r="R1194" s="226">
        <v>401210</v>
      </c>
      <c r="S1194" s="226">
        <v>0</v>
      </c>
      <c r="T1194" s="227">
        <v>0</v>
      </c>
      <c r="U1194" s="227">
        <v>0</v>
      </c>
      <c r="V1194" s="227">
        <v>0</v>
      </c>
      <c r="W1194" s="227">
        <v>0</v>
      </c>
      <c r="X1194" s="227">
        <v>0</v>
      </c>
      <c r="Y1194" s="227">
        <v>0</v>
      </c>
      <c r="Z1194" s="227">
        <v>0</v>
      </c>
      <c r="AA1194" s="227">
        <v>285.92</v>
      </c>
      <c r="AB1194" s="227">
        <v>285.92</v>
      </c>
      <c r="AC1194" s="227">
        <v>285.92</v>
      </c>
      <c r="AD1194" s="227">
        <v>285.92</v>
      </c>
      <c r="AE1194" s="226">
        <v>0</v>
      </c>
      <c r="AF1194" s="227">
        <v>0</v>
      </c>
      <c r="AG1194" s="227">
        <v>0</v>
      </c>
      <c r="AH1194" s="227">
        <v>0</v>
      </c>
      <c r="AI1194" s="227">
        <v>0</v>
      </c>
      <c r="AJ1194" s="227">
        <v>0</v>
      </c>
      <c r="AK1194" s="227">
        <v>0</v>
      </c>
      <c r="AL1194" s="227">
        <v>0</v>
      </c>
      <c r="AM1194" s="227">
        <v>0</v>
      </c>
      <c r="AN1194" s="227">
        <v>0</v>
      </c>
      <c r="AO1194" s="227">
        <v>0</v>
      </c>
      <c r="AP1194" s="228">
        <v>0</v>
      </c>
      <c r="AQ1194" s="227"/>
    </row>
    <row r="1195" spans="1:43" s="13" customFormat="1" ht="12.75" outlineLevel="2" x14ac:dyDescent="0.2">
      <c r="A1195" s="360" t="s">
        <v>1803</v>
      </c>
      <c r="B1195" s="361" t="s">
        <v>2673</v>
      </c>
      <c r="C1195" s="362" t="s">
        <v>3467</v>
      </c>
      <c r="D1195" s="363"/>
      <c r="E1195" s="364"/>
      <c r="F1195" s="227">
        <v>289.12</v>
      </c>
      <c r="G1195" s="227">
        <v>493400</v>
      </c>
      <c r="H1195" s="227">
        <f t="shared" si="142"/>
        <v>-493110.88</v>
      </c>
      <c r="I1195" s="437">
        <f t="shared" si="143"/>
        <v>-0.99941402513173894</v>
      </c>
      <c r="J1195" s="437"/>
      <c r="K1195" s="365"/>
      <c r="L1195" s="18">
        <v>493400</v>
      </c>
      <c r="M1195" s="234">
        <f t="shared" si="144"/>
        <v>-493110.88</v>
      </c>
      <c r="N1195" s="365"/>
      <c r="O1195" s="18">
        <v>289.12</v>
      </c>
      <c r="P1195" s="234">
        <f t="shared" si="145"/>
        <v>0</v>
      </c>
      <c r="Q1195" s="353"/>
      <c r="R1195" s="226">
        <v>0</v>
      </c>
      <c r="S1195" s="226">
        <v>40567</v>
      </c>
      <c r="T1195" s="227">
        <v>81134</v>
      </c>
      <c r="U1195" s="227">
        <v>121701</v>
      </c>
      <c r="V1195" s="227">
        <v>162268</v>
      </c>
      <c r="W1195" s="227">
        <v>202835</v>
      </c>
      <c r="X1195" s="227">
        <v>243402</v>
      </c>
      <c r="Y1195" s="227">
        <v>283969</v>
      </c>
      <c r="Z1195" s="227">
        <v>331136</v>
      </c>
      <c r="AA1195" s="227">
        <v>371703</v>
      </c>
      <c r="AB1195" s="227">
        <v>412270</v>
      </c>
      <c r="AC1195" s="227">
        <v>452837</v>
      </c>
      <c r="AD1195" s="227">
        <v>493400</v>
      </c>
      <c r="AE1195" s="226">
        <v>0</v>
      </c>
      <c r="AF1195" s="227">
        <v>0</v>
      </c>
      <c r="AG1195" s="227">
        <v>0</v>
      </c>
      <c r="AH1195" s="227">
        <v>0</v>
      </c>
      <c r="AI1195" s="227">
        <v>0</v>
      </c>
      <c r="AJ1195" s="227">
        <v>0</v>
      </c>
      <c r="AK1195" s="227">
        <v>0</v>
      </c>
      <c r="AL1195" s="227">
        <v>0</v>
      </c>
      <c r="AM1195" s="227">
        <v>289.12</v>
      </c>
      <c r="AN1195" s="227">
        <v>289.12</v>
      </c>
      <c r="AO1195" s="227">
        <v>289.12</v>
      </c>
      <c r="AP1195" s="228">
        <v>289.12</v>
      </c>
      <c r="AQ1195" s="227"/>
    </row>
    <row r="1196" spans="1:43" s="13" customFormat="1" ht="12.75" outlineLevel="2" x14ac:dyDescent="0.2">
      <c r="A1196" s="360" t="s">
        <v>1804</v>
      </c>
      <c r="B1196" s="361" t="s">
        <v>2674</v>
      </c>
      <c r="C1196" s="362" t="s">
        <v>3467</v>
      </c>
      <c r="D1196" s="363"/>
      <c r="E1196" s="364"/>
      <c r="F1196" s="227">
        <v>540210.32999999996</v>
      </c>
      <c r="G1196" s="227">
        <v>0</v>
      </c>
      <c r="H1196" s="227">
        <f t="shared" si="142"/>
        <v>540210.32999999996</v>
      </c>
      <c r="I1196" s="437" t="str">
        <f t="shared" si="143"/>
        <v>N.M.</v>
      </c>
      <c r="J1196" s="437"/>
      <c r="K1196" s="365"/>
      <c r="L1196" s="18">
        <v>0</v>
      </c>
      <c r="M1196" s="234">
        <f t="shared" si="144"/>
        <v>540210.32999999996</v>
      </c>
      <c r="N1196" s="365"/>
      <c r="O1196" s="18">
        <v>496398.33</v>
      </c>
      <c r="P1196" s="234">
        <f t="shared" si="145"/>
        <v>43811.999999999942</v>
      </c>
      <c r="Q1196" s="353"/>
      <c r="R1196" s="226">
        <v>0</v>
      </c>
      <c r="S1196" s="226">
        <v>0</v>
      </c>
      <c r="T1196" s="227">
        <v>0</v>
      </c>
      <c r="U1196" s="227">
        <v>0</v>
      </c>
      <c r="V1196" s="227">
        <v>0</v>
      </c>
      <c r="W1196" s="227">
        <v>0</v>
      </c>
      <c r="X1196" s="227">
        <v>0</v>
      </c>
      <c r="Y1196" s="227">
        <v>0</v>
      </c>
      <c r="Z1196" s="227">
        <v>0</v>
      </c>
      <c r="AA1196" s="227">
        <v>0</v>
      </c>
      <c r="AB1196" s="227">
        <v>0</v>
      </c>
      <c r="AC1196" s="227">
        <v>0</v>
      </c>
      <c r="AD1196" s="227">
        <v>0</v>
      </c>
      <c r="AE1196" s="226">
        <v>43808</v>
      </c>
      <c r="AF1196" s="227">
        <v>87616</v>
      </c>
      <c r="AG1196" s="227">
        <v>131424</v>
      </c>
      <c r="AH1196" s="227">
        <v>175232</v>
      </c>
      <c r="AI1196" s="227">
        <v>219040</v>
      </c>
      <c r="AJ1196" s="227">
        <v>262848</v>
      </c>
      <c r="AK1196" s="227">
        <v>321166.33</v>
      </c>
      <c r="AL1196" s="227">
        <v>364974.33</v>
      </c>
      <c r="AM1196" s="227">
        <v>408782.33</v>
      </c>
      <c r="AN1196" s="227">
        <v>452590.33</v>
      </c>
      <c r="AO1196" s="227">
        <v>496398.33</v>
      </c>
      <c r="AP1196" s="228">
        <v>540210.32999999996</v>
      </c>
      <c r="AQ1196" s="227"/>
    </row>
    <row r="1197" spans="1:43" s="13" customFormat="1" ht="12.75" outlineLevel="2" x14ac:dyDescent="0.2">
      <c r="A1197" s="360" t="s">
        <v>1805</v>
      </c>
      <c r="B1197" s="361" t="s">
        <v>2675</v>
      </c>
      <c r="C1197" s="362" t="s">
        <v>3468</v>
      </c>
      <c r="D1197" s="363"/>
      <c r="E1197" s="364"/>
      <c r="F1197" s="227">
        <v>-1368350.57</v>
      </c>
      <c r="G1197" s="227">
        <v>-1379525.38</v>
      </c>
      <c r="H1197" s="227">
        <f t="shared" si="142"/>
        <v>11174.809999999823</v>
      </c>
      <c r="I1197" s="437">
        <f t="shared" si="143"/>
        <v>8.1004743819934819E-3</v>
      </c>
      <c r="J1197" s="437"/>
      <c r="K1197" s="365"/>
      <c r="L1197" s="18">
        <v>-1379525.38</v>
      </c>
      <c r="M1197" s="234">
        <f t="shared" si="144"/>
        <v>11174.809999999823</v>
      </c>
      <c r="N1197" s="365"/>
      <c r="O1197" s="18">
        <v>-1228827.3999999999</v>
      </c>
      <c r="P1197" s="234">
        <f t="shared" si="145"/>
        <v>-139523.17000000016</v>
      </c>
      <c r="Q1197" s="353"/>
      <c r="R1197" s="226">
        <v>-1422701.3599999999</v>
      </c>
      <c r="S1197" s="226">
        <v>-162946.06</v>
      </c>
      <c r="T1197" s="227">
        <v>-295671.3</v>
      </c>
      <c r="U1197" s="227">
        <v>-412779.82</v>
      </c>
      <c r="V1197" s="227">
        <v>-509766.37</v>
      </c>
      <c r="W1197" s="227">
        <v>-609436.03</v>
      </c>
      <c r="X1197" s="227">
        <v>-703130.52</v>
      </c>
      <c r="Y1197" s="227">
        <v>-843274.9</v>
      </c>
      <c r="Z1197" s="227">
        <v>-945039.81</v>
      </c>
      <c r="AA1197" s="227">
        <v>-1060623.53</v>
      </c>
      <c r="AB1197" s="227">
        <v>-1168072.42</v>
      </c>
      <c r="AC1197" s="227">
        <v>-1269417.1099999999</v>
      </c>
      <c r="AD1197" s="227">
        <v>-1379525.38</v>
      </c>
      <c r="AE1197" s="226">
        <v>-106251.7</v>
      </c>
      <c r="AF1197" s="227">
        <v>-209458.16</v>
      </c>
      <c r="AG1197" s="227">
        <v>-311196.56</v>
      </c>
      <c r="AH1197" s="227">
        <v>-409583.21</v>
      </c>
      <c r="AI1197" s="227">
        <v>-506244.29000000004</v>
      </c>
      <c r="AJ1197" s="227">
        <v>-613927.48</v>
      </c>
      <c r="AK1197" s="227">
        <v>-803074.01</v>
      </c>
      <c r="AL1197" s="227">
        <v>-888671.33000000007</v>
      </c>
      <c r="AM1197" s="227">
        <v>-999961.06</v>
      </c>
      <c r="AN1197" s="227">
        <v>-1112580.99</v>
      </c>
      <c r="AO1197" s="227">
        <v>-1228827.3999999999</v>
      </c>
      <c r="AP1197" s="228">
        <v>-1368350.57</v>
      </c>
      <c r="AQ1197" s="227"/>
    </row>
    <row r="1198" spans="1:43" s="13" customFormat="1" ht="12.75" outlineLevel="2" x14ac:dyDescent="0.2">
      <c r="A1198" s="360" t="s">
        <v>1806</v>
      </c>
      <c r="B1198" s="361" t="s">
        <v>2676</v>
      </c>
      <c r="C1198" s="362" t="s">
        <v>3469</v>
      </c>
      <c r="D1198" s="363"/>
      <c r="E1198" s="364"/>
      <c r="F1198" s="227">
        <v>-8009.76</v>
      </c>
      <c r="G1198" s="227">
        <v>-7437.16</v>
      </c>
      <c r="H1198" s="227">
        <f t="shared" ref="H1198:H1261" si="146">+F1198-G1198</f>
        <v>-572.60000000000036</v>
      </c>
      <c r="I1198" s="437">
        <f t="shared" ref="I1198:I1261" si="147">IF(G1198&lt;0,IF(H1198=0,0,IF(OR(G1198=0,F1198=0),"N.M.",IF(ABS(H1198/G1198)&gt;=10,"N.M.",H1198/(-G1198)))),IF(H1198=0,0,IF(OR(G1198=0,F1198=0),"N.M.",IF(ABS(H1198/G1198)&gt;=10,"N.M.",H1198/G1198))))</f>
        <v>-7.6991754917199631E-2</v>
      </c>
      <c r="J1198" s="437"/>
      <c r="K1198" s="365"/>
      <c r="L1198" s="18">
        <v>-7437.16</v>
      </c>
      <c r="M1198" s="234">
        <f t="shared" ref="M1198:M1261" si="148">F1198-L1198</f>
        <v>-572.60000000000036</v>
      </c>
      <c r="N1198" s="365"/>
      <c r="O1198" s="18">
        <v>-7066.63</v>
      </c>
      <c r="P1198" s="234">
        <f t="shared" ref="P1198:P1261" si="149">+F1198-O1198</f>
        <v>-943.13000000000011</v>
      </c>
      <c r="Q1198" s="353"/>
      <c r="R1198" s="226">
        <v>-7894.75</v>
      </c>
      <c r="S1198" s="226">
        <v>-504.19</v>
      </c>
      <c r="T1198" s="227">
        <v>-1024.9100000000001</v>
      </c>
      <c r="U1198" s="227">
        <v>-1476.8700000000001</v>
      </c>
      <c r="V1198" s="227">
        <v>-2088.5700000000002</v>
      </c>
      <c r="W1198" s="227">
        <v>-2748.87</v>
      </c>
      <c r="X1198" s="227">
        <v>-3373.11</v>
      </c>
      <c r="Y1198" s="227">
        <v>-4258.72</v>
      </c>
      <c r="Z1198" s="227">
        <v>-4879.6400000000003</v>
      </c>
      <c r="AA1198" s="227">
        <v>-5458.77</v>
      </c>
      <c r="AB1198" s="227">
        <v>-6085.47</v>
      </c>
      <c r="AC1198" s="227">
        <v>-6688.38</v>
      </c>
      <c r="AD1198" s="227">
        <v>-7437.16</v>
      </c>
      <c r="AE1198" s="226">
        <v>-525.29999999999995</v>
      </c>
      <c r="AF1198" s="227">
        <v>-1085.3600000000001</v>
      </c>
      <c r="AG1198" s="227">
        <v>-1654.53</v>
      </c>
      <c r="AH1198" s="227">
        <v>-2264.83</v>
      </c>
      <c r="AI1198" s="227">
        <v>-2911.76</v>
      </c>
      <c r="AJ1198" s="227">
        <v>-3520.1800000000003</v>
      </c>
      <c r="AK1198" s="227">
        <v>-4376.55</v>
      </c>
      <c r="AL1198" s="227">
        <v>-4903.84</v>
      </c>
      <c r="AM1198" s="227">
        <v>-5574.07</v>
      </c>
      <c r="AN1198" s="227">
        <v>-6289.46</v>
      </c>
      <c r="AO1198" s="227">
        <v>-7066.63</v>
      </c>
      <c r="AP1198" s="228">
        <v>-8009.76</v>
      </c>
      <c r="AQ1198" s="227"/>
    </row>
    <row r="1199" spans="1:43" s="13" customFormat="1" ht="12.75" outlineLevel="2" x14ac:dyDescent="0.2">
      <c r="A1199" s="360" t="s">
        <v>1807</v>
      </c>
      <c r="B1199" s="361" t="s">
        <v>2677</v>
      </c>
      <c r="C1199" s="362" t="s">
        <v>3470</v>
      </c>
      <c r="D1199" s="363"/>
      <c r="E1199" s="364"/>
      <c r="F1199" s="227">
        <v>-9986.66</v>
      </c>
      <c r="G1199" s="227">
        <v>-11138.28</v>
      </c>
      <c r="H1199" s="227">
        <f t="shared" si="146"/>
        <v>1151.6200000000008</v>
      </c>
      <c r="I1199" s="437">
        <f t="shared" si="147"/>
        <v>0.10339298347680259</v>
      </c>
      <c r="J1199" s="437"/>
      <c r="K1199" s="365"/>
      <c r="L1199" s="18">
        <v>-11138.28</v>
      </c>
      <c r="M1199" s="234">
        <f t="shared" si="148"/>
        <v>1151.6200000000008</v>
      </c>
      <c r="N1199" s="365"/>
      <c r="O1199" s="18">
        <v>-8973.84</v>
      </c>
      <c r="P1199" s="234">
        <f t="shared" si="149"/>
        <v>-1012.8199999999997</v>
      </c>
      <c r="Q1199" s="353"/>
      <c r="R1199" s="226">
        <v>-9222.85</v>
      </c>
      <c r="S1199" s="226">
        <v>-562.68000000000006</v>
      </c>
      <c r="T1199" s="227">
        <v>-1174.3900000000001</v>
      </c>
      <c r="U1199" s="227">
        <v>-1716.8500000000001</v>
      </c>
      <c r="V1199" s="227">
        <v>-3320.67</v>
      </c>
      <c r="W1199" s="227">
        <v>-5047.87</v>
      </c>
      <c r="X1199" s="227">
        <v>-6657.18</v>
      </c>
      <c r="Y1199" s="227">
        <v>-7621.49</v>
      </c>
      <c r="Z1199" s="227">
        <v>-8303.16</v>
      </c>
      <c r="AA1199" s="227">
        <v>-8954.5300000000007</v>
      </c>
      <c r="AB1199" s="227">
        <v>-9641.3000000000011</v>
      </c>
      <c r="AC1199" s="227">
        <v>-10308.280000000001</v>
      </c>
      <c r="AD1199" s="227">
        <v>-11138.28</v>
      </c>
      <c r="AE1199" s="226">
        <v>-1438.69</v>
      </c>
      <c r="AF1199" s="227">
        <v>-3080.7400000000002</v>
      </c>
      <c r="AG1199" s="227">
        <v>-4726.78</v>
      </c>
      <c r="AH1199" s="227">
        <v>-4896.3900000000003</v>
      </c>
      <c r="AI1199" s="227">
        <v>-5049.24</v>
      </c>
      <c r="AJ1199" s="227">
        <v>-5211.3100000000004</v>
      </c>
      <c r="AK1199" s="227">
        <v>-6092.3</v>
      </c>
      <c r="AL1199" s="227">
        <v>-6652.68</v>
      </c>
      <c r="AM1199" s="227">
        <v>-7342.96</v>
      </c>
      <c r="AN1199" s="227">
        <v>-8107.63</v>
      </c>
      <c r="AO1199" s="227">
        <v>-8973.84</v>
      </c>
      <c r="AP1199" s="228">
        <v>-9986.66</v>
      </c>
      <c r="AQ1199" s="227"/>
    </row>
    <row r="1200" spans="1:43" s="13" customFormat="1" ht="12.75" outlineLevel="2" x14ac:dyDescent="0.2">
      <c r="A1200" s="360" t="s">
        <v>1808</v>
      </c>
      <c r="B1200" s="361" t="s">
        <v>2678</v>
      </c>
      <c r="C1200" s="362" t="s">
        <v>3364</v>
      </c>
      <c r="D1200" s="363"/>
      <c r="E1200" s="364"/>
      <c r="F1200" s="227">
        <v>0</v>
      </c>
      <c r="G1200" s="227">
        <v>804.98</v>
      </c>
      <c r="H1200" s="227">
        <f t="shared" si="146"/>
        <v>-804.98</v>
      </c>
      <c r="I1200" s="437" t="str">
        <f t="shared" si="147"/>
        <v>N.M.</v>
      </c>
      <c r="J1200" s="437"/>
      <c r="K1200" s="365"/>
      <c r="L1200" s="18">
        <v>804.98</v>
      </c>
      <c r="M1200" s="234">
        <f t="shared" si="148"/>
        <v>-804.98</v>
      </c>
      <c r="N1200" s="365"/>
      <c r="O1200" s="18">
        <v>0</v>
      </c>
      <c r="P1200" s="234">
        <f t="shared" si="149"/>
        <v>0</v>
      </c>
      <c r="Q1200" s="353"/>
      <c r="R1200" s="226">
        <v>13000</v>
      </c>
      <c r="S1200" s="226">
        <v>0</v>
      </c>
      <c r="T1200" s="227">
        <v>0</v>
      </c>
      <c r="U1200" s="227">
        <v>0</v>
      </c>
      <c r="V1200" s="227">
        <v>0</v>
      </c>
      <c r="W1200" s="227">
        <v>0</v>
      </c>
      <c r="X1200" s="227">
        <v>804.98</v>
      </c>
      <c r="Y1200" s="227">
        <v>804.98</v>
      </c>
      <c r="Z1200" s="227">
        <v>804.98</v>
      </c>
      <c r="AA1200" s="227">
        <v>804.98</v>
      </c>
      <c r="AB1200" s="227">
        <v>804.98</v>
      </c>
      <c r="AC1200" s="227">
        <v>804.98</v>
      </c>
      <c r="AD1200" s="227">
        <v>804.98</v>
      </c>
      <c r="AE1200" s="226">
        <v>0</v>
      </c>
      <c r="AF1200" s="227">
        <v>0</v>
      </c>
      <c r="AG1200" s="227">
        <v>0</v>
      </c>
      <c r="AH1200" s="227">
        <v>0</v>
      </c>
      <c r="AI1200" s="227">
        <v>0</v>
      </c>
      <c r="AJ1200" s="227">
        <v>0</v>
      </c>
      <c r="AK1200" s="227">
        <v>0</v>
      </c>
      <c r="AL1200" s="227">
        <v>0</v>
      </c>
      <c r="AM1200" s="227">
        <v>0</v>
      </c>
      <c r="AN1200" s="227">
        <v>0</v>
      </c>
      <c r="AO1200" s="227">
        <v>0</v>
      </c>
      <c r="AP1200" s="228">
        <v>0</v>
      </c>
      <c r="AQ1200" s="227"/>
    </row>
    <row r="1201" spans="1:43" s="13" customFormat="1" ht="12.75" outlineLevel="2" x14ac:dyDescent="0.2">
      <c r="A1201" s="360" t="s">
        <v>1809</v>
      </c>
      <c r="B1201" s="361" t="s">
        <v>2679</v>
      </c>
      <c r="C1201" s="362" t="s">
        <v>3364</v>
      </c>
      <c r="D1201" s="363"/>
      <c r="E1201" s="364"/>
      <c r="F1201" s="227">
        <v>0</v>
      </c>
      <c r="G1201" s="227">
        <v>13607.66</v>
      </c>
      <c r="H1201" s="227">
        <f t="shared" si="146"/>
        <v>-13607.66</v>
      </c>
      <c r="I1201" s="437" t="str">
        <f t="shared" si="147"/>
        <v>N.M.</v>
      </c>
      <c r="J1201" s="437"/>
      <c r="K1201" s="365"/>
      <c r="L1201" s="18">
        <v>13607.66</v>
      </c>
      <c r="M1201" s="234">
        <f t="shared" si="148"/>
        <v>-13607.66</v>
      </c>
      <c r="N1201" s="365"/>
      <c r="O1201" s="18">
        <v>0</v>
      </c>
      <c r="P1201" s="234">
        <f t="shared" si="149"/>
        <v>0</v>
      </c>
      <c r="Q1201" s="353"/>
      <c r="R1201" s="226">
        <v>0</v>
      </c>
      <c r="S1201" s="226">
        <v>1110</v>
      </c>
      <c r="T1201" s="227">
        <v>2220</v>
      </c>
      <c r="U1201" s="227">
        <v>3330</v>
      </c>
      <c r="V1201" s="227">
        <v>4440</v>
      </c>
      <c r="W1201" s="227">
        <v>5550</v>
      </c>
      <c r="X1201" s="227">
        <v>6660</v>
      </c>
      <c r="Y1201" s="227">
        <v>7770</v>
      </c>
      <c r="Z1201" s="227">
        <v>8880</v>
      </c>
      <c r="AA1201" s="227">
        <v>9990</v>
      </c>
      <c r="AB1201" s="227">
        <v>11100</v>
      </c>
      <c r="AC1201" s="227">
        <v>12210</v>
      </c>
      <c r="AD1201" s="227">
        <v>13607.66</v>
      </c>
      <c r="AE1201" s="226">
        <v>0</v>
      </c>
      <c r="AF1201" s="227">
        <v>0</v>
      </c>
      <c r="AG1201" s="227">
        <v>0</v>
      </c>
      <c r="AH1201" s="227">
        <v>0</v>
      </c>
      <c r="AI1201" s="227">
        <v>0</v>
      </c>
      <c r="AJ1201" s="227">
        <v>0</v>
      </c>
      <c r="AK1201" s="227">
        <v>0</v>
      </c>
      <c r="AL1201" s="227">
        <v>0</v>
      </c>
      <c r="AM1201" s="227">
        <v>0</v>
      </c>
      <c r="AN1201" s="227">
        <v>0</v>
      </c>
      <c r="AO1201" s="227">
        <v>0</v>
      </c>
      <c r="AP1201" s="228">
        <v>0</v>
      </c>
      <c r="AQ1201" s="227"/>
    </row>
    <row r="1202" spans="1:43" s="13" customFormat="1" ht="12.75" outlineLevel="2" x14ac:dyDescent="0.2">
      <c r="A1202" s="360" t="s">
        <v>1810</v>
      </c>
      <c r="B1202" s="361" t="s">
        <v>2680</v>
      </c>
      <c r="C1202" s="362" t="s">
        <v>3364</v>
      </c>
      <c r="D1202" s="363"/>
      <c r="E1202" s="364"/>
      <c r="F1202" s="227">
        <v>13600</v>
      </c>
      <c r="G1202" s="227">
        <v>0</v>
      </c>
      <c r="H1202" s="227">
        <f t="shared" si="146"/>
        <v>13600</v>
      </c>
      <c r="I1202" s="437" t="str">
        <f t="shared" si="147"/>
        <v>N.M.</v>
      </c>
      <c r="J1202" s="437"/>
      <c r="K1202" s="365"/>
      <c r="L1202" s="18">
        <v>0</v>
      </c>
      <c r="M1202" s="234">
        <f t="shared" si="148"/>
        <v>13600</v>
      </c>
      <c r="N1202" s="365"/>
      <c r="O1202" s="18">
        <v>12463</v>
      </c>
      <c r="P1202" s="234">
        <f t="shared" si="149"/>
        <v>1137</v>
      </c>
      <c r="Q1202" s="353"/>
      <c r="R1202" s="226">
        <v>0</v>
      </c>
      <c r="S1202" s="226">
        <v>0</v>
      </c>
      <c r="T1202" s="227">
        <v>0</v>
      </c>
      <c r="U1202" s="227">
        <v>0</v>
      </c>
      <c r="V1202" s="227">
        <v>0</v>
      </c>
      <c r="W1202" s="227">
        <v>0</v>
      </c>
      <c r="X1202" s="227">
        <v>0</v>
      </c>
      <c r="Y1202" s="227">
        <v>0</v>
      </c>
      <c r="Z1202" s="227">
        <v>0</v>
      </c>
      <c r="AA1202" s="227">
        <v>0</v>
      </c>
      <c r="AB1202" s="227">
        <v>0</v>
      </c>
      <c r="AC1202" s="227">
        <v>0</v>
      </c>
      <c r="AD1202" s="227">
        <v>0</v>
      </c>
      <c r="AE1202" s="226">
        <v>1133</v>
      </c>
      <c r="AF1202" s="227">
        <v>2266</v>
      </c>
      <c r="AG1202" s="227">
        <v>3399</v>
      </c>
      <c r="AH1202" s="227">
        <v>4532</v>
      </c>
      <c r="AI1202" s="227">
        <v>5665</v>
      </c>
      <c r="AJ1202" s="227">
        <v>6798</v>
      </c>
      <c r="AK1202" s="227">
        <v>7931</v>
      </c>
      <c r="AL1202" s="227">
        <v>9064</v>
      </c>
      <c r="AM1202" s="227">
        <v>10197</v>
      </c>
      <c r="AN1202" s="227">
        <v>11330</v>
      </c>
      <c r="AO1202" s="227">
        <v>12463</v>
      </c>
      <c r="AP1202" s="228">
        <v>13600</v>
      </c>
      <c r="AQ1202" s="227"/>
    </row>
    <row r="1203" spans="1:43" s="13" customFormat="1" ht="12.75" outlineLevel="2" x14ac:dyDescent="0.2">
      <c r="A1203" s="360" t="s">
        <v>1811</v>
      </c>
      <c r="B1203" s="361" t="s">
        <v>2681</v>
      </c>
      <c r="C1203" s="362" t="s">
        <v>3357</v>
      </c>
      <c r="D1203" s="363"/>
      <c r="E1203" s="364"/>
      <c r="F1203" s="227">
        <v>0</v>
      </c>
      <c r="G1203" s="227">
        <v>0</v>
      </c>
      <c r="H1203" s="227">
        <f t="shared" si="146"/>
        <v>0</v>
      </c>
      <c r="I1203" s="437">
        <f t="shared" si="147"/>
        <v>0</v>
      </c>
      <c r="J1203" s="437"/>
      <c r="K1203" s="365"/>
      <c r="L1203" s="18">
        <v>0</v>
      </c>
      <c r="M1203" s="234">
        <f t="shared" si="148"/>
        <v>0</v>
      </c>
      <c r="N1203" s="365"/>
      <c r="O1203" s="18">
        <v>0</v>
      </c>
      <c r="P1203" s="234">
        <f t="shared" si="149"/>
        <v>0</v>
      </c>
      <c r="Q1203" s="353"/>
      <c r="R1203" s="226">
        <v>34683.64</v>
      </c>
      <c r="S1203" s="226">
        <v>0</v>
      </c>
      <c r="T1203" s="227">
        <v>0</v>
      </c>
      <c r="U1203" s="227">
        <v>0</v>
      </c>
      <c r="V1203" s="227">
        <v>0</v>
      </c>
      <c r="W1203" s="227">
        <v>0</v>
      </c>
      <c r="X1203" s="227">
        <v>0</v>
      </c>
      <c r="Y1203" s="227">
        <v>0</v>
      </c>
      <c r="Z1203" s="227">
        <v>0</v>
      </c>
      <c r="AA1203" s="227">
        <v>0</v>
      </c>
      <c r="AB1203" s="227">
        <v>0</v>
      </c>
      <c r="AC1203" s="227">
        <v>0</v>
      </c>
      <c r="AD1203" s="227">
        <v>0</v>
      </c>
      <c r="AE1203" s="226">
        <v>0</v>
      </c>
      <c r="AF1203" s="227">
        <v>0</v>
      </c>
      <c r="AG1203" s="227">
        <v>0</v>
      </c>
      <c r="AH1203" s="227">
        <v>0</v>
      </c>
      <c r="AI1203" s="227">
        <v>0</v>
      </c>
      <c r="AJ1203" s="227">
        <v>0</v>
      </c>
      <c r="AK1203" s="227">
        <v>0</v>
      </c>
      <c r="AL1203" s="227">
        <v>0</v>
      </c>
      <c r="AM1203" s="227">
        <v>0</v>
      </c>
      <c r="AN1203" s="227">
        <v>0</v>
      </c>
      <c r="AO1203" s="227">
        <v>0</v>
      </c>
      <c r="AP1203" s="228">
        <v>0</v>
      </c>
      <c r="AQ1203" s="227"/>
    </row>
    <row r="1204" spans="1:43" s="13" customFormat="1" ht="12.75" outlineLevel="2" x14ac:dyDescent="0.2">
      <c r="A1204" s="360" t="s">
        <v>1812</v>
      </c>
      <c r="B1204" s="361" t="s">
        <v>2682</v>
      </c>
      <c r="C1204" s="362" t="s">
        <v>3357</v>
      </c>
      <c r="D1204" s="363"/>
      <c r="E1204" s="364"/>
      <c r="F1204" s="227">
        <v>0</v>
      </c>
      <c r="G1204" s="227">
        <v>68888.31</v>
      </c>
      <c r="H1204" s="227">
        <f t="shared" si="146"/>
        <v>-68888.31</v>
      </c>
      <c r="I1204" s="437" t="str">
        <f t="shared" si="147"/>
        <v>N.M.</v>
      </c>
      <c r="J1204" s="437"/>
      <c r="K1204" s="365"/>
      <c r="L1204" s="18">
        <v>68888.31</v>
      </c>
      <c r="M1204" s="234">
        <f t="shared" si="148"/>
        <v>-68888.31</v>
      </c>
      <c r="N1204" s="365"/>
      <c r="O1204" s="18">
        <v>0</v>
      </c>
      <c r="P1204" s="234">
        <f t="shared" si="149"/>
        <v>0</v>
      </c>
      <c r="Q1204" s="353"/>
      <c r="R1204" s="226">
        <v>8898.67</v>
      </c>
      <c r="S1204" s="226">
        <v>2891</v>
      </c>
      <c r="T1204" s="227">
        <v>5782</v>
      </c>
      <c r="U1204" s="227">
        <v>8673</v>
      </c>
      <c r="V1204" s="227">
        <v>11564</v>
      </c>
      <c r="W1204" s="227">
        <v>14455</v>
      </c>
      <c r="X1204" s="227">
        <v>17349.330000000002</v>
      </c>
      <c r="Y1204" s="227">
        <v>18757.330000000002</v>
      </c>
      <c r="Z1204" s="227">
        <v>20165.330000000002</v>
      </c>
      <c r="AA1204" s="227">
        <v>64660.310000000005</v>
      </c>
      <c r="AB1204" s="227">
        <v>66068.31</v>
      </c>
      <c r="AC1204" s="227">
        <v>67476.31</v>
      </c>
      <c r="AD1204" s="227">
        <v>68888.31</v>
      </c>
      <c r="AE1204" s="226">
        <v>0</v>
      </c>
      <c r="AF1204" s="227">
        <v>0</v>
      </c>
      <c r="AG1204" s="227">
        <v>0</v>
      </c>
      <c r="AH1204" s="227">
        <v>0</v>
      </c>
      <c r="AI1204" s="227">
        <v>0</v>
      </c>
      <c r="AJ1204" s="227">
        <v>0</v>
      </c>
      <c r="AK1204" s="227">
        <v>0</v>
      </c>
      <c r="AL1204" s="227">
        <v>0</v>
      </c>
      <c r="AM1204" s="227">
        <v>0</v>
      </c>
      <c r="AN1204" s="227">
        <v>0</v>
      </c>
      <c r="AO1204" s="227">
        <v>0</v>
      </c>
      <c r="AP1204" s="228">
        <v>0</v>
      </c>
      <c r="AQ1204" s="227"/>
    </row>
    <row r="1205" spans="1:43" s="13" customFormat="1" ht="12.75" outlineLevel="2" x14ac:dyDescent="0.2">
      <c r="A1205" s="360" t="s">
        <v>1813</v>
      </c>
      <c r="B1205" s="361" t="s">
        <v>2683</v>
      </c>
      <c r="C1205" s="362" t="s">
        <v>3357</v>
      </c>
      <c r="D1205" s="363"/>
      <c r="E1205" s="364"/>
      <c r="F1205" s="227">
        <v>22605.52</v>
      </c>
      <c r="G1205" s="227">
        <v>29502</v>
      </c>
      <c r="H1205" s="227">
        <f t="shared" si="146"/>
        <v>-6896.48</v>
      </c>
      <c r="I1205" s="437">
        <f t="shared" si="147"/>
        <v>-0.233763134702732</v>
      </c>
      <c r="J1205" s="437"/>
      <c r="K1205" s="365"/>
      <c r="L1205" s="18">
        <v>29502</v>
      </c>
      <c r="M1205" s="234">
        <f t="shared" si="148"/>
        <v>-6896.48</v>
      </c>
      <c r="N1205" s="365"/>
      <c r="O1205" s="18">
        <v>21168.52</v>
      </c>
      <c r="P1205" s="234">
        <f t="shared" si="149"/>
        <v>1437</v>
      </c>
      <c r="Q1205" s="353"/>
      <c r="R1205" s="226">
        <v>0</v>
      </c>
      <c r="S1205" s="226">
        <v>0</v>
      </c>
      <c r="T1205" s="227">
        <v>0</v>
      </c>
      <c r="U1205" s="227">
        <v>0</v>
      </c>
      <c r="V1205" s="227">
        <v>0</v>
      </c>
      <c r="W1205" s="227">
        <v>0</v>
      </c>
      <c r="X1205" s="227">
        <v>0</v>
      </c>
      <c r="Y1205" s="227">
        <v>4917</v>
      </c>
      <c r="Z1205" s="227">
        <v>9834</v>
      </c>
      <c r="AA1205" s="227">
        <v>14751</v>
      </c>
      <c r="AB1205" s="227">
        <v>19668</v>
      </c>
      <c r="AC1205" s="227">
        <v>24585</v>
      </c>
      <c r="AD1205" s="227">
        <v>29502</v>
      </c>
      <c r="AE1205" s="226">
        <v>6350</v>
      </c>
      <c r="AF1205" s="227">
        <v>12700</v>
      </c>
      <c r="AG1205" s="227">
        <v>19050</v>
      </c>
      <c r="AH1205" s="227">
        <v>22745</v>
      </c>
      <c r="AI1205" s="227">
        <v>29095</v>
      </c>
      <c r="AJ1205" s="227">
        <v>35441</v>
      </c>
      <c r="AK1205" s="227">
        <v>36874</v>
      </c>
      <c r="AL1205" s="227">
        <v>38307</v>
      </c>
      <c r="AM1205" s="227">
        <v>18302.52</v>
      </c>
      <c r="AN1205" s="227">
        <v>19735.52</v>
      </c>
      <c r="AO1205" s="227">
        <v>21168.52</v>
      </c>
      <c r="AP1205" s="228">
        <v>22605.52</v>
      </c>
      <c r="AQ1205" s="227"/>
    </row>
    <row r="1206" spans="1:43" s="13" customFormat="1" ht="12.75" outlineLevel="2" x14ac:dyDescent="0.2">
      <c r="A1206" s="360" t="s">
        <v>1814</v>
      </c>
      <c r="B1206" s="361" t="s">
        <v>2684</v>
      </c>
      <c r="C1206" s="362" t="s">
        <v>3357</v>
      </c>
      <c r="D1206" s="363"/>
      <c r="E1206" s="364"/>
      <c r="F1206" s="227">
        <v>29502</v>
      </c>
      <c r="G1206" s="227">
        <v>0</v>
      </c>
      <c r="H1206" s="227">
        <f t="shared" si="146"/>
        <v>29502</v>
      </c>
      <c r="I1206" s="437" t="str">
        <f t="shared" si="147"/>
        <v>N.M.</v>
      </c>
      <c r="J1206" s="437"/>
      <c r="K1206" s="365"/>
      <c r="L1206" s="18">
        <v>0</v>
      </c>
      <c r="M1206" s="234">
        <f t="shared" si="148"/>
        <v>29502</v>
      </c>
      <c r="N1206" s="365"/>
      <c r="O1206" s="18">
        <v>24585</v>
      </c>
      <c r="P1206" s="234">
        <f t="shared" si="149"/>
        <v>4917</v>
      </c>
      <c r="Q1206" s="353"/>
      <c r="R1206" s="226">
        <v>0</v>
      </c>
      <c r="S1206" s="226">
        <v>0</v>
      </c>
      <c r="T1206" s="227">
        <v>0</v>
      </c>
      <c r="U1206" s="227">
        <v>0</v>
      </c>
      <c r="V1206" s="227">
        <v>0</v>
      </c>
      <c r="W1206" s="227">
        <v>0</v>
      </c>
      <c r="X1206" s="227">
        <v>0</v>
      </c>
      <c r="Y1206" s="227">
        <v>0</v>
      </c>
      <c r="Z1206" s="227">
        <v>0</v>
      </c>
      <c r="AA1206" s="227">
        <v>0</v>
      </c>
      <c r="AB1206" s="227">
        <v>0</v>
      </c>
      <c r="AC1206" s="227">
        <v>0</v>
      </c>
      <c r="AD1206" s="227">
        <v>0</v>
      </c>
      <c r="AE1206" s="226">
        <v>0</v>
      </c>
      <c r="AF1206" s="227">
        <v>0</v>
      </c>
      <c r="AG1206" s="227">
        <v>0</v>
      </c>
      <c r="AH1206" s="227">
        <v>0</v>
      </c>
      <c r="AI1206" s="227">
        <v>0</v>
      </c>
      <c r="AJ1206" s="227">
        <v>0</v>
      </c>
      <c r="AK1206" s="227">
        <v>4917</v>
      </c>
      <c r="AL1206" s="227">
        <v>9834</v>
      </c>
      <c r="AM1206" s="227">
        <v>14751</v>
      </c>
      <c r="AN1206" s="227">
        <v>19668</v>
      </c>
      <c r="AO1206" s="227">
        <v>24585</v>
      </c>
      <c r="AP1206" s="228">
        <v>29502</v>
      </c>
      <c r="AQ1206" s="227"/>
    </row>
    <row r="1207" spans="1:43" s="13" customFormat="1" ht="12.75" outlineLevel="2" x14ac:dyDescent="0.2">
      <c r="A1207" s="360" t="s">
        <v>1815</v>
      </c>
      <c r="B1207" s="361" t="s">
        <v>2685</v>
      </c>
      <c r="C1207" s="362" t="s">
        <v>3471</v>
      </c>
      <c r="D1207" s="363"/>
      <c r="E1207" s="364"/>
      <c r="F1207" s="227">
        <v>1356861.95</v>
      </c>
      <c r="G1207" s="227">
        <v>-2033556.4</v>
      </c>
      <c r="H1207" s="227">
        <f t="shared" si="146"/>
        <v>3390418.3499999996</v>
      </c>
      <c r="I1207" s="437">
        <f t="shared" si="147"/>
        <v>1.6672359566717696</v>
      </c>
      <c r="J1207" s="437"/>
      <c r="K1207" s="365"/>
      <c r="L1207" s="18">
        <v>-2033556.4</v>
      </c>
      <c r="M1207" s="234">
        <f t="shared" si="148"/>
        <v>3390418.3499999996</v>
      </c>
      <c r="N1207" s="365"/>
      <c r="O1207" s="18">
        <v>3211468.62</v>
      </c>
      <c r="P1207" s="234">
        <f t="shared" si="149"/>
        <v>-1854606.6700000002</v>
      </c>
      <c r="Q1207" s="353"/>
      <c r="R1207" s="226">
        <v>-10295726.23</v>
      </c>
      <c r="S1207" s="226">
        <v>-9318554.5030000005</v>
      </c>
      <c r="T1207" s="227">
        <v>-21739452.670000002</v>
      </c>
      <c r="U1207" s="227">
        <v>-5139568.83</v>
      </c>
      <c r="V1207" s="227">
        <v>-1890403.72</v>
      </c>
      <c r="W1207" s="227">
        <v>-1352460.65</v>
      </c>
      <c r="X1207" s="227">
        <v>-178204.245</v>
      </c>
      <c r="Y1207" s="227">
        <v>-3298320.2250000001</v>
      </c>
      <c r="Z1207" s="227">
        <v>-15198021.151000001</v>
      </c>
      <c r="AA1207" s="227">
        <v>-7346931.2419999996</v>
      </c>
      <c r="AB1207" s="227">
        <v>-9704425.5</v>
      </c>
      <c r="AC1207" s="227">
        <v>-13644849.5</v>
      </c>
      <c r="AD1207" s="227">
        <v>-2033556.4</v>
      </c>
      <c r="AE1207" s="226">
        <v>-5701031.6710000001</v>
      </c>
      <c r="AF1207" s="227">
        <v>-3494745.409</v>
      </c>
      <c r="AG1207" s="227">
        <v>-1359786.929</v>
      </c>
      <c r="AH1207" s="227">
        <v>-5513520.8629999999</v>
      </c>
      <c r="AI1207" s="227">
        <v>-923232.51599999995</v>
      </c>
      <c r="AJ1207" s="227">
        <v>-9505552.5120000001</v>
      </c>
      <c r="AK1207" s="227">
        <v>3068195.4440000001</v>
      </c>
      <c r="AL1207" s="227">
        <v>3442198.838</v>
      </c>
      <c r="AM1207" s="227">
        <v>-5678675.9859999996</v>
      </c>
      <c r="AN1207" s="227">
        <v>-74276.41</v>
      </c>
      <c r="AO1207" s="227">
        <v>3211468.62</v>
      </c>
      <c r="AP1207" s="228">
        <v>1356861.95</v>
      </c>
      <c r="AQ1207" s="227"/>
    </row>
    <row r="1208" spans="1:43" s="13" customFormat="1" ht="12.75" outlineLevel="2" x14ac:dyDescent="0.2">
      <c r="A1208" s="360" t="s">
        <v>1816</v>
      </c>
      <c r="B1208" s="361" t="s">
        <v>2686</v>
      </c>
      <c r="C1208" s="362" t="s">
        <v>3472</v>
      </c>
      <c r="D1208" s="363"/>
      <c r="E1208" s="364"/>
      <c r="F1208" s="227">
        <v>0</v>
      </c>
      <c r="G1208" s="227">
        <v>0</v>
      </c>
      <c r="H1208" s="227">
        <f t="shared" si="146"/>
        <v>0</v>
      </c>
      <c r="I1208" s="437">
        <f t="shared" si="147"/>
        <v>0</v>
      </c>
      <c r="J1208" s="437"/>
      <c r="K1208" s="365"/>
      <c r="L1208" s="18">
        <v>0</v>
      </c>
      <c r="M1208" s="234">
        <f t="shared" si="148"/>
        <v>0</v>
      </c>
      <c r="N1208" s="365"/>
      <c r="O1208" s="18">
        <v>0</v>
      </c>
      <c r="P1208" s="234">
        <f t="shared" si="149"/>
        <v>0</v>
      </c>
      <c r="Q1208" s="353"/>
      <c r="R1208" s="226">
        <v>-2022846.76</v>
      </c>
      <c r="S1208" s="226">
        <v>0</v>
      </c>
      <c r="T1208" s="227">
        <v>0</v>
      </c>
      <c r="U1208" s="227">
        <v>0</v>
      </c>
      <c r="V1208" s="227">
        <v>0</v>
      </c>
      <c r="W1208" s="227">
        <v>0</v>
      </c>
      <c r="X1208" s="227">
        <v>0</v>
      </c>
      <c r="Y1208" s="227">
        <v>0</v>
      </c>
      <c r="Z1208" s="227">
        <v>0</v>
      </c>
      <c r="AA1208" s="227">
        <v>0</v>
      </c>
      <c r="AB1208" s="227">
        <v>0</v>
      </c>
      <c r="AC1208" s="227">
        <v>0</v>
      </c>
      <c r="AD1208" s="227">
        <v>0</v>
      </c>
      <c r="AE1208" s="226">
        <v>0</v>
      </c>
      <c r="AF1208" s="227">
        <v>0</v>
      </c>
      <c r="AG1208" s="227">
        <v>0</v>
      </c>
      <c r="AH1208" s="227">
        <v>0</v>
      </c>
      <c r="AI1208" s="227">
        <v>0</v>
      </c>
      <c r="AJ1208" s="227">
        <v>0</v>
      </c>
      <c r="AK1208" s="227">
        <v>0</v>
      </c>
      <c r="AL1208" s="227">
        <v>0</v>
      </c>
      <c r="AM1208" s="227">
        <v>0</v>
      </c>
      <c r="AN1208" s="227">
        <v>0</v>
      </c>
      <c r="AO1208" s="227">
        <v>0</v>
      </c>
      <c r="AP1208" s="228">
        <v>0</v>
      </c>
      <c r="AQ1208" s="227"/>
    </row>
    <row r="1209" spans="1:43" s="13" customFormat="1" ht="12.75" outlineLevel="2" x14ac:dyDescent="0.2">
      <c r="A1209" s="360" t="s">
        <v>1817</v>
      </c>
      <c r="B1209" s="361" t="s">
        <v>2687</v>
      </c>
      <c r="C1209" s="362" t="s">
        <v>3472</v>
      </c>
      <c r="D1209" s="363"/>
      <c r="E1209" s="364"/>
      <c r="F1209" s="227">
        <v>0</v>
      </c>
      <c r="G1209" s="227">
        <v>0</v>
      </c>
      <c r="H1209" s="227">
        <f t="shared" si="146"/>
        <v>0</v>
      </c>
      <c r="I1209" s="437">
        <f t="shared" si="147"/>
        <v>0</v>
      </c>
      <c r="J1209" s="437"/>
      <c r="K1209" s="365"/>
      <c r="L1209" s="18">
        <v>0</v>
      </c>
      <c r="M1209" s="234">
        <f t="shared" si="148"/>
        <v>0</v>
      </c>
      <c r="N1209" s="365"/>
      <c r="O1209" s="18">
        <v>0</v>
      </c>
      <c r="P1209" s="234">
        <f t="shared" si="149"/>
        <v>0</v>
      </c>
      <c r="Q1209" s="353"/>
      <c r="R1209" s="226">
        <v>2185828.2999999998</v>
      </c>
      <c r="S1209" s="226">
        <v>0</v>
      </c>
      <c r="T1209" s="227">
        <v>0</v>
      </c>
      <c r="U1209" s="227">
        <v>0</v>
      </c>
      <c r="V1209" s="227">
        <v>0</v>
      </c>
      <c r="W1209" s="227">
        <v>0</v>
      </c>
      <c r="X1209" s="227">
        <v>0</v>
      </c>
      <c r="Y1209" s="227">
        <v>0</v>
      </c>
      <c r="Z1209" s="227">
        <v>0</v>
      </c>
      <c r="AA1209" s="227">
        <v>0</v>
      </c>
      <c r="AB1209" s="227">
        <v>0</v>
      </c>
      <c r="AC1209" s="227">
        <v>0</v>
      </c>
      <c r="AD1209" s="227">
        <v>0</v>
      </c>
      <c r="AE1209" s="226">
        <v>0</v>
      </c>
      <c r="AF1209" s="227">
        <v>0</v>
      </c>
      <c r="AG1209" s="227">
        <v>0</v>
      </c>
      <c r="AH1209" s="227">
        <v>0</v>
      </c>
      <c r="AI1209" s="227">
        <v>0</v>
      </c>
      <c r="AJ1209" s="227">
        <v>0</v>
      </c>
      <c r="AK1209" s="227">
        <v>0</v>
      </c>
      <c r="AL1209" s="227">
        <v>0</v>
      </c>
      <c r="AM1209" s="227">
        <v>0</v>
      </c>
      <c r="AN1209" s="227">
        <v>0</v>
      </c>
      <c r="AO1209" s="227">
        <v>0</v>
      </c>
      <c r="AP1209" s="228">
        <v>0</v>
      </c>
      <c r="AQ1209" s="227"/>
    </row>
    <row r="1210" spans="1:43" s="13" customFormat="1" ht="12.75" outlineLevel="2" x14ac:dyDescent="0.2">
      <c r="A1210" s="360" t="s">
        <v>1818</v>
      </c>
      <c r="B1210" s="361" t="s">
        <v>2688</v>
      </c>
      <c r="C1210" s="362" t="s">
        <v>3472</v>
      </c>
      <c r="D1210" s="363"/>
      <c r="E1210" s="364"/>
      <c r="F1210" s="227">
        <v>0</v>
      </c>
      <c r="G1210" s="227">
        <v>337063.09</v>
      </c>
      <c r="H1210" s="227">
        <f t="shared" si="146"/>
        <v>-337063.09</v>
      </c>
      <c r="I1210" s="437" t="str">
        <f t="shared" si="147"/>
        <v>N.M.</v>
      </c>
      <c r="J1210" s="437"/>
      <c r="K1210" s="365"/>
      <c r="L1210" s="18">
        <v>337063.09</v>
      </c>
      <c r="M1210" s="234">
        <f t="shared" si="148"/>
        <v>-337063.09</v>
      </c>
      <c r="N1210" s="365"/>
      <c r="O1210" s="18">
        <v>0</v>
      </c>
      <c r="P1210" s="234">
        <f t="shared" si="149"/>
        <v>0</v>
      </c>
      <c r="Q1210" s="353"/>
      <c r="R1210" s="226">
        <v>0</v>
      </c>
      <c r="S1210" s="226">
        <v>0</v>
      </c>
      <c r="T1210" s="227">
        <v>191471.30000000002</v>
      </c>
      <c r="U1210" s="227">
        <v>41035.090000000004</v>
      </c>
      <c r="V1210" s="227">
        <v>-388751.55</v>
      </c>
      <c r="W1210" s="227">
        <v>-413585.87</v>
      </c>
      <c r="X1210" s="227">
        <v>-430264.02</v>
      </c>
      <c r="Y1210" s="227">
        <v>-530213.04</v>
      </c>
      <c r="Z1210" s="227">
        <v>-3086304.32</v>
      </c>
      <c r="AA1210" s="227">
        <v>-2953730.45</v>
      </c>
      <c r="AB1210" s="227">
        <v>-3537457.41</v>
      </c>
      <c r="AC1210" s="227">
        <v>98925.83</v>
      </c>
      <c r="AD1210" s="227">
        <v>337063.09</v>
      </c>
      <c r="AE1210" s="226">
        <v>0</v>
      </c>
      <c r="AF1210" s="227">
        <v>0</v>
      </c>
      <c r="AG1210" s="227">
        <v>0</v>
      </c>
      <c r="AH1210" s="227">
        <v>0</v>
      </c>
      <c r="AI1210" s="227">
        <v>0</v>
      </c>
      <c r="AJ1210" s="227">
        <v>0</v>
      </c>
      <c r="AK1210" s="227">
        <v>0</v>
      </c>
      <c r="AL1210" s="227">
        <v>0</v>
      </c>
      <c r="AM1210" s="227">
        <v>0</v>
      </c>
      <c r="AN1210" s="227">
        <v>0</v>
      </c>
      <c r="AO1210" s="227">
        <v>0</v>
      </c>
      <c r="AP1210" s="228">
        <v>0</v>
      </c>
      <c r="AQ1210" s="227"/>
    </row>
    <row r="1211" spans="1:43" s="13" customFormat="1" ht="12.75" outlineLevel="2" x14ac:dyDescent="0.2">
      <c r="A1211" s="360" t="s">
        <v>1819</v>
      </c>
      <c r="B1211" s="361" t="s">
        <v>2689</v>
      </c>
      <c r="C1211" s="362" t="s">
        <v>3472</v>
      </c>
      <c r="D1211" s="363"/>
      <c r="E1211" s="364"/>
      <c r="F1211" s="227">
        <v>979111.94000000006</v>
      </c>
      <c r="G1211" s="227">
        <v>0</v>
      </c>
      <c r="H1211" s="227">
        <f t="shared" si="146"/>
        <v>979111.94000000006</v>
      </c>
      <c r="I1211" s="437" t="str">
        <f t="shared" si="147"/>
        <v>N.M.</v>
      </c>
      <c r="J1211" s="437"/>
      <c r="K1211" s="365"/>
      <c r="L1211" s="18">
        <v>0</v>
      </c>
      <c r="M1211" s="234">
        <f t="shared" si="148"/>
        <v>979111.94000000006</v>
      </c>
      <c r="N1211" s="365"/>
      <c r="O1211" s="18">
        <v>503660.26</v>
      </c>
      <c r="P1211" s="234">
        <f t="shared" si="149"/>
        <v>475451.68000000005</v>
      </c>
      <c r="Q1211" s="353"/>
      <c r="R1211" s="226">
        <v>0</v>
      </c>
      <c r="S1211" s="226">
        <v>0</v>
      </c>
      <c r="T1211" s="227">
        <v>0</v>
      </c>
      <c r="U1211" s="227">
        <v>0</v>
      </c>
      <c r="V1211" s="227">
        <v>0</v>
      </c>
      <c r="W1211" s="227">
        <v>0</v>
      </c>
      <c r="X1211" s="227">
        <v>0</v>
      </c>
      <c r="Y1211" s="227">
        <v>0</v>
      </c>
      <c r="Z1211" s="227">
        <v>0</v>
      </c>
      <c r="AA1211" s="227">
        <v>0</v>
      </c>
      <c r="AB1211" s="227">
        <v>0</v>
      </c>
      <c r="AC1211" s="227">
        <v>0</v>
      </c>
      <c r="AD1211" s="227">
        <v>0</v>
      </c>
      <c r="AE1211" s="226">
        <v>0</v>
      </c>
      <c r="AF1211" s="227">
        <v>966108.62</v>
      </c>
      <c r="AG1211" s="227">
        <v>742154.63</v>
      </c>
      <c r="AH1211" s="227">
        <v>-45395.18</v>
      </c>
      <c r="AI1211" s="227">
        <v>-147710.69</v>
      </c>
      <c r="AJ1211" s="227">
        <v>-336245.33</v>
      </c>
      <c r="AK1211" s="227">
        <v>-144872.79</v>
      </c>
      <c r="AL1211" s="227">
        <v>-983613.55</v>
      </c>
      <c r="AM1211" s="227">
        <v>-1164679.71</v>
      </c>
      <c r="AN1211" s="227">
        <v>-66097.33</v>
      </c>
      <c r="AO1211" s="227">
        <v>503660.26</v>
      </c>
      <c r="AP1211" s="228">
        <v>979111.94000000006</v>
      </c>
      <c r="AQ1211" s="227"/>
    </row>
    <row r="1212" spans="1:43" s="13" customFormat="1" ht="12.75" outlineLevel="2" x14ac:dyDescent="0.2">
      <c r="A1212" s="360" t="s">
        <v>1820</v>
      </c>
      <c r="B1212" s="361" t="s">
        <v>2690</v>
      </c>
      <c r="C1212" s="362" t="s">
        <v>3473</v>
      </c>
      <c r="D1212" s="363"/>
      <c r="E1212" s="364"/>
      <c r="F1212" s="227">
        <v>-1283290.6299999999</v>
      </c>
      <c r="G1212" s="227">
        <v>-936804.71</v>
      </c>
      <c r="H1212" s="227">
        <f t="shared" si="146"/>
        <v>-346485.91999999993</v>
      </c>
      <c r="I1212" s="437">
        <f t="shared" si="147"/>
        <v>-0.3698592847595738</v>
      </c>
      <c r="J1212" s="437"/>
      <c r="K1212" s="365"/>
      <c r="L1212" s="18">
        <v>-936804.71</v>
      </c>
      <c r="M1212" s="234">
        <f t="shared" si="148"/>
        <v>-346485.91999999993</v>
      </c>
      <c r="N1212" s="365"/>
      <c r="O1212" s="18">
        <v>-705953.33</v>
      </c>
      <c r="P1212" s="234">
        <f t="shared" si="149"/>
        <v>-577337.29999999993</v>
      </c>
      <c r="Q1212" s="353"/>
      <c r="R1212" s="226">
        <v>640870.71</v>
      </c>
      <c r="S1212" s="226">
        <v>0</v>
      </c>
      <c r="T1212" s="227">
        <v>8102.59</v>
      </c>
      <c r="U1212" s="227">
        <v>5064.9400000000005</v>
      </c>
      <c r="V1212" s="227">
        <v>-371840.55</v>
      </c>
      <c r="W1212" s="227">
        <v>-359593.46</v>
      </c>
      <c r="X1212" s="227">
        <v>-354118.25</v>
      </c>
      <c r="Y1212" s="227">
        <v>-366692.39</v>
      </c>
      <c r="Z1212" s="227">
        <v>-378429.27</v>
      </c>
      <c r="AA1212" s="227">
        <v>-301973.91000000003</v>
      </c>
      <c r="AB1212" s="227">
        <v>-304695.27</v>
      </c>
      <c r="AC1212" s="227">
        <v>-321606.28000000003</v>
      </c>
      <c r="AD1212" s="227">
        <v>-936804.71</v>
      </c>
      <c r="AE1212" s="226">
        <v>0</v>
      </c>
      <c r="AF1212" s="227">
        <v>-9236.3000000000011</v>
      </c>
      <c r="AG1212" s="227">
        <v>75014.69</v>
      </c>
      <c r="AH1212" s="227">
        <v>12173.28</v>
      </c>
      <c r="AI1212" s="227">
        <v>20271.87</v>
      </c>
      <c r="AJ1212" s="227">
        <v>14122.68</v>
      </c>
      <c r="AK1212" s="227">
        <v>-35193.5</v>
      </c>
      <c r="AL1212" s="227">
        <v>-56141.5</v>
      </c>
      <c r="AM1212" s="227">
        <v>-32242.21</v>
      </c>
      <c r="AN1212" s="227">
        <v>-1253575.4099999999</v>
      </c>
      <c r="AO1212" s="227">
        <v>-705953.33</v>
      </c>
      <c r="AP1212" s="228">
        <v>-1283290.6299999999</v>
      </c>
      <c r="AQ1212" s="227"/>
    </row>
    <row r="1213" spans="1:43" s="13" customFormat="1" ht="12.75" outlineLevel="2" x14ac:dyDescent="0.2">
      <c r="A1213" s="360" t="s">
        <v>1821</v>
      </c>
      <c r="B1213" s="361" t="s">
        <v>2691</v>
      </c>
      <c r="C1213" s="362" t="s">
        <v>3474</v>
      </c>
      <c r="D1213" s="363"/>
      <c r="E1213" s="364"/>
      <c r="F1213" s="227">
        <v>0</v>
      </c>
      <c r="G1213" s="227">
        <v>0</v>
      </c>
      <c r="H1213" s="227">
        <f t="shared" si="146"/>
        <v>0</v>
      </c>
      <c r="I1213" s="437">
        <f t="shared" si="147"/>
        <v>0</v>
      </c>
      <c r="J1213" s="437"/>
      <c r="K1213" s="365"/>
      <c r="L1213" s="18">
        <v>0</v>
      </c>
      <c r="M1213" s="234">
        <f t="shared" si="148"/>
        <v>0</v>
      </c>
      <c r="N1213" s="365"/>
      <c r="O1213" s="18">
        <v>0</v>
      </c>
      <c r="P1213" s="234">
        <f t="shared" si="149"/>
        <v>0</v>
      </c>
      <c r="Q1213" s="353"/>
      <c r="R1213" s="226">
        <v>-3350.53</v>
      </c>
      <c r="S1213" s="226">
        <v>0</v>
      </c>
      <c r="T1213" s="227">
        <v>0</v>
      </c>
      <c r="U1213" s="227">
        <v>0</v>
      </c>
      <c r="V1213" s="227">
        <v>0</v>
      </c>
      <c r="W1213" s="227">
        <v>0</v>
      </c>
      <c r="X1213" s="227">
        <v>0</v>
      </c>
      <c r="Y1213" s="227">
        <v>0</v>
      </c>
      <c r="Z1213" s="227">
        <v>0</v>
      </c>
      <c r="AA1213" s="227">
        <v>0</v>
      </c>
      <c r="AB1213" s="227">
        <v>0</v>
      </c>
      <c r="AC1213" s="227">
        <v>0</v>
      </c>
      <c r="AD1213" s="227">
        <v>0</v>
      </c>
      <c r="AE1213" s="226">
        <v>0</v>
      </c>
      <c r="AF1213" s="227">
        <v>0</v>
      </c>
      <c r="AG1213" s="227">
        <v>0</v>
      </c>
      <c r="AH1213" s="227">
        <v>0</v>
      </c>
      <c r="AI1213" s="227">
        <v>0</v>
      </c>
      <c r="AJ1213" s="227">
        <v>0</v>
      </c>
      <c r="AK1213" s="227">
        <v>0</v>
      </c>
      <c r="AL1213" s="227">
        <v>0</v>
      </c>
      <c r="AM1213" s="227">
        <v>0</v>
      </c>
      <c r="AN1213" s="227">
        <v>0</v>
      </c>
      <c r="AO1213" s="227">
        <v>0</v>
      </c>
      <c r="AP1213" s="228">
        <v>0</v>
      </c>
      <c r="AQ1213" s="227"/>
    </row>
    <row r="1214" spans="1:43" s="13" customFormat="1" ht="12.75" outlineLevel="2" x14ac:dyDescent="0.2">
      <c r="A1214" s="360" t="s">
        <v>1822</v>
      </c>
      <c r="B1214" s="361" t="s">
        <v>2692</v>
      </c>
      <c r="C1214" s="362" t="s">
        <v>3474</v>
      </c>
      <c r="D1214" s="363"/>
      <c r="E1214" s="364"/>
      <c r="F1214" s="227">
        <v>0</v>
      </c>
      <c r="G1214" s="227">
        <v>-337063.47000000003</v>
      </c>
      <c r="H1214" s="227">
        <f t="shared" si="146"/>
        <v>337063.47000000003</v>
      </c>
      <c r="I1214" s="437" t="str">
        <f t="shared" si="147"/>
        <v>N.M.</v>
      </c>
      <c r="J1214" s="437"/>
      <c r="K1214" s="365"/>
      <c r="L1214" s="18">
        <v>-337063.47000000003</v>
      </c>
      <c r="M1214" s="234">
        <f t="shared" si="148"/>
        <v>337063.47000000003</v>
      </c>
      <c r="N1214" s="365"/>
      <c r="O1214" s="18">
        <v>0</v>
      </c>
      <c r="P1214" s="234">
        <f t="shared" si="149"/>
        <v>0</v>
      </c>
      <c r="Q1214" s="353"/>
      <c r="R1214" s="226">
        <v>85394.99</v>
      </c>
      <c r="S1214" s="226">
        <v>0</v>
      </c>
      <c r="T1214" s="227">
        <v>2500.7400000000002</v>
      </c>
      <c r="U1214" s="227">
        <v>1563.2</v>
      </c>
      <c r="V1214" s="227">
        <v>-114762.5</v>
      </c>
      <c r="W1214" s="227">
        <v>-110982.64</v>
      </c>
      <c r="X1214" s="227">
        <v>-109292.82</v>
      </c>
      <c r="Y1214" s="227">
        <v>-113173.62</v>
      </c>
      <c r="Z1214" s="227">
        <v>-116796.02</v>
      </c>
      <c r="AA1214" s="227">
        <v>-93199.32</v>
      </c>
      <c r="AB1214" s="227">
        <v>-94039.21</v>
      </c>
      <c r="AC1214" s="227">
        <v>-98925.83</v>
      </c>
      <c r="AD1214" s="227">
        <v>-337063.47000000003</v>
      </c>
      <c r="AE1214" s="226">
        <v>0</v>
      </c>
      <c r="AF1214" s="227">
        <v>0</v>
      </c>
      <c r="AG1214" s="227">
        <v>0</v>
      </c>
      <c r="AH1214" s="227">
        <v>0</v>
      </c>
      <c r="AI1214" s="227">
        <v>0</v>
      </c>
      <c r="AJ1214" s="227">
        <v>0</v>
      </c>
      <c r="AK1214" s="227">
        <v>0</v>
      </c>
      <c r="AL1214" s="227">
        <v>0</v>
      </c>
      <c r="AM1214" s="227">
        <v>0</v>
      </c>
      <c r="AN1214" s="227">
        <v>0</v>
      </c>
      <c r="AO1214" s="227">
        <v>0</v>
      </c>
      <c r="AP1214" s="228">
        <v>0</v>
      </c>
      <c r="AQ1214" s="227"/>
    </row>
    <row r="1215" spans="1:43" s="13" customFormat="1" ht="12.75" outlineLevel="2" x14ac:dyDescent="0.2">
      <c r="A1215" s="360" t="s">
        <v>1823</v>
      </c>
      <c r="B1215" s="361" t="s">
        <v>2693</v>
      </c>
      <c r="C1215" s="362" t="s">
        <v>3474</v>
      </c>
      <c r="D1215" s="363"/>
      <c r="E1215" s="364"/>
      <c r="F1215" s="227">
        <v>-287971.95</v>
      </c>
      <c r="G1215" s="227">
        <v>0</v>
      </c>
      <c r="H1215" s="227">
        <f t="shared" si="146"/>
        <v>-287971.95</v>
      </c>
      <c r="I1215" s="437" t="str">
        <f t="shared" si="147"/>
        <v>N.M.</v>
      </c>
      <c r="J1215" s="437"/>
      <c r="K1215" s="365"/>
      <c r="L1215" s="18">
        <v>0</v>
      </c>
      <c r="M1215" s="234">
        <f t="shared" si="148"/>
        <v>-287971.95</v>
      </c>
      <c r="N1215" s="365"/>
      <c r="O1215" s="18">
        <v>-143077.85</v>
      </c>
      <c r="P1215" s="234">
        <f t="shared" si="149"/>
        <v>-144894.1</v>
      </c>
      <c r="Q1215" s="353"/>
      <c r="R1215" s="226">
        <v>0</v>
      </c>
      <c r="S1215" s="226">
        <v>0</v>
      </c>
      <c r="T1215" s="227">
        <v>0</v>
      </c>
      <c r="U1215" s="227">
        <v>0</v>
      </c>
      <c r="V1215" s="227">
        <v>0</v>
      </c>
      <c r="W1215" s="227">
        <v>0</v>
      </c>
      <c r="X1215" s="227">
        <v>0</v>
      </c>
      <c r="Y1215" s="227">
        <v>0</v>
      </c>
      <c r="Z1215" s="227">
        <v>0</v>
      </c>
      <c r="AA1215" s="227">
        <v>0</v>
      </c>
      <c r="AB1215" s="227">
        <v>0</v>
      </c>
      <c r="AC1215" s="227">
        <v>0</v>
      </c>
      <c r="AD1215" s="227">
        <v>0</v>
      </c>
      <c r="AE1215" s="226">
        <v>0</v>
      </c>
      <c r="AF1215" s="227">
        <v>-2846.06</v>
      </c>
      <c r="AG1215" s="227">
        <v>23114.86</v>
      </c>
      <c r="AH1215" s="227">
        <v>2941.94</v>
      </c>
      <c r="AI1215" s="227">
        <v>4899.13</v>
      </c>
      <c r="AJ1215" s="227">
        <v>3413.03</v>
      </c>
      <c r="AK1215" s="227">
        <v>-8505.24</v>
      </c>
      <c r="AL1215" s="227">
        <v>-13567.78</v>
      </c>
      <c r="AM1215" s="227">
        <v>-7792.02</v>
      </c>
      <c r="AN1215" s="227">
        <v>-302953.17</v>
      </c>
      <c r="AO1215" s="227">
        <v>-143077.85</v>
      </c>
      <c r="AP1215" s="228">
        <v>-287971.95</v>
      </c>
      <c r="AQ1215" s="227"/>
    </row>
    <row r="1216" spans="1:43" s="13" customFormat="1" ht="12.75" outlineLevel="2" x14ac:dyDescent="0.2">
      <c r="A1216" s="360" t="s">
        <v>1824</v>
      </c>
      <c r="B1216" s="361" t="s">
        <v>2694</v>
      </c>
      <c r="C1216" s="362" t="s">
        <v>3475</v>
      </c>
      <c r="D1216" s="363"/>
      <c r="E1216" s="364"/>
      <c r="F1216" s="227">
        <v>84012454.849999994</v>
      </c>
      <c r="G1216" s="227">
        <v>58593068.259999998</v>
      </c>
      <c r="H1216" s="227">
        <f t="shared" si="146"/>
        <v>25419386.589999996</v>
      </c>
      <c r="I1216" s="437">
        <f t="shared" si="147"/>
        <v>0.43382924541866275</v>
      </c>
      <c r="J1216" s="437"/>
      <c r="K1216" s="365"/>
      <c r="L1216" s="18">
        <v>58593068.259999998</v>
      </c>
      <c r="M1216" s="234">
        <f t="shared" si="148"/>
        <v>25419386.589999996</v>
      </c>
      <c r="N1216" s="365"/>
      <c r="O1216" s="18">
        <v>73892217.980000004</v>
      </c>
      <c r="P1216" s="234">
        <f t="shared" si="149"/>
        <v>10120236.86999999</v>
      </c>
      <c r="Q1216" s="353"/>
      <c r="R1216" s="226">
        <v>226818190.63999999</v>
      </c>
      <c r="S1216" s="226">
        <v>0</v>
      </c>
      <c r="T1216" s="227">
        <v>2227366.6</v>
      </c>
      <c r="U1216" s="227">
        <v>4442428.59</v>
      </c>
      <c r="V1216" s="227">
        <v>7230976.4900000002</v>
      </c>
      <c r="W1216" s="227">
        <v>8911060.9800000004</v>
      </c>
      <c r="X1216" s="227">
        <v>10028276</v>
      </c>
      <c r="Y1216" s="227">
        <v>13601099.279999999</v>
      </c>
      <c r="Z1216" s="227">
        <v>24291274.289999999</v>
      </c>
      <c r="AA1216" s="227">
        <v>26331756.440000001</v>
      </c>
      <c r="AB1216" s="227">
        <v>37117375.520000003</v>
      </c>
      <c r="AC1216" s="227">
        <v>44264165.450000003</v>
      </c>
      <c r="AD1216" s="227">
        <v>58593068.259999998</v>
      </c>
      <c r="AE1216" s="226">
        <v>0</v>
      </c>
      <c r="AF1216" s="227">
        <v>2144235.1</v>
      </c>
      <c r="AG1216" s="227">
        <v>673899.97</v>
      </c>
      <c r="AH1216" s="227">
        <v>9950441.6899999995</v>
      </c>
      <c r="AI1216" s="227">
        <v>11731970.130000001</v>
      </c>
      <c r="AJ1216" s="227">
        <v>17242159.625</v>
      </c>
      <c r="AK1216" s="227">
        <v>22067004.170000002</v>
      </c>
      <c r="AL1216" s="227">
        <v>28509532.27</v>
      </c>
      <c r="AM1216" s="227">
        <v>37594698.267999999</v>
      </c>
      <c r="AN1216" s="227">
        <v>47000089.159999996</v>
      </c>
      <c r="AO1216" s="227">
        <v>73892217.980000004</v>
      </c>
      <c r="AP1216" s="228">
        <v>84012454.849999994</v>
      </c>
      <c r="AQ1216" s="227"/>
    </row>
    <row r="1217" spans="1:43" s="13" customFormat="1" ht="12.75" outlineLevel="2" x14ac:dyDescent="0.2">
      <c r="A1217" s="360" t="s">
        <v>1825</v>
      </c>
      <c r="B1217" s="361" t="s">
        <v>2695</v>
      </c>
      <c r="C1217" s="362" t="s">
        <v>3476</v>
      </c>
      <c r="D1217" s="363"/>
      <c r="E1217" s="364"/>
      <c r="F1217" s="227">
        <v>1042121.87</v>
      </c>
      <c r="G1217" s="227">
        <v>1381553.02</v>
      </c>
      <c r="H1217" s="227">
        <f t="shared" si="146"/>
        <v>-339431.15</v>
      </c>
      <c r="I1217" s="437">
        <f t="shared" si="147"/>
        <v>-0.24568810974768093</v>
      </c>
      <c r="J1217" s="437"/>
      <c r="K1217" s="365"/>
      <c r="L1217" s="18">
        <v>1381553.02</v>
      </c>
      <c r="M1217" s="234">
        <f t="shared" si="148"/>
        <v>-339431.15</v>
      </c>
      <c r="N1217" s="365"/>
      <c r="O1217" s="18">
        <v>1020932.69</v>
      </c>
      <c r="P1217" s="234">
        <f t="shared" si="149"/>
        <v>21189.180000000051</v>
      </c>
      <c r="Q1217" s="353"/>
      <c r="R1217" s="226">
        <v>1732597.27</v>
      </c>
      <c r="S1217" s="226">
        <v>0</v>
      </c>
      <c r="T1217" s="227">
        <v>0</v>
      </c>
      <c r="U1217" s="227">
        <v>0</v>
      </c>
      <c r="V1217" s="227">
        <v>0</v>
      </c>
      <c r="W1217" s="227">
        <v>0</v>
      </c>
      <c r="X1217" s="227">
        <v>0</v>
      </c>
      <c r="Y1217" s="227">
        <v>0</v>
      </c>
      <c r="Z1217" s="227">
        <v>0</v>
      </c>
      <c r="AA1217" s="227">
        <v>0</v>
      </c>
      <c r="AB1217" s="227">
        <v>0</v>
      </c>
      <c r="AC1217" s="227">
        <v>0</v>
      </c>
      <c r="AD1217" s="227">
        <v>1381553.02</v>
      </c>
      <c r="AE1217" s="226">
        <v>0</v>
      </c>
      <c r="AF1217" s="227">
        <v>0</v>
      </c>
      <c r="AG1217" s="227">
        <v>0</v>
      </c>
      <c r="AH1217" s="227">
        <v>0</v>
      </c>
      <c r="AI1217" s="227">
        <v>0</v>
      </c>
      <c r="AJ1217" s="227">
        <v>0</v>
      </c>
      <c r="AK1217" s="227">
        <v>0</v>
      </c>
      <c r="AL1217" s="227">
        <v>213616</v>
      </c>
      <c r="AM1217" s="227">
        <v>213616</v>
      </c>
      <c r="AN1217" s="227">
        <v>213616</v>
      </c>
      <c r="AO1217" s="227">
        <v>1020932.69</v>
      </c>
      <c r="AP1217" s="228">
        <v>1042121.87</v>
      </c>
      <c r="AQ1217" s="227"/>
    </row>
    <row r="1218" spans="1:43" s="13" customFormat="1" ht="12.75" outlineLevel="2" x14ac:dyDescent="0.2">
      <c r="A1218" s="360" t="s">
        <v>1826</v>
      </c>
      <c r="B1218" s="361" t="s">
        <v>2696</v>
      </c>
      <c r="C1218" s="362" t="s">
        <v>3477</v>
      </c>
      <c r="D1218" s="363"/>
      <c r="E1218" s="364"/>
      <c r="F1218" s="227">
        <v>1376225.47</v>
      </c>
      <c r="G1218" s="227">
        <v>638797.23</v>
      </c>
      <c r="H1218" s="227">
        <f t="shared" si="146"/>
        <v>737428.24</v>
      </c>
      <c r="I1218" s="437">
        <f t="shared" si="147"/>
        <v>1.1544011234989231</v>
      </c>
      <c r="J1218" s="437"/>
      <c r="K1218" s="365"/>
      <c r="L1218" s="18">
        <v>638797.23</v>
      </c>
      <c r="M1218" s="234">
        <f t="shared" si="148"/>
        <v>737428.24</v>
      </c>
      <c r="N1218" s="365"/>
      <c r="O1218" s="18">
        <v>1369027.34</v>
      </c>
      <c r="P1218" s="234">
        <f t="shared" si="149"/>
        <v>7198.1299999998882</v>
      </c>
      <c r="Q1218" s="353"/>
      <c r="R1218" s="226">
        <v>898267.61</v>
      </c>
      <c r="S1218" s="226">
        <v>0</v>
      </c>
      <c r="T1218" s="227">
        <v>0</v>
      </c>
      <c r="U1218" s="227">
        <v>0</v>
      </c>
      <c r="V1218" s="227">
        <v>0</v>
      </c>
      <c r="W1218" s="227">
        <v>0</v>
      </c>
      <c r="X1218" s="227">
        <v>0</v>
      </c>
      <c r="Y1218" s="227">
        <v>7955.6900000000005</v>
      </c>
      <c r="Z1218" s="227">
        <v>10636.57</v>
      </c>
      <c r="AA1218" s="227">
        <v>13312.4</v>
      </c>
      <c r="AB1218" s="227">
        <v>13312.4</v>
      </c>
      <c r="AC1218" s="227">
        <v>27110.86</v>
      </c>
      <c r="AD1218" s="227">
        <v>638797.23</v>
      </c>
      <c r="AE1218" s="226">
        <v>0</v>
      </c>
      <c r="AF1218" s="227">
        <v>0</v>
      </c>
      <c r="AG1218" s="227">
        <v>0</v>
      </c>
      <c r="AH1218" s="227">
        <v>44730.98</v>
      </c>
      <c r="AI1218" s="227">
        <v>44730.98</v>
      </c>
      <c r="AJ1218" s="227">
        <v>44730.98</v>
      </c>
      <c r="AK1218" s="227">
        <v>88386.14</v>
      </c>
      <c r="AL1218" s="227">
        <v>103684.04000000001</v>
      </c>
      <c r="AM1218" s="227">
        <v>103684.04000000001</v>
      </c>
      <c r="AN1218" s="227">
        <v>1369027.34</v>
      </c>
      <c r="AO1218" s="227">
        <v>1369027.34</v>
      </c>
      <c r="AP1218" s="228">
        <v>1376225.47</v>
      </c>
      <c r="AQ1218" s="227"/>
    </row>
    <row r="1219" spans="1:43" s="13" customFormat="1" ht="12.75" outlineLevel="2" x14ac:dyDescent="0.2">
      <c r="A1219" s="360" t="s">
        <v>1827</v>
      </c>
      <c r="B1219" s="361" t="s">
        <v>2697</v>
      </c>
      <c r="C1219" s="362" t="s">
        <v>3478</v>
      </c>
      <c r="D1219" s="363"/>
      <c r="E1219" s="364"/>
      <c r="F1219" s="227">
        <v>-113937061.31999999</v>
      </c>
      <c r="G1219" s="227">
        <v>-78157776.501000002</v>
      </c>
      <c r="H1219" s="227">
        <f t="shared" si="146"/>
        <v>-35779284.818999991</v>
      </c>
      <c r="I1219" s="437">
        <f t="shared" si="147"/>
        <v>-0.45778278785275073</v>
      </c>
      <c r="J1219" s="437"/>
      <c r="K1219" s="365"/>
      <c r="L1219" s="18">
        <v>-78157776.501000002</v>
      </c>
      <c r="M1219" s="234">
        <f t="shared" si="148"/>
        <v>-35779284.818999991</v>
      </c>
      <c r="N1219" s="365"/>
      <c r="O1219" s="18">
        <v>-100705205.98</v>
      </c>
      <c r="P1219" s="234">
        <f t="shared" si="149"/>
        <v>-13231855.339999989</v>
      </c>
      <c r="Q1219" s="353"/>
      <c r="R1219" s="226">
        <v>-218659002.12</v>
      </c>
      <c r="S1219" s="226">
        <v>0</v>
      </c>
      <c r="T1219" s="227">
        <v>-4306716.37</v>
      </c>
      <c r="U1219" s="227">
        <v>-8669281.1199999992</v>
      </c>
      <c r="V1219" s="227">
        <v>-13454173.43</v>
      </c>
      <c r="W1219" s="227">
        <v>-17697288.91</v>
      </c>
      <c r="X1219" s="227">
        <v>-21857929.030000001</v>
      </c>
      <c r="Y1219" s="227">
        <v>-26212871.440000001</v>
      </c>
      <c r="Z1219" s="227">
        <v>-30079820.73</v>
      </c>
      <c r="AA1219" s="227">
        <v>-39444836.539999999</v>
      </c>
      <c r="AB1219" s="227">
        <v>-48656425.270000003</v>
      </c>
      <c r="AC1219" s="227">
        <v>-54152483.170000002</v>
      </c>
      <c r="AD1219" s="227">
        <v>-78157776.501000002</v>
      </c>
      <c r="AE1219" s="226">
        <v>0</v>
      </c>
      <c r="AF1219" s="227">
        <v>-5697911.0600000005</v>
      </c>
      <c r="AG1219" s="227">
        <v>-10775924.279999999</v>
      </c>
      <c r="AH1219" s="227">
        <v>-15083295.119999999</v>
      </c>
      <c r="AI1219" s="227">
        <v>-19361427.16</v>
      </c>
      <c r="AJ1219" s="227">
        <v>-23546167.98</v>
      </c>
      <c r="AK1219" s="227">
        <v>-35005523.960000001</v>
      </c>
      <c r="AL1219" s="227">
        <v>-41315611.82</v>
      </c>
      <c r="AM1219" s="227">
        <v>-49166270.952</v>
      </c>
      <c r="AN1219" s="227">
        <v>-66239432.600000001</v>
      </c>
      <c r="AO1219" s="227">
        <v>-100705205.98</v>
      </c>
      <c r="AP1219" s="228">
        <v>-113937061.31999999</v>
      </c>
      <c r="AQ1219" s="227"/>
    </row>
    <row r="1220" spans="1:43" s="13" customFormat="1" ht="12.75" outlineLevel="2" x14ac:dyDescent="0.2">
      <c r="A1220" s="360" t="s">
        <v>1828</v>
      </c>
      <c r="B1220" s="361" t="s">
        <v>2698</v>
      </c>
      <c r="C1220" s="362" t="s">
        <v>3479</v>
      </c>
      <c r="D1220" s="363"/>
      <c r="E1220" s="364"/>
      <c r="F1220" s="227">
        <v>-2488587.4700000002</v>
      </c>
      <c r="G1220" s="227">
        <v>-5747385.6500000004</v>
      </c>
      <c r="H1220" s="227">
        <f t="shared" si="146"/>
        <v>3258798.18</v>
      </c>
      <c r="I1220" s="437">
        <f t="shared" si="147"/>
        <v>0.56700530962281959</v>
      </c>
      <c r="J1220" s="437"/>
      <c r="K1220" s="365"/>
      <c r="L1220" s="18">
        <v>-5747385.6500000004</v>
      </c>
      <c r="M1220" s="234">
        <f t="shared" si="148"/>
        <v>3258798.18</v>
      </c>
      <c r="N1220" s="365"/>
      <c r="O1220" s="18">
        <v>-1433679.1</v>
      </c>
      <c r="P1220" s="234">
        <f t="shared" si="149"/>
        <v>-1054908.3700000001</v>
      </c>
      <c r="Q1220" s="353"/>
      <c r="R1220" s="226">
        <v>-5195410.34</v>
      </c>
      <c r="S1220" s="226">
        <v>0</v>
      </c>
      <c r="T1220" s="227">
        <v>-37719</v>
      </c>
      <c r="U1220" s="227">
        <v>-75452</v>
      </c>
      <c r="V1220" s="227">
        <v>-113178</v>
      </c>
      <c r="W1220" s="227">
        <v>-150904</v>
      </c>
      <c r="X1220" s="227">
        <v>-188630</v>
      </c>
      <c r="Y1220" s="227">
        <v>-226356</v>
      </c>
      <c r="Z1220" s="227">
        <v>-264082</v>
      </c>
      <c r="AA1220" s="227">
        <v>-301808</v>
      </c>
      <c r="AB1220" s="227">
        <v>-377260</v>
      </c>
      <c r="AC1220" s="227">
        <v>-4669843.25</v>
      </c>
      <c r="AD1220" s="227">
        <v>-5747385.6500000004</v>
      </c>
      <c r="AE1220" s="226">
        <v>0</v>
      </c>
      <c r="AF1220" s="227">
        <v>-37726</v>
      </c>
      <c r="AG1220" s="227">
        <v>-75462</v>
      </c>
      <c r="AH1220" s="227">
        <v>-113178</v>
      </c>
      <c r="AI1220" s="227">
        <v>-150904</v>
      </c>
      <c r="AJ1220" s="227">
        <v>-188630</v>
      </c>
      <c r="AK1220" s="227">
        <v>-226356</v>
      </c>
      <c r="AL1220" s="227">
        <v>-1209685</v>
      </c>
      <c r="AM1220" s="227">
        <v>-1247411</v>
      </c>
      <c r="AN1220" s="227">
        <v>-1322863</v>
      </c>
      <c r="AO1220" s="227">
        <v>-1433679.1</v>
      </c>
      <c r="AP1220" s="228">
        <v>-2488587.4700000002</v>
      </c>
      <c r="AQ1220" s="227"/>
    </row>
    <row r="1221" spans="1:43" s="13" customFormat="1" ht="12.75" outlineLevel="2" x14ac:dyDescent="0.2">
      <c r="A1221" s="360" t="s">
        <v>1829</v>
      </c>
      <c r="B1221" s="361" t="s">
        <v>2699</v>
      </c>
      <c r="C1221" s="362" t="s">
        <v>3480</v>
      </c>
      <c r="D1221" s="363"/>
      <c r="E1221" s="364"/>
      <c r="F1221" s="227">
        <v>554515.72</v>
      </c>
      <c r="G1221" s="227">
        <v>613105.17000000004</v>
      </c>
      <c r="H1221" s="227">
        <f t="shared" si="146"/>
        <v>-58589.45000000007</v>
      </c>
      <c r="I1221" s="437">
        <f t="shared" si="147"/>
        <v>-9.5561826692800625E-2</v>
      </c>
      <c r="J1221" s="437"/>
      <c r="K1221" s="365"/>
      <c r="L1221" s="18">
        <v>613105.17000000004</v>
      </c>
      <c r="M1221" s="234">
        <f t="shared" si="148"/>
        <v>-58589.45000000007</v>
      </c>
      <c r="N1221" s="365"/>
      <c r="O1221" s="18">
        <v>508792.54000000004</v>
      </c>
      <c r="P1221" s="234">
        <f t="shared" si="149"/>
        <v>45723.179999999935</v>
      </c>
      <c r="Q1221" s="353"/>
      <c r="R1221" s="226">
        <v>699963.02</v>
      </c>
      <c r="S1221" s="226">
        <v>56572.53</v>
      </c>
      <c r="T1221" s="227">
        <v>113359.08</v>
      </c>
      <c r="U1221" s="227">
        <v>170281.74</v>
      </c>
      <c r="V1221" s="227">
        <v>227299.84</v>
      </c>
      <c r="W1221" s="227">
        <v>284341.42</v>
      </c>
      <c r="X1221" s="227">
        <v>341393.45</v>
      </c>
      <c r="Y1221" s="227">
        <v>386503.98</v>
      </c>
      <c r="Z1221" s="227">
        <v>431748.09</v>
      </c>
      <c r="AA1221" s="227">
        <v>476798.16000000003</v>
      </c>
      <c r="AB1221" s="227">
        <v>522032.79000000004</v>
      </c>
      <c r="AC1221" s="227">
        <v>567438.57999999996</v>
      </c>
      <c r="AD1221" s="227">
        <v>613105.17000000004</v>
      </c>
      <c r="AE1221" s="226">
        <v>45795.040000000001</v>
      </c>
      <c r="AF1221" s="227">
        <v>91752.36</v>
      </c>
      <c r="AG1221" s="227">
        <v>137795.82</v>
      </c>
      <c r="AH1221" s="227">
        <v>183871.18</v>
      </c>
      <c r="AI1221" s="227">
        <v>230120.67</v>
      </c>
      <c r="AJ1221" s="227">
        <v>276495.46000000002</v>
      </c>
      <c r="AK1221" s="227">
        <v>322949.98</v>
      </c>
      <c r="AL1221" s="227">
        <v>369520.23</v>
      </c>
      <c r="AM1221" s="227">
        <v>416174.4</v>
      </c>
      <c r="AN1221" s="227">
        <v>462531.34</v>
      </c>
      <c r="AO1221" s="227">
        <v>508792.54000000004</v>
      </c>
      <c r="AP1221" s="228">
        <v>554515.72</v>
      </c>
      <c r="AQ1221" s="227"/>
    </row>
    <row r="1222" spans="1:43" s="13" customFormat="1" ht="12.75" outlineLevel="2" x14ac:dyDescent="0.2">
      <c r="A1222" s="360" t="s">
        <v>1830</v>
      </c>
      <c r="B1222" s="361" t="s">
        <v>2700</v>
      </c>
      <c r="C1222" s="362" t="s">
        <v>3481</v>
      </c>
      <c r="D1222" s="363"/>
      <c r="E1222" s="364"/>
      <c r="F1222" s="227">
        <v>-1798737.8</v>
      </c>
      <c r="G1222" s="227">
        <v>-1216770.3999999999</v>
      </c>
      <c r="H1222" s="227">
        <f t="shared" si="146"/>
        <v>-581967.40000000014</v>
      </c>
      <c r="I1222" s="437">
        <f t="shared" si="147"/>
        <v>-0.47828859084672026</v>
      </c>
      <c r="J1222" s="437"/>
      <c r="K1222" s="365"/>
      <c r="L1222" s="18">
        <v>-1216770.3999999999</v>
      </c>
      <c r="M1222" s="234">
        <f t="shared" si="148"/>
        <v>-581967.40000000014</v>
      </c>
      <c r="N1222" s="365"/>
      <c r="O1222" s="18">
        <v>-819675.99</v>
      </c>
      <c r="P1222" s="234">
        <f t="shared" si="149"/>
        <v>-979061.81</v>
      </c>
      <c r="Q1222" s="353"/>
      <c r="R1222" s="226">
        <v>-227349.87</v>
      </c>
      <c r="S1222" s="226">
        <v>0</v>
      </c>
      <c r="T1222" s="227">
        <v>-7784.78</v>
      </c>
      <c r="U1222" s="227">
        <v>-20615.23</v>
      </c>
      <c r="V1222" s="227">
        <v>-57712.43</v>
      </c>
      <c r="W1222" s="227">
        <v>-81136.19</v>
      </c>
      <c r="X1222" s="227">
        <v>-104607.29000000001</v>
      </c>
      <c r="Y1222" s="227">
        <v>-115063.25</v>
      </c>
      <c r="Z1222" s="227">
        <v>-125519.22</v>
      </c>
      <c r="AA1222" s="227">
        <v>-135975.18</v>
      </c>
      <c r="AB1222" s="227">
        <v>-183018.36000000002</v>
      </c>
      <c r="AC1222" s="227">
        <v>-193474.33000000002</v>
      </c>
      <c r="AD1222" s="227">
        <v>-1216770.3999999999</v>
      </c>
      <c r="AE1222" s="226">
        <v>0</v>
      </c>
      <c r="AF1222" s="227">
        <v>-23510.95</v>
      </c>
      <c r="AG1222" s="227">
        <v>-46985.42</v>
      </c>
      <c r="AH1222" s="227">
        <v>-57441.39</v>
      </c>
      <c r="AI1222" s="227">
        <v>-80907.360000000001</v>
      </c>
      <c r="AJ1222" s="227">
        <v>-104409.67</v>
      </c>
      <c r="AK1222" s="227">
        <v>-114865.63</v>
      </c>
      <c r="AL1222" s="227">
        <v>-125321.60000000001</v>
      </c>
      <c r="AM1222" s="227">
        <v>-148849.33000000002</v>
      </c>
      <c r="AN1222" s="227">
        <v>-177524.34</v>
      </c>
      <c r="AO1222" s="227">
        <v>-819675.99</v>
      </c>
      <c r="AP1222" s="228">
        <v>-1798737.8</v>
      </c>
      <c r="AQ1222" s="227"/>
    </row>
    <row r="1223" spans="1:43" s="13" customFormat="1" ht="12.75" outlineLevel="2" x14ac:dyDescent="0.2">
      <c r="A1223" s="360" t="s">
        <v>1831</v>
      </c>
      <c r="B1223" s="361" t="s">
        <v>2701</v>
      </c>
      <c r="C1223" s="362" t="s">
        <v>3482</v>
      </c>
      <c r="D1223" s="363"/>
      <c r="E1223" s="364"/>
      <c r="F1223" s="227">
        <v>0</v>
      </c>
      <c r="G1223" s="227">
        <v>0</v>
      </c>
      <c r="H1223" s="227">
        <f t="shared" si="146"/>
        <v>0</v>
      </c>
      <c r="I1223" s="437">
        <f t="shared" si="147"/>
        <v>0</v>
      </c>
      <c r="J1223" s="437"/>
      <c r="K1223" s="365"/>
      <c r="L1223" s="18">
        <v>0</v>
      </c>
      <c r="M1223" s="234">
        <f t="shared" si="148"/>
        <v>0</v>
      </c>
      <c r="N1223" s="365"/>
      <c r="O1223" s="18">
        <v>0</v>
      </c>
      <c r="P1223" s="234">
        <f t="shared" si="149"/>
        <v>0</v>
      </c>
      <c r="Q1223" s="353"/>
      <c r="R1223" s="226">
        <v>-26</v>
      </c>
      <c r="S1223" s="226">
        <v>0</v>
      </c>
      <c r="T1223" s="227">
        <v>0</v>
      </c>
      <c r="U1223" s="227">
        <v>0</v>
      </c>
      <c r="V1223" s="227">
        <v>0</v>
      </c>
      <c r="W1223" s="227">
        <v>0</v>
      </c>
      <c r="X1223" s="227">
        <v>0</v>
      </c>
      <c r="Y1223" s="227">
        <v>0</v>
      </c>
      <c r="Z1223" s="227">
        <v>0</v>
      </c>
      <c r="AA1223" s="227">
        <v>0</v>
      </c>
      <c r="AB1223" s="227">
        <v>0</v>
      </c>
      <c r="AC1223" s="227">
        <v>0</v>
      </c>
      <c r="AD1223" s="227">
        <v>0</v>
      </c>
      <c r="AE1223" s="226">
        <v>0</v>
      </c>
      <c r="AF1223" s="227">
        <v>0</v>
      </c>
      <c r="AG1223" s="227">
        <v>0</v>
      </c>
      <c r="AH1223" s="227">
        <v>0</v>
      </c>
      <c r="AI1223" s="227">
        <v>0</v>
      </c>
      <c r="AJ1223" s="227">
        <v>0</v>
      </c>
      <c r="AK1223" s="227">
        <v>0</v>
      </c>
      <c r="AL1223" s="227">
        <v>0</v>
      </c>
      <c r="AM1223" s="227">
        <v>0</v>
      </c>
      <c r="AN1223" s="227">
        <v>0</v>
      </c>
      <c r="AO1223" s="227">
        <v>0</v>
      </c>
      <c r="AP1223" s="228">
        <v>0</v>
      </c>
      <c r="AQ1223" s="227"/>
    </row>
    <row r="1224" spans="1:43" s="13" customFormat="1" ht="12.75" outlineLevel="2" x14ac:dyDescent="0.2">
      <c r="A1224" s="360" t="s">
        <v>1832</v>
      </c>
      <c r="B1224" s="361" t="s">
        <v>2702</v>
      </c>
      <c r="C1224" s="362" t="s">
        <v>3483</v>
      </c>
      <c r="D1224" s="363"/>
      <c r="E1224" s="364"/>
      <c r="F1224" s="227">
        <v>-641657.65</v>
      </c>
      <c r="G1224" s="227">
        <v>-9877</v>
      </c>
      <c r="H1224" s="227">
        <f t="shared" si="146"/>
        <v>-631780.65</v>
      </c>
      <c r="I1224" s="437" t="str">
        <f t="shared" si="147"/>
        <v>N.M.</v>
      </c>
      <c r="J1224" s="437"/>
      <c r="K1224" s="365"/>
      <c r="L1224" s="18">
        <v>-9877</v>
      </c>
      <c r="M1224" s="234">
        <f t="shared" si="148"/>
        <v>-631780.65</v>
      </c>
      <c r="N1224" s="365"/>
      <c r="O1224" s="18">
        <v>-640721.65</v>
      </c>
      <c r="P1224" s="234">
        <f t="shared" si="149"/>
        <v>-936</v>
      </c>
      <c r="Q1224" s="353"/>
      <c r="R1224" s="226">
        <v>-8686</v>
      </c>
      <c r="S1224" s="226">
        <v>-824</v>
      </c>
      <c r="T1224" s="227">
        <v>-1647</v>
      </c>
      <c r="U1224" s="227">
        <v>-2470</v>
      </c>
      <c r="V1224" s="227">
        <v>-3293</v>
      </c>
      <c r="W1224" s="227">
        <v>-4116</v>
      </c>
      <c r="X1224" s="227">
        <v>-4939</v>
      </c>
      <c r="Y1224" s="227">
        <v>-5762</v>
      </c>
      <c r="Z1224" s="227">
        <v>-6585</v>
      </c>
      <c r="AA1224" s="227">
        <v>-7408</v>
      </c>
      <c r="AB1224" s="227">
        <v>-8231</v>
      </c>
      <c r="AC1224" s="227">
        <v>-9054</v>
      </c>
      <c r="AD1224" s="227">
        <v>-9877</v>
      </c>
      <c r="AE1224" s="226">
        <v>-631461.27</v>
      </c>
      <c r="AF1224" s="227">
        <v>-632397.27</v>
      </c>
      <c r="AG1224" s="227">
        <v>-633333.27</v>
      </c>
      <c r="AH1224" s="227">
        <v>-634269.27</v>
      </c>
      <c r="AI1224" s="227">
        <v>-635105.65</v>
      </c>
      <c r="AJ1224" s="227">
        <v>-636041.65</v>
      </c>
      <c r="AK1224" s="227">
        <v>-636977.65</v>
      </c>
      <c r="AL1224" s="227">
        <v>-637913.65</v>
      </c>
      <c r="AM1224" s="227">
        <v>-638849.65</v>
      </c>
      <c r="AN1224" s="227">
        <v>-639785.65</v>
      </c>
      <c r="AO1224" s="227">
        <v>-640721.65</v>
      </c>
      <c r="AP1224" s="228">
        <v>-641657.65</v>
      </c>
      <c r="AQ1224" s="227"/>
    </row>
    <row r="1225" spans="1:43" s="13" customFormat="1" ht="12.75" outlineLevel="2" x14ac:dyDescent="0.2">
      <c r="A1225" s="360" t="s">
        <v>1833</v>
      </c>
      <c r="B1225" s="361" t="s">
        <v>2703</v>
      </c>
      <c r="C1225" s="362" t="s">
        <v>3484</v>
      </c>
      <c r="D1225" s="363"/>
      <c r="E1225" s="364"/>
      <c r="F1225" s="227">
        <v>0</v>
      </c>
      <c r="G1225" s="227">
        <v>-8.32</v>
      </c>
      <c r="H1225" s="227">
        <f t="shared" si="146"/>
        <v>8.32</v>
      </c>
      <c r="I1225" s="437" t="str">
        <f t="shared" si="147"/>
        <v>N.M.</v>
      </c>
      <c r="J1225" s="437"/>
      <c r="K1225" s="365"/>
      <c r="L1225" s="18">
        <v>-8.32</v>
      </c>
      <c r="M1225" s="234">
        <f t="shared" si="148"/>
        <v>8.32</v>
      </c>
      <c r="N1225" s="365"/>
      <c r="O1225" s="18">
        <v>0</v>
      </c>
      <c r="P1225" s="234">
        <f t="shared" si="149"/>
        <v>0</v>
      </c>
      <c r="Q1225" s="353"/>
      <c r="R1225" s="226">
        <v>-9.83</v>
      </c>
      <c r="S1225" s="226">
        <v>0</v>
      </c>
      <c r="T1225" s="227">
        <v>0</v>
      </c>
      <c r="U1225" s="227">
        <v>0</v>
      </c>
      <c r="V1225" s="227">
        <v>0</v>
      </c>
      <c r="W1225" s="227">
        <v>0</v>
      </c>
      <c r="X1225" s="227">
        <v>0</v>
      </c>
      <c r="Y1225" s="227">
        <v>-8.32</v>
      </c>
      <c r="Z1225" s="227">
        <v>-8.32</v>
      </c>
      <c r="AA1225" s="227">
        <v>-8.32</v>
      </c>
      <c r="AB1225" s="227">
        <v>-8.32</v>
      </c>
      <c r="AC1225" s="227">
        <v>-8.32</v>
      </c>
      <c r="AD1225" s="227">
        <v>-8.32</v>
      </c>
      <c r="AE1225" s="226">
        <v>0</v>
      </c>
      <c r="AF1225" s="227">
        <v>0</v>
      </c>
      <c r="AG1225" s="227">
        <v>0</v>
      </c>
      <c r="AH1225" s="227">
        <v>0</v>
      </c>
      <c r="AI1225" s="227">
        <v>0</v>
      </c>
      <c r="AJ1225" s="227">
        <v>0</v>
      </c>
      <c r="AK1225" s="227">
        <v>0</v>
      </c>
      <c r="AL1225" s="227">
        <v>0</v>
      </c>
      <c r="AM1225" s="227">
        <v>0</v>
      </c>
      <c r="AN1225" s="227">
        <v>0</v>
      </c>
      <c r="AO1225" s="227">
        <v>0</v>
      </c>
      <c r="AP1225" s="228">
        <v>0</v>
      </c>
      <c r="AQ1225" s="227"/>
    </row>
    <row r="1226" spans="1:43" s="13" customFormat="1" ht="12.75" outlineLevel="2" x14ac:dyDescent="0.2">
      <c r="A1226" s="360" t="s">
        <v>1834</v>
      </c>
      <c r="B1226" s="361" t="s">
        <v>2704</v>
      </c>
      <c r="C1226" s="362" t="s">
        <v>3485</v>
      </c>
      <c r="D1226" s="363"/>
      <c r="E1226" s="364"/>
      <c r="F1226" s="227">
        <v>0</v>
      </c>
      <c r="G1226" s="227">
        <v>0</v>
      </c>
      <c r="H1226" s="227">
        <f t="shared" si="146"/>
        <v>0</v>
      </c>
      <c r="I1226" s="437">
        <f t="shared" si="147"/>
        <v>0</v>
      </c>
      <c r="J1226" s="437"/>
      <c r="K1226" s="365"/>
      <c r="L1226" s="18">
        <v>0</v>
      </c>
      <c r="M1226" s="234">
        <f t="shared" si="148"/>
        <v>0</v>
      </c>
      <c r="N1226" s="365"/>
      <c r="O1226" s="18">
        <v>0</v>
      </c>
      <c r="P1226" s="234">
        <f t="shared" si="149"/>
        <v>0</v>
      </c>
      <c r="Q1226" s="353"/>
      <c r="R1226" s="226">
        <v>-6334.42</v>
      </c>
      <c r="S1226" s="226">
        <v>0</v>
      </c>
      <c r="T1226" s="227">
        <v>0</v>
      </c>
      <c r="U1226" s="227">
        <v>0</v>
      </c>
      <c r="V1226" s="227">
        <v>0</v>
      </c>
      <c r="W1226" s="227">
        <v>0</v>
      </c>
      <c r="X1226" s="227">
        <v>0</v>
      </c>
      <c r="Y1226" s="227">
        <v>0</v>
      </c>
      <c r="Z1226" s="227">
        <v>0</v>
      </c>
      <c r="AA1226" s="227">
        <v>0</v>
      </c>
      <c r="AB1226" s="227">
        <v>0</v>
      </c>
      <c r="AC1226" s="227">
        <v>0</v>
      </c>
      <c r="AD1226" s="227">
        <v>0</v>
      </c>
      <c r="AE1226" s="226">
        <v>0</v>
      </c>
      <c r="AF1226" s="227">
        <v>0</v>
      </c>
      <c r="AG1226" s="227">
        <v>0</v>
      </c>
      <c r="AH1226" s="227">
        <v>0</v>
      </c>
      <c r="AI1226" s="227">
        <v>0</v>
      </c>
      <c r="AJ1226" s="227">
        <v>0</v>
      </c>
      <c r="AK1226" s="227">
        <v>0</v>
      </c>
      <c r="AL1226" s="227">
        <v>0</v>
      </c>
      <c r="AM1226" s="227">
        <v>0</v>
      </c>
      <c r="AN1226" s="227">
        <v>0</v>
      </c>
      <c r="AO1226" s="227">
        <v>0</v>
      </c>
      <c r="AP1226" s="228">
        <v>0</v>
      </c>
      <c r="AQ1226" s="227"/>
    </row>
    <row r="1227" spans="1:43" s="13" customFormat="1" ht="12.75" outlineLevel="2" x14ac:dyDescent="0.2">
      <c r="A1227" s="360" t="s">
        <v>1835</v>
      </c>
      <c r="B1227" s="361" t="s">
        <v>2705</v>
      </c>
      <c r="C1227" s="362" t="s">
        <v>3486</v>
      </c>
      <c r="D1227" s="363"/>
      <c r="E1227" s="364"/>
      <c r="F1227" s="227">
        <v>-712800</v>
      </c>
      <c r="G1227" s="227">
        <v>0</v>
      </c>
      <c r="H1227" s="227">
        <f t="shared" si="146"/>
        <v>-712800</v>
      </c>
      <c r="I1227" s="437" t="str">
        <f t="shared" si="147"/>
        <v>N.M.</v>
      </c>
      <c r="J1227" s="437"/>
      <c r="K1227" s="365"/>
      <c r="L1227" s="18">
        <v>0</v>
      </c>
      <c r="M1227" s="234">
        <f t="shared" si="148"/>
        <v>-712800</v>
      </c>
      <c r="N1227" s="365"/>
      <c r="O1227" s="18">
        <v>-712800</v>
      </c>
      <c r="P1227" s="234">
        <f t="shared" si="149"/>
        <v>0</v>
      </c>
      <c r="Q1227" s="353"/>
      <c r="R1227" s="226">
        <v>-79600</v>
      </c>
      <c r="S1227" s="226">
        <v>0</v>
      </c>
      <c r="T1227" s="227">
        <v>0</v>
      </c>
      <c r="U1227" s="227">
        <v>0</v>
      </c>
      <c r="V1227" s="227">
        <v>0</v>
      </c>
      <c r="W1227" s="227">
        <v>0</v>
      </c>
      <c r="X1227" s="227">
        <v>0</v>
      </c>
      <c r="Y1227" s="227">
        <v>0</v>
      </c>
      <c r="Z1227" s="227">
        <v>0</v>
      </c>
      <c r="AA1227" s="227">
        <v>0</v>
      </c>
      <c r="AB1227" s="227">
        <v>0</v>
      </c>
      <c r="AC1227" s="227">
        <v>0</v>
      </c>
      <c r="AD1227" s="227">
        <v>0</v>
      </c>
      <c r="AE1227" s="226">
        <v>0</v>
      </c>
      <c r="AF1227" s="227">
        <v>0</v>
      </c>
      <c r="AG1227" s="227">
        <v>-572616</v>
      </c>
      <c r="AH1227" s="227">
        <v>-572616</v>
      </c>
      <c r="AI1227" s="227">
        <v>-712800</v>
      </c>
      <c r="AJ1227" s="227">
        <v>-712800</v>
      </c>
      <c r="AK1227" s="227">
        <v>-712800</v>
      </c>
      <c r="AL1227" s="227">
        <v>-712800</v>
      </c>
      <c r="AM1227" s="227">
        <v>-712800</v>
      </c>
      <c r="AN1227" s="227">
        <v>-712800</v>
      </c>
      <c r="AO1227" s="227">
        <v>-712800</v>
      </c>
      <c r="AP1227" s="228">
        <v>-712800</v>
      </c>
      <c r="AQ1227" s="227"/>
    </row>
    <row r="1228" spans="1:43" s="13" customFormat="1" ht="12.75" outlineLevel="2" x14ac:dyDescent="0.2">
      <c r="A1228" s="360" t="s">
        <v>1836</v>
      </c>
      <c r="B1228" s="361" t="s">
        <v>2706</v>
      </c>
      <c r="C1228" s="362" t="s">
        <v>3487</v>
      </c>
      <c r="D1228" s="363"/>
      <c r="E1228" s="364"/>
      <c r="F1228" s="227">
        <v>-325104.03999999998</v>
      </c>
      <c r="G1228" s="227">
        <v>-308102.78999999998</v>
      </c>
      <c r="H1228" s="227">
        <f t="shared" si="146"/>
        <v>-17001.25</v>
      </c>
      <c r="I1228" s="437">
        <f t="shared" si="147"/>
        <v>-5.5180448057610909E-2</v>
      </c>
      <c r="J1228" s="437"/>
      <c r="K1228" s="365"/>
      <c r="L1228" s="18">
        <v>-308102.78999999998</v>
      </c>
      <c r="M1228" s="234">
        <f t="shared" si="148"/>
        <v>-17001.25</v>
      </c>
      <c r="N1228" s="365"/>
      <c r="O1228" s="18">
        <v>-299569.40000000002</v>
      </c>
      <c r="P1228" s="234">
        <f t="shared" si="149"/>
        <v>-25534.639999999956</v>
      </c>
      <c r="Q1228" s="353"/>
      <c r="R1228" s="226">
        <v>-282788.11</v>
      </c>
      <c r="S1228" s="226">
        <v>-23860.510000000002</v>
      </c>
      <c r="T1228" s="227">
        <v>-46686.05</v>
      </c>
      <c r="U1228" s="227">
        <v>-74696.42</v>
      </c>
      <c r="V1228" s="227">
        <v>-99959.48</v>
      </c>
      <c r="W1228" s="227">
        <v>-124260.32</v>
      </c>
      <c r="X1228" s="227">
        <v>-151408.01999999999</v>
      </c>
      <c r="Y1228" s="227">
        <v>-177236.52</v>
      </c>
      <c r="Z1228" s="227">
        <v>-204727.66</v>
      </c>
      <c r="AA1228" s="227">
        <v>-231034.80000000002</v>
      </c>
      <c r="AB1228" s="227">
        <v>-257441.06</v>
      </c>
      <c r="AC1228" s="227">
        <v>-282763.94</v>
      </c>
      <c r="AD1228" s="227">
        <v>-308102.78999999998</v>
      </c>
      <c r="AE1228" s="226">
        <v>-26954.97</v>
      </c>
      <c r="AF1228" s="227">
        <v>-52741.87</v>
      </c>
      <c r="AG1228" s="227">
        <v>-82809.63</v>
      </c>
      <c r="AH1228" s="227">
        <v>-108599.88</v>
      </c>
      <c r="AI1228" s="227">
        <v>-135738.22</v>
      </c>
      <c r="AJ1228" s="227">
        <v>-164236.76999999999</v>
      </c>
      <c r="AK1228" s="227">
        <v>-188978.47</v>
      </c>
      <c r="AL1228" s="227">
        <v>-219556.24</v>
      </c>
      <c r="AM1228" s="227">
        <v>-246325.54</v>
      </c>
      <c r="AN1228" s="227">
        <v>-273436.78999999998</v>
      </c>
      <c r="AO1228" s="227">
        <v>-299569.40000000002</v>
      </c>
      <c r="AP1228" s="228">
        <v>-325104.03999999998</v>
      </c>
      <c r="AQ1228" s="227"/>
    </row>
    <row r="1229" spans="1:43" s="13" customFormat="1" ht="12.75" outlineLevel="2" x14ac:dyDescent="0.2">
      <c r="A1229" s="360" t="s">
        <v>1837</v>
      </c>
      <c r="B1229" s="361" t="s">
        <v>2707</v>
      </c>
      <c r="C1229" s="362" t="s">
        <v>3488</v>
      </c>
      <c r="D1229" s="363"/>
      <c r="E1229" s="364"/>
      <c r="F1229" s="227">
        <v>0</v>
      </c>
      <c r="G1229" s="227">
        <v>19.25</v>
      </c>
      <c r="H1229" s="227">
        <f t="shared" si="146"/>
        <v>-19.25</v>
      </c>
      <c r="I1229" s="437" t="str">
        <f t="shared" si="147"/>
        <v>N.M.</v>
      </c>
      <c r="J1229" s="437"/>
      <c r="K1229" s="365"/>
      <c r="L1229" s="18">
        <v>19.25</v>
      </c>
      <c r="M1229" s="234">
        <f t="shared" si="148"/>
        <v>-19.25</v>
      </c>
      <c r="N1229" s="365"/>
      <c r="O1229" s="18">
        <v>0</v>
      </c>
      <c r="P1229" s="234">
        <f t="shared" si="149"/>
        <v>0</v>
      </c>
      <c r="Q1229" s="353"/>
      <c r="R1229" s="226">
        <v>2.12</v>
      </c>
      <c r="S1229" s="226">
        <v>0</v>
      </c>
      <c r="T1229" s="227">
        <v>0</v>
      </c>
      <c r="U1229" s="227">
        <v>0</v>
      </c>
      <c r="V1229" s="227">
        <v>0</v>
      </c>
      <c r="W1229" s="227">
        <v>0</v>
      </c>
      <c r="X1229" s="227">
        <v>0</v>
      </c>
      <c r="Y1229" s="227">
        <v>0</v>
      </c>
      <c r="Z1229" s="227">
        <v>0</v>
      </c>
      <c r="AA1229" s="227">
        <v>0</v>
      </c>
      <c r="AB1229" s="227">
        <v>0</v>
      </c>
      <c r="AC1229" s="227">
        <v>0</v>
      </c>
      <c r="AD1229" s="227">
        <v>19.25</v>
      </c>
      <c r="AE1229" s="226">
        <v>0</v>
      </c>
      <c r="AF1229" s="227">
        <v>0</v>
      </c>
      <c r="AG1229" s="227">
        <v>0</v>
      </c>
      <c r="AH1229" s="227">
        <v>0</v>
      </c>
      <c r="AI1229" s="227">
        <v>0</v>
      </c>
      <c r="AJ1229" s="227">
        <v>0</v>
      </c>
      <c r="AK1229" s="227">
        <v>0</v>
      </c>
      <c r="AL1229" s="227">
        <v>0</v>
      </c>
      <c r="AM1229" s="227">
        <v>0</v>
      </c>
      <c r="AN1229" s="227">
        <v>0</v>
      </c>
      <c r="AO1229" s="227">
        <v>0</v>
      </c>
      <c r="AP1229" s="228">
        <v>0</v>
      </c>
      <c r="AQ1229" s="227"/>
    </row>
    <row r="1230" spans="1:43" s="13" customFormat="1" ht="12.75" outlineLevel="2" x14ac:dyDescent="0.2">
      <c r="A1230" s="360" t="s">
        <v>1838</v>
      </c>
      <c r="B1230" s="361" t="s">
        <v>2708</v>
      </c>
      <c r="C1230" s="362" t="s">
        <v>3489</v>
      </c>
      <c r="D1230" s="363"/>
      <c r="E1230" s="364"/>
      <c r="F1230" s="227">
        <v>-1000</v>
      </c>
      <c r="G1230" s="227">
        <v>-22856.45</v>
      </c>
      <c r="H1230" s="227">
        <f t="shared" si="146"/>
        <v>21856.45</v>
      </c>
      <c r="I1230" s="437">
        <f t="shared" si="147"/>
        <v>0.95624867378792422</v>
      </c>
      <c r="J1230" s="437"/>
      <c r="K1230" s="365"/>
      <c r="L1230" s="18">
        <v>-22856.45</v>
      </c>
      <c r="M1230" s="234">
        <f t="shared" si="148"/>
        <v>21856.45</v>
      </c>
      <c r="N1230" s="365"/>
      <c r="O1230" s="18">
        <v>-1000</v>
      </c>
      <c r="P1230" s="234">
        <f t="shared" si="149"/>
        <v>0</v>
      </c>
      <c r="Q1230" s="353"/>
      <c r="R1230" s="226">
        <v>-39850</v>
      </c>
      <c r="S1230" s="226">
        <v>-1250</v>
      </c>
      <c r="T1230" s="227">
        <v>-2500</v>
      </c>
      <c r="U1230" s="227">
        <v>-4150</v>
      </c>
      <c r="V1230" s="227">
        <v>-17550</v>
      </c>
      <c r="W1230" s="227">
        <v>-6800</v>
      </c>
      <c r="X1230" s="227">
        <v>-8050</v>
      </c>
      <c r="Y1230" s="227">
        <v>-9300</v>
      </c>
      <c r="Z1230" s="227">
        <v>-10706.45</v>
      </c>
      <c r="AA1230" s="227">
        <v>-10706.45</v>
      </c>
      <c r="AB1230" s="227">
        <v>-10706.45</v>
      </c>
      <c r="AC1230" s="227">
        <v>-22856.45</v>
      </c>
      <c r="AD1230" s="227">
        <v>-22856.45</v>
      </c>
      <c r="AE1230" s="226">
        <v>0</v>
      </c>
      <c r="AF1230" s="227">
        <v>0</v>
      </c>
      <c r="AG1230" s="227">
        <v>-400</v>
      </c>
      <c r="AH1230" s="227">
        <v>-400</v>
      </c>
      <c r="AI1230" s="227">
        <v>-400</v>
      </c>
      <c r="AJ1230" s="227">
        <v>-400</v>
      </c>
      <c r="AK1230" s="227">
        <v>-400</v>
      </c>
      <c r="AL1230" s="227">
        <v>-1000</v>
      </c>
      <c r="AM1230" s="227">
        <v>-1000</v>
      </c>
      <c r="AN1230" s="227">
        <v>-1000</v>
      </c>
      <c r="AO1230" s="227">
        <v>-1000</v>
      </c>
      <c r="AP1230" s="228">
        <v>-1000</v>
      </c>
      <c r="AQ1230" s="227"/>
    </row>
    <row r="1231" spans="1:43" s="13" customFormat="1" ht="12.75" outlineLevel="2" x14ac:dyDescent="0.2">
      <c r="A1231" s="360" t="s">
        <v>1839</v>
      </c>
      <c r="B1231" s="361" t="s">
        <v>2709</v>
      </c>
      <c r="C1231" s="362" t="s">
        <v>3490</v>
      </c>
      <c r="D1231" s="363"/>
      <c r="E1231" s="364"/>
      <c r="F1231" s="227">
        <v>6669.78</v>
      </c>
      <c r="G1231" s="227">
        <v>6669.77</v>
      </c>
      <c r="H1231" s="227">
        <f t="shared" si="146"/>
        <v>9.999999999308784E-3</v>
      </c>
      <c r="I1231" s="437">
        <f t="shared" si="147"/>
        <v>1.4993020747805071E-6</v>
      </c>
      <c r="J1231" s="437"/>
      <c r="K1231" s="365"/>
      <c r="L1231" s="18">
        <v>6669.77</v>
      </c>
      <c r="M1231" s="234">
        <f t="shared" si="148"/>
        <v>9.999999999308784E-3</v>
      </c>
      <c r="N1231" s="365"/>
      <c r="O1231" s="18">
        <v>6113.96</v>
      </c>
      <c r="P1231" s="234">
        <f t="shared" si="149"/>
        <v>555.81999999999971</v>
      </c>
      <c r="Q1231" s="353"/>
      <c r="R1231" s="226">
        <v>6669.72</v>
      </c>
      <c r="S1231" s="226">
        <v>555.81000000000006</v>
      </c>
      <c r="T1231" s="227">
        <v>1111.6200000000001</v>
      </c>
      <c r="U1231" s="227">
        <v>1667.43</v>
      </c>
      <c r="V1231" s="227">
        <v>2223.25</v>
      </c>
      <c r="W1231" s="227">
        <v>2779.06</v>
      </c>
      <c r="X1231" s="227">
        <v>3334.88</v>
      </c>
      <c r="Y1231" s="227">
        <v>3890.69</v>
      </c>
      <c r="Z1231" s="227">
        <v>4446.51</v>
      </c>
      <c r="AA1231" s="227">
        <v>5002.32</v>
      </c>
      <c r="AB1231" s="227">
        <v>5558.14</v>
      </c>
      <c r="AC1231" s="227">
        <v>6113.95</v>
      </c>
      <c r="AD1231" s="227">
        <v>6669.77</v>
      </c>
      <c r="AE1231" s="226">
        <v>555.81000000000006</v>
      </c>
      <c r="AF1231" s="227">
        <v>1111.6300000000001</v>
      </c>
      <c r="AG1231" s="227">
        <v>1667.44</v>
      </c>
      <c r="AH1231" s="227">
        <v>2223.2600000000002</v>
      </c>
      <c r="AI1231" s="227">
        <v>2779.07</v>
      </c>
      <c r="AJ1231" s="227">
        <v>3334.89</v>
      </c>
      <c r="AK1231" s="227">
        <v>3890.7000000000003</v>
      </c>
      <c r="AL1231" s="227">
        <v>4446.5200000000004</v>
      </c>
      <c r="AM1231" s="227">
        <v>5002.33</v>
      </c>
      <c r="AN1231" s="227">
        <v>5558.1500000000005</v>
      </c>
      <c r="AO1231" s="227">
        <v>6113.96</v>
      </c>
      <c r="AP1231" s="228">
        <v>6669.78</v>
      </c>
      <c r="AQ1231" s="227"/>
    </row>
    <row r="1232" spans="1:43" s="13" customFormat="1" ht="12.75" outlineLevel="2" x14ac:dyDescent="0.2">
      <c r="A1232" s="360" t="s">
        <v>1840</v>
      </c>
      <c r="B1232" s="361" t="s">
        <v>2710</v>
      </c>
      <c r="C1232" s="362" t="s">
        <v>3491</v>
      </c>
      <c r="D1232" s="363"/>
      <c r="E1232" s="364"/>
      <c r="F1232" s="227">
        <v>-31626.780000000002</v>
      </c>
      <c r="G1232" s="227">
        <v>-13140.23</v>
      </c>
      <c r="H1232" s="227">
        <f t="shared" si="146"/>
        <v>-18486.550000000003</v>
      </c>
      <c r="I1232" s="437">
        <f t="shared" si="147"/>
        <v>-1.4068665464759751</v>
      </c>
      <c r="J1232" s="437"/>
      <c r="K1232" s="365"/>
      <c r="L1232" s="18">
        <v>-13140.23</v>
      </c>
      <c r="M1232" s="234">
        <f t="shared" si="148"/>
        <v>-18486.550000000003</v>
      </c>
      <c r="N1232" s="365"/>
      <c r="O1232" s="18">
        <v>-28260.420000000002</v>
      </c>
      <c r="P1232" s="234">
        <f t="shared" si="149"/>
        <v>-3366.3600000000006</v>
      </c>
      <c r="Q1232" s="353"/>
      <c r="R1232" s="226">
        <v>-22229.969000000001</v>
      </c>
      <c r="S1232" s="226">
        <v>-1224.06</v>
      </c>
      <c r="T1232" s="227">
        <v>-2498.17</v>
      </c>
      <c r="U1232" s="227">
        <v>-3505.17</v>
      </c>
      <c r="V1232" s="227">
        <v>-4671.08</v>
      </c>
      <c r="W1232" s="227">
        <v>-5850.24</v>
      </c>
      <c r="X1232" s="227">
        <v>-6857.24</v>
      </c>
      <c r="Y1232" s="227">
        <v>-7864.24</v>
      </c>
      <c r="Z1232" s="227">
        <v>-8885.06</v>
      </c>
      <c r="AA1232" s="227">
        <v>-9921.0400000000009</v>
      </c>
      <c r="AB1232" s="227">
        <v>-10956.69</v>
      </c>
      <c r="AC1232" s="227">
        <v>-12039.07</v>
      </c>
      <c r="AD1232" s="227">
        <v>-13140.23</v>
      </c>
      <c r="AE1232" s="226">
        <v>-925.54</v>
      </c>
      <c r="AF1232" s="227">
        <v>-1734.68</v>
      </c>
      <c r="AG1232" s="227">
        <v>-2605.63</v>
      </c>
      <c r="AH1232" s="227">
        <v>-3523.7000000000003</v>
      </c>
      <c r="AI1232" s="227">
        <v>-4488.8500000000004</v>
      </c>
      <c r="AJ1232" s="227">
        <v>-3593.02</v>
      </c>
      <c r="AK1232" s="227">
        <v>-3737.39</v>
      </c>
      <c r="AL1232" s="227">
        <v>-8405.84</v>
      </c>
      <c r="AM1232" s="227">
        <v>-16128.07</v>
      </c>
      <c r="AN1232" s="227">
        <v>-24250.260000000002</v>
      </c>
      <c r="AO1232" s="227">
        <v>-28260.420000000002</v>
      </c>
      <c r="AP1232" s="228">
        <v>-31626.780000000002</v>
      </c>
      <c r="AQ1232" s="227"/>
    </row>
    <row r="1233" spans="1:43" s="13" customFormat="1" ht="12.75" outlineLevel="2" x14ac:dyDescent="0.2">
      <c r="A1233" s="360" t="s">
        <v>1841</v>
      </c>
      <c r="B1233" s="361" t="s">
        <v>2711</v>
      </c>
      <c r="C1233" s="362" t="s">
        <v>3492</v>
      </c>
      <c r="D1233" s="363"/>
      <c r="E1233" s="364"/>
      <c r="F1233" s="227">
        <v>-102461.03</v>
      </c>
      <c r="G1233" s="227">
        <v>-5968.96</v>
      </c>
      <c r="H1233" s="227">
        <f t="shared" si="146"/>
        <v>-96492.069999999992</v>
      </c>
      <c r="I1233" s="437" t="str">
        <f t="shared" si="147"/>
        <v>N.M.</v>
      </c>
      <c r="J1233" s="437"/>
      <c r="K1233" s="365"/>
      <c r="L1233" s="18">
        <v>-5968.96</v>
      </c>
      <c r="M1233" s="234">
        <f t="shared" si="148"/>
        <v>-96492.069999999992</v>
      </c>
      <c r="N1233" s="365"/>
      <c r="O1233" s="18">
        <v>-102326.43000000001</v>
      </c>
      <c r="P1233" s="234">
        <f t="shared" si="149"/>
        <v>-134.59999999999127</v>
      </c>
      <c r="Q1233" s="353"/>
      <c r="R1233" s="226">
        <v>-47505.37</v>
      </c>
      <c r="S1233" s="226">
        <v>0</v>
      </c>
      <c r="T1233" s="227">
        <v>0</v>
      </c>
      <c r="U1233" s="227">
        <v>0</v>
      </c>
      <c r="V1233" s="227">
        <v>-2787.07</v>
      </c>
      <c r="W1233" s="227">
        <v>-2787.07</v>
      </c>
      <c r="X1233" s="227">
        <v>-5737.22</v>
      </c>
      <c r="Y1233" s="227">
        <v>-5737.22</v>
      </c>
      <c r="Z1233" s="227">
        <v>-5737.22</v>
      </c>
      <c r="AA1233" s="227">
        <v>-5955.4800000000005</v>
      </c>
      <c r="AB1233" s="227">
        <v>-5955.4800000000005</v>
      </c>
      <c r="AC1233" s="227">
        <v>-5955.4800000000005</v>
      </c>
      <c r="AD1233" s="227">
        <v>-5968.96</v>
      </c>
      <c r="AE1233" s="226">
        <v>0</v>
      </c>
      <c r="AF1233" s="227">
        <v>-1970.67</v>
      </c>
      <c r="AG1233" s="227">
        <v>-1059.33</v>
      </c>
      <c r="AH1233" s="227">
        <v>0</v>
      </c>
      <c r="AI1233" s="227">
        <v>0</v>
      </c>
      <c r="AJ1233" s="227">
        <v>-45.230000000000004</v>
      </c>
      <c r="AK1233" s="227">
        <v>-45.230000000000004</v>
      </c>
      <c r="AL1233" s="227">
        <v>-102326.43000000001</v>
      </c>
      <c r="AM1233" s="227">
        <v>-102326.43000000001</v>
      </c>
      <c r="AN1233" s="227">
        <v>-102326.43000000001</v>
      </c>
      <c r="AO1233" s="227">
        <v>-102326.43000000001</v>
      </c>
      <c r="AP1233" s="228">
        <v>-102461.03</v>
      </c>
      <c r="AQ1233" s="227"/>
    </row>
    <row r="1234" spans="1:43" s="13" customFormat="1" ht="12.75" outlineLevel="2" x14ac:dyDescent="0.2">
      <c r="A1234" s="360" t="s">
        <v>1842</v>
      </c>
      <c r="B1234" s="361" t="s">
        <v>2712</v>
      </c>
      <c r="C1234" s="362" t="s">
        <v>3493</v>
      </c>
      <c r="D1234" s="363"/>
      <c r="E1234" s="364"/>
      <c r="F1234" s="227">
        <v>-1192269.44</v>
      </c>
      <c r="G1234" s="227">
        <v>-1821825.32</v>
      </c>
      <c r="H1234" s="227">
        <f t="shared" si="146"/>
        <v>629555.88000000012</v>
      </c>
      <c r="I1234" s="437">
        <f t="shared" si="147"/>
        <v>0.34556325081704325</v>
      </c>
      <c r="J1234" s="437"/>
      <c r="K1234" s="365"/>
      <c r="L1234" s="18">
        <v>-1821825.32</v>
      </c>
      <c r="M1234" s="234">
        <f t="shared" si="148"/>
        <v>629555.88000000012</v>
      </c>
      <c r="N1234" s="365"/>
      <c r="O1234" s="18">
        <v>-1056562.07</v>
      </c>
      <c r="P1234" s="234">
        <f t="shared" si="149"/>
        <v>-135707.36999999988</v>
      </c>
      <c r="Q1234" s="353"/>
      <c r="R1234" s="226">
        <v>-1169836.3999999999</v>
      </c>
      <c r="S1234" s="226">
        <v>-73273.570000000007</v>
      </c>
      <c r="T1234" s="227">
        <v>-156062.14000000001</v>
      </c>
      <c r="U1234" s="227">
        <v>-276440.81</v>
      </c>
      <c r="V1234" s="227">
        <v>-392638.26</v>
      </c>
      <c r="W1234" s="227">
        <v>-525960.94000000006</v>
      </c>
      <c r="X1234" s="227">
        <v>-670547.07999999996</v>
      </c>
      <c r="Y1234" s="227">
        <v>-833197.44000000006</v>
      </c>
      <c r="Z1234" s="227">
        <v>-1015458.26</v>
      </c>
      <c r="AA1234" s="227">
        <v>-1202120.4099999999</v>
      </c>
      <c r="AB1234" s="227">
        <v>-1367083.03</v>
      </c>
      <c r="AC1234" s="227">
        <v>-1607595.05</v>
      </c>
      <c r="AD1234" s="227">
        <v>-1821825.32</v>
      </c>
      <c r="AE1234" s="226">
        <v>-137303.65</v>
      </c>
      <c r="AF1234" s="227">
        <v>-280018.51</v>
      </c>
      <c r="AG1234" s="227">
        <v>-376739.46</v>
      </c>
      <c r="AH1234" s="227">
        <v>-382992.49</v>
      </c>
      <c r="AI1234" s="227">
        <v>-396047.72000000003</v>
      </c>
      <c r="AJ1234" s="227">
        <v>-397732.02</v>
      </c>
      <c r="AK1234" s="227">
        <v>-410823.16000000003</v>
      </c>
      <c r="AL1234" s="227">
        <v>-434388.28</v>
      </c>
      <c r="AM1234" s="227">
        <v>-645882.86</v>
      </c>
      <c r="AN1234" s="227">
        <v>-876448.78</v>
      </c>
      <c r="AO1234" s="227">
        <v>-1056562.07</v>
      </c>
      <c r="AP1234" s="228">
        <v>-1192269.44</v>
      </c>
      <c r="AQ1234" s="227"/>
    </row>
    <row r="1235" spans="1:43" s="13" customFormat="1" ht="12.75" outlineLevel="2" x14ac:dyDescent="0.2">
      <c r="A1235" s="360" t="s">
        <v>1843</v>
      </c>
      <c r="B1235" s="361" t="s">
        <v>2713</v>
      </c>
      <c r="C1235" s="362" t="s">
        <v>3494</v>
      </c>
      <c r="D1235" s="363"/>
      <c r="E1235" s="364"/>
      <c r="F1235" s="227">
        <v>-1943.77</v>
      </c>
      <c r="G1235" s="227">
        <v>-1844.56</v>
      </c>
      <c r="H1235" s="227">
        <f t="shared" si="146"/>
        <v>-99.210000000000036</v>
      </c>
      <c r="I1235" s="437">
        <f t="shared" si="147"/>
        <v>-5.3785184542655178E-2</v>
      </c>
      <c r="J1235" s="437"/>
      <c r="K1235" s="365"/>
      <c r="L1235" s="18">
        <v>-1844.56</v>
      </c>
      <c r="M1235" s="234">
        <f t="shared" si="148"/>
        <v>-99.210000000000036</v>
      </c>
      <c r="N1235" s="365"/>
      <c r="O1235" s="18">
        <v>-1805.6100000000001</v>
      </c>
      <c r="P1235" s="234">
        <f t="shared" si="149"/>
        <v>-138.15999999999985</v>
      </c>
      <c r="Q1235" s="353"/>
      <c r="R1235" s="226">
        <v>-2201.4900000000002</v>
      </c>
      <c r="S1235" s="226">
        <v>-118.25</v>
      </c>
      <c r="T1235" s="227">
        <v>-371.15000000000003</v>
      </c>
      <c r="U1235" s="227">
        <v>-491.65000000000003</v>
      </c>
      <c r="V1235" s="227">
        <v>-611.77</v>
      </c>
      <c r="W1235" s="227">
        <v>-731.49</v>
      </c>
      <c r="X1235" s="227">
        <v>-851.08</v>
      </c>
      <c r="Y1235" s="227">
        <v>-968.81000000000006</v>
      </c>
      <c r="Z1235" s="227">
        <v>-1087.78</v>
      </c>
      <c r="AA1235" s="227">
        <v>-1331.8700000000001</v>
      </c>
      <c r="AB1235" s="227">
        <v>-1450.39</v>
      </c>
      <c r="AC1235" s="227">
        <v>-1507.96</v>
      </c>
      <c r="AD1235" s="227">
        <v>-1844.56</v>
      </c>
      <c r="AE1235" s="226">
        <v>-155.75</v>
      </c>
      <c r="AF1235" s="227">
        <v>-311.52</v>
      </c>
      <c r="AG1235" s="227">
        <v>-458.98</v>
      </c>
      <c r="AH1235" s="227">
        <v>-627.91</v>
      </c>
      <c r="AI1235" s="227">
        <v>-811.54</v>
      </c>
      <c r="AJ1235" s="227">
        <v>-981.74</v>
      </c>
      <c r="AK1235" s="227">
        <v>-1153.6000000000001</v>
      </c>
      <c r="AL1235" s="227">
        <v>-1325.24</v>
      </c>
      <c r="AM1235" s="227">
        <v>-1494.1000000000001</v>
      </c>
      <c r="AN1235" s="227">
        <v>-1667.73</v>
      </c>
      <c r="AO1235" s="227">
        <v>-1805.6100000000001</v>
      </c>
      <c r="AP1235" s="228">
        <v>-1943.77</v>
      </c>
      <c r="AQ1235" s="227"/>
    </row>
    <row r="1236" spans="1:43" s="13" customFormat="1" ht="12.75" outlineLevel="2" x14ac:dyDescent="0.2">
      <c r="A1236" s="360" t="s">
        <v>1844</v>
      </c>
      <c r="B1236" s="361" t="s">
        <v>2714</v>
      </c>
      <c r="C1236" s="362" t="s">
        <v>3495</v>
      </c>
      <c r="D1236" s="363"/>
      <c r="E1236" s="364"/>
      <c r="F1236" s="227">
        <v>0</v>
      </c>
      <c r="G1236" s="227">
        <v>-27182.959999999999</v>
      </c>
      <c r="H1236" s="227">
        <f t="shared" si="146"/>
        <v>27182.959999999999</v>
      </c>
      <c r="I1236" s="437" t="str">
        <f t="shared" si="147"/>
        <v>N.M.</v>
      </c>
      <c r="J1236" s="437"/>
      <c r="K1236" s="365"/>
      <c r="L1236" s="18">
        <v>-27182.959999999999</v>
      </c>
      <c r="M1236" s="234">
        <f t="shared" si="148"/>
        <v>27182.959999999999</v>
      </c>
      <c r="N1236" s="365"/>
      <c r="O1236" s="18">
        <v>0</v>
      </c>
      <c r="P1236" s="234">
        <f t="shared" si="149"/>
        <v>0</v>
      </c>
      <c r="Q1236" s="353"/>
      <c r="R1236" s="226">
        <v>-181937.55000000002</v>
      </c>
      <c r="S1236" s="226">
        <v>-6672.04</v>
      </c>
      <c r="T1236" s="227">
        <v>-16228.36</v>
      </c>
      <c r="U1236" s="227">
        <v>-20469.96</v>
      </c>
      <c r="V1236" s="227">
        <v>-27182.959999999999</v>
      </c>
      <c r="W1236" s="227">
        <v>-27182.959999999999</v>
      </c>
      <c r="X1236" s="227">
        <v>-27182.959999999999</v>
      </c>
      <c r="Y1236" s="227">
        <v>-27182.959999999999</v>
      </c>
      <c r="Z1236" s="227">
        <v>-27182.959999999999</v>
      </c>
      <c r="AA1236" s="227">
        <v>-27182.959999999999</v>
      </c>
      <c r="AB1236" s="227">
        <v>-27182.959999999999</v>
      </c>
      <c r="AC1236" s="227">
        <v>-27182.959999999999</v>
      </c>
      <c r="AD1236" s="227">
        <v>-27182.959999999999</v>
      </c>
      <c r="AE1236" s="226">
        <v>0</v>
      </c>
      <c r="AF1236" s="227">
        <v>0</v>
      </c>
      <c r="AG1236" s="227">
        <v>0</v>
      </c>
      <c r="AH1236" s="227">
        <v>0</v>
      </c>
      <c r="AI1236" s="227">
        <v>0</v>
      </c>
      <c r="AJ1236" s="227">
        <v>0</v>
      </c>
      <c r="AK1236" s="227">
        <v>0</v>
      </c>
      <c r="AL1236" s="227">
        <v>0</v>
      </c>
      <c r="AM1236" s="227">
        <v>0</v>
      </c>
      <c r="AN1236" s="227">
        <v>0</v>
      </c>
      <c r="AO1236" s="227">
        <v>0</v>
      </c>
      <c r="AP1236" s="228">
        <v>0</v>
      </c>
      <c r="AQ1236" s="227"/>
    </row>
    <row r="1237" spans="1:43" s="13" customFormat="1" ht="12.75" outlineLevel="2" x14ac:dyDescent="0.2">
      <c r="A1237" s="360" t="s">
        <v>1845</v>
      </c>
      <c r="B1237" s="361" t="s">
        <v>2715</v>
      </c>
      <c r="C1237" s="362" t="s">
        <v>3496</v>
      </c>
      <c r="D1237" s="363"/>
      <c r="E1237" s="364"/>
      <c r="F1237" s="227">
        <v>-23567.39</v>
      </c>
      <c r="G1237" s="227">
        <v>-23367.360000000001</v>
      </c>
      <c r="H1237" s="227">
        <f t="shared" si="146"/>
        <v>-200.02999999999884</v>
      </c>
      <c r="I1237" s="437">
        <f t="shared" si="147"/>
        <v>-8.5602310231022594E-3</v>
      </c>
      <c r="J1237" s="437"/>
      <c r="K1237" s="365"/>
      <c r="L1237" s="18">
        <v>-23367.360000000001</v>
      </c>
      <c r="M1237" s="234">
        <f t="shared" si="148"/>
        <v>-200.02999999999884</v>
      </c>
      <c r="N1237" s="365"/>
      <c r="O1237" s="18">
        <v>-21712.37</v>
      </c>
      <c r="P1237" s="234">
        <f t="shared" si="149"/>
        <v>-1855.0200000000004</v>
      </c>
      <c r="Q1237" s="353"/>
      <c r="R1237" s="226">
        <v>-23367.32</v>
      </c>
      <c r="S1237" s="226">
        <v>-1985.28</v>
      </c>
      <c r="T1237" s="227">
        <v>-3970.56</v>
      </c>
      <c r="U1237" s="227">
        <v>-5956.34</v>
      </c>
      <c r="V1237" s="227">
        <v>-10538.050000000001</v>
      </c>
      <c r="W1237" s="227">
        <v>-12522.83</v>
      </c>
      <c r="X1237" s="227">
        <v>-14507.11</v>
      </c>
      <c r="Y1237" s="227">
        <v>-16506.39</v>
      </c>
      <c r="Z1237" s="227">
        <v>-15890.24</v>
      </c>
      <c r="AA1237" s="227">
        <v>-17869.52</v>
      </c>
      <c r="AB1237" s="227">
        <v>-19840.8</v>
      </c>
      <c r="AC1237" s="227">
        <v>-21814.080000000002</v>
      </c>
      <c r="AD1237" s="227">
        <v>-23367.360000000001</v>
      </c>
      <c r="AE1237" s="226">
        <v>-1972.28</v>
      </c>
      <c r="AF1237" s="227">
        <v>-3944.56</v>
      </c>
      <c r="AG1237" s="227">
        <v>-5914.84</v>
      </c>
      <c r="AH1237" s="227">
        <v>-7885.12</v>
      </c>
      <c r="AI1237" s="227">
        <v>-9857.4</v>
      </c>
      <c r="AJ1237" s="227">
        <v>-11827.68</v>
      </c>
      <c r="AK1237" s="227">
        <v>-13808.460000000001</v>
      </c>
      <c r="AL1237" s="227">
        <v>-15780.74</v>
      </c>
      <c r="AM1237" s="227">
        <v>-17756.61</v>
      </c>
      <c r="AN1237" s="227">
        <v>-19734.490000000002</v>
      </c>
      <c r="AO1237" s="227">
        <v>-21712.37</v>
      </c>
      <c r="AP1237" s="228">
        <v>-23567.39</v>
      </c>
      <c r="AQ1237" s="227"/>
    </row>
    <row r="1238" spans="1:43" s="13" customFormat="1" ht="12.75" outlineLevel="2" x14ac:dyDescent="0.2">
      <c r="A1238" s="360" t="s">
        <v>1846</v>
      </c>
      <c r="B1238" s="361" t="s">
        <v>2716</v>
      </c>
      <c r="C1238" s="362" t="s">
        <v>3497</v>
      </c>
      <c r="D1238" s="363"/>
      <c r="E1238" s="364"/>
      <c r="F1238" s="227">
        <v>919.45</v>
      </c>
      <c r="G1238" s="227">
        <v>52.36</v>
      </c>
      <c r="H1238" s="227">
        <f t="shared" si="146"/>
        <v>867.09</v>
      </c>
      <c r="I1238" s="437" t="str">
        <f t="shared" si="147"/>
        <v>N.M.</v>
      </c>
      <c r="J1238" s="437"/>
      <c r="K1238" s="365"/>
      <c r="L1238" s="18">
        <v>52.36</v>
      </c>
      <c r="M1238" s="234">
        <f t="shared" si="148"/>
        <v>867.09</v>
      </c>
      <c r="N1238" s="365"/>
      <c r="O1238" s="18">
        <v>1457.17</v>
      </c>
      <c r="P1238" s="234">
        <f t="shared" si="149"/>
        <v>-537.72</v>
      </c>
      <c r="Q1238" s="353"/>
      <c r="R1238" s="226">
        <v>-386.82</v>
      </c>
      <c r="S1238" s="226">
        <v>219.59</v>
      </c>
      <c r="T1238" s="227">
        <v>213.12</v>
      </c>
      <c r="U1238" s="227">
        <v>423</v>
      </c>
      <c r="V1238" s="227">
        <v>702.75</v>
      </c>
      <c r="W1238" s="227">
        <v>634.57000000000005</v>
      </c>
      <c r="X1238" s="227">
        <v>845.80000000000007</v>
      </c>
      <c r="Y1238" s="227">
        <v>270.45999999999998</v>
      </c>
      <c r="Z1238" s="227">
        <v>330.01</v>
      </c>
      <c r="AA1238" s="227">
        <v>321.14</v>
      </c>
      <c r="AB1238" s="227">
        <v>557.25</v>
      </c>
      <c r="AC1238" s="227">
        <v>458.84000000000003</v>
      </c>
      <c r="AD1238" s="227">
        <v>52.36</v>
      </c>
      <c r="AE1238" s="226">
        <v>212.25</v>
      </c>
      <c r="AF1238" s="227">
        <v>229.53</v>
      </c>
      <c r="AG1238" s="227">
        <v>450.14</v>
      </c>
      <c r="AH1238" s="227">
        <v>1380.24</v>
      </c>
      <c r="AI1238" s="227">
        <v>1339.59</v>
      </c>
      <c r="AJ1238" s="227">
        <v>1474.3700000000001</v>
      </c>
      <c r="AK1238" s="227">
        <v>1063.46</v>
      </c>
      <c r="AL1238" s="227">
        <v>1237.83</v>
      </c>
      <c r="AM1238" s="227">
        <v>1340.07</v>
      </c>
      <c r="AN1238" s="227">
        <v>1433.2</v>
      </c>
      <c r="AO1238" s="227">
        <v>1457.17</v>
      </c>
      <c r="AP1238" s="228">
        <v>919.45</v>
      </c>
      <c r="AQ1238" s="227"/>
    </row>
    <row r="1239" spans="1:43" s="13" customFormat="1" ht="12.75" outlineLevel="2" x14ac:dyDescent="0.2">
      <c r="A1239" s="360" t="s">
        <v>1847</v>
      </c>
      <c r="B1239" s="361" t="s">
        <v>2717</v>
      </c>
      <c r="C1239" s="362" t="s">
        <v>3498</v>
      </c>
      <c r="D1239" s="363"/>
      <c r="E1239" s="364"/>
      <c r="F1239" s="227">
        <v>-792.27</v>
      </c>
      <c r="G1239" s="227">
        <v>-5663.37</v>
      </c>
      <c r="H1239" s="227">
        <f t="shared" si="146"/>
        <v>4871.1000000000004</v>
      </c>
      <c r="I1239" s="437">
        <f t="shared" si="147"/>
        <v>0.86010626181937622</v>
      </c>
      <c r="J1239" s="437"/>
      <c r="K1239" s="365"/>
      <c r="L1239" s="18">
        <v>-5663.37</v>
      </c>
      <c r="M1239" s="234">
        <f t="shared" si="148"/>
        <v>4871.1000000000004</v>
      </c>
      <c r="N1239" s="365"/>
      <c r="O1239" s="18">
        <v>0</v>
      </c>
      <c r="P1239" s="234">
        <f t="shared" si="149"/>
        <v>-792.27</v>
      </c>
      <c r="Q1239" s="353"/>
      <c r="R1239" s="226">
        <v>-464733.13</v>
      </c>
      <c r="S1239" s="226">
        <v>0</v>
      </c>
      <c r="T1239" s="227">
        <v>0</v>
      </c>
      <c r="U1239" s="227">
        <v>1782.4</v>
      </c>
      <c r="V1239" s="227">
        <v>1782.4</v>
      </c>
      <c r="W1239" s="227">
        <v>1782.4</v>
      </c>
      <c r="X1239" s="227">
        <v>3564.8</v>
      </c>
      <c r="Y1239" s="227">
        <v>3564.8</v>
      </c>
      <c r="Z1239" s="227">
        <v>3564.8</v>
      </c>
      <c r="AA1239" s="227">
        <v>5347.2</v>
      </c>
      <c r="AB1239" s="227">
        <v>5347.2</v>
      </c>
      <c r="AC1239" s="227">
        <v>-5663.37</v>
      </c>
      <c r="AD1239" s="227">
        <v>-5663.37</v>
      </c>
      <c r="AE1239" s="226">
        <v>0</v>
      </c>
      <c r="AF1239" s="227">
        <v>0</v>
      </c>
      <c r="AG1239" s="227">
        <v>0</v>
      </c>
      <c r="AH1239" s="227">
        <v>0</v>
      </c>
      <c r="AI1239" s="227">
        <v>0</v>
      </c>
      <c r="AJ1239" s="227">
        <v>0</v>
      </c>
      <c r="AK1239" s="227">
        <v>0</v>
      </c>
      <c r="AL1239" s="227">
        <v>0</v>
      </c>
      <c r="AM1239" s="227">
        <v>0</v>
      </c>
      <c r="AN1239" s="227">
        <v>0</v>
      </c>
      <c r="AO1239" s="227">
        <v>0</v>
      </c>
      <c r="AP1239" s="228">
        <v>-792.27</v>
      </c>
      <c r="AQ1239" s="227"/>
    </row>
    <row r="1240" spans="1:43" s="13" customFormat="1" ht="12.75" outlineLevel="2" x14ac:dyDescent="0.2">
      <c r="A1240" s="360" t="s">
        <v>1848</v>
      </c>
      <c r="B1240" s="361" t="s">
        <v>2718</v>
      </c>
      <c r="C1240" s="362" t="s">
        <v>3499</v>
      </c>
      <c r="D1240" s="363"/>
      <c r="E1240" s="364"/>
      <c r="F1240" s="227">
        <v>-17512.46</v>
      </c>
      <c r="G1240" s="227">
        <v>-515941.77</v>
      </c>
      <c r="H1240" s="227">
        <f t="shared" si="146"/>
        <v>498429.31</v>
      </c>
      <c r="I1240" s="437">
        <f t="shared" si="147"/>
        <v>0.96605729363606285</v>
      </c>
      <c r="J1240" s="437"/>
      <c r="K1240" s="365"/>
      <c r="L1240" s="18">
        <v>-515941.77</v>
      </c>
      <c r="M1240" s="234">
        <f t="shared" si="148"/>
        <v>498429.31</v>
      </c>
      <c r="N1240" s="365"/>
      <c r="O1240" s="18">
        <v>-17512.46</v>
      </c>
      <c r="P1240" s="234">
        <f t="shared" si="149"/>
        <v>0</v>
      </c>
      <c r="Q1240" s="353"/>
      <c r="R1240" s="226">
        <v>-47839.17</v>
      </c>
      <c r="S1240" s="226">
        <v>-103079.95</v>
      </c>
      <c r="T1240" s="227">
        <v>-103079.95</v>
      </c>
      <c r="U1240" s="227">
        <v>-103079.95</v>
      </c>
      <c r="V1240" s="227">
        <v>-103079.95</v>
      </c>
      <c r="W1240" s="227">
        <v>-103004.68000000001</v>
      </c>
      <c r="X1240" s="227">
        <v>-103004.68000000001</v>
      </c>
      <c r="Y1240" s="227">
        <v>-103004.68000000001</v>
      </c>
      <c r="Z1240" s="227">
        <v>-516643.56</v>
      </c>
      <c r="AA1240" s="227">
        <v>-516643.56</v>
      </c>
      <c r="AB1240" s="227">
        <v>-516643.56</v>
      </c>
      <c r="AC1240" s="227">
        <v>-516643.56</v>
      </c>
      <c r="AD1240" s="227">
        <v>-515941.77</v>
      </c>
      <c r="AE1240" s="226">
        <v>0</v>
      </c>
      <c r="AF1240" s="227">
        <v>0</v>
      </c>
      <c r="AG1240" s="227">
        <v>0</v>
      </c>
      <c r="AH1240" s="227">
        <v>-11126.32</v>
      </c>
      <c r="AI1240" s="227">
        <v>-11126.32</v>
      </c>
      <c r="AJ1240" s="227">
        <v>-11126.32</v>
      </c>
      <c r="AK1240" s="227">
        <v>-11126.32</v>
      </c>
      <c r="AL1240" s="227">
        <v>-11126.32</v>
      </c>
      <c r="AM1240" s="227">
        <v>-11126.32</v>
      </c>
      <c r="AN1240" s="227">
        <v>-17512.46</v>
      </c>
      <c r="AO1240" s="227">
        <v>-17512.46</v>
      </c>
      <c r="AP1240" s="228">
        <v>-17512.46</v>
      </c>
      <c r="AQ1240" s="227"/>
    </row>
    <row r="1241" spans="1:43" s="13" customFormat="1" ht="12.75" outlineLevel="2" x14ac:dyDescent="0.2">
      <c r="A1241" s="360" t="s">
        <v>1849</v>
      </c>
      <c r="B1241" s="361" t="s">
        <v>2719</v>
      </c>
      <c r="C1241" s="362" t="s">
        <v>3500</v>
      </c>
      <c r="D1241" s="363"/>
      <c r="E1241" s="364"/>
      <c r="F1241" s="227">
        <v>35070.03</v>
      </c>
      <c r="G1241" s="227">
        <v>2682.4700000000003</v>
      </c>
      <c r="H1241" s="227">
        <f t="shared" si="146"/>
        <v>32387.559999999998</v>
      </c>
      <c r="I1241" s="437" t="str">
        <f t="shared" si="147"/>
        <v>N.M.</v>
      </c>
      <c r="J1241" s="437"/>
      <c r="K1241" s="365"/>
      <c r="L1241" s="18">
        <v>2682.4700000000003</v>
      </c>
      <c r="M1241" s="234">
        <f t="shared" si="148"/>
        <v>32387.559999999998</v>
      </c>
      <c r="N1241" s="365"/>
      <c r="O1241" s="18">
        <v>35070.03</v>
      </c>
      <c r="P1241" s="234">
        <f t="shared" si="149"/>
        <v>0</v>
      </c>
      <c r="Q1241" s="353"/>
      <c r="R1241" s="226">
        <v>13.74</v>
      </c>
      <c r="S1241" s="226">
        <v>2682.4700000000003</v>
      </c>
      <c r="T1241" s="227">
        <v>2682.4700000000003</v>
      </c>
      <c r="U1241" s="227">
        <v>2682.4700000000003</v>
      </c>
      <c r="V1241" s="227">
        <v>2682.4700000000003</v>
      </c>
      <c r="W1241" s="227">
        <v>2682.4700000000003</v>
      </c>
      <c r="X1241" s="227">
        <v>2682.4700000000003</v>
      </c>
      <c r="Y1241" s="227">
        <v>2682.4700000000003</v>
      </c>
      <c r="Z1241" s="227">
        <v>2682.4700000000003</v>
      </c>
      <c r="AA1241" s="227">
        <v>2682.4700000000003</v>
      </c>
      <c r="AB1241" s="227">
        <v>2682.4700000000003</v>
      </c>
      <c r="AC1241" s="227">
        <v>2682.4700000000003</v>
      </c>
      <c r="AD1241" s="227">
        <v>2682.4700000000003</v>
      </c>
      <c r="AE1241" s="226">
        <v>0</v>
      </c>
      <c r="AF1241" s="227">
        <v>0</v>
      </c>
      <c r="AG1241" s="227">
        <v>0</v>
      </c>
      <c r="AH1241" s="227">
        <v>0</v>
      </c>
      <c r="AI1241" s="227">
        <v>35052.94</v>
      </c>
      <c r="AJ1241" s="227">
        <v>35052.94</v>
      </c>
      <c r="AK1241" s="227">
        <v>35052.94</v>
      </c>
      <c r="AL1241" s="227">
        <v>35070.03</v>
      </c>
      <c r="AM1241" s="227">
        <v>35070.03</v>
      </c>
      <c r="AN1241" s="227">
        <v>35070.03</v>
      </c>
      <c r="AO1241" s="227">
        <v>35070.03</v>
      </c>
      <c r="AP1241" s="228">
        <v>35070.03</v>
      </c>
      <c r="AQ1241" s="227"/>
    </row>
    <row r="1242" spans="1:43" s="13" customFormat="1" ht="12.75" outlineLevel="2" x14ac:dyDescent="0.2">
      <c r="A1242" s="360" t="s">
        <v>1850</v>
      </c>
      <c r="B1242" s="361" t="s">
        <v>2720</v>
      </c>
      <c r="C1242" s="362" t="s">
        <v>3501</v>
      </c>
      <c r="D1242" s="363"/>
      <c r="E1242" s="364"/>
      <c r="F1242" s="227">
        <v>3725689.2800000003</v>
      </c>
      <c r="G1242" s="227">
        <v>2945972.26</v>
      </c>
      <c r="H1242" s="227">
        <f t="shared" si="146"/>
        <v>779717.02000000048</v>
      </c>
      <c r="I1242" s="437">
        <f t="shared" si="147"/>
        <v>0.2646722206406657</v>
      </c>
      <c r="J1242" s="437"/>
      <c r="K1242" s="365"/>
      <c r="L1242" s="18">
        <v>2945972.26</v>
      </c>
      <c r="M1242" s="234">
        <f t="shared" si="148"/>
        <v>779717.02000000048</v>
      </c>
      <c r="N1242" s="365"/>
      <c r="O1242" s="18">
        <v>859912.94000000006</v>
      </c>
      <c r="P1242" s="234">
        <f t="shared" si="149"/>
        <v>2865776.3400000003</v>
      </c>
      <c r="Q1242" s="353"/>
      <c r="R1242" s="226">
        <v>934967.71</v>
      </c>
      <c r="S1242" s="226">
        <v>75256.180000000008</v>
      </c>
      <c r="T1242" s="227">
        <v>156029.24</v>
      </c>
      <c r="U1242" s="227">
        <v>2244549.7200000002</v>
      </c>
      <c r="V1242" s="227">
        <v>2321020.13</v>
      </c>
      <c r="W1242" s="227">
        <v>2395653.4</v>
      </c>
      <c r="X1242" s="227">
        <v>2474860.14</v>
      </c>
      <c r="Y1242" s="227">
        <v>2548112.06</v>
      </c>
      <c r="Z1242" s="227">
        <v>2621594.19</v>
      </c>
      <c r="AA1242" s="227">
        <v>2719030.74</v>
      </c>
      <c r="AB1242" s="227">
        <v>2794239.0300000003</v>
      </c>
      <c r="AC1242" s="227">
        <v>2874203.34</v>
      </c>
      <c r="AD1242" s="227">
        <v>2945972.26</v>
      </c>
      <c r="AE1242" s="226">
        <v>77191.759999999995</v>
      </c>
      <c r="AF1242" s="227">
        <v>155965.17000000001</v>
      </c>
      <c r="AG1242" s="227">
        <v>237094.27000000002</v>
      </c>
      <c r="AH1242" s="227">
        <v>318234.63</v>
      </c>
      <c r="AI1242" s="227">
        <v>404736.52</v>
      </c>
      <c r="AJ1242" s="227">
        <v>484054.66000000003</v>
      </c>
      <c r="AK1242" s="227">
        <v>556935.97</v>
      </c>
      <c r="AL1242" s="227">
        <v>634168.72</v>
      </c>
      <c r="AM1242" s="227">
        <v>705469.9</v>
      </c>
      <c r="AN1242" s="227">
        <v>779831.66</v>
      </c>
      <c r="AO1242" s="227">
        <v>859912.94000000006</v>
      </c>
      <c r="AP1242" s="228">
        <v>3725689.2800000003</v>
      </c>
      <c r="AQ1242" s="227"/>
    </row>
    <row r="1243" spans="1:43" s="13" customFormat="1" ht="12.75" outlineLevel="2" x14ac:dyDescent="0.2">
      <c r="A1243" s="360" t="s">
        <v>1851</v>
      </c>
      <c r="B1243" s="361" t="s">
        <v>2721</v>
      </c>
      <c r="C1243" s="362" t="s">
        <v>3502</v>
      </c>
      <c r="D1243" s="363"/>
      <c r="E1243" s="364"/>
      <c r="F1243" s="227">
        <v>469.68</v>
      </c>
      <c r="G1243" s="227">
        <v>34774.6</v>
      </c>
      <c r="H1243" s="227">
        <f t="shared" si="146"/>
        <v>-34304.92</v>
      </c>
      <c r="I1243" s="437">
        <f t="shared" si="147"/>
        <v>-0.98649359014913185</v>
      </c>
      <c r="J1243" s="437"/>
      <c r="K1243" s="365"/>
      <c r="L1243" s="18">
        <v>34774.6</v>
      </c>
      <c r="M1243" s="234">
        <f t="shared" si="148"/>
        <v>-34304.92</v>
      </c>
      <c r="N1243" s="365"/>
      <c r="O1243" s="18">
        <v>162.11000000000001</v>
      </c>
      <c r="P1243" s="234">
        <f t="shared" si="149"/>
        <v>307.57</v>
      </c>
      <c r="Q1243" s="353"/>
      <c r="R1243" s="226">
        <v>382.54</v>
      </c>
      <c r="S1243" s="226">
        <v>1.93</v>
      </c>
      <c r="T1243" s="227">
        <v>1.93</v>
      </c>
      <c r="U1243" s="227">
        <v>2551.4299999999998</v>
      </c>
      <c r="V1243" s="227">
        <v>2721.3</v>
      </c>
      <c r="W1243" s="227">
        <v>34242.68</v>
      </c>
      <c r="X1243" s="227">
        <v>34242.68</v>
      </c>
      <c r="Y1243" s="227">
        <v>34242.68</v>
      </c>
      <c r="Z1243" s="227">
        <v>34242.68</v>
      </c>
      <c r="AA1243" s="227">
        <v>34638.58</v>
      </c>
      <c r="AB1243" s="227">
        <v>34774.26</v>
      </c>
      <c r="AC1243" s="227">
        <v>34774.6</v>
      </c>
      <c r="AD1243" s="227">
        <v>34774.6</v>
      </c>
      <c r="AE1243" s="226">
        <v>148.06</v>
      </c>
      <c r="AF1243" s="227">
        <v>148.06</v>
      </c>
      <c r="AG1243" s="227">
        <v>147.72999999999999</v>
      </c>
      <c r="AH1243" s="227">
        <v>148.43</v>
      </c>
      <c r="AI1243" s="227">
        <v>151.77000000000001</v>
      </c>
      <c r="AJ1243" s="227">
        <v>157.95000000000002</v>
      </c>
      <c r="AK1243" s="227">
        <v>160.1</v>
      </c>
      <c r="AL1243" s="227">
        <v>160.1</v>
      </c>
      <c r="AM1243" s="227">
        <v>162.11000000000001</v>
      </c>
      <c r="AN1243" s="227">
        <v>162.11000000000001</v>
      </c>
      <c r="AO1243" s="227">
        <v>162.11000000000001</v>
      </c>
      <c r="AP1243" s="228">
        <v>469.68</v>
      </c>
      <c r="AQ1243" s="227"/>
    </row>
    <row r="1244" spans="1:43" s="13" customFormat="1" ht="12.75" outlineLevel="2" x14ac:dyDescent="0.2">
      <c r="A1244" s="360" t="s">
        <v>1852</v>
      </c>
      <c r="B1244" s="361" t="s">
        <v>2722</v>
      </c>
      <c r="C1244" s="362" t="s">
        <v>3503</v>
      </c>
      <c r="D1244" s="363"/>
      <c r="E1244" s="364"/>
      <c r="F1244" s="227">
        <v>0</v>
      </c>
      <c r="G1244" s="227">
        <v>-139938.80000000002</v>
      </c>
      <c r="H1244" s="227">
        <f t="shared" si="146"/>
        <v>139938.80000000002</v>
      </c>
      <c r="I1244" s="437" t="str">
        <f t="shared" si="147"/>
        <v>N.M.</v>
      </c>
      <c r="J1244" s="437"/>
      <c r="K1244" s="365"/>
      <c r="L1244" s="18">
        <v>-139938.80000000002</v>
      </c>
      <c r="M1244" s="234">
        <f t="shared" si="148"/>
        <v>139938.80000000002</v>
      </c>
      <c r="N1244" s="365"/>
      <c r="O1244" s="18">
        <v>0</v>
      </c>
      <c r="P1244" s="234">
        <f t="shared" si="149"/>
        <v>0</v>
      </c>
      <c r="Q1244" s="353"/>
      <c r="R1244" s="226">
        <v>0</v>
      </c>
      <c r="S1244" s="226">
        <v>0</v>
      </c>
      <c r="T1244" s="227">
        <v>0</v>
      </c>
      <c r="U1244" s="227">
        <v>0</v>
      </c>
      <c r="V1244" s="227">
        <v>0</v>
      </c>
      <c r="W1244" s="227">
        <v>0</v>
      </c>
      <c r="X1244" s="227">
        <v>0</v>
      </c>
      <c r="Y1244" s="227">
        <v>0</v>
      </c>
      <c r="Z1244" s="227">
        <v>0</v>
      </c>
      <c r="AA1244" s="227">
        <v>-139938.80000000002</v>
      </c>
      <c r="AB1244" s="227">
        <v>-139938.80000000002</v>
      </c>
      <c r="AC1244" s="227">
        <v>-139938.80000000002</v>
      </c>
      <c r="AD1244" s="227">
        <v>-139938.80000000002</v>
      </c>
      <c r="AE1244" s="226">
        <v>0</v>
      </c>
      <c r="AF1244" s="227">
        <v>0</v>
      </c>
      <c r="AG1244" s="227">
        <v>0</v>
      </c>
      <c r="AH1244" s="227">
        <v>0</v>
      </c>
      <c r="AI1244" s="227">
        <v>0</v>
      </c>
      <c r="AJ1244" s="227">
        <v>0</v>
      </c>
      <c r="AK1244" s="227">
        <v>0</v>
      </c>
      <c r="AL1244" s="227">
        <v>0</v>
      </c>
      <c r="AM1244" s="227">
        <v>0</v>
      </c>
      <c r="AN1244" s="227">
        <v>0</v>
      </c>
      <c r="AO1244" s="227">
        <v>0</v>
      </c>
      <c r="AP1244" s="228">
        <v>0</v>
      </c>
      <c r="AQ1244" s="227"/>
    </row>
    <row r="1245" spans="1:43" s="13" customFormat="1" ht="12.75" outlineLevel="2" x14ac:dyDescent="0.2">
      <c r="A1245" s="360" t="s">
        <v>1853</v>
      </c>
      <c r="B1245" s="361" t="s">
        <v>2723</v>
      </c>
      <c r="C1245" s="362" t="s">
        <v>3504</v>
      </c>
      <c r="D1245" s="363"/>
      <c r="E1245" s="364"/>
      <c r="F1245" s="227">
        <v>217720.79</v>
      </c>
      <c r="G1245" s="227">
        <v>268285.23</v>
      </c>
      <c r="H1245" s="227">
        <f t="shared" si="146"/>
        <v>-50564.439999999973</v>
      </c>
      <c r="I1245" s="437">
        <f t="shared" si="147"/>
        <v>-0.18847269378191253</v>
      </c>
      <c r="J1245" s="437"/>
      <c r="K1245" s="365"/>
      <c r="L1245" s="18">
        <v>268285.23</v>
      </c>
      <c r="M1245" s="234">
        <f t="shared" si="148"/>
        <v>-50564.439999999973</v>
      </c>
      <c r="N1245" s="365"/>
      <c r="O1245" s="18">
        <v>206927.15</v>
      </c>
      <c r="P1245" s="234">
        <f t="shared" si="149"/>
        <v>10793.640000000014</v>
      </c>
      <c r="Q1245" s="353"/>
      <c r="R1245" s="226">
        <v>241881.226</v>
      </c>
      <c r="S1245" s="226">
        <v>44573.64</v>
      </c>
      <c r="T1245" s="227">
        <v>62031.130000000005</v>
      </c>
      <c r="U1245" s="227">
        <v>82443.3</v>
      </c>
      <c r="V1245" s="227">
        <v>99903.49</v>
      </c>
      <c r="W1245" s="227">
        <v>113996.99</v>
      </c>
      <c r="X1245" s="227">
        <v>133518.17000000001</v>
      </c>
      <c r="Y1245" s="227">
        <v>151199.94</v>
      </c>
      <c r="Z1245" s="227">
        <v>177301.25</v>
      </c>
      <c r="AA1245" s="227">
        <v>212550.04</v>
      </c>
      <c r="AB1245" s="227">
        <v>235742.6</v>
      </c>
      <c r="AC1245" s="227">
        <v>250867.5</v>
      </c>
      <c r="AD1245" s="227">
        <v>268285.23</v>
      </c>
      <c r="AE1245" s="226">
        <v>36068.980000000003</v>
      </c>
      <c r="AF1245" s="227">
        <v>51947.98</v>
      </c>
      <c r="AG1245" s="227">
        <v>72974.19</v>
      </c>
      <c r="AH1245" s="227">
        <v>94928.24</v>
      </c>
      <c r="AI1245" s="227">
        <v>111603.09</v>
      </c>
      <c r="AJ1245" s="227">
        <v>133183.51999999999</v>
      </c>
      <c r="AK1245" s="227">
        <v>148674.79</v>
      </c>
      <c r="AL1245" s="227">
        <v>166933.20000000001</v>
      </c>
      <c r="AM1245" s="227">
        <v>184271.34</v>
      </c>
      <c r="AN1245" s="227">
        <v>193779.41</v>
      </c>
      <c r="AO1245" s="227">
        <v>206927.15</v>
      </c>
      <c r="AP1245" s="228">
        <v>217720.79</v>
      </c>
      <c r="AQ1245" s="227"/>
    </row>
    <row r="1246" spans="1:43" s="13" customFormat="1" ht="12.75" outlineLevel="2" x14ac:dyDescent="0.2">
      <c r="A1246" s="360" t="s">
        <v>1854</v>
      </c>
      <c r="B1246" s="361" t="s">
        <v>2724</v>
      </c>
      <c r="C1246" s="362" t="s">
        <v>3505</v>
      </c>
      <c r="D1246" s="363"/>
      <c r="E1246" s="364"/>
      <c r="F1246" s="227">
        <v>30439.040000000001</v>
      </c>
      <c r="G1246" s="227">
        <v>39915.86</v>
      </c>
      <c r="H1246" s="227">
        <f t="shared" si="146"/>
        <v>-9476.82</v>
      </c>
      <c r="I1246" s="437">
        <f t="shared" si="147"/>
        <v>-0.23741991278654648</v>
      </c>
      <c r="J1246" s="437"/>
      <c r="K1246" s="365"/>
      <c r="L1246" s="18">
        <v>39915.86</v>
      </c>
      <c r="M1246" s="234">
        <f t="shared" si="148"/>
        <v>-9476.82</v>
      </c>
      <c r="N1246" s="365"/>
      <c r="O1246" s="18">
        <v>23445.260000000002</v>
      </c>
      <c r="P1246" s="234">
        <f t="shared" si="149"/>
        <v>6993.7799999999988</v>
      </c>
      <c r="Q1246" s="353"/>
      <c r="R1246" s="226">
        <v>18887.560000000001</v>
      </c>
      <c r="S1246" s="226">
        <v>8537.4600000000009</v>
      </c>
      <c r="T1246" s="227">
        <v>8895.06</v>
      </c>
      <c r="U1246" s="227">
        <v>9578.7900000000009</v>
      </c>
      <c r="V1246" s="227">
        <v>10079.370000000001</v>
      </c>
      <c r="W1246" s="227">
        <v>10542.37</v>
      </c>
      <c r="X1246" s="227">
        <v>11005.78</v>
      </c>
      <c r="Y1246" s="227">
        <v>21635.68</v>
      </c>
      <c r="Z1246" s="227">
        <v>22095.119999999999</v>
      </c>
      <c r="AA1246" s="227">
        <v>22654.920000000002</v>
      </c>
      <c r="AB1246" s="227">
        <v>23000.82</v>
      </c>
      <c r="AC1246" s="227">
        <v>23454.43</v>
      </c>
      <c r="AD1246" s="227">
        <v>39915.86</v>
      </c>
      <c r="AE1246" s="226">
        <v>174.87</v>
      </c>
      <c r="AF1246" s="227">
        <v>765.71</v>
      </c>
      <c r="AG1246" s="227">
        <v>12920.2</v>
      </c>
      <c r="AH1246" s="227">
        <v>13511.34</v>
      </c>
      <c r="AI1246" s="227">
        <v>14437.29</v>
      </c>
      <c r="AJ1246" s="227">
        <v>15468.6</v>
      </c>
      <c r="AK1246" s="227">
        <v>16355.74</v>
      </c>
      <c r="AL1246" s="227">
        <v>20671.91</v>
      </c>
      <c r="AM1246" s="227">
        <v>21609.32</v>
      </c>
      <c r="AN1246" s="227">
        <v>22486.720000000001</v>
      </c>
      <c r="AO1246" s="227">
        <v>23445.260000000002</v>
      </c>
      <c r="AP1246" s="228">
        <v>30439.040000000001</v>
      </c>
      <c r="AQ1246" s="227"/>
    </row>
    <row r="1247" spans="1:43" s="13" customFormat="1" ht="12.75" outlineLevel="2" x14ac:dyDescent="0.2">
      <c r="A1247" s="360" t="s">
        <v>1855</v>
      </c>
      <c r="B1247" s="361" t="s">
        <v>2725</v>
      </c>
      <c r="C1247" s="362" t="s">
        <v>3506</v>
      </c>
      <c r="D1247" s="363"/>
      <c r="E1247" s="364"/>
      <c r="F1247" s="227">
        <v>60</v>
      </c>
      <c r="G1247" s="227">
        <v>0</v>
      </c>
      <c r="H1247" s="227">
        <f t="shared" si="146"/>
        <v>60</v>
      </c>
      <c r="I1247" s="437" t="str">
        <f t="shared" si="147"/>
        <v>N.M.</v>
      </c>
      <c r="J1247" s="437"/>
      <c r="K1247" s="365"/>
      <c r="L1247" s="18">
        <v>0</v>
      </c>
      <c r="M1247" s="234">
        <f t="shared" si="148"/>
        <v>60</v>
      </c>
      <c r="N1247" s="365"/>
      <c r="O1247" s="18">
        <v>60</v>
      </c>
      <c r="P1247" s="234">
        <f t="shared" si="149"/>
        <v>0</v>
      </c>
      <c r="Q1247" s="353"/>
      <c r="R1247" s="226">
        <v>0</v>
      </c>
      <c r="S1247" s="226">
        <v>0</v>
      </c>
      <c r="T1247" s="227">
        <v>0</v>
      </c>
      <c r="U1247" s="227">
        <v>0</v>
      </c>
      <c r="V1247" s="227">
        <v>0</v>
      </c>
      <c r="W1247" s="227">
        <v>0</v>
      </c>
      <c r="X1247" s="227">
        <v>0</v>
      </c>
      <c r="Y1247" s="227">
        <v>0</v>
      </c>
      <c r="Z1247" s="227">
        <v>0</v>
      </c>
      <c r="AA1247" s="227">
        <v>0</v>
      </c>
      <c r="AB1247" s="227">
        <v>0</v>
      </c>
      <c r="AC1247" s="227">
        <v>0</v>
      </c>
      <c r="AD1247" s="227">
        <v>0</v>
      </c>
      <c r="AE1247" s="226">
        <v>0</v>
      </c>
      <c r="AF1247" s="227">
        <v>0</v>
      </c>
      <c r="AG1247" s="227">
        <v>60</v>
      </c>
      <c r="AH1247" s="227">
        <v>60</v>
      </c>
      <c r="AI1247" s="227">
        <v>60</v>
      </c>
      <c r="AJ1247" s="227">
        <v>60</v>
      </c>
      <c r="AK1247" s="227">
        <v>60</v>
      </c>
      <c r="AL1247" s="227">
        <v>60</v>
      </c>
      <c r="AM1247" s="227">
        <v>60</v>
      </c>
      <c r="AN1247" s="227">
        <v>60</v>
      </c>
      <c r="AO1247" s="227">
        <v>60</v>
      </c>
      <c r="AP1247" s="228">
        <v>60</v>
      </c>
      <c r="AQ1247" s="227"/>
    </row>
    <row r="1248" spans="1:43" s="13" customFormat="1" ht="12.75" outlineLevel="2" x14ac:dyDescent="0.2">
      <c r="A1248" s="360" t="s">
        <v>1856</v>
      </c>
      <c r="B1248" s="361" t="s">
        <v>2726</v>
      </c>
      <c r="C1248" s="362" t="s">
        <v>3507</v>
      </c>
      <c r="D1248" s="363"/>
      <c r="E1248" s="364"/>
      <c r="F1248" s="227">
        <v>-199521.32</v>
      </c>
      <c r="G1248" s="227">
        <v>514021.36</v>
      </c>
      <c r="H1248" s="227">
        <f t="shared" si="146"/>
        <v>-713542.67999999993</v>
      </c>
      <c r="I1248" s="437">
        <f t="shared" si="147"/>
        <v>-1.3881576438769003</v>
      </c>
      <c r="J1248" s="437"/>
      <c r="K1248" s="365"/>
      <c r="L1248" s="18">
        <v>514021.36</v>
      </c>
      <c r="M1248" s="234">
        <f t="shared" si="148"/>
        <v>-713542.67999999993</v>
      </c>
      <c r="N1248" s="365"/>
      <c r="O1248" s="18">
        <v>-216856.09</v>
      </c>
      <c r="P1248" s="234">
        <f t="shared" si="149"/>
        <v>17334.76999999999</v>
      </c>
      <c r="Q1248" s="353"/>
      <c r="R1248" s="226">
        <v>35806.11</v>
      </c>
      <c r="S1248" s="226">
        <v>2453.25</v>
      </c>
      <c r="T1248" s="227">
        <v>6030.49</v>
      </c>
      <c r="U1248" s="227">
        <v>11770.61</v>
      </c>
      <c r="V1248" s="227">
        <v>14473.27</v>
      </c>
      <c r="W1248" s="227">
        <v>17615.91</v>
      </c>
      <c r="X1248" s="227">
        <v>20913.420000000002</v>
      </c>
      <c r="Y1248" s="227">
        <v>31231.08</v>
      </c>
      <c r="Z1248" s="227">
        <v>35307.270000000004</v>
      </c>
      <c r="AA1248" s="227">
        <v>45800.21</v>
      </c>
      <c r="AB1248" s="227">
        <v>51716.51</v>
      </c>
      <c r="AC1248" s="227">
        <v>62445.880000000005</v>
      </c>
      <c r="AD1248" s="227">
        <v>514021.36</v>
      </c>
      <c r="AE1248" s="226">
        <v>10518.76</v>
      </c>
      <c r="AF1248" s="227">
        <v>-395840.14</v>
      </c>
      <c r="AG1248" s="227">
        <v>-391006.48</v>
      </c>
      <c r="AH1248" s="227">
        <v>-381822.83</v>
      </c>
      <c r="AI1248" s="227">
        <v>-368501.01</v>
      </c>
      <c r="AJ1248" s="227">
        <v>-350459.03</v>
      </c>
      <c r="AK1248" s="227">
        <v>-346562.76</v>
      </c>
      <c r="AL1248" s="227">
        <v>-330225.19</v>
      </c>
      <c r="AM1248" s="227">
        <v>-319183.94</v>
      </c>
      <c r="AN1248" s="227">
        <v>-223781.22</v>
      </c>
      <c r="AO1248" s="227">
        <v>-216856.09</v>
      </c>
      <c r="AP1248" s="228">
        <v>-199521.32</v>
      </c>
      <c r="AQ1248" s="227"/>
    </row>
    <row r="1249" spans="1:43" s="13" customFormat="1" ht="12.75" outlineLevel="2" x14ac:dyDescent="0.2">
      <c r="A1249" s="360" t="s">
        <v>1857</v>
      </c>
      <c r="B1249" s="361" t="s">
        <v>2727</v>
      </c>
      <c r="C1249" s="362" t="s">
        <v>3508</v>
      </c>
      <c r="D1249" s="363"/>
      <c r="E1249" s="364"/>
      <c r="F1249" s="227">
        <v>80830.259999999995</v>
      </c>
      <c r="G1249" s="227">
        <v>80595.13</v>
      </c>
      <c r="H1249" s="227">
        <f t="shared" si="146"/>
        <v>235.1299999999901</v>
      </c>
      <c r="I1249" s="437">
        <f t="shared" si="147"/>
        <v>2.9174219335583937E-3</v>
      </c>
      <c r="J1249" s="437"/>
      <c r="K1249" s="365"/>
      <c r="L1249" s="18">
        <v>80595.13</v>
      </c>
      <c r="M1249" s="234">
        <f t="shared" si="148"/>
        <v>235.1299999999901</v>
      </c>
      <c r="N1249" s="365"/>
      <c r="O1249" s="18">
        <v>66953.34</v>
      </c>
      <c r="P1249" s="234">
        <f t="shared" si="149"/>
        <v>13876.919999999998</v>
      </c>
      <c r="Q1249" s="353"/>
      <c r="R1249" s="226">
        <v>22673.84</v>
      </c>
      <c r="S1249" s="226">
        <v>13549.92</v>
      </c>
      <c r="T1249" s="227">
        <v>18070.75</v>
      </c>
      <c r="U1249" s="227">
        <v>23602.920000000002</v>
      </c>
      <c r="V1249" s="227">
        <v>24785.08</v>
      </c>
      <c r="W1249" s="227">
        <v>25141.98</v>
      </c>
      <c r="X1249" s="227">
        <v>25756.29</v>
      </c>
      <c r="Y1249" s="227">
        <v>31574.14</v>
      </c>
      <c r="Z1249" s="227">
        <v>31720.170000000002</v>
      </c>
      <c r="AA1249" s="227">
        <v>34127.83</v>
      </c>
      <c r="AB1249" s="227">
        <v>34181.410000000003</v>
      </c>
      <c r="AC1249" s="227">
        <v>38238.67</v>
      </c>
      <c r="AD1249" s="227">
        <v>80595.13</v>
      </c>
      <c r="AE1249" s="226">
        <v>36722.700000000004</v>
      </c>
      <c r="AF1249" s="227">
        <v>41275.29</v>
      </c>
      <c r="AG1249" s="227">
        <v>51476.23</v>
      </c>
      <c r="AH1249" s="227">
        <v>51539.83</v>
      </c>
      <c r="AI1249" s="227">
        <v>55286.68</v>
      </c>
      <c r="AJ1249" s="227">
        <v>55760.270000000004</v>
      </c>
      <c r="AK1249" s="227">
        <v>56090.17</v>
      </c>
      <c r="AL1249" s="227">
        <v>58442.6</v>
      </c>
      <c r="AM1249" s="227">
        <v>58483.14</v>
      </c>
      <c r="AN1249" s="227">
        <v>58666.840000000004</v>
      </c>
      <c r="AO1249" s="227">
        <v>66953.34</v>
      </c>
      <c r="AP1249" s="228">
        <v>80830.259999999995</v>
      </c>
      <c r="AQ1249" s="227"/>
    </row>
    <row r="1250" spans="1:43" s="13" customFormat="1" ht="12.75" outlineLevel="2" x14ac:dyDescent="0.2">
      <c r="A1250" s="360" t="s">
        <v>1858</v>
      </c>
      <c r="B1250" s="361" t="s">
        <v>2728</v>
      </c>
      <c r="C1250" s="362" t="s">
        <v>3509</v>
      </c>
      <c r="D1250" s="363"/>
      <c r="E1250" s="364"/>
      <c r="F1250" s="227">
        <v>3931.11</v>
      </c>
      <c r="G1250" s="227">
        <v>12255.36</v>
      </c>
      <c r="H1250" s="227">
        <f t="shared" si="146"/>
        <v>-8324.25</v>
      </c>
      <c r="I1250" s="437">
        <f t="shared" si="147"/>
        <v>-0.67923341297195672</v>
      </c>
      <c r="J1250" s="437"/>
      <c r="K1250" s="365"/>
      <c r="L1250" s="18">
        <v>12255.36</v>
      </c>
      <c r="M1250" s="234">
        <f t="shared" si="148"/>
        <v>-8324.25</v>
      </c>
      <c r="N1250" s="365"/>
      <c r="O1250" s="18">
        <v>3931.11</v>
      </c>
      <c r="P1250" s="234">
        <f t="shared" si="149"/>
        <v>0</v>
      </c>
      <c r="Q1250" s="353"/>
      <c r="R1250" s="226">
        <v>13887.01</v>
      </c>
      <c r="S1250" s="226">
        <v>0</v>
      </c>
      <c r="T1250" s="227">
        <v>1039.95</v>
      </c>
      <c r="U1250" s="227">
        <v>3113.21</v>
      </c>
      <c r="V1250" s="227">
        <v>3113.21</v>
      </c>
      <c r="W1250" s="227">
        <v>4137.53</v>
      </c>
      <c r="X1250" s="227">
        <v>6183.17</v>
      </c>
      <c r="Y1250" s="227">
        <v>7191.66</v>
      </c>
      <c r="Z1250" s="227">
        <v>8204.92</v>
      </c>
      <c r="AA1250" s="227">
        <v>9248.27</v>
      </c>
      <c r="AB1250" s="227">
        <v>10247.07</v>
      </c>
      <c r="AC1250" s="227">
        <v>11247.41</v>
      </c>
      <c r="AD1250" s="227">
        <v>12255.36</v>
      </c>
      <c r="AE1250" s="226">
        <v>0</v>
      </c>
      <c r="AF1250" s="227">
        <v>1976.16</v>
      </c>
      <c r="AG1250" s="227">
        <v>1976.16</v>
      </c>
      <c r="AH1250" s="227">
        <v>2952.9700000000003</v>
      </c>
      <c r="AI1250" s="227">
        <v>3931.11</v>
      </c>
      <c r="AJ1250" s="227">
        <v>3931.11</v>
      </c>
      <c r="AK1250" s="227">
        <v>3931.11</v>
      </c>
      <c r="AL1250" s="227">
        <v>3931.11</v>
      </c>
      <c r="AM1250" s="227">
        <v>3931.11</v>
      </c>
      <c r="AN1250" s="227">
        <v>3931.11</v>
      </c>
      <c r="AO1250" s="227">
        <v>3931.11</v>
      </c>
      <c r="AP1250" s="228">
        <v>3931.11</v>
      </c>
      <c r="AQ1250" s="227"/>
    </row>
    <row r="1251" spans="1:43" s="13" customFormat="1" ht="12.75" outlineLevel="2" x14ac:dyDescent="0.2">
      <c r="A1251" s="360" t="s">
        <v>1859</v>
      </c>
      <c r="B1251" s="361" t="s">
        <v>2729</v>
      </c>
      <c r="C1251" s="362" t="s">
        <v>3510</v>
      </c>
      <c r="D1251" s="363"/>
      <c r="E1251" s="364"/>
      <c r="F1251" s="227">
        <v>102503.58</v>
      </c>
      <c r="G1251" s="227">
        <v>1728116.69</v>
      </c>
      <c r="H1251" s="227">
        <f t="shared" si="146"/>
        <v>-1625613.1099999999</v>
      </c>
      <c r="I1251" s="437">
        <f t="shared" si="147"/>
        <v>-0.94068480410313027</v>
      </c>
      <c r="J1251" s="437"/>
      <c r="K1251" s="365"/>
      <c r="L1251" s="18">
        <v>1728116.69</v>
      </c>
      <c r="M1251" s="234">
        <f t="shared" si="148"/>
        <v>-1625613.1099999999</v>
      </c>
      <c r="N1251" s="365"/>
      <c r="O1251" s="18">
        <v>102503.58</v>
      </c>
      <c r="P1251" s="234">
        <f t="shared" si="149"/>
        <v>0</v>
      </c>
      <c r="Q1251" s="353"/>
      <c r="R1251" s="226">
        <v>1946108.05</v>
      </c>
      <c r="S1251" s="226">
        <v>256879.99000000002</v>
      </c>
      <c r="T1251" s="227">
        <v>433229.55</v>
      </c>
      <c r="U1251" s="227">
        <v>616906.37</v>
      </c>
      <c r="V1251" s="227">
        <v>776338.77</v>
      </c>
      <c r="W1251" s="227">
        <v>932262.05</v>
      </c>
      <c r="X1251" s="227">
        <v>1071634.28</v>
      </c>
      <c r="Y1251" s="227">
        <v>1238509.58</v>
      </c>
      <c r="Z1251" s="227">
        <v>1380317.6400000001</v>
      </c>
      <c r="AA1251" s="227">
        <v>1539005.26</v>
      </c>
      <c r="AB1251" s="227">
        <v>1612389.28</v>
      </c>
      <c r="AC1251" s="227">
        <v>1667955.08</v>
      </c>
      <c r="AD1251" s="227">
        <v>1728116.69</v>
      </c>
      <c r="AE1251" s="226">
        <v>42482.340000000004</v>
      </c>
      <c r="AF1251" s="227">
        <v>102512.41</v>
      </c>
      <c r="AG1251" s="227">
        <v>102509.55</v>
      </c>
      <c r="AH1251" s="227">
        <v>102509.55</v>
      </c>
      <c r="AI1251" s="227">
        <v>102509.3</v>
      </c>
      <c r="AJ1251" s="227">
        <v>102503.58</v>
      </c>
      <c r="AK1251" s="227">
        <v>102503.58</v>
      </c>
      <c r="AL1251" s="227">
        <v>102503.58</v>
      </c>
      <c r="AM1251" s="227">
        <v>102503.58</v>
      </c>
      <c r="AN1251" s="227">
        <v>102503.58</v>
      </c>
      <c r="AO1251" s="227">
        <v>102503.58</v>
      </c>
      <c r="AP1251" s="228">
        <v>102503.58</v>
      </c>
      <c r="AQ1251" s="227"/>
    </row>
    <row r="1252" spans="1:43" s="13" customFormat="1" ht="12.75" outlineLevel="2" x14ac:dyDescent="0.2">
      <c r="A1252" s="360" t="s">
        <v>1860</v>
      </c>
      <c r="B1252" s="361" t="s">
        <v>2730</v>
      </c>
      <c r="C1252" s="362" t="s">
        <v>3511</v>
      </c>
      <c r="D1252" s="363"/>
      <c r="E1252" s="364"/>
      <c r="F1252" s="227">
        <v>-39521.64</v>
      </c>
      <c r="G1252" s="227">
        <v>149819.63</v>
      </c>
      <c r="H1252" s="227">
        <f t="shared" si="146"/>
        <v>-189341.27000000002</v>
      </c>
      <c r="I1252" s="437">
        <f t="shared" si="147"/>
        <v>-1.2637948044592022</v>
      </c>
      <c r="J1252" s="437"/>
      <c r="K1252" s="365"/>
      <c r="L1252" s="18">
        <v>149819.63</v>
      </c>
      <c r="M1252" s="234">
        <f t="shared" si="148"/>
        <v>-189341.27000000002</v>
      </c>
      <c r="N1252" s="365"/>
      <c r="O1252" s="18">
        <v>-39521.64</v>
      </c>
      <c r="P1252" s="234">
        <f t="shared" si="149"/>
        <v>0</v>
      </c>
      <c r="Q1252" s="353"/>
      <c r="R1252" s="226">
        <v>5160904.17</v>
      </c>
      <c r="S1252" s="226">
        <v>365122.06</v>
      </c>
      <c r="T1252" s="227">
        <v>750875.81</v>
      </c>
      <c r="U1252" s="227">
        <v>-447806.56</v>
      </c>
      <c r="V1252" s="227">
        <v>-75013.42</v>
      </c>
      <c r="W1252" s="227">
        <v>168521.30000000002</v>
      </c>
      <c r="X1252" s="227">
        <v>-1400027.09</v>
      </c>
      <c r="Y1252" s="227">
        <v>-1127457.17</v>
      </c>
      <c r="Z1252" s="227">
        <v>-897779.68</v>
      </c>
      <c r="AA1252" s="227">
        <v>-670747.46</v>
      </c>
      <c r="AB1252" s="227">
        <v>-430956.51</v>
      </c>
      <c r="AC1252" s="227">
        <v>-168269.14</v>
      </c>
      <c r="AD1252" s="227">
        <v>149819.63</v>
      </c>
      <c r="AE1252" s="226">
        <v>368396.63</v>
      </c>
      <c r="AF1252" s="227">
        <v>192670.15</v>
      </c>
      <c r="AG1252" s="227">
        <v>192670.15</v>
      </c>
      <c r="AH1252" s="227">
        <v>194004.88</v>
      </c>
      <c r="AI1252" s="227">
        <v>196038.94</v>
      </c>
      <c r="AJ1252" s="227">
        <v>-39521.64</v>
      </c>
      <c r="AK1252" s="227">
        <v>-39521.64</v>
      </c>
      <c r="AL1252" s="227">
        <v>-39521.64</v>
      </c>
      <c r="AM1252" s="227">
        <v>-39521.64</v>
      </c>
      <c r="AN1252" s="227">
        <v>-39521.64</v>
      </c>
      <c r="AO1252" s="227">
        <v>-39521.64</v>
      </c>
      <c r="AP1252" s="228">
        <v>-39521.64</v>
      </c>
      <c r="AQ1252" s="227"/>
    </row>
    <row r="1253" spans="1:43" s="13" customFormat="1" ht="12.75" outlineLevel="2" x14ac:dyDescent="0.2">
      <c r="A1253" s="360" t="s">
        <v>1861</v>
      </c>
      <c r="B1253" s="361" t="s">
        <v>2731</v>
      </c>
      <c r="C1253" s="362" t="s">
        <v>3512</v>
      </c>
      <c r="D1253" s="363"/>
      <c r="E1253" s="364"/>
      <c r="F1253" s="227">
        <v>195746.61000000002</v>
      </c>
      <c r="G1253" s="227">
        <v>30384.639999999999</v>
      </c>
      <c r="H1253" s="227">
        <f t="shared" si="146"/>
        <v>165361.97000000003</v>
      </c>
      <c r="I1253" s="437">
        <f t="shared" si="147"/>
        <v>5.4422882746019052</v>
      </c>
      <c r="J1253" s="437"/>
      <c r="K1253" s="365"/>
      <c r="L1253" s="18">
        <v>30384.639999999999</v>
      </c>
      <c r="M1253" s="234">
        <f t="shared" si="148"/>
        <v>165361.97000000003</v>
      </c>
      <c r="N1253" s="365"/>
      <c r="O1253" s="18">
        <v>195472.61000000002</v>
      </c>
      <c r="P1253" s="234">
        <f t="shared" si="149"/>
        <v>274</v>
      </c>
      <c r="Q1253" s="353"/>
      <c r="R1253" s="226">
        <v>0</v>
      </c>
      <c r="S1253" s="226">
        <v>0</v>
      </c>
      <c r="T1253" s="227">
        <v>0</v>
      </c>
      <c r="U1253" s="227">
        <v>0</v>
      </c>
      <c r="V1253" s="227">
        <v>0</v>
      </c>
      <c r="W1253" s="227">
        <v>0</v>
      </c>
      <c r="X1253" s="227">
        <v>0</v>
      </c>
      <c r="Y1253" s="227">
        <v>0</v>
      </c>
      <c r="Z1253" s="227">
        <v>0</v>
      </c>
      <c r="AA1253" s="227">
        <v>0</v>
      </c>
      <c r="AB1253" s="227">
        <v>0</v>
      </c>
      <c r="AC1253" s="227">
        <v>0</v>
      </c>
      <c r="AD1253" s="227">
        <v>30384.639999999999</v>
      </c>
      <c r="AE1253" s="226">
        <v>45021.090000000004</v>
      </c>
      <c r="AF1253" s="227">
        <v>68117.7</v>
      </c>
      <c r="AG1253" s="227">
        <v>141623.97</v>
      </c>
      <c r="AH1253" s="227">
        <v>146204.19</v>
      </c>
      <c r="AI1253" s="227">
        <v>161322.12</v>
      </c>
      <c r="AJ1253" s="227">
        <v>165167.92000000001</v>
      </c>
      <c r="AK1253" s="227">
        <v>174690.35</v>
      </c>
      <c r="AL1253" s="227">
        <v>181462.27</v>
      </c>
      <c r="AM1253" s="227">
        <v>186741.46</v>
      </c>
      <c r="AN1253" s="227">
        <v>190168.89</v>
      </c>
      <c r="AO1253" s="227">
        <v>195472.61000000002</v>
      </c>
      <c r="AP1253" s="228">
        <v>195746.61000000002</v>
      </c>
      <c r="AQ1253" s="227"/>
    </row>
    <row r="1254" spans="1:43" s="13" customFormat="1" ht="12.75" outlineLevel="2" x14ac:dyDescent="0.2">
      <c r="A1254" s="360" t="s">
        <v>1862</v>
      </c>
      <c r="B1254" s="361" t="s">
        <v>2732</v>
      </c>
      <c r="C1254" s="362" t="s">
        <v>3513</v>
      </c>
      <c r="D1254" s="363"/>
      <c r="E1254" s="364"/>
      <c r="F1254" s="227">
        <v>0</v>
      </c>
      <c r="G1254" s="227">
        <v>0</v>
      </c>
      <c r="H1254" s="227">
        <f t="shared" si="146"/>
        <v>0</v>
      </c>
      <c r="I1254" s="437">
        <f t="shared" si="147"/>
        <v>0</v>
      </c>
      <c r="J1254" s="437"/>
      <c r="K1254" s="365"/>
      <c r="L1254" s="18">
        <v>0</v>
      </c>
      <c r="M1254" s="234">
        <f t="shared" si="148"/>
        <v>0</v>
      </c>
      <c r="N1254" s="365"/>
      <c r="O1254" s="18">
        <v>0</v>
      </c>
      <c r="P1254" s="234">
        <f t="shared" si="149"/>
        <v>0</v>
      </c>
      <c r="Q1254" s="353"/>
      <c r="R1254" s="226">
        <v>8724.93</v>
      </c>
      <c r="S1254" s="226">
        <v>0</v>
      </c>
      <c r="T1254" s="227">
        <v>0</v>
      </c>
      <c r="U1254" s="227">
        <v>0</v>
      </c>
      <c r="V1254" s="227">
        <v>0</v>
      </c>
      <c r="W1254" s="227">
        <v>0</v>
      </c>
      <c r="X1254" s="227">
        <v>0</v>
      </c>
      <c r="Y1254" s="227">
        <v>0</v>
      </c>
      <c r="Z1254" s="227">
        <v>0</v>
      </c>
      <c r="AA1254" s="227">
        <v>0</v>
      </c>
      <c r="AB1254" s="227">
        <v>0</v>
      </c>
      <c r="AC1254" s="227">
        <v>0</v>
      </c>
      <c r="AD1254" s="227">
        <v>0</v>
      </c>
      <c r="AE1254" s="226">
        <v>0</v>
      </c>
      <c r="AF1254" s="227">
        <v>0</v>
      </c>
      <c r="AG1254" s="227">
        <v>0</v>
      </c>
      <c r="AH1254" s="227">
        <v>0</v>
      </c>
      <c r="AI1254" s="227">
        <v>0</v>
      </c>
      <c r="AJ1254" s="227">
        <v>0</v>
      </c>
      <c r="AK1254" s="227">
        <v>0</v>
      </c>
      <c r="AL1254" s="227">
        <v>0</v>
      </c>
      <c r="AM1254" s="227">
        <v>0</v>
      </c>
      <c r="AN1254" s="227">
        <v>0</v>
      </c>
      <c r="AO1254" s="227">
        <v>0</v>
      </c>
      <c r="AP1254" s="228">
        <v>0</v>
      </c>
      <c r="AQ1254" s="227"/>
    </row>
    <row r="1255" spans="1:43" s="13" customFormat="1" ht="12.75" outlineLevel="2" x14ac:dyDescent="0.2">
      <c r="A1255" s="360" t="s">
        <v>1863</v>
      </c>
      <c r="B1255" s="361" t="s">
        <v>2733</v>
      </c>
      <c r="C1255" s="362" t="s">
        <v>3514</v>
      </c>
      <c r="D1255" s="363"/>
      <c r="E1255" s="364"/>
      <c r="F1255" s="227">
        <v>1527500</v>
      </c>
      <c r="G1255" s="227">
        <v>1527500</v>
      </c>
      <c r="H1255" s="227">
        <f t="shared" si="146"/>
        <v>0</v>
      </c>
      <c r="I1255" s="437">
        <f t="shared" si="147"/>
        <v>0</v>
      </c>
      <c r="J1255" s="437"/>
      <c r="K1255" s="365"/>
      <c r="L1255" s="18">
        <v>1527500</v>
      </c>
      <c r="M1255" s="234">
        <f t="shared" si="148"/>
        <v>0</v>
      </c>
      <c r="N1255" s="365"/>
      <c r="O1255" s="18">
        <v>1400208.34</v>
      </c>
      <c r="P1255" s="234">
        <f t="shared" si="149"/>
        <v>127291.65999999992</v>
      </c>
      <c r="Q1255" s="353"/>
      <c r="R1255" s="226">
        <v>1421333.32</v>
      </c>
      <c r="S1255" s="226">
        <v>127291.67</v>
      </c>
      <c r="T1255" s="227">
        <v>254583.34</v>
      </c>
      <c r="U1255" s="227">
        <v>381875.01</v>
      </c>
      <c r="V1255" s="227">
        <v>509166.67</v>
      </c>
      <c r="W1255" s="227">
        <v>636458.34</v>
      </c>
      <c r="X1255" s="227">
        <v>763750.01</v>
      </c>
      <c r="Y1255" s="227">
        <v>891041.67</v>
      </c>
      <c r="Z1255" s="227">
        <v>1018333.34</v>
      </c>
      <c r="AA1255" s="227">
        <v>1145625.01</v>
      </c>
      <c r="AB1255" s="227">
        <v>1272916.67</v>
      </c>
      <c r="AC1255" s="227">
        <v>1400208.34</v>
      </c>
      <c r="AD1255" s="227">
        <v>1527500</v>
      </c>
      <c r="AE1255" s="226">
        <v>127291.67</v>
      </c>
      <c r="AF1255" s="227">
        <v>254583.34</v>
      </c>
      <c r="AG1255" s="227">
        <v>381875.01</v>
      </c>
      <c r="AH1255" s="227">
        <v>509166.67</v>
      </c>
      <c r="AI1255" s="227">
        <v>636458.34</v>
      </c>
      <c r="AJ1255" s="227">
        <v>763750.01</v>
      </c>
      <c r="AK1255" s="227">
        <v>891041.67</v>
      </c>
      <c r="AL1255" s="227">
        <v>1018333.34</v>
      </c>
      <c r="AM1255" s="227">
        <v>1145625.01</v>
      </c>
      <c r="AN1255" s="227">
        <v>1272916.67</v>
      </c>
      <c r="AO1255" s="227">
        <v>1400208.34</v>
      </c>
      <c r="AP1255" s="228">
        <v>1527500</v>
      </c>
      <c r="AQ1255" s="227"/>
    </row>
    <row r="1256" spans="1:43" s="13" customFormat="1" ht="12.75" outlineLevel="2" x14ac:dyDescent="0.2">
      <c r="A1256" s="360" t="s">
        <v>1864</v>
      </c>
      <c r="B1256" s="361" t="s">
        <v>2734</v>
      </c>
      <c r="C1256" s="362" t="s">
        <v>3515</v>
      </c>
      <c r="D1256" s="363"/>
      <c r="E1256" s="364"/>
      <c r="F1256" s="227">
        <v>10877405.65</v>
      </c>
      <c r="G1256" s="227">
        <v>2957777.7800000003</v>
      </c>
      <c r="H1256" s="227">
        <f t="shared" si="146"/>
        <v>7919627.8700000001</v>
      </c>
      <c r="I1256" s="437">
        <f t="shared" si="147"/>
        <v>2.6775601343519457</v>
      </c>
      <c r="J1256" s="437"/>
      <c r="K1256" s="365"/>
      <c r="L1256" s="18">
        <v>2957777.7800000003</v>
      </c>
      <c r="M1256" s="234">
        <f t="shared" si="148"/>
        <v>7919627.8700000001</v>
      </c>
      <c r="N1256" s="365"/>
      <c r="O1256" s="18">
        <v>9002229.9600000009</v>
      </c>
      <c r="P1256" s="234">
        <f t="shared" si="149"/>
        <v>1875175.6899999995</v>
      </c>
      <c r="Q1256" s="353"/>
      <c r="R1256" s="226">
        <v>2573229.16</v>
      </c>
      <c r="S1256" s="226">
        <v>188322.92</v>
      </c>
      <c r="T1256" s="227">
        <v>356746.53</v>
      </c>
      <c r="U1256" s="227">
        <v>542083.32999999996</v>
      </c>
      <c r="V1256" s="227">
        <v>721395.83</v>
      </c>
      <c r="W1256" s="227">
        <v>904829.86</v>
      </c>
      <c r="X1256" s="227">
        <v>1135086.81</v>
      </c>
      <c r="Y1256" s="227">
        <v>1435687.5</v>
      </c>
      <c r="Z1256" s="227">
        <v>1732663.2000000002</v>
      </c>
      <c r="AA1256" s="227">
        <v>2019475.7</v>
      </c>
      <c r="AB1256" s="227">
        <v>2363347.2200000002</v>
      </c>
      <c r="AC1256" s="227">
        <v>2655138.89</v>
      </c>
      <c r="AD1256" s="227">
        <v>2957777.7800000003</v>
      </c>
      <c r="AE1256" s="226">
        <v>311305.56</v>
      </c>
      <c r="AF1256" s="227">
        <v>612743.06000000006</v>
      </c>
      <c r="AG1256" s="227">
        <v>988223.97</v>
      </c>
      <c r="AH1256" s="227">
        <v>1401142.72</v>
      </c>
      <c r="AI1256" s="227">
        <v>1947261.53</v>
      </c>
      <c r="AJ1256" s="227">
        <v>2564319.4500000002</v>
      </c>
      <c r="AK1256" s="227">
        <v>3388295.74</v>
      </c>
      <c r="AL1256" s="227">
        <v>4604378.1399999997</v>
      </c>
      <c r="AM1256" s="227">
        <v>5891153.2300000004</v>
      </c>
      <c r="AN1256" s="227">
        <v>7355746.4199999999</v>
      </c>
      <c r="AO1256" s="227">
        <v>9002229.9600000009</v>
      </c>
      <c r="AP1256" s="228">
        <v>10877405.65</v>
      </c>
      <c r="AQ1256" s="227"/>
    </row>
    <row r="1257" spans="1:43" s="13" customFormat="1" ht="12.75" outlineLevel="2" x14ac:dyDescent="0.2">
      <c r="A1257" s="360" t="s">
        <v>1865</v>
      </c>
      <c r="B1257" s="361" t="s">
        <v>2735</v>
      </c>
      <c r="C1257" s="362" t="s">
        <v>3516</v>
      </c>
      <c r="D1257" s="363"/>
      <c r="E1257" s="364"/>
      <c r="F1257" s="227">
        <v>31806332.390000001</v>
      </c>
      <c r="G1257" s="227">
        <v>32183756.59</v>
      </c>
      <c r="H1257" s="227">
        <f t="shared" si="146"/>
        <v>-377424.19999999925</v>
      </c>
      <c r="I1257" s="437">
        <f t="shared" si="147"/>
        <v>-1.1727164258919075E-2</v>
      </c>
      <c r="J1257" s="437"/>
      <c r="K1257" s="365"/>
      <c r="L1257" s="18">
        <v>32183756.59</v>
      </c>
      <c r="M1257" s="234">
        <f t="shared" si="148"/>
        <v>-377424.19999999925</v>
      </c>
      <c r="N1257" s="365"/>
      <c r="O1257" s="18">
        <v>29196436.579999998</v>
      </c>
      <c r="P1257" s="234">
        <f t="shared" si="149"/>
        <v>2609895.8100000024</v>
      </c>
      <c r="Q1257" s="353"/>
      <c r="R1257" s="226">
        <v>34218750.039999999</v>
      </c>
      <c r="S1257" s="226">
        <v>2851562.51</v>
      </c>
      <c r="T1257" s="227">
        <v>5703125.0199999996</v>
      </c>
      <c r="U1257" s="227">
        <v>8234488.9299999997</v>
      </c>
      <c r="V1257" s="227">
        <v>10961974.48</v>
      </c>
      <c r="W1257" s="227">
        <v>13689460.029999999</v>
      </c>
      <c r="X1257" s="227">
        <v>16361854.130000001</v>
      </c>
      <c r="Y1257" s="227">
        <v>18971749.969999999</v>
      </c>
      <c r="Z1257" s="227">
        <v>21635821.629999999</v>
      </c>
      <c r="AA1257" s="227">
        <v>24245717.469999999</v>
      </c>
      <c r="AB1257" s="227">
        <v>26855613.300000001</v>
      </c>
      <c r="AC1257" s="227">
        <v>29519684.960000001</v>
      </c>
      <c r="AD1257" s="227">
        <v>32183756.59</v>
      </c>
      <c r="AE1257" s="226">
        <v>2664071.66</v>
      </c>
      <c r="AF1257" s="227">
        <v>5328143.32</v>
      </c>
      <c r="AG1257" s="227">
        <v>7992214.96</v>
      </c>
      <c r="AH1257" s="227">
        <v>10656286.630000001</v>
      </c>
      <c r="AI1257" s="227">
        <v>13320358.26</v>
      </c>
      <c r="AJ1257" s="227">
        <v>15984429.92</v>
      </c>
      <c r="AK1257" s="227">
        <v>18648501.559999999</v>
      </c>
      <c r="AL1257" s="227">
        <v>21312573.219999999</v>
      </c>
      <c r="AM1257" s="227">
        <v>23976644.91</v>
      </c>
      <c r="AN1257" s="227">
        <v>26586540.739999998</v>
      </c>
      <c r="AO1257" s="227">
        <v>29196436.579999998</v>
      </c>
      <c r="AP1257" s="228">
        <v>31806332.390000001</v>
      </c>
      <c r="AQ1257" s="227"/>
    </row>
    <row r="1258" spans="1:43" s="13" customFormat="1" ht="12.75" outlineLevel="2" x14ac:dyDescent="0.2">
      <c r="A1258" s="360" t="s">
        <v>1866</v>
      </c>
      <c r="B1258" s="361" t="s">
        <v>2736</v>
      </c>
      <c r="C1258" s="362" t="s">
        <v>3517</v>
      </c>
      <c r="D1258" s="363"/>
      <c r="E1258" s="364"/>
      <c r="F1258" s="227">
        <v>73415.400000000009</v>
      </c>
      <c r="G1258" s="227">
        <v>88710.25</v>
      </c>
      <c r="H1258" s="227">
        <f t="shared" si="146"/>
        <v>-15294.849999999991</v>
      </c>
      <c r="I1258" s="437">
        <f t="shared" si="147"/>
        <v>-0.17241355987611343</v>
      </c>
      <c r="J1258" s="437"/>
      <c r="K1258" s="365"/>
      <c r="L1258" s="18">
        <v>88710.25</v>
      </c>
      <c r="M1258" s="234">
        <f t="shared" si="148"/>
        <v>-15294.849999999991</v>
      </c>
      <c r="N1258" s="365"/>
      <c r="O1258" s="18">
        <v>67297.45</v>
      </c>
      <c r="P1258" s="234">
        <f t="shared" si="149"/>
        <v>6117.9500000000116</v>
      </c>
      <c r="Q1258" s="353"/>
      <c r="R1258" s="226">
        <v>87306.82</v>
      </c>
      <c r="S1258" s="226">
        <v>9176.92</v>
      </c>
      <c r="T1258" s="227">
        <v>18353.84</v>
      </c>
      <c r="U1258" s="227">
        <v>27530.760000000002</v>
      </c>
      <c r="V1258" s="227">
        <v>36707.68</v>
      </c>
      <c r="W1258" s="227">
        <v>45884.6</v>
      </c>
      <c r="X1258" s="227">
        <v>52002.55</v>
      </c>
      <c r="Y1258" s="227">
        <v>58120.5</v>
      </c>
      <c r="Z1258" s="227">
        <v>64238.450000000004</v>
      </c>
      <c r="AA1258" s="227">
        <v>70356.400000000009</v>
      </c>
      <c r="AB1258" s="227">
        <v>76474.350000000006</v>
      </c>
      <c r="AC1258" s="227">
        <v>82592.3</v>
      </c>
      <c r="AD1258" s="227">
        <v>88710.25</v>
      </c>
      <c r="AE1258" s="226">
        <v>6117.95</v>
      </c>
      <c r="AF1258" s="227">
        <v>12235.9</v>
      </c>
      <c r="AG1258" s="227">
        <v>18353.850000000002</v>
      </c>
      <c r="AH1258" s="227">
        <v>24471.8</v>
      </c>
      <c r="AI1258" s="227">
        <v>30589.760000000002</v>
      </c>
      <c r="AJ1258" s="227">
        <v>36707.71</v>
      </c>
      <c r="AK1258" s="227">
        <v>42825.66</v>
      </c>
      <c r="AL1258" s="227">
        <v>48943.61</v>
      </c>
      <c r="AM1258" s="227">
        <v>55061.56</v>
      </c>
      <c r="AN1258" s="227">
        <v>61179.51</v>
      </c>
      <c r="AO1258" s="227">
        <v>67297.45</v>
      </c>
      <c r="AP1258" s="228">
        <v>73415.400000000009</v>
      </c>
      <c r="AQ1258" s="227"/>
    </row>
    <row r="1259" spans="1:43" s="13" customFormat="1" ht="12.75" outlineLevel="2" x14ac:dyDescent="0.2">
      <c r="A1259" s="360" t="s">
        <v>1867</v>
      </c>
      <c r="B1259" s="361" t="s">
        <v>2737</v>
      </c>
      <c r="C1259" s="362" t="s">
        <v>3518</v>
      </c>
      <c r="D1259" s="363"/>
      <c r="E1259" s="364"/>
      <c r="F1259" s="227">
        <v>173679.65</v>
      </c>
      <c r="G1259" s="227">
        <v>158071.32</v>
      </c>
      <c r="H1259" s="227">
        <f t="shared" si="146"/>
        <v>15608.329999999987</v>
      </c>
      <c r="I1259" s="437">
        <f t="shared" si="147"/>
        <v>9.8742327197621854E-2</v>
      </c>
      <c r="J1259" s="437"/>
      <c r="K1259" s="365"/>
      <c r="L1259" s="18">
        <v>158071.32</v>
      </c>
      <c r="M1259" s="234">
        <f t="shared" si="148"/>
        <v>15608.329999999987</v>
      </c>
      <c r="N1259" s="365"/>
      <c r="O1259" s="18">
        <v>166303.20000000001</v>
      </c>
      <c r="P1259" s="234">
        <f t="shared" si="149"/>
        <v>7376.4499999999825</v>
      </c>
      <c r="Q1259" s="353"/>
      <c r="R1259" s="226">
        <v>146729.35</v>
      </c>
      <c r="S1259" s="226">
        <v>12613.460000000001</v>
      </c>
      <c r="T1259" s="227">
        <v>25226.93</v>
      </c>
      <c r="U1259" s="227">
        <v>37840.39</v>
      </c>
      <c r="V1259" s="227">
        <v>50482.79</v>
      </c>
      <c r="W1259" s="227">
        <v>63125.18</v>
      </c>
      <c r="X1259" s="227">
        <v>75767.58</v>
      </c>
      <c r="Y1259" s="227">
        <v>89484.87</v>
      </c>
      <c r="Z1259" s="227">
        <v>103202.16</v>
      </c>
      <c r="AA1259" s="227">
        <v>116919.45</v>
      </c>
      <c r="AB1259" s="227">
        <v>130636.74</v>
      </c>
      <c r="AC1259" s="227">
        <v>144354.03</v>
      </c>
      <c r="AD1259" s="227">
        <v>158071.32</v>
      </c>
      <c r="AE1259" s="226">
        <v>13717.300000000001</v>
      </c>
      <c r="AF1259" s="227">
        <v>27434.59</v>
      </c>
      <c r="AG1259" s="227">
        <v>44581.71</v>
      </c>
      <c r="AH1259" s="227">
        <v>62053.81</v>
      </c>
      <c r="AI1259" s="227">
        <v>79525.91</v>
      </c>
      <c r="AJ1259" s="227">
        <v>96998</v>
      </c>
      <c r="AK1259" s="227">
        <v>114470.1</v>
      </c>
      <c r="AL1259" s="227">
        <v>134719.23000000001</v>
      </c>
      <c r="AM1259" s="227">
        <v>152050.30000000002</v>
      </c>
      <c r="AN1259" s="227">
        <v>158926.75</v>
      </c>
      <c r="AO1259" s="227">
        <v>166303.20000000001</v>
      </c>
      <c r="AP1259" s="228">
        <v>173679.65</v>
      </c>
      <c r="AQ1259" s="227"/>
    </row>
    <row r="1260" spans="1:43" s="13" customFormat="1" ht="12.75" outlineLevel="2" x14ac:dyDescent="0.2">
      <c r="A1260" s="360" t="s">
        <v>1868</v>
      </c>
      <c r="B1260" s="361" t="s">
        <v>2738</v>
      </c>
      <c r="C1260" s="362" t="s">
        <v>3519</v>
      </c>
      <c r="D1260" s="363"/>
      <c r="E1260" s="364"/>
      <c r="F1260" s="227">
        <v>226656.86000000002</v>
      </c>
      <c r="G1260" s="227">
        <v>234064.09</v>
      </c>
      <c r="H1260" s="227">
        <f t="shared" si="146"/>
        <v>-7407.2299999999814</v>
      </c>
      <c r="I1260" s="437">
        <f t="shared" si="147"/>
        <v>-3.164616152781053E-2</v>
      </c>
      <c r="J1260" s="437"/>
      <c r="K1260" s="365"/>
      <c r="L1260" s="18">
        <v>234064.09</v>
      </c>
      <c r="M1260" s="234">
        <f t="shared" si="148"/>
        <v>-7407.2299999999814</v>
      </c>
      <c r="N1260" s="365"/>
      <c r="O1260" s="18">
        <v>207766.29</v>
      </c>
      <c r="P1260" s="234">
        <f t="shared" si="149"/>
        <v>18890.570000000007</v>
      </c>
      <c r="Q1260" s="353"/>
      <c r="R1260" s="226">
        <v>244653.7</v>
      </c>
      <c r="S1260" s="226">
        <v>20387.8</v>
      </c>
      <c r="T1260" s="227">
        <v>40775.61</v>
      </c>
      <c r="U1260" s="227">
        <v>61163.41</v>
      </c>
      <c r="V1260" s="227">
        <v>81551.22</v>
      </c>
      <c r="W1260" s="227">
        <v>101939.02</v>
      </c>
      <c r="X1260" s="227">
        <v>120810.88</v>
      </c>
      <c r="Y1260" s="227">
        <v>139686.42000000001</v>
      </c>
      <c r="Z1260" s="227">
        <v>158561.95000000001</v>
      </c>
      <c r="AA1260" s="227">
        <v>177437.49</v>
      </c>
      <c r="AB1260" s="227">
        <v>196313.02000000002</v>
      </c>
      <c r="AC1260" s="227">
        <v>215188.56</v>
      </c>
      <c r="AD1260" s="227">
        <v>234064.09</v>
      </c>
      <c r="AE1260" s="226">
        <v>18875.54</v>
      </c>
      <c r="AF1260" s="227">
        <v>37751.07</v>
      </c>
      <c r="AG1260" s="227">
        <v>56641.65</v>
      </c>
      <c r="AH1260" s="227">
        <v>75532.23</v>
      </c>
      <c r="AI1260" s="227">
        <v>94422.81</v>
      </c>
      <c r="AJ1260" s="227">
        <v>113313.39</v>
      </c>
      <c r="AK1260" s="227">
        <v>132203.97</v>
      </c>
      <c r="AL1260" s="227">
        <v>151094.55000000002</v>
      </c>
      <c r="AM1260" s="227">
        <v>169985.13</v>
      </c>
      <c r="AN1260" s="227">
        <v>188875.71</v>
      </c>
      <c r="AO1260" s="227">
        <v>207766.29</v>
      </c>
      <c r="AP1260" s="228">
        <v>226656.86000000002</v>
      </c>
      <c r="AQ1260" s="227"/>
    </row>
    <row r="1261" spans="1:43" s="13" customFormat="1" ht="12.75" outlineLevel="2" x14ac:dyDescent="0.2">
      <c r="A1261" s="360" t="s">
        <v>1869</v>
      </c>
      <c r="B1261" s="361" t="s">
        <v>2739</v>
      </c>
      <c r="C1261" s="362" t="s">
        <v>3520</v>
      </c>
      <c r="D1261" s="363"/>
      <c r="E1261" s="364"/>
      <c r="F1261" s="227">
        <v>33650.76</v>
      </c>
      <c r="G1261" s="227">
        <v>33650.76</v>
      </c>
      <c r="H1261" s="227">
        <f t="shared" si="146"/>
        <v>0</v>
      </c>
      <c r="I1261" s="437">
        <f t="shared" si="147"/>
        <v>0</v>
      </c>
      <c r="J1261" s="437"/>
      <c r="K1261" s="365"/>
      <c r="L1261" s="18">
        <v>33650.76</v>
      </c>
      <c r="M1261" s="234">
        <f t="shared" si="148"/>
        <v>0</v>
      </c>
      <c r="N1261" s="365"/>
      <c r="O1261" s="18">
        <v>30846.53</v>
      </c>
      <c r="P1261" s="234">
        <f t="shared" si="149"/>
        <v>2804.2300000000032</v>
      </c>
      <c r="Q1261" s="353"/>
      <c r="R1261" s="226">
        <v>33650.76</v>
      </c>
      <c r="S1261" s="226">
        <v>2804.23</v>
      </c>
      <c r="T1261" s="227">
        <v>5608.46</v>
      </c>
      <c r="U1261" s="227">
        <v>8412.69</v>
      </c>
      <c r="V1261" s="227">
        <v>11216.92</v>
      </c>
      <c r="W1261" s="227">
        <v>14021.15</v>
      </c>
      <c r="X1261" s="227">
        <v>16825.38</v>
      </c>
      <c r="Y1261" s="227">
        <v>19629.61</v>
      </c>
      <c r="Z1261" s="227">
        <v>22433.84</v>
      </c>
      <c r="AA1261" s="227">
        <v>25238.07</v>
      </c>
      <c r="AB1261" s="227">
        <v>28042.3</v>
      </c>
      <c r="AC1261" s="227">
        <v>30846.53</v>
      </c>
      <c r="AD1261" s="227">
        <v>33650.76</v>
      </c>
      <c r="AE1261" s="226">
        <v>2804.23</v>
      </c>
      <c r="AF1261" s="227">
        <v>5608.46</v>
      </c>
      <c r="AG1261" s="227">
        <v>8412.69</v>
      </c>
      <c r="AH1261" s="227">
        <v>11216.92</v>
      </c>
      <c r="AI1261" s="227">
        <v>14021.15</v>
      </c>
      <c r="AJ1261" s="227">
        <v>16825.38</v>
      </c>
      <c r="AK1261" s="227">
        <v>19629.61</v>
      </c>
      <c r="AL1261" s="227">
        <v>22433.84</v>
      </c>
      <c r="AM1261" s="227">
        <v>25238.07</v>
      </c>
      <c r="AN1261" s="227">
        <v>28042.3</v>
      </c>
      <c r="AO1261" s="227">
        <v>30846.53</v>
      </c>
      <c r="AP1261" s="228">
        <v>33650.76</v>
      </c>
      <c r="AQ1261" s="227"/>
    </row>
    <row r="1262" spans="1:43" s="13" customFormat="1" ht="12.75" outlineLevel="2" x14ac:dyDescent="0.2">
      <c r="A1262" s="360" t="s">
        <v>1870</v>
      </c>
      <c r="B1262" s="361" t="s">
        <v>2740</v>
      </c>
      <c r="C1262" s="362" t="s">
        <v>3521</v>
      </c>
      <c r="D1262" s="363"/>
      <c r="E1262" s="364"/>
      <c r="F1262" s="227">
        <v>1984932.3399999999</v>
      </c>
      <c r="G1262" s="227">
        <v>165603.57</v>
      </c>
      <c r="H1262" s="227">
        <f t="shared" ref="H1262:H1325" si="150">+F1262-G1262</f>
        <v>1819328.7699999998</v>
      </c>
      <c r="I1262" s="437" t="str">
        <f t="shared" ref="I1262:I1325" si="151">IF(G1262&lt;0,IF(H1262=0,0,IF(OR(G1262=0,F1262=0),"N.M.",IF(ABS(H1262/G1262)&gt;=10,"N.M.",H1262/(-G1262)))),IF(H1262=0,0,IF(OR(G1262=0,F1262=0),"N.M.",IF(ABS(H1262/G1262)&gt;=10,"N.M.",H1262/G1262))))</f>
        <v>N.M.</v>
      </c>
      <c r="J1262" s="437"/>
      <c r="K1262" s="365"/>
      <c r="L1262" s="18">
        <v>165603.57</v>
      </c>
      <c r="M1262" s="234">
        <f t="shared" ref="M1262:M1325" si="152">F1262-L1262</f>
        <v>1819328.7699999998</v>
      </c>
      <c r="N1262" s="365"/>
      <c r="O1262" s="18">
        <v>1566313.3</v>
      </c>
      <c r="P1262" s="234">
        <f t="shared" ref="P1262:P1325" si="153">+F1262-O1262</f>
        <v>418619.0399999998</v>
      </c>
      <c r="Q1262" s="353"/>
      <c r="R1262" s="226">
        <v>676228.55</v>
      </c>
      <c r="S1262" s="226">
        <v>13575.91</v>
      </c>
      <c r="T1262" s="227">
        <v>26156.68</v>
      </c>
      <c r="U1262" s="227">
        <v>47301.94</v>
      </c>
      <c r="V1262" s="227">
        <v>76811.47</v>
      </c>
      <c r="W1262" s="227">
        <v>108083.97</v>
      </c>
      <c r="X1262" s="227">
        <v>134445.62</v>
      </c>
      <c r="Y1262" s="227">
        <v>140026.88</v>
      </c>
      <c r="Z1262" s="227">
        <v>141617.93</v>
      </c>
      <c r="AA1262" s="227">
        <v>142916.91</v>
      </c>
      <c r="AB1262" s="227">
        <v>145638.61000000002</v>
      </c>
      <c r="AC1262" s="227">
        <v>150857.54</v>
      </c>
      <c r="AD1262" s="227">
        <v>165603.57</v>
      </c>
      <c r="AE1262" s="226">
        <v>15442.54</v>
      </c>
      <c r="AF1262" s="227">
        <v>38849.86</v>
      </c>
      <c r="AG1262" s="227">
        <v>101173.12</v>
      </c>
      <c r="AH1262" s="227">
        <v>190384.03</v>
      </c>
      <c r="AI1262" s="227">
        <v>316217.61</v>
      </c>
      <c r="AJ1262" s="227">
        <v>479609.7</v>
      </c>
      <c r="AK1262" s="227">
        <v>694589.4</v>
      </c>
      <c r="AL1262" s="227">
        <v>891266.33000000007</v>
      </c>
      <c r="AM1262" s="227">
        <v>1008011.07</v>
      </c>
      <c r="AN1262" s="227">
        <v>1230947.1599999999</v>
      </c>
      <c r="AO1262" s="227">
        <v>1566313.3</v>
      </c>
      <c r="AP1262" s="228">
        <v>1984932.3399999999</v>
      </c>
      <c r="AQ1262" s="227"/>
    </row>
    <row r="1263" spans="1:43" s="13" customFormat="1" ht="12.75" outlineLevel="2" x14ac:dyDescent="0.2">
      <c r="A1263" s="360" t="s">
        <v>1871</v>
      </c>
      <c r="B1263" s="361" t="s">
        <v>2741</v>
      </c>
      <c r="C1263" s="362" t="s">
        <v>3522</v>
      </c>
      <c r="D1263" s="363"/>
      <c r="E1263" s="364"/>
      <c r="F1263" s="227">
        <v>-532503.52</v>
      </c>
      <c r="G1263" s="227">
        <v>-1322307.8019999999</v>
      </c>
      <c r="H1263" s="227">
        <f t="shared" si="150"/>
        <v>789804.28199999989</v>
      </c>
      <c r="I1263" s="437">
        <f t="shared" si="151"/>
        <v>0.59729231031187691</v>
      </c>
      <c r="J1263" s="437"/>
      <c r="K1263" s="365"/>
      <c r="L1263" s="18">
        <v>-1322307.8019999999</v>
      </c>
      <c r="M1263" s="234">
        <f t="shared" si="152"/>
        <v>789804.28199999989</v>
      </c>
      <c r="N1263" s="365"/>
      <c r="O1263" s="18">
        <v>-482711.71</v>
      </c>
      <c r="P1263" s="234">
        <f t="shared" si="153"/>
        <v>-49791.81</v>
      </c>
      <c r="Q1263" s="353"/>
      <c r="R1263" s="226">
        <v>-1081962.32</v>
      </c>
      <c r="S1263" s="226">
        <v>-80505.960000000006</v>
      </c>
      <c r="T1263" s="227">
        <v>-140770.01</v>
      </c>
      <c r="U1263" s="227">
        <v>-323843.24</v>
      </c>
      <c r="V1263" s="227">
        <v>-433086.06</v>
      </c>
      <c r="W1263" s="227">
        <v>-526975.44200000004</v>
      </c>
      <c r="X1263" s="227">
        <v>-638718.98199999996</v>
      </c>
      <c r="Y1263" s="227">
        <v>-749807.72199999995</v>
      </c>
      <c r="Z1263" s="227">
        <v>-862029.74199999997</v>
      </c>
      <c r="AA1263" s="227">
        <v>-975352.60199999996</v>
      </c>
      <c r="AB1263" s="227">
        <v>-1089838.872</v>
      </c>
      <c r="AC1263" s="227">
        <v>-1205484.392</v>
      </c>
      <c r="AD1263" s="227">
        <v>-1322307.8019999999</v>
      </c>
      <c r="AE1263" s="226">
        <v>-118342.28</v>
      </c>
      <c r="AF1263" s="227">
        <v>-227753.72</v>
      </c>
      <c r="AG1263" s="227">
        <v>-346891.84</v>
      </c>
      <c r="AH1263" s="227">
        <v>-466271.26</v>
      </c>
      <c r="AI1263" s="227">
        <v>211035.12</v>
      </c>
      <c r="AJ1263" s="227">
        <v>91415.53</v>
      </c>
      <c r="AK1263" s="227">
        <v>-13491.75</v>
      </c>
      <c r="AL1263" s="227">
        <v>-132470.67000000001</v>
      </c>
      <c r="AM1263" s="227">
        <v>-251740.71</v>
      </c>
      <c r="AN1263" s="227">
        <v>-367164.06</v>
      </c>
      <c r="AO1263" s="227">
        <v>-482711.71</v>
      </c>
      <c r="AP1263" s="228">
        <v>-532503.52</v>
      </c>
      <c r="AQ1263" s="227"/>
    </row>
    <row r="1264" spans="1:43" s="13" customFormat="1" ht="12.75" outlineLevel="2" x14ac:dyDescent="0.2">
      <c r="A1264" s="360" t="s">
        <v>1872</v>
      </c>
      <c r="B1264" s="361" t="s">
        <v>2742</v>
      </c>
      <c r="C1264" s="362" t="s">
        <v>3523</v>
      </c>
      <c r="D1264" s="363"/>
      <c r="E1264" s="364"/>
      <c r="F1264" s="227">
        <v>42904.81</v>
      </c>
      <c r="G1264" s="227">
        <v>36862.49</v>
      </c>
      <c r="H1264" s="227">
        <f t="shared" si="150"/>
        <v>6042.32</v>
      </c>
      <c r="I1264" s="437">
        <f t="shared" si="151"/>
        <v>0.1639151343276051</v>
      </c>
      <c r="J1264" s="437"/>
      <c r="K1264" s="365"/>
      <c r="L1264" s="18">
        <v>36862.49</v>
      </c>
      <c r="M1264" s="234">
        <f t="shared" si="152"/>
        <v>6042.32</v>
      </c>
      <c r="N1264" s="365"/>
      <c r="O1264" s="18">
        <v>38963.520000000004</v>
      </c>
      <c r="P1264" s="234">
        <f t="shared" si="153"/>
        <v>3941.2899999999936</v>
      </c>
      <c r="Q1264" s="353"/>
      <c r="R1264" s="226">
        <v>509830.65</v>
      </c>
      <c r="S1264" s="226">
        <v>2337.92</v>
      </c>
      <c r="T1264" s="227">
        <v>4726.51</v>
      </c>
      <c r="U1264" s="227">
        <v>8551.4600000000009</v>
      </c>
      <c r="V1264" s="227">
        <v>11185.65</v>
      </c>
      <c r="W1264" s="227">
        <v>13976.33</v>
      </c>
      <c r="X1264" s="227">
        <v>17784.04</v>
      </c>
      <c r="Y1264" s="227">
        <v>20589.5</v>
      </c>
      <c r="Z1264" s="227">
        <v>23426.170000000002</v>
      </c>
      <c r="AA1264" s="227">
        <v>27192.639999999999</v>
      </c>
      <c r="AB1264" s="227">
        <v>30062.46</v>
      </c>
      <c r="AC1264" s="227">
        <v>32791.800000000003</v>
      </c>
      <c r="AD1264" s="227">
        <v>36862.49</v>
      </c>
      <c r="AE1264" s="226">
        <v>2532.6</v>
      </c>
      <c r="AF1264" s="227">
        <v>5191.62</v>
      </c>
      <c r="AG1264" s="227">
        <v>9743.8700000000008</v>
      </c>
      <c r="AH1264" s="227">
        <v>12674.85</v>
      </c>
      <c r="AI1264" s="227">
        <v>15837.29</v>
      </c>
      <c r="AJ1264" s="227">
        <v>20713.75</v>
      </c>
      <c r="AK1264" s="227">
        <v>24175.45</v>
      </c>
      <c r="AL1264" s="227">
        <v>27639.9</v>
      </c>
      <c r="AM1264" s="227">
        <v>32123.030000000002</v>
      </c>
      <c r="AN1264" s="227">
        <v>35617.14</v>
      </c>
      <c r="AO1264" s="227">
        <v>38963.520000000004</v>
      </c>
      <c r="AP1264" s="228">
        <v>42904.81</v>
      </c>
      <c r="AQ1264" s="227"/>
    </row>
    <row r="1265" spans="1:43" s="13" customFormat="1" ht="12.75" outlineLevel="2" x14ac:dyDescent="0.2">
      <c r="A1265" s="360" t="s">
        <v>1873</v>
      </c>
      <c r="B1265" s="361" t="s">
        <v>2743</v>
      </c>
      <c r="C1265" s="362" t="s">
        <v>3524</v>
      </c>
      <c r="D1265" s="363"/>
      <c r="E1265" s="364"/>
      <c r="F1265" s="227">
        <v>491160.77</v>
      </c>
      <c r="G1265" s="227">
        <v>400348.85000000003</v>
      </c>
      <c r="H1265" s="227">
        <f t="shared" si="150"/>
        <v>90811.919999999984</v>
      </c>
      <c r="I1265" s="437">
        <f t="shared" si="151"/>
        <v>0.22683197416453169</v>
      </c>
      <c r="J1265" s="437"/>
      <c r="K1265" s="365"/>
      <c r="L1265" s="18">
        <v>400348.85000000003</v>
      </c>
      <c r="M1265" s="234">
        <f t="shared" si="152"/>
        <v>90811.919999999984</v>
      </c>
      <c r="N1265" s="365"/>
      <c r="O1265" s="18">
        <v>447580.38</v>
      </c>
      <c r="P1265" s="234">
        <f t="shared" si="153"/>
        <v>43580.390000000014</v>
      </c>
      <c r="Q1265" s="353"/>
      <c r="R1265" s="226">
        <v>368465.26</v>
      </c>
      <c r="S1265" s="226">
        <v>28226.52</v>
      </c>
      <c r="T1265" s="227">
        <v>51489.840000000004</v>
      </c>
      <c r="U1265" s="227">
        <v>34246.81</v>
      </c>
      <c r="V1265" s="227">
        <v>111078.69</v>
      </c>
      <c r="W1265" s="227">
        <v>144581.65</v>
      </c>
      <c r="X1265" s="227">
        <v>124443.05</v>
      </c>
      <c r="Y1265" s="227">
        <v>212376.80000000002</v>
      </c>
      <c r="Z1265" s="227">
        <v>242994.86000000002</v>
      </c>
      <c r="AA1265" s="227">
        <v>273789.23</v>
      </c>
      <c r="AB1265" s="227">
        <v>339137.64</v>
      </c>
      <c r="AC1265" s="227">
        <v>370203.72000000003</v>
      </c>
      <c r="AD1265" s="227">
        <v>400348.85000000003</v>
      </c>
      <c r="AE1265" s="226">
        <v>30458.9</v>
      </c>
      <c r="AF1265" s="227">
        <v>65944.960000000006</v>
      </c>
      <c r="AG1265" s="227">
        <v>102418.84</v>
      </c>
      <c r="AH1265" s="227">
        <v>137843.98000000001</v>
      </c>
      <c r="AI1265" s="227">
        <v>174880.51</v>
      </c>
      <c r="AJ1265" s="227">
        <v>236238.85</v>
      </c>
      <c r="AK1265" s="227">
        <v>273475.56</v>
      </c>
      <c r="AL1265" s="227">
        <v>317418.96000000002</v>
      </c>
      <c r="AM1265" s="227">
        <v>357128.73</v>
      </c>
      <c r="AN1265" s="227">
        <v>398649.06</v>
      </c>
      <c r="AO1265" s="227">
        <v>447580.38</v>
      </c>
      <c r="AP1265" s="228">
        <v>491160.77</v>
      </c>
      <c r="AQ1265" s="227"/>
    </row>
    <row r="1266" spans="1:43" s="13" customFormat="1" ht="12.75" outlineLevel="2" x14ac:dyDescent="0.2">
      <c r="A1266" s="360" t="s">
        <v>1874</v>
      </c>
      <c r="B1266" s="361" t="s">
        <v>2744</v>
      </c>
      <c r="C1266" s="362" t="s">
        <v>3525</v>
      </c>
      <c r="D1266" s="363"/>
      <c r="E1266" s="364"/>
      <c r="F1266" s="227">
        <v>0</v>
      </c>
      <c r="G1266" s="227">
        <v>0</v>
      </c>
      <c r="H1266" s="227">
        <f t="shared" si="150"/>
        <v>0</v>
      </c>
      <c r="I1266" s="437">
        <f t="shared" si="151"/>
        <v>0</v>
      </c>
      <c r="J1266" s="437"/>
      <c r="K1266" s="365"/>
      <c r="L1266" s="18">
        <v>0</v>
      </c>
      <c r="M1266" s="234">
        <f t="shared" si="152"/>
        <v>0</v>
      </c>
      <c r="N1266" s="365"/>
      <c r="O1266" s="18">
        <v>0</v>
      </c>
      <c r="P1266" s="234">
        <f t="shared" si="153"/>
        <v>0</v>
      </c>
      <c r="Q1266" s="353"/>
      <c r="R1266" s="226">
        <v>5233.33</v>
      </c>
      <c r="S1266" s="226">
        <v>0</v>
      </c>
      <c r="T1266" s="227">
        <v>0</v>
      </c>
      <c r="U1266" s="227">
        <v>0</v>
      </c>
      <c r="V1266" s="227">
        <v>0</v>
      </c>
      <c r="W1266" s="227">
        <v>0</v>
      </c>
      <c r="X1266" s="227">
        <v>0</v>
      </c>
      <c r="Y1266" s="227">
        <v>0</v>
      </c>
      <c r="Z1266" s="227">
        <v>0</v>
      </c>
      <c r="AA1266" s="227">
        <v>0</v>
      </c>
      <c r="AB1266" s="227">
        <v>0</v>
      </c>
      <c r="AC1266" s="227">
        <v>0</v>
      </c>
      <c r="AD1266" s="227">
        <v>0</v>
      </c>
      <c r="AE1266" s="226">
        <v>0</v>
      </c>
      <c r="AF1266" s="227">
        <v>0</v>
      </c>
      <c r="AG1266" s="227">
        <v>0</v>
      </c>
      <c r="AH1266" s="227">
        <v>0</v>
      </c>
      <c r="AI1266" s="227">
        <v>0</v>
      </c>
      <c r="AJ1266" s="227">
        <v>0</v>
      </c>
      <c r="AK1266" s="227">
        <v>0</v>
      </c>
      <c r="AL1266" s="227">
        <v>0</v>
      </c>
      <c r="AM1266" s="227">
        <v>0</v>
      </c>
      <c r="AN1266" s="227">
        <v>0</v>
      </c>
      <c r="AO1266" s="227">
        <v>0</v>
      </c>
      <c r="AP1266" s="228">
        <v>0</v>
      </c>
      <c r="AQ1266" s="227"/>
    </row>
    <row r="1267" spans="1:43" s="13" customFormat="1" ht="12.75" outlineLevel="2" x14ac:dyDescent="0.2">
      <c r="A1267" s="360" t="s">
        <v>1875</v>
      </c>
      <c r="B1267" s="361" t="s">
        <v>2745</v>
      </c>
      <c r="C1267" s="362" t="s">
        <v>3526</v>
      </c>
      <c r="D1267" s="363"/>
      <c r="E1267" s="364"/>
      <c r="F1267" s="227">
        <v>-1635220.85</v>
      </c>
      <c r="G1267" s="227">
        <v>-936297.31</v>
      </c>
      <c r="H1267" s="227">
        <f t="shared" si="150"/>
        <v>-698923.54</v>
      </c>
      <c r="I1267" s="437">
        <f t="shared" si="151"/>
        <v>-0.7464760739299785</v>
      </c>
      <c r="J1267" s="437"/>
      <c r="K1267" s="365"/>
      <c r="L1267" s="18">
        <v>-936297.31</v>
      </c>
      <c r="M1267" s="234">
        <f t="shared" si="152"/>
        <v>-698923.54</v>
      </c>
      <c r="N1267" s="365"/>
      <c r="O1267" s="18">
        <v>-1312671.03</v>
      </c>
      <c r="P1267" s="234">
        <f t="shared" si="153"/>
        <v>-322549.82000000007</v>
      </c>
      <c r="Q1267" s="353"/>
      <c r="R1267" s="226">
        <v>-1098919.25</v>
      </c>
      <c r="S1267" s="226">
        <v>-38865.61</v>
      </c>
      <c r="T1267" s="227">
        <v>-86695.41</v>
      </c>
      <c r="U1267" s="227">
        <v>-149266.99</v>
      </c>
      <c r="V1267" s="227">
        <v>-215286.76</v>
      </c>
      <c r="W1267" s="227">
        <v>-290525.59000000003</v>
      </c>
      <c r="X1267" s="227">
        <v>-371644.7</v>
      </c>
      <c r="Y1267" s="227">
        <v>-460681.12</v>
      </c>
      <c r="Z1267" s="227">
        <v>-558941.61</v>
      </c>
      <c r="AA1267" s="227">
        <v>-650071.66</v>
      </c>
      <c r="AB1267" s="227">
        <v>-720345.96</v>
      </c>
      <c r="AC1267" s="227">
        <v>-833311.23</v>
      </c>
      <c r="AD1267" s="227">
        <v>-936297.31</v>
      </c>
      <c r="AE1267" s="226">
        <v>-73314.67</v>
      </c>
      <c r="AF1267" s="227">
        <v>-148581.11000000002</v>
      </c>
      <c r="AG1267" s="227">
        <v>-213238.35</v>
      </c>
      <c r="AH1267" s="227">
        <v>-261200.4</v>
      </c>
      <c r="AI1267" s="227">
        <v>-338085.37</v>
      </c>
      <c r="AJ1267" s="227">
        <v>-433172.65</v>
      </c>
      <c r="AK1267" s="227">
        <v>-558464.46</v>
      </c>
      <c r="AL1267" s="227">
        <v>-723164.79</v>
      </c>
      <c r="AM1267" s="227">
        <v>-879847.96</v>
      </c>
      <c r="AN1267" s="227">
        <v>-1070676.3600000001</v>
      </c>
      <c r="AO1267" s="227">
        <v>-1312671.03</v>
      </c>
      <c r="AP1267" s="228">
        <v>-1635220.85</v>
      </c>
      <c r="AQ1267" s="227"/>
    </row>
    <row r="1268" spans="1:43" s="13" customFormat="1" ht="12.75" outlineLevel="2" x14ac:dyDescent="0.2">
      <c r="A1268" s="360" t="s">
        <v>1876</v>
      </c>
      <c r="B1268" s="361" t="s">
        <v>1259</v>
      </c>
      <c r="C1268" s="362" t="s">
        <v>1258</v>
      </c>
      <c r="D1268" s="363"/>
      <c r="E1268" s="364"/>
      <c r="F1268" s="227">
        <v>0</v>
      </c>
      <c r="G1268" s="227">
        <v>0</v>
      </c>
      <c r="H1268" s="227">
        <f t="shared" si="150"/>
        <v>0</v>
      </c>
      <c r="I1268" s="437">
        <f t="shared" si="151"/>
        <v>0</v>
      </c>
      <c r="J1268" s="437"/>
      <c r="K1268" s="365"/>
      <c r="L1268" s="18">
        <v>0</v>
      </c>
      <c r="M1268" s="234">
        <f t="shared" si="152"/>
        <v>0</v>
      </c>
      <c r="N1268" s="365"/>
      <c r="O1268" s="18">
        <v>0</v>
      </c>
      <c r="P1268" s="234">
        <f t="shared" si="153"/>
        <v>0</v>
      </c>
      <c r="Q1268" s="353"/>
      <c r="R1268" s="226">
        <v>-48298.38</v>
      </c>
      <c r="S1268" s="226">
        <v>0</v>
      </c>
      <c r="T1268" s="227">
        <v>0</v>
      </c>
      <c r="U1268" s="227">
        <v>0</v>
      </c>
      <c r="V1268" s="227">
        <v>0</v>
      </c>
      <c r="W1268" s="227">
        <v>0</v>
      </c>
      <c r="X1268" s="227">
        <v>0</v>
      </c>
      <c r="Y1268" s="227">
        <v>0</v>
      </c>
      <c r="Z1268" s="227">
        <v>0</v>
      </c>
      <c r="AA1268" s="227">
        <v>0</v>
      </c>
      <c r="AB1268" s="227">
        <v>0</v>
      </c>
      <c r="AC1268" s="227">
        <v>0</v>
      </c>
      <c r="AD1268" s="227">
        <v>0</v>
      </c>
      <c r="AE1268" s="226">
        <v>0</v>
      </c>
      <c r="AF1268" s="227">
        <v>0</v>
      </c>
      <c r="AG1268" s="227">
        <v>0</v>
      </c>
      <c r="AH1268" s="227">
        <v>0</v>
      </c>
      <c r="AI1268" s="227">
        <v>0</v>
      </c>
      <c r="AJ1268" s="227">
        <v>0</v>
      </c>
      <c r="AK1268" s="227">
        <v>0</v>
      </c>
      <c r="AL1268" s="227">
        <v>0</v>
      </c>
      <c r="AM1268" s="227">
        <v>0</v>
      </c>
      <c r="AN1268" s="227">
        <v>0</v>
      </c>
      <c r="AO1268" s="227">
        <v>0</v>
      </c>
      <c r="AP1268" s="228">
        <v>0</v>
      </c>
      <c r="AQ1268" s="227"/>
    </row>
    <row r="1269" spans="1:43" s="13" customFormat="1" ht="12.75" outlineLevel="2" x14ac:dyDescent="0.2">
      <c r="A1269" s="360" t="s">
        <v>1877</v>
      </c>
      <c r="B1269" s="361" t="s">
        <v>2746</v>
      </c>
      <c r="C1269" s="362" t="s">
        <v>3527</v>
      </c>
      <c r="D1269" s="363"/>
      <c r="E1269" s="364"/>
      <c r="F1269" s="227">
        <v>-149397783.25999999</v>
      </c>
      <c r="G1269" s="227">
        <v>-148007177.06999999</v>
      </c>
      <c r="H1269" s="227">
        <f t="shared" si="150"/>
        <v>-1390606.1899999976</v>
      </c>
      <c r="I1269" s="437">
        <f t="shared" si="151"/>
        <v>-9.3955321460006663E-3</v>
      </c>
      <c r="J1269" s="437"/>
      <c r="K1269" s="365"/>
      <c r="L1269" s="18">
        <v>-148007177.06999999</v>
      </c>
      <c r="M1269" s="234">
        <f t="shared" si="152"/>
        <v>-1390606.1899999976</v>
      </c>
      <c r="N1269" s="365"/>
      <c r="O1269" s="18">
        <v>-136243749.71000001</v>
      </c>
      <c r="P1269" s="234">
        <f t="shared" si="153"/>
        <v>-13154033.549999982</v>
      </c>
      <c r="Q1269" s="353"/>
      <c r="R1269" s="226">
        <v>-129942314.31</v>
      </c>
      <c r="S1269" s="226">
        <v>-17114450.940000001</v>
      </c>
      <c r="T1269" s="227">
        <v>-31895645.68</v>
      </c>
      <c r="U1269" s="227">
        <v>-42704001.079999998</v>
      </c>
      <c r="V1269" s="227">
        <v>-55033051.219999999</v>
      </c>
      <c r="W1269" s="227">
        <v>-65653768.219999999</v>
      </c>
      <c r="X1269" s="227">
        <v>-76302083.709999993</v>
      </c>
      <c r="Y1269" s="227">
        <v>-89404852.799999997</v>
      </c>
      <c r="Z1269" s="227">
        <v>-102661166.73999999</v>
      </c>
      <c r="AA1269" s="227">
        <v>-112657429.92</v>
      </c>
      <c r="AB1269" s="227">
        <v>-122173350.34</v>
      </c>
      <c r="AC1269" s="227">
        <v>-136287875.38</v>
      </c>
      <c r="AD1269" s="227">
        <v>-148007177.06999999</v>
      </c>
      <c r="AE1269" s="226">
        <v>-17432431.030000001</v>
      </c>
      <c r="AF1269" s="227">
        <v>-31378512.600000001</v>
      </c>
      <c r="AG1269" s="227">
        <v>-42192627.82</v>
      </c>
      <c r="AH1269" s="227">
        <v>-54607335.68</v>
      </c>
      <c r="AI1269" s="227">
        <v>-65052112.200000003</v>
      </c>
      <c r="AJ1269" s="227">
        <v>-76476743.590000004</v>
      </c>
      <c r="AK1269" s="227">
        <v>-89605490.109999999</v>
      </c>
      <c r="AL1269" s="227">
        <v>-102426425.17</v>
      </c>
      <c r="AM1269" s="227">
        <v>-112121210.31999999</v>
      </c>
      <c r="AN1269" s="227">
        <v>-122506699.59999999</v>
      </c>
      <c r="AO1269" s="227">
        <v>-136243749.71000001</v>
      </c>
      <c r="AP1269" s="228">
        <v>-149397783.25999999</v>
      </c>
      <c r="AQ1269" s="227"/>
    </row>
    <row r="1270" spans="1:43" s="13" customFormat="1" ht="12.75" outlineLevel="2" x14ac:dyDescent="0.2">
      <c r="A1270" s="360" t="s">
        <v>1878</v>
      </c>
      <c r="B1270" s="361" t="s">
        <v>2747</v>
      </c>
      <c r="C1270" s="362" t="s">
        <v>3528</v>
      </c>
      <c r="D1270" s="363"/>
      <c r="E1270" s="364"/>
      <c r="F1270" s="227">
        <v>-67437143.519999996</v>
      </c>
      <c r="G1270" s="227">
        <v>-67551015.700000003</v>
      </c>
      <c r="H1270" s="227">
        <f t="shared" si="150"/>
        <v>113872.18000000715</v>
      </c>
      <c r="I1270" s="437">
        <f t="shared" si="151"/>
        <v>1.6857212111468984E-3</v>
      </c>
      <c r="J1270" s="437"/>
      <c r="K1270" s="365"/>
      <c r="L1270" s="18">
        <v>-67551015.700000003</v>
      </c>
      <c r="M1270" s="234">
        <f t="shared" si="152"/>
        <v>113872.18000000715</v>
      </c>
      <c r="N1270" s="365"/>
      <c r="O1270" s="18">
        <v>-62095846.659999996</v>
      </c>
      <c r="P1270" s="234">
        <f t="shared" si="153"/>
        <v>-5341296.8599999994</v>
      </c>
      <c r="Q1270" s="353"/>
      <c r="R1270" s="226">
        <v>-61202061.564000003</v>
      </c>
      <c r="S1270" s="226">
        <v>-6316094.3300000001</v>
      </c>
      <c r="T1270" s="227">
        <v>-11121894.029999999</v>
      </c>
      <c r="U1270" s="227">
        <v>-15294999.640000001</v>
      </c>
      <c r="V1270" s="227">
        <v>-21170654</v>
      </c>
      <c r="W1270" s="227">
        <v>-26411151.359999999</v>
      </c>
      <c r="X1270" s="227">
        <v>-31991322.539999999</v>
      </c>
      <c r="Y1270" s="227">
        <v>-39343702.950000003</v>
      </c>
      <c r="Z1270" s="227">
        <v>-46857489.189999998</v>
      </c>
      <c r="AA1270" s="227">
        <v>-52473795.229999997</v>
      </c>
      <c r="AB1270" s="227">
        <v>-57335617.549999997</v>
      </c>
      <c r="AC1270" s="227">
        <v>-63568408.039999999</v>
      </c>
      <c r="AD1270" s="227">
        <v>-67551015.700000003</v>
      </c>
      <c r="AE1270" s="226">
        <v>-6968691.2599999998</v>
      </c>
      <c r="AF1270" s="227">
        <v>-11918030.59</v>
      </c>
      <c r="AG1270" s="227">
        <v>-16547972.039999999</v>
      </c>
      <c r="AH1270" s="227">
        <v>-21429547.23</v>
      </c>
      <c r="AI1270" s="227">
        <v>-26508334.449999999</v>
      </c>
      <c r="AJ1270" s="227">
        <v>-31954153.719999999</v>
      </c>
      <c r="AK1270" s="227">
        <v>-38847766.770000003</v>
      </c>
      <c r="AL1270" s="227">
        <v>-45416832.609999999</v>
      </c>
      <c r="AM1270" s="227">
        <v>-50966232.170000002</v>
      </c>
      <c r="AN1270" s="227">
        <v>-56187645.140000001</v>
      </c>
      <c r="AO1270" s="227">
        <v>-62095846.659999996</v>
      </c>
      <c r="AP1270" s="228">
        <v>-67437143.519999996</v>
      </c>
      <c r="AQ1270" s="227"/>
    </row>
    <row r="1271" spans="1:43" s="13" customFormat="1" ht="12.75" outlineLevel="2" x14ac:dyDescent="0.2">
      <c r="A1271" s="360" t="s">
        <v>1879</v>
      </c>
      <c r="B1271" s="361" t="s">
        <v>2748</v>
      </c>
      <c r="C1271" s="362" t="s">
        <v>3529</v>
      </c>
      <c r="D1271" s="363"/>
      <c r="E1271" s="364"/>
      <c r="F1271" s="227">
        <v>-99119919.180000007</v>
      </c>
      <c r="G1271" s="227">
        <v>-66229798.859999999</v>
      </c>
      <c r="H1271" s="227">
        <f t="shared" si="150"/>
        <v>-32890120.320000008</v>
      </c>
      <c r="I1271" s="437">
        <f t="shared" si="151"/>
        <v>-0.49660607288759639</v>
      </c>
      <c r="J1271" s="437"/>
      <c r="K1271" s="365"/>
      <c r="L1271" s="18">
        <v>-66229798.859999999</v>
      </c>
      <c r="M1271" s="234">
        <f t="shared" si="152"/>
        <v>-32890120.320000008</v>
      </c>
      <c r="N1271" s="365"/>
      <c r="O1271" s="18">
        <v>-84253410.849999994</v>
      </c>
      <c r="P1271" s="234">
        <f t="shared" si="153"/>
        <v>-14866508.330000013</v>
      </c>
      <c r="Q1271" s="353"/>
      <c r="R1271" s="226">
        <v>-45819098.590000004</v>
      </c>
      <c r="S1271" s="226">
        <v>-6527268.9699999997</v>
      </c>
      <c r="T1271" s="227">
        <v>-13070569.35</v>
      </c>
      <c r="U1271" s="227">
        <v>-18165498.050000001</v>
      </c>
      <c r="V1271" s="227">
        <v>-21811862.129999999</v>
      </c>
      <c r="W1271" s="227">
        <v>-25295074.399999999</v>
      </c>
      <c r="X1271" s="227">
        <v>-29002385.530000001</v>
      </c>
      <c r="Y1271" s="227">
        <v>-33852476.359999999</v>
      </c>
      <c r="Z1271" s="227">
        <v>-39189194.539999999</v>
      </c>
      <c r="AA1271" s="227">
        <v>-43619028.729999997</v>
      </c>
      <c r="AB1271" s="227">
        <v>-47457589.82</v>
      </c>
      <c r="AC1271" s="227">
        <v>-54755237.060000002</v>
      </c>
      <c r="AD1271" s="227">
        <v>-66229798.859999999</v>
      </c>
      <c r="AE1271" s="226">
        <v>-11062126.58</v>
      </c>
      <c r="AF1271" s="227">
        <v>-17443226.710000001</v>
      </c>
      <c r="AG1271" s="227">
        <v>-22899613.109999999</v>
      </c>
      <c r="AH1271" s="227">
        <v>-28182923.02</v>
      </c>
      <c r="AI1271" s="227">
        <v>-34202284.189999998</v>
      </c>
      <c r="AJ1271" s="227">
        <v>-42651058.240000002</v>
      </c>
      <c r="AK1271" s="227">
        <v>-52535484.549999997</v>
      </c>
      <c r="AL1271" s="227">
        <v>-60757610.880000003</v>
      </c>
      <c r="AM1271" s="227">
        <v>-66729883.289999999</v>
      </c>
      <c r="AN1271" s="227">
        <v>-74068748.459999993</v>
      </c>
      <c r="AO1271" s="227">
        <v>-84253410.849999994</v>
      </c>
      <c r="AP1271" s="228">
        <v>-99119919.180000007</v>
      </c>
      <c r="AQ1271" s="227"/>
    </row>
    <row r="1272" spans="1:43" s="13" customFormat="1" ht="12.75" outlineLevel="2" x14ac:dyDescent="0.2">
      <c r="A1272" s="360" t="s">
        <v>1880</v>
      </c>
      <c r="B1272" s="361" t="s">
        <v>2749</v>
      </c>
      <c r="C1272" s="362" t="s">
        <v>3530</v>
      </c>
      <c r="D1272" s="363"/>
      <c r="E1272" s="364"/>
      <c r="F1272" s="227">
        <v>-92486377</v>
      </c>
      <c r="G1272" s="227">
        <v>-88329689.290000007</v>
      </c>
      <c r="H1272" s="227">
        <f t="shared" si="150"/>
        <v>-4156687.7099999934</v>
      </c>
      <c r="I1272" s="437">
        <f t="shared" si="151"/>
        <v>-4.7058783331083008E-2</v>
      </c>
      <c r="J1272" s="437"/>
      <c r="K1272" s="365"/>
      <c r="L1272" s="18">
        <v>-88329689.290000007</v>
      </c>
      <c r="M1272" s="234">
        <f t="shared" si="152"/>
        <v>-4156687.7099999934</v>
      </c>
      <c r="N1272" s="365"/>
      <c r="O1272" s="18">
        <v>-84160538.930000007</v>
      </c>
      <c r="P1272" s="234">
        <f t="shared" si="153"/>
        <v>-8325838.0699999928</v>
      </c>
      <c r="Q1272" s="353"/>
      <c r="R1272" s="226">
        <v>-82689132.590000004</v>
      </c>
      <c r="S1272" s="226">
        <v>-7146559.0700000003</v>
      </c>
      <c r="T1272" s="227">
        <v>-14708222.34</v>
      </c>
      <c r="U1272" s="227">
        <v>-21498637.489999998</v>
      </c>
      <c r="V1272" s="227">
        <v>-28797590.329999998</v>
      </c>
      <c r="W1272" s="227">
        <v>-36231733.200000003</v>
      </c>
      <c r="X1272" s="227">
        <v>-43466177.020000003</v>
      </c>
      <c r="Y1272" s="227">
        <v>-51618395.210000001</v>
      </c>
      <c r="Z1272" s="227">
        <v>-59989419.880000003</v>
      </c>
      <c r="AA1272" s="227">
        <v>-66527705.539999999</v>
      </c>
      <c r="AB1272" s="227">
        <v>-73806743.159999996</v>
      </c>
      <c r="AC1272" s="227">
        <v>-82367714.969999999</v>
      </c>
      <c r="AD1272" s="227">
        <v>-88329689.290000007</v>
      </c>
      <c r="AE1272" s="226">
        <v>-9599648.0600000005</v>
      </c>
      <c r="AF1272" s="227">
        <v>-16386320.369999999</v>
      </c>
      <c r="AG1272" s="227">
        <v>-24102891.379999999</v>
      </c>
      <c r="AH1272" s="227">
        <v>-30295445.66</v>
      </c>
      <c r="AI1272" s="227">
        <v>-37861396.049999997</v>
      </c>
      <c r="AJ1272" s="227">
        <v>-45295325.82</v>
      </c>
      <c r="AK1272" s="227">
        <v>-52944702.530000001</v>
      </c>
      <c r="AL1272" s="227">
        <v>-60831568.119999997</v>
      </c>
      <c r="AM1272" s="227">
        <v>-68119283.939999998</v>
      </c>
      <c r="AN1272" s="227">
        <v>-75923379.129999995</v>
      </c>
      <c r="AO1272" s="227">
        <v>-84160538.930000007</v>
      </c>
      <c r="AP1272" s="228">
        <v>-92486377</v>
      </c>
      <c r="AQ1272" s="227"/>
    </row>
    <row r="1273" spans="1:43" s="13" customFormat="1" ht="12.75" outlineLevel="2" x14ac:dyDescent="0.2">
      <c r="A1273" s="360" t="s">
        <v>1881</v>
      </c>
      <c r="B1273" s="361" t="s">
        <v>2750</v>
      </c>
      <c r="C1273" s="362" t="s">
        <v>3531</v>
      </c>
      <c r="D1273" s="363"/>
      <c r="E1273" s="364"/>
      <c r="F1273" s="227">
        <v>-61350791.170000002</v>
      </c>
      <c r="G1273" s="227">
        <v>-61222661.079999998</v>
      </c>
      <c r="H1273" s="227">
        <f t="shared" si="150"/>
        <v>-128130.09000000358</v>
      </c>
      <c r="I1273" s="437">
        <f t="shared" si="151"/>
        <v>-2.0928539815114416E-3</v>
      </c>
      <c r="J1273" s="437"/>
      <c r="K1273" s="365"/>
      <c r="L1273" s="18">
        <v>-61222661.079999998</v>
      </c>
      <c r="M1273" s="234">
        <f t="shared" si="152"/>
        <v>-128130.09000000358</v>
      </c>
      <c r="N1273" s="365"/>
      <c r="O1273" s="18">
        <v>-55996682</v>
      </c>
      <c r="P1273" s="234">
        <f t="shared" si="153"/>
        <v>-5354109.1700000018</v>
      </c>
      <c r="Q1273" s="353"/>
      <c r="R1273" s="226">
        <v>-60565449.780000001</v>
      </c>
      <c r="S1273" s="226">
        <v>-4905780.49</v>
      </c>
      <c r="T1273" s="227">
        <v>-10042484.02</v>
      </c>
      <c r="U1273" s="227">
        <v>-14948856.789999999</v>
      </c>
      <c r="V1273" s="227">
        <v>-20265063.050000001</v>
      </c>
      <c r="W1273" s="227">
        <v>-25868482.739999998</v>
      </c>
      <c r="X1273" s="227">
        <v>-30803142.23</v>
      </c>
      <c r="Y1273" s="227">
        <v>-35747322.140000001</v>
      </c>
      <c r="Z1273" s="227">
        <v>-41081764.810000002</v>
      </c>
      <c r="AA1273" s="227">
        <v>-45630890.079999998</v>
      </c>
      <c r="AB1273" s="227">
        <v>-50955692.130000003</v>
      </c>
      <c r="AC1273" s="227">
        <v>-56648207.57</v>
      </c>
      <c r="AD1273" s="227">
        <v>-61222661.079999998</v>
      </c>
      <c r="AE1273" s="226">
        <v>-5390506.6200000001</v>
      </c>
      <c r="AF1273" s="227">
        <v>-10145062.689999999</v>
      </c>
      <c r="AG1273" s="227">
        <v>-15205014.779999999</v>
      </c>
      <c r="AH1273" s="227">
        <v>-19839799.23</v>
      </c>
      <c r="AI1273" s="227">
        <v>-23634281.399999999</v>
      </c>
      <c r="AJ1273" s="227">
        <v>-29466301.07</v>
      </c>
      <c r="AK1273" s="227">
        <v>-34293159.840000004</v>
      </c>
      <c r="AL1273" s="227">
        <v>-38441391.479999997</v>
      </c>
      <c r="AM1273" s="227">
        <v>-43895738.810000002</v>
      </c>
      <c r="AN1273" s="227">
        <v>-49769398.850000001</v>
      </c>
      <c r="AO1273" s="227">
        <v>-55996682</v>
      </c>
      <c r="AP1273" s="228">
        <v>-61350791.170000002</v>
      </c>
      <c r="AQ1273" s="227"/>
    </row>
    <row r="1274" spans="1:43" s="13" customFormat="1" ht="12.75" outlineLevel="2" x14ac:dyDescent="0.2">
      <c r="A1274" s="360" t="s">
        <v>1882</v>
      </c>
      <c r="B1274" s="361" t="s">
        <v>2751</v>
      </c>
      <c r="C1274" s="362" t="s">
        <v>3532</v>
      </c>
      <c r="D1274" s="363"/>
      <c r="E1274" s="364"/>
      <c r="F1274" s="227">
        <v>-19937855.719999999</v>
      </c>
      <c r="G1274" s="227">
        <v>-18715132.710000001</v>
      </c>
      <c r="H1274" s="227">
        <f t="shared" si="150"/>
        <v>-1222723.0099999979</v>
      </c>
      <c r="I1274" s="437">
        <f t="shared" si="151"/>
        <v>-6.5333387101586732E-2</v>
      </c>
      <c r="J1274" s="437"/>
      <c r="K1274" s="365"/>
      <c r="L1274" s="18">
        <v>-18715132.710000001</v>
      </c>
      <c r="M1274" s="234">
        <f t="shared" si="152"/>
        <v>-1222723.0099999979</v>
      </c>
      <c r="N1274" s="365"/>
      <c r="O1274" s="18">
        <v>-18365669.100000001</v>
      </c>
      <c r="P1274" s="234">
        <f t="shared" si="153"/>
        <v>-1572186.6199999973</v>
      </c>
      <c r="Q1274" s="353"/>
      <c r="R1274" s="226">
        <v>-18006802.649999999</v>
      </c>
      <c r="S1274" s="226">
        <v>-1493214.35</v>
      </c>
      <c r="T1274" s="227">
        <v>-2628279.15</v>
      </c>
      <c r="U1274" s="227">
        <v>-4285081.38</v>
      </c>
      <c r="V1274" s="227">
        <v>-5739987.3899999997</v>
      </c>
      <c r="W1274" s="227">
        <v>-7409458.9699999997</v>
      </c>
      <c r="X1274" s="227">
        <v>-8866779.7699999996</v>
      </c>
      <c r="Y1274" s="227">
        <v>-10452322.529999999</v>
      </c>
      <c r="Z1274" s="227">
        <v>-12370351.1</v>
      </c>
      <c r="AA1274" s="227">
        <v>-13760987.73</v>
      </c>
      <c r="AB1274" s="227">
        <v>-15402173.74</v>
      </c>
      <c r="AC1274" s="227">
        <v>-17281624.620000001</v>
      </c>
      <c r="AD1274" s="227">
        <v>-18715132.710000001</v>
      </c>
      <c r="AE1274" s="226">
        <v>-1945473.73</v>
      </c>
      <c r="AF1274" s="227">
        <v>-3634902.3200000003</v>
      </c>
      <c r="AG1274" s="227">
        <v>-5176697.95</v>
      </c>
      <c r="AH1274" s="227">
        <v>-6677431.4199999999</v>
      </c>
      <c r="AI1274" s="227">
        <v>-8534619.4199999999</v>
      </c>
      <c r="AJ1274" s="227">
        <v>-9976612.9800000004</v>
      </c>
      <c r="AK1274" s="227">
        <v>-11572516.970000001</v>
      </c>
      <c r="AL1274" s="227">
        <v>-13336000.720000001</v>
      </c>
      <c r="AM1274" s="227">
        <v>-14851750.51</v>
      </c>
      <c r="AN1274" s="227">
        <v>-16630488.869999999</v>
      </c>
      <c r="AO1274" s="227">
        <v>-18365669.100000001</v>
      </c>
      <c r="AP1274" s="228">
        <v>-19937855.719999999</v>
      </c>
      <c r="AQ1274" s="227"/>
    </row>
    <row r="1275" spans="1:43" s="13" customFormat="1" ht="12.75" outlineLevel="2" x14ac:dyDescent="0.2">
      <c r="A1275" s="360" t="s">
        <v>1883</v>
      </c>
      <c r="B1275" s="361" t="s">
        <v>2752</v>
      </c>
      <c r="C1275" s="362" t="s">
        <v>3533</v>
      </c>
      <c r="D1275" s="363"/>
      <c r="E1275" s="364"/>
      <c r="F1275" s="227">
        <v>-15392373.9</v>
      </c>
      <c r="G1275" s="227">
        <v>-15113555.779999999</v>
      </c>
      <c r="H1275" s="227">
        <f t="shared" si="150"/>
        <v>-278818.12000000104</v>
      </c>
      <c r="I1275" s="437">
        <f t="shared" si="151"/>
        <v>-1.8448214573632323E-2</v>
      </c>
      <c r="J1275" s="437"/>
      <c r="K1275" s="365"/>
      <c r="L1275" s="18">
        <v>-15113555.779999999</v>
      </c>
      <c r="M1275" s="234">
        <f t="shared" si="152"/>
        <v>-278818.12000000104</v>
      </c>
      <c r="N1275" s="365"/>
      <c r="O1275" s="18">
        <v>-14079148.699999999</v>
      </c>
      <c r="P1275" s="234">
        <f t="shared" si="153"/>
        <v>-1313225.2000000011</v>
      </c>
      <c r="Q1275" s="353"/>
      <c r="R1275" s="226">
        <v>-13147374.92</v>
      </c>
      <c r="S1275" s="226">
        <v>-1219096.03</v>
      </c>
      <c r="T1275" s="227">
        <v>-2530860.5300000003</v>
      </c>
      <c r="U1275" s="227">
        <v>-3894280.92</v>
      </c>
      <c r="V1275" s="227">
        <v>-5089052.1100000003</v>
      </c>
      <c r="W1275" s="227">
        <v>-6326805.8300000001</v>
      </c>
      <c r="X1275" s="227">
        <v>-7483752.3899999997</v>
      </c>
      <c r="Y1275" s="227">
        <v>-8596795.4199999999</v>
      </c>
      <c r="Z1275" s="227">
        <v>-9921437.9600000009</v>
      </c>
      <c r="AA1275" s="227">
        <v>-11200729.82</v>
      </c>
      <c r="AB1275" s="227">
        <v>-12473053.35</v>
      </c>
      <c r="AC1275" s="227">
        <v>-14055845.34</v>
      </c>
      <c r="AD1275" s="227">
        <v>-15113555.779999999</v>
      </c>
      <c r="AE1275" s="226">
        <v>-1591510.75</v>
      </c>
      <c r="AF1275" s="227">
        <v>-2895386.9699999997</v>
      </c>
      <c r="AG1275" s="227">
        <v>-4221389.9000000004</v>
      </c>
      <c r="AH1275" s="227">
        <v>-5349212.5</v>
      </c>
      <c r="AI1275" s="227">
        <v>-6652541.8799999999</v>
      </c>
      <c r="AJ1275" s="227">
        <v>-7887578.8399999999</v>
      </c>
      <c r="AK1275" s="227">
        <v>-8942367.8399999999</v>
      </c>
      <c r="AL1275" s="227">
        <v>-10196465.08</v>
      </c>
      <c r="AM1275" s="227">
        <v>-11448853.85</v>
      </c>
      <c r="AN1275" s="227">
        <v>-12768138.68</v>
      </c>
      <c r="AO1275" s="227">
        <v>-14079148.699999999</v>
      </c>
      <c r="AP1275" s="228">
        <v>-15392373.9</v>
      </c>
      <c r="AQ1275" s="227"/>
    </row>
    <row r="1276" spans="1:43" s="13" customFormat="1" ht="12.75" outlineLevel="2" x14ac:dyDescent="0.2">
      <c r="A1276" s="360" t="s">
        <v>1884</v>
      </c>
      <c r="B1276" s="361" t="s">
        <v>2753</v>
      </c>
      <c r="C1276" s="362" t="s">
        <v>3534</v>
      </c>
      <c r="D1276" s="363"/>
      <c r="E1276" s="364"/>
      <c r="F1276" s="227">
        <v>-18579935.149999999</v>
      </c>
      <c r="G1276" s="227">
        <v>-18195445</v>
      </c>
      <c r="H1276" s="227">
        <f t="shared" si="150"/>
        <v>-384490.14999999851</v>
      </c>
      <c r="I1276" s="437">
        <f t="shared" si="151"/>
        <v>-2.1131121003086131E-2</v>
      </c>
      <c r="J1276" s="437"/>
      <c r="K1276" s="365"/>
      <c r="L1276" s="18">
        <v>-18195445</v>
      </c>
      <c r="M1276" s="234">
        <f t="shared" si="152"/>
        <v>-384490.14999999851</v>
      </c>
      <c r="N1276" s="365"/>
      <c r="O1276" s="18">
        <v>-17006745.93</v>
      </c>
      <c r="P1276" s="234">
        <f t="shared" si="153"/>
        <v>-1573189.2199999988</v>
      </c>
      <c r="Q1276" s="353"/>
      <c r="R1276" s="226">
        <v>-17136894.739999998</v>
      </c>
      <c r="S1276" s="226">
        <v>-1448742.58</v>
      </c>
      <c r="T1276" s="227">
        <v>-2991273.3</v>
      </c>
      <c r="U1276" s="227">
        <v>-4478029.42</v>
      </c>
      <c r="V1276" s="227">
        <v>-5988110.6399999997</v>
      </c>
      <c r="W1276" s="227">
        <v>-7499303.1799999997</v>
      </c>
      <c r="X1276" s="227">
        <v>-9014179.9600000009</v>
      </c>
      <c r="Y1276" s="227">
        <v>-10681987</v>
      </c>
      <c r="Z1276" s="227">
        <v>-12336234.75</v>
      </c>
      <c r="AA1276" s="227">
        <v>-13642601.630000001</v>
      </c>
      <c r="AB1276" s="227">
        <v>-15209089.210000001</v>
      </c>
      <c r="AC1276" s="227">
        <v>-16956869.890000001</v>
      </c>
      <c r="AD1276" s="227">
        <v>-18195445</v>
      </c>
      <c r="AE1276" s="226">
        <v>-1994526.96</v>
      </c>
      <c r="AF1276" s="227">
        <v>-3290482.77</v>
      </c>
      <c r="AG1276" s="227">
        <v>-4822733.79</v>
      </c>
      <c r="AH1276" s="227">
        <v>-6169013.0300000003</v>
      </c>
      <c r="AI1276" s="227">
        <v>-7754052.5099999998</v>
      </c>
      <c r="AJ1276" s="227">
        <v>-9331338.3100000005</v>
      </c>
      <c r="AK1276" s="227">
        <v>-10865088.539999999</v>
      </c>
      <c r="AL1276" s="227">
        <v>-12455601.41</v>
      </c>
      <c r="AM1276" s="227">
        <v>-13852067.609999999</v>
      </c>
      <c r="AN1276" s="227">
        <v>-15371334.060000001</v>
      </c>
      <c r="AO1276" s="227">
        <v>-17006745.93</v>
      </c>
      <c r="AP1276" s="228">
        <v>-18579935.149999999</v>
      </c>
      <c r="AQ1276" s="227"/>
    </row>
    <row r="1277" spans="1:43" s="13" customFormat="1" ht="12.75" outlineLevel="2" x14ac:dyDescent="0.2">
      <c r="A1277" s="360" t="s">
        <v>1885</v>
      </c>
      <c r="B1277" s="361" t="s">
        <v>2754</v>
      </c>
      <c r="C1277" s="362" t="s">
        <v>3535</v>
      </c>
      <c r="D1277" s="363"/>
      <c r="E1277" s="364"/>
      <c r="F1277" s="227">
        <v>-69566701.159999996</v>
      </c>
      <c r="G1277" s="227">
        <v>-38195230.68</v>
      </c>
      <c r="H1277" s="227">
        <f t="shared" si="150"/>
        <v>-31371470.479999997</v>
      </c>
      <c r="I1277" s="437">
        <f t="shared" si="151"/>
        <v>-0.82134522874938154</v>
      </c>
      <c r="J1277" s="437"/>
      <c r="K1277" s="365"/>
      <c r="L1277" s="18">
        <v>-38195230.68</v>
      </c>
      <c r="M1277" s="234">
        <f t="shared" si="152"/>
        <v>-31371470.479999997</v>
      </c>
      <c r="N1277" s="365"/>
      <c r="O1277" s="18">
        <v>-61840111</v>
      </c>
      <c r="P1277" s="234">
        <f t="shared" si="153"/>
        <v>-7726590.1599999964</v>
      </c>
      <c r="Q1277" s="353"/>
      <c r="R1277" s="226">
        <v>-26390146.050000001</v>
      </c>
      <c r="S1277" s="226">
        <v>-2554679.67</v>
      </c>
      <c r="T1277" s="227">
        <v>-5278150.55</v>
      </c>
      <c r="U1277" s="227">
        <v>-7971371.3499999996</v>
      </c>
      <c r="V1277" s="227">
        <v>-10717251.24</v>
      </c>
      <c r="W1277" s="227">
        <v>-13255989.210000001</v>
      </c>
      <c r="X1277" s="227">
        <v>-15956920.66</v>
      </c>
      <c r="Y1277" s="227">
        <v>-18928522.370000001</v>
      </c>
      <c r="Z1277" s="227">
        <v>-22260020.82</v>
      </c>
      <c r="AA1277" s="227">
        <v>-25273970.43</v>
      </c>
      <c r="AB1277" s="227">
        <v>-28642468.050000001</v>
      </c>
      <c r="AC1277" s="227">
        <v>-33439177.170000002</v>
      </c>
      <c r="AD1277" s="227">
        <v>-38195230.68</v>
      </c>
      <c r="AE1277" s="226">
        <v>-5292447.3600000003</v>
      </c>
      <c r="AF1277" s="227">
        <v>-7796438.1799999997</v>
      </c>
      <c r="AG1277" s="227">
        <v>-11007757.029999999</v>
      </c>
      <c r="AH1277" s="227">
        <v>-14414186.699999999</v>
      </c>
      <c r="AI1277" s="227">
        <v>-19576424.140000001</v>
      </c>
      <c r="AJ1277" s="227">
        <v>-26860560.010000002</v>
      </c>
      <c r="AK1277" s="227">
        <v>-34404638.030000001</v>
      </c>
      <c r="AL1277" s="227">
        <v>-41189803.329999998</v>
      </c>
      <c r="AM1277" s="227">
        <v>-46494960.57</v>
      </c>
      <c r="AN1277" s="227">
        <v>-53746926.439999998</v>
      </c>
      <c r="AO1277" s="227">
        <v>-61840111</v>
      </c>
      <c r="AP1277" s="228">
        <v>-69566701.159999996</v>
      </c>
      <c r="AQ1277" s="227"/>
    </row>
    <row r="1278" spans="1:43" s="13" customFormat="1" ht="12.75" outlineLevel="2" x14ac:dyDescent="0.2">
      <c r="A1278" s="360" t="s">
        <v>1886</v>
      </c>
      <c r="B1278" s="361" t="s">
        <v>2755</v>
      </c>
      <c r="C1278" s="362" t="s">
        <v>3536</v>
      </c>
      <c r="D1278" s="363"/>
      <c r="E1278" s="364"/>
      <c r="F1278" s="227">
        <v>-102617251.06</v>
      </c>
      <c r="G1278" s="227">
        <v>-62365386.18</v>
      </c>
      <c r="H1278" s="227">
        <f t="shared" si="150"/>
        <v>-40251864.880000003</v>
      </c>
      <c r="I1278" s="437">
        <f t="shared" si="151"/>
        <v>-0.64541995721511947</v>
      </c>
      <c r="J1278" s="437"/>
      <c r="K1278" s="365"/>
      <c r="L1278" s="18">
        <v>-62365386.18</v>
      </c>
      <c r="M1278" s="234">
        <f t="shared" si="152"/>
        <v>-40251864.880000003</v>
      </c>
      <c r="N1278" s="365"/>
      <c r="O1278" s="18">
        <v>-90921050.829999998</v>
      </c>
      <c r="P1278" s="234">
        <f t="shared" si="153"/>
        <v>-11696200.230000004</v>
      </c>
      <c r="Q1278" s="353"/>
      <c r="R1278" s="226">
        <v>-44481927.990000002</v>
      </c>
      <c r="S1278" s="226">
        <v>-3885591.1</v>
      </c>
      <c r="T1278" s="227">
        <v>-7860300.3100000005</v>
      </c>
      <c r="U1278" s="227">
        <v>-12684039.130000001</v>
      </c>
      <c r="V1278" s="227">
        <v>-18166699.350000001</v>
      </c>
      <c r="W1278" s="227">
        <v>-22890414.23</v>
      </c>
      <c r="X1278" s="227">
        <v>-27760489.539999999</v>
      </c>
      <c r="Y1278" s="227">
        <v>-32269608.41</v>
      </c>
      <c r="Z1278" s="227">
        <v>-37566068.57</v>
      </c>
      <c r="AA1278" s="227">
        <v>-42663394.090000004</v>
      </c>
      <c r="AB1278" s="227">
        <v>-48252094</v>
      </c>
      <c r="AC1278" s="227">
        <v>-54068794.560000002</v>
      </c>
      <c r="AD1278" s="227">
        <v>-62365386.18</v>
      </c>
      <c r="AE1278" s="226">
        <v>-9954435.8399999999</v>
      </c>
      <c r="AF1278" s="227">
        <v>-14141524.789999999</v>
      </c>
      <c r="AG1278" s="227">
        <v>-19505953.84</v>
      </c>
      <c r="AH1278" s="227">
        <v>-25932464.91</v>
      </c>
      <c r="AI1278" s="227">
        <v>-36352361.799999997</v>
      </c>
      <c r="AJ1278" s="227">
        <v>-43855010.649999999</v>
      </c>
      <c r="AK1278" s="227">
        <v>-53855468.710000001</v>
      </c>
      <c r="AL1278" s="227">
        <v>-63689372.689999998</v>
      </c>
      <c r="AM1278" s="227">
        <v>-70335955.640000001</v>
      </c>
      <c r="AN1278" s="227">
        <v>-80198663.579999998</v>
      </c>
      <c r="AO1278" s="227">
        <v>-90921050.829999998</v>
      </c>
      <c r="AP1278" s="228">
        <v>-102617251.06</v>
      </c>
      <c r="AQ1278" s="227"/>
    </row>
    <row r="1279" spans="1:43" s="13" customFormat="1" ht="12.75" outlineLevel="2" x14ac:dyDescent="0.2">
      <c r="A1279" s="360" t="s">
        <v>1887</v>
      </c>
      <c r="B1279" s="361" t="s">
        <v>2756</v>
      </c>
      <c r="C1279" s="362" t="s">
        <v>3537</v>
      </c>
      <c r="D1279" s="363"/>
      <c r="E1279" s="364"/>
      <c r="F1279" s="227">
        <v>-1710368.56</v>
      </c>
      <c r="G1279" s="227">
        <v>-1729214.4300000002</v>
      </c>
      <c r="H1279" s="227">
        <f t="shared" si="150"/>
        <v>18845.870000000112</v>
      </c>
      <c r="I1279" s="437">
        <f t="shared" si="151"/>
        <v>1.0898515344913071E-2</v>
      </c>
      <c r="J1279" s="437"/>
      <c r="K1279" s="365"/>
      <c r="L1279" s="18">
        <v>-1729214.4300000002</v>
      </c>
      <c r="M1279" s="234">
        <f t="shared" si="152"/>
        <v>18845.870000000112</v>
      </c>
      <c r="N1279" s="365"/>
      <c r="O1279" s="18">
        <v>-1566115.51</v>
      </c>
      <c r="P1279" s="234">
        <f t="shared" si="153"/>
        <v>-144253.05000000005</v>
      </c>
      <c r="Q1279" s="353"/>
      <c r="R1279" s="226">
        <v>-1668513.27</v>
      </c>
      <c r="S1279" s="226">
        <v>-151697.76999999999</v>
      </c>
      <c r="T1279" s="227">
        <v>-295782.73</v>
      </c>
      <c r="U1279" s="227">
        <v>-435082.39</v>
      </c>
      <c r="V1279" s="227">
        <v>-582198.66</v>
      </c>
      <c r="W1279" s="227">
        <v>-733540.37</v>
      </c>
      <c r="X1279" s="227">
        <v>-871050.75</v>
      </c>
      <c r="Y1279" s="227">
        <v>-1016137.46</v>
      </c>
      <c r="Z1279" s="227">
        <v>-1159918.79</v>
      </c>
      <c r="AA1279" s="227">
        <v>-1298755.6000000001</v>
      </c>
      <c r="AB1279" s="227">
        <v>-1444026.45</v>
      </c>
      <c r="AC1279" s="227">
        <v>-1590130.25</v>
      </c>
      <c r="AD1279" s="227">
        <v>-1729214.4300000002</v>
      </c>
      <c r="AE1279" s="226">
        <v>-147887.36000000002</v>
      </c>
      <c r="AF1279" s="227">
        <v>-288685.68</v>
      </c>
      <c r="AG1279" s="227">
        <v>-431881.09</v>
      </c>
      <c r="AH1279" s="227">
        <v>-568837.72</v>
      </c>
      <c r="AI1279" s="227">
        <v>-713533.54</v>
      </c>
      <c r="AJ1279" s="227">
        <v>-850822.73</v>
      </c>
      <c r="AK1279" s="227">
        <v>-993703.92</v>
      </c>
      <c r="AL1279" s="227">
        <v>-1132604.8500000001</v>
      </c>
      <c r="AM1279" s="227">
        <v>-1272340.19</v>
      </c>
      <c r="AN1279" s="227">
        <v>-1414145.71</v>
      </c>
      <c r="AO1279" s="227">
        <v>-1566115.51</v>
      </c>
      <c r="AP1279" s="228">
        <v>-1710368.56</v>
      </c>
      <c r="AQ1279" s="227"/>
    </row>
    <row r="1280" spans="1:43" s="13" customFormat="1" ht="12.75" outlineLevel="2" x14ac:dyDescent="0.2">
      <c r="A1280" s="360" t="s">
        <v>1888</v>
      </c>
      <c r="B1280" s="361" t="s">
        <v>2757</v>
      </c>
      <c r="C1280" s="362" t="s">
        <v>3538</v>
      </c>
      <c r="D1280" s="363"/>
      <c r="E1280" s="364"/>
      <c r="F1280" s="227">
        <v>-482921.92</v>
      </c>
      <c r="G1280" s="227">
        <v>-302950.13</v>
      </c>
      <c r="H1280" s="227">
        <f t="shared" si="150"/>
        <v>-179971.78999999998</v>
      </c>
      <c r="I1280" s="437">
        <f t="shared" si="151"/>
        <v>-0.59406407912747872</v>
      </c>
      <c r="J1280" s="437"/>
      <c r="K1280" s="365"/>
      <c r="L1280" s="18">
        <v>-302950.13</v>
      </c>
      <c r="M1280" s="234">
        <f t="shared" si="152"/>
        <v>-179971.78999999998</v>
      </c>
      <c r="N1280" s="365"/>
      <c r="O1280" s="18">
        <v>-412965.76</v>
      </c>
      <c r="P1280" s="234">
        <f t="shared" si="153"/>
        <v>-69956.159999999974</v>
      </c>
      <c r="Q1280" s="353"/>
      <c r="R1280" s="226">
        <v>-229521.12</v>
      </c>
      <c r="S1280" s="226">
        <v>-23802.55</v>
      </c>
      <c r="T1280" s="227">
        <v>-46951.08</v>
      </c>
      <c r="U1280" s="227">
        <v>-69790</v>
      </c>
      <c r="V1280" s="227">
        <v>-93363.1</v>
      </c>
      <c r="W1280" s="227">
        <v>-112072.73</v>
      </c>
      <c r="X1280" s="227">
        <v>-128656.16</v>
      </c>
      <c r="Y1280" s="227">
        <v>-144469.92000000001</v>
      </c>
      <c r="Z1280" s="227">
        <v>-165217.62</v>
      </c>
      <c r="AA1280" s="227">
        <v>-188255.18</v>
      </c>
      <c r="AB1280" s="227">
        <v>-219825.7</v>
      </c>
      <c r="AC1280" s="227">
        <v>-253463.83000000002</v>
      </c>
      <c r="AD1280" s="227">
        <v>-302950.13</v>
      </c>
      <c r="AE1280" s="226">
        <v>-60316.61</v>
      </c>
      <c r="AF1280" s="227">
        <v>-83131.490000000005</v>
      </c>
      <c r="AG1280" s="227">
        <v>-107638.42</v>
      </c>
      <c r="AH1280" s="227">
        <v>-134606.62</v>
      </c>
      <c r="AI1280" s="227">
        <v>-163270.53</v>
      </c>
      <c r="AJ1280" s="227">
        <v>-195842.85</v>
      </c>
      <c r="AK1280" s="227">
        <v>-232216.75</v>
      </c>
      <c r="AL1280" s="227">
        <v>-271279.28000000003</v>
      </c>
      <c r="AM1280" s="227">
        <v>-302646.10000000003</v>
      </c>
      <c r="AN1280" s="227">
        <v>-348911.5</v>
      </c>
      <c r="AO1280" s="227">
        <v>-412965.76</v>
      </c>
      <c r="AP1280" s="228">
        <v>-482921.92</v>
      </c>
      <c r="AQ1280" s="227"/>
    </row>
    <row r="1281" spans="1:43" s="13" customFormat="1" ht="12.75" outlineLevel="2" x14ac:dyDescent="0.2">
      <c r="A1281" s="360" t="s">
        <v>1889</v>
      </c>
      <c r="B1281" s="361" t="s">
        <v>2758</v>
      </c>
      <c r="C1281" s="362" t="s">
        <v>3539</v>
      </c>
      <c r="D1281" s="363"/>
      <c r="E1281" s="364"/>
      <c r="F1281" s="227">
        <v>-129266.74</v>
      </c>
      <c r="G1281" s="227">
        <v>-1767079.2000000002</v>
      </c>
      <c r="H1281" s="227">
        <f t="shared" si="150"/>
        <v>1637812.4600000002</v>
      </c>
      <c r="I1281" s="437">
        <f t="shared" si="151"/>
        <v>0.92684722903195282</v>
      </c>
      <c r="J1281" s="437"/>
      <c r="K1281" s="365"/>
      <c r="L1281" s="18">
        <v>-1767079.2000000002</v>
      </c>
      <c r="M1281" s="234">
        <f t="shared" si="152"/>
        <v>1637812.4600000002</v>
      </c>
      <c r="N1281" s="365"/>
      <c r="O1281" s="18">
        <v>-129266.74</v>
      </c>
      <c r="P1281" s="234">
        <f t="shared" si="153"/>
        <v>0</v>
      </c>
      <c r="Q1281" s="353"/>
      <c r="R1281" s="226">
        <v>-6322271.4100000001</v>
      </c>
      <c r="S1281" s="226">
        <v>-246472.28</v>
      </c>
      <c r="T1281" s="227">
        <v>-474649.29000000004</v>
      </c>
      <c r="U1281" s="227">
        <v>-681815.74</v>
      </c>
      <c r="V1281" s="227">
        <v>-837627.02</v>
      </c>
      <c r="W1281" s="227">
        <v>-998367.93</v>
      </c>
      <c r="X1281" s="227">
        <v>-1107855.6599999999</v>
      </c>
      <c r="Y1281" s="227">
        <v>-1243535.31</v>
      </c>
      <c r="Z1281" s="227">
        <v>-1381613.51</v>
      </c>
      <c r="AA1281" s="227">
        <v>-1484623.2</v>
      </c>
      <c r="AB1281" s="227">
        <v>-1589955.44</v>
      </c>
      <c r="AC1281" s="227">
        <v>-1725264.1099999999</v>
      </c>
      <c r="AD1281" s="227">
        <v>-1767079.2000000002</v>
      </c>
      <c r="AE1281" s="226">
        <v>-30241.79</v>
      </c>
      <c r="AF1281" s="227">
        <v>-56406.080000000002</v>
      </c>
      <c r="AG1281" s="227">
        <v>-82467.56</v>
      </c>
      <c r="AH1281" s="227">
        <v>-105665.47</v>
      </c>
      <c r="AI1281" s="227">
        <v>-129677.33</v>
      </c>
      <c r="AJ1281" s="227">
        <v>-129358.03</v>
      </c>
      <c r="AK1281" s="227">
        <v>-129266.7</v>
      </c>
      <c r="AL1281" s="227">
        <v>-129266.74</v>
      </c>
      <c r="AM1281" s="227">
        <v>-129266.74</v>
      </c>
      <c r="AN1281" s="227">
        <v>-129266.74</v>
      </c>
      <c r="AO1281" s="227">
        <v>-129266.74</v>
      </c>
      <c r="AP1281" s="228">
        <v>-129266.74</v>
      </c>
      <c r="AQ1281" s="227"/>
    </row>
    <row r="1282" spans="1:43" s="13" customFormat="1" ht="12.75" outlineLevel="2" x14ac:dyDescent="0.2">
      <c r="A1282" s="360" t="s">
        <v>1890</v>
      </c>
      <c r="B1282" s="361" t="s">
        <v>2759</v>
      </c>
      <c r="C1282" s="362" t="s">
        <v>3540</v>
      </c>
      <c r="D1282" s="363"/>
      <c r="E1282" s="364"/>
      <c r="F1282" s="227">
        <v>180856.07</v>
      </c>
      <c r="G1282" s="227">
        <v>1819854.4500000002</v>
      </c>
      <c r="H1282" s="227">
        <f t="shared" si="150"/>
        <v>-1638998.3800000001</v>
      </c>
      <c r="I1282" s="437">
        <f t="shared" si="151"/>
        <v>-0.9006205853440642</v>
      </c>
      <c r="J1282" s="437"/>
      <c r="K1282" s="365"/>
      <c r="L1282" s="18">
        <v>1819854.4500000002</v>
      </c>
      <c r="M1282" s="234">
        <f t="shared" si="152"/>
        <v>-1638998.3800000001</v>
      </c>
      <c r="N1282" s="365"/>
      <c r="O1282" s="18">
        <v>180755.74</v>
      </c>
      <c r="P1282" s="234">
        <f t="shared" si="153"/>
        <v>100.3300000000163</v>
      </c>
      <c r="Q1282" s="353"/>
      <c r="R1282" s="226">
        <v>5007199.8</v>
      </c>
      <c r="S1282" s="226">
        <v>187477.74</v>
      </c>
      <c r="T1282" s="227">
        <v>454020.52</v>
      </c>
      <c r="U1282" s="227">
        <v>615675.96</v>
      </c>
      <c r="V1282" s="227">
        <v>767272.6</v>
      </c>
      <c r="W1282" s="227">
        <v>919550.98</v>
      </c>
      <c r="X1282" s="227">
        <v>1032646.94</v>
      </c>
      <c r="Y1282" s="227">
        <v>1175057.74</v>
      </c>
      <c r="Z1282" s="227">
        <v>1345014.53</v>
      </c>
      <c r="AA1282" s="227">
        <v>1475285.04</v>
      </c>
      <c r="AB1282" s="227">
        <v>1614394.81</v>
      </c>
      <c r="AC1282" s="227">
        <v>1786744.4500000002</v>
      </c>
      <c r="AD1282" s="227">
        <v>1819854.4500000002</v>
      </c>
      <c r="AE1282" s="226">
        <v>22236.12</v>
      </c>
      <c r="AF1282" s="227">
        <v>55547.21</v>
      </c>
      <c r="AG1282" s="227">
        <v>94525.59</v>
      </c>
      <c r="AH1282" s="227">
        <v>141897.99</v>
      </c>
      <c r="AI1282" s="227">
        <v>182765.47</v>
      </c>
      <c r="AJ1282" s="227">
        <v>181900.69</v>
      </c>
      <c r="AK1282" s="227">
        <v>181306.61000000002</v>
      </c>
      <c r="AL1282" s="227">
        <v>181051.9</v>
      </c>
      <c r="AM1282" s="227">
        <v>180821.69</v>
      </c>
      <c r="AN1282" s="227">
        <v>180691.11000000002</v>
      </c>
      <c r="AO1282" s="227">
        <v>180755.74</v>
      </c>
      <c r="AP1282" s="228">
        <v>180856.07</v>
      </c>
      <c r="AQ1282" s="227"/>
    </row>
    <row r="1283" spans="1:43" s="13" customFormat="1" ht="12.75" outlineLevel="2" x14ac:dyDescent="0.2">
      <c r="A1283" s="360" t="s">
        <v>1891</v>
      </c>
      <c r="B1283" s="361" t="s">
        <v>2760</v>
      </c>
      <c r="C1283" s="362" t="s">
        <v>3541</v>
      </c>
      <c r="D1283" s="363"/>
      <c r="E1283" s="364"/>
      <c r="F1283" s="227">
        <v>-4039314.05</v>
      </c>
      <c r="G1283" s="227">
        <v>-2307569.8689999999</v>
      </c>
      <c r="H1283" s="227">
        <f t="shared" si="150"/>
        <v>-1731744.1809999999</v>
      </c>
      <c r="I1283" s="437">
        <f t="shared" si="151"/>
        <v>-0.75046229553623967</v>
      </c>
      <c r="J1283" s="437"/>
      <c r="K1283" s="365"/>
      <c r="L1283" s="18">
        <v>-2307569.8689999999</v>
      </c>
      <c r="M1283" s="234">
        <f t="shared" si="152"/>
        <v>-1731744.1809999999</v>
      </c>
      <c r="N1283" s="365"/>
      <c r="O1283" s="18">
        <v>-3627189.7800000003</v>
      </c>
      <c r="P1283" s="234">
        <f t="shared" si="153"/>
        <v>-412124.26999999955</v>
      </c>
      <c r="Q1283" s="353"/>
      <c r="R1283" s="226">
        <v>-1933385.4300000002</v>
      </c>
      <c r="S1283" s="226">
        <v>-226648.62</v>
      </c>
      <c r="T1283" s="227">
        <v>-424659.5</v>
      </c>
      <c r="U1283" s="227">
        <v>-571458.52</v>
      </c>
      <c r="V1283" s="227">
        <v>-746077.18</v>
      </c>
      <c r="W1283" s="227">
        <v>-901352.70900000003</v>
      </c>
      <c r="X1283" s="227">
        <v>-1098865.129</v>
      </c>
      <c r="Y1283" s="227">
        <v>-1302486.3089999999</v>
      </c>
      <c r="Z1283" s="227">
        <v>-1508829.0989999999</v>
      </c>
      <c r="AA1283" s="227">
        <v>-1674441.8289999999</v>
      </c>
      <c r="AB1283" s="227">
        <v>-1837856.169</v>
      </c>
      <c r="AC1283" s="227">
        <v>-2019929.199</v>
      </c>
      <c r="AD1283" s="227">
        <v>-2307569.8689999999</v>
      </c>
      <c r="AE1283" s="226">
        <v>-354180.60000000003</v>
      </c>
      <c r="AF1283" s="227">
        <v>-729881.57000000007</v>
      </c>
      <c r="AG1283" s="227">
        <v>-1075194.8700000001</v>
      </c>
      <c r="AH1283" s="227">
        <v>-1419382.8599999999</v>
      </c>
      <c r="AI1283" s="227">
        <v>-1601271.01</v>
      </c>
      <c r="AJ1283" s="227">
        <v>-1936421.96</v>
      </c>
      <c r="AK1283" s="227">
        <v>-2370476.2999999998</v>
      </c>
      <c r="AL1283" s="227">
        <v>-2684137.35</v>
      </c>
      <c r="AM1283" s="227">
        <v>-3010369.9</v>
      </c>
      <c r="AN1283" s="227">
        <v>-3315199.48</v>
      </c>
      <c r="AO1283" s="227">
        <v>-3627189.7800000003</v>
      </c>
      <c r="AP1283" s="228">
        <v>-4039314.05</v>
      </c>
      <c r="AQ1283" s="227"/>
    </row>
    <row r="1284" spans="1:43" s="13" customFormat="1" ht="12.75" outlineLevel="2" x14ac:dyDescent="0.2">
      <c r="A1284" s="360" t="s">
        <v>1892</v>
      </c>
      <c r="B1284" s="361" t="s">
        <v>2761</v>
      </c>
      <c r="C1284" s="362" t="s">
        <v>3542</v>
      </c>
      <c r="D1284" s="363"/>
      <c r="E1284" s="364"/>
      <c r="F1284" s="227">
        <v>-2904276.45</v>
      </c>
      <c r="G1284" s="227">
        <v>-2838088.2199999997</v>
      </c>
      <c r="H1284" s="227">
        <f t="shared" si="150"/>
        <v>-66188.230000000447</v>
      </c>
      <c r="I1284" s="437">
        <f t="shared" si="151"/>
        <v>-2.3321413877684341E-2</v>
      </c>
      <c r="J1284" s="437"/>
      <c r="K1284" s="365"/>
      <c r="L1284" s="18">
        <v>-2838088.2199999997</v>
      </c>
      <c r="M1284" s="234">
        <f t="shared" si="152"/>
        <v>-66188.230000000447</v>
      </c>
      <c r="N1284" s="365"/>
      <c r="O1284" s="18">
        <v>-2588342.34</v>
      </c>
      <c r="P1284" s="234">
        <f t="shared" si="153"/>
        <v>-315934.11000000034</v>
      </c>
      <c r="Q1284" s="353"/>
      <c r="R1284" s="226">
        <v>-2599131.58</v>
      </c>
      <c r="S1284" s="226">
        <v>-253218.67</v>
      </c>
      <c r="T1284" s="227">
        <v>-516249.59</v>
      </c>
      <c r="U1284" s="227">
        <v>-734566.41</v>
      </c>
      <c r="V1284" s="227">
        <v>-944824.49</v>
      </c>
      <c r="W1284" s="227">
        <v>-1251430.5900000001</v>
      </c>
      <c r="X1284" s="227">
        <v>-1489578.33</v>
      </c>
      <c r="Y1284" s="227">
        <v>-1733372.38</v>
      </c>
      <c r="Z1284" s="227">
        <v>-1984423.9500000002</v>
      </c>
      <c r="AA1284" s="227">
        <v>-2195475.35</v>
      </c>
      <c r="AB1284" s="227">
        <v>-2373453.77</v>
      </c>
      <c r="AC1284" s="227">
        <v>-2601679.9500000002</v>
      </c>
      <c r="AD1284" s="227">
        <v>-2838088.2199999997</v>
      </c>
      <c r="AE1284" s="226">
        <v>-291075.37</v>
      </c>
      <c r="AF1284" s="227">
        <v>-549693.23</v>
      </c>
      <c r="AG1284" s="227">
        <v>-775604.91</v>
      </c>
      <c r="AH1284" s="227">
        <v>-969819.14</v>
      </c>
      <c r="AI1284" s="227">
        <v>-1205526.81</v>
      </c>
      <c r="AJ1284" s="227">
        <v>-1457324.68</v>
      </c>
      <c r="AK1284" s="227">
        <v>-1702182.51</v>
      </c>
      <c r="AL1284" s="227">
        <v>-1944641.92</v>
      </c>
      <c r="AM1284" s="227">
        <v>-2157344.6800000002</v>
      </c>
      <c r="AN1284" s="227">
        <v>-2347082.09</v>
      </c>
      <c r="AO1284" s="227">
        <v>-2588342.34</v>
      </c>
      <c r="AP1284" s="228">
        <v>-2904276.45</v>
      </c>
      <c r="AQ1284" s="227"/>
    </row>
    <row r="1285" spans="1:43" s="13" customFormat="1" ht="12.75" outlineLevel="2" x14ac:dyDescent="0.2">
      <c r="A1285" s="360" t="s">
        <v>1893</v>
      </c>
      <c r="B1285" s="361" t="s">
        <v>2762</v>
      </c>
      <c r="C1285" s="362" t="s">
        <v>3543</v>
      </c>
      <c r="D1285" s="363"/>
      <c r="E1285" s="364"/>
      <c r="F1285" s="227">
        <v>-140200.33000000002</v>
      </c>
      <c r="G1285" s="227">
        <v>-30916.99</v>
      </c>
      <c r="H1285" s="227">
        <f t="shared" si="150"/>
        <v>-109283.34000000001</v>
      </c>
      <c r="I1285" s="437">
        <f t="shared" si="151"/>
        <v>-3.5347341380904158</v>
      </c>
      <c r="J1285" s="437"/>
      <c r="K1285" s="365"/>
      <c r="L1285" s="18">
        <v>-30916.99</v>
      </c>
      <c r="M1285" s="234">
        <f t="shared" si="152"/>
        <v>-109283.34000000001</v>
      </c>
      <c r="N1285" s="365"/>
      <c r="O1285" s="18">
        <v>-140200.33000000002</v>
      </c>
      <c r="P1285" s="234">
        <f t="shared" si="153"/>
        <v>0</v>
      </c>
      <c r="Q1285" s="353"/>
      <c r="R1285" s="226">
        <v>2385593.9300000002</v>
      </c>
      <c r="S1285" s="226">
        <v>70710.53</v>
      </c>
      <c r="T1285" s="227">
        <v>34061.99</v>
      </c>
      <c r="U1285" s="227">
        <v>96257.01</v>
      </c>
      <c r="V1285" s="227">
        <v>105616.15000000001</v>
      </c>
      <c r="W1285" s="227">
        <v>107899.3</v>
      </c>
      <c r="X1285" s="227">
        <v>106109.2</v>
      </c>
      <c r="Y1285" s="227">
        <v>79825.78</v>
      </c>
      <c r="Z1285" s="227">
        <v>45942.770000000004</v>
      </c>
      <c r="AA1285" s="227">
        <v>5688.96</v>
      </c>
      <c r="AB1285" s="227">
        <v>-26587.61</v>
      </c>
      <c r="AC1285" s="227">
        <v>-44663.62</v>
      </c>
      <c r="AD1285" s="227">
        <v>-30916.99</v>
      </c>
      <c r="AE1285" s="226">
        <v>-32996.19</v>
      </c>
      <c r="AF1285" s="227">
        <v>-59827.39</v>
      </c>
      <c r="AG1285" s="227">
        <v>-79587.23</v>
      </c>
      <c r="AH1285" s="227">
        <v>-114175.1</v>
      </c>
      <c r="AI1285" s="227">
        <v>-139368.76999999999</v>
      </c>
      <c r="AJ1285" s="227">
        <v>-140200.33000000002</v>
      </c>
      <c r="AK1285" s="227">
        <v>-140200.33000000002</v>
      </c>
      <c r="AL1285" s="227">
        <v>-140200.33000000002</v>
      </c>
      <c r="AM1285" s="227">
        <v>-140200.33000000002</v>
      </c>
      <c r="AN1285" s="227">
        <v>-140200.33000000002</v>
      </c>
      <c r="AO1285" s="227">
        <v>-140200.33000000002</v>
      </c>
      <c r="AP1285" s="228">
        <v>-140200.33000000002</v>
      </c>
      <c r="AQ1285" s="227"/>
    </row>
    <row r="1286" spans="1:43" s="13" customFormat="1" ht="12.75" outlineLevel="2" x14ac:dyDescent="0.2">
      <c r="A1286" s="360" t="s">
        <v>1894</v>
      </c>
      <c r="B1286" s="361" t="s">
        <v>2763</v>
      </c>
      <c r="C1286" s="362" t="s">
        <v>3544</v>
      </c>
      <c r="D1286" s="363"/>
      <c r="E1286" s="364"/>
      <c r="F1286" s="227">
        <v>-8785493.1999999993</v>
      </c>
      <c r="G1286" s="227">
        <v>-7228371</v>
      </c>
      <c r="H1286" s="227">
        <f t="shared" si="150"/>
        <v>-1557122.1999999993</v>
      </c>
      <c r="I1286" s="437">
        <f t="shared" si="151"/>
        <v>-0.21541813501271576</v>
      </c>
      <c r="J1286" s="437"/>
      <c r="K1286" s="365"/>
      <c r="L1286" s="18">
        <v>-7228371</v>
      </c>
      <c r="M1286" s="234">
        <f t="shared" si="152"/>
        <v>-1557122.1999999993</v>
      </c>
      <c r="N1286" s="365"/>
      <c r="O1286" s="18">
        <v>-8905936.6600000001</v>
      </c>
      <c r="P1286" s="234">
        <f t="shared" si="153"/>
        <v>120443.46000000089</v>
      </c>
      <c r="Q1286" s="353"/>
      <c r="R1286" s="226">
        <v>-236553.49</v>
      </c>
      <c r="S1286" s="226">
        <v>-43716.61</v>
      </c>
      <c r="T1286" s="227">
        <v>-2729182.7199999997</v>
      </c>
      <c r="U1286" s="227">
        <v>-3037458.95</v>
      </c>
      <c r="V1286" s="227">
        <v>-2835396.12</v>
      </c>
      <c r="W1286" s="227">
        <v>-2871351.13</v>
      </c>
      <c r="X1286" s="227">
        <v>-3943159.08</v>
      </c>
      <c r="Y1286" s="227">
        <v>-5838988.9100000001</v>
      </c>
      <c r="Z1286" s="227">
        <v>-6703697.3100000005</v>
      </c>
      <c r="AA1286" s="227">
        <v>-7017543.6799999997</v>
      </c>
      <c r="AB1286" s="227">
        <v>-7189535.9199999999</v>
      </c>
      <c r="AC1286" s="227">
        <v>-7166188.29</v>
      </c>
      <c r="AD1286" s="227">
        <v>-7228371</v>
      </c>
      <c r="AE1286" s="226">
        <v>290385.72000000003</v>
      </c>
      <c r="AF1286" s="227">
        <v>330897.06</v>
      </c>
      <c r="AG1286" s="227">
        <v>356212</v>
      </c>
      <c r="AH1286" s="227">
        <v>-541268.61</v>
      </c>
      <c r="AI1286" s="227">
        <v>-1093517.01</v>
      </c>
      <c r="AJ1286" s="227">
        <v>-4153464.51</v>
      </c>
      <c r="AK1286" s="227">
        <v>-6090792</v>
      </c>
      <c r="AL1286" s="227">
        <v>-9007660.7200000007</v>
      </c>
      <c r="AM1286" s="227">
        <v>-8948337.1500000004</v>
      </c>
      <c r="AN1286" s="227">
        <v>-8908300.9900000002</v>
      </c>
      <c r="AO1286" s="227">
        <v>-8905936.6600000001</v>
      </c>
      <c r="AP1286" s="228">
        <v>-8785493.1999999993</v>
      </c>
      <c r="AQ1286" s="227"/>
    </row>
    <row r="1287" spans="1:43" s="13" customFormat="1" ht="12.75" outlineLevel="2" x14ac:dyDescent="0.2">
      <c r="A1287" s="360" t="s">
        <v>1895</v>
      </c>
      <c r="B1287" s="361" t="s">
        <v>2764</v>
      </c>
      <c r="C1287" s="362" t="s">
        <v>3545</v>
      </c>
      <c r="D1287" s="363"/>
      <c r="E1287" s="364"/>
      <c r="F1287" s="227">
        <v>80538.44</v>
      </c>
      <c r="G1287" s="227">
        <v>107878.1</v>
      </c>
      <c r="H1287" s="227">
        <f t="shared" si="150"/>
        <v>-27339.660000000003</v>
      </c>
      <c r="I1287" s="437">
        <f t="shared" si="151"/>
        <v>-0.25343104856314674</v>
      </c>
      <c r="J1287" s="437"/>
      <c r="K1287" s="365"/>
      <c r="L1287" s="18">
        <v>107878.1</v>
      </c>
      <c r="M1287" s="234">
        <f t="shared" si="152"/>
        <v>-27339.660000000003</v>
      </c>
      <c r="N1287" s="365"/>
      <c r="O1287" s="18">
        <v>76169.64</v>
      </c>
      <c r="P1287" s="234">
        <f t="shared" si="153"/>
        <v>4368.8000000000029</v>
      </c>
      <c r="Q1287" s="353"/>
      <c r="R1287" s="226">
        <v>26151.66</v>
      </c>
      <c r="S1287" s="226">
        <v>1792.6000000000001</v>
      </c>
      <c r="T1287" s="227">
        <v>23172.46</v>
      </c>
      <c r="U1287" s="227">
        <v>24916.760000000002</v>
      </c>
      <c r="V1287" s="227">
        <v>28219.95</v>
      </c>
      <c r="W1287" s="227">
        <v>30062.66</v>
      </c>
      <c r="X1287" s="227">
        <v>43345.05</v>
      </c>
      <c r="Y1287" s="227">
        <v>63049.5</v>
      </c>
      <c r="Z1287" s="227">
        <v>91445.72</v>
      </c>
      <c r="AA1287" s="227">
        <v>99576.83</v>
      </c>
      <c r="AB1287" s="227">
        <v>105064.2</v>
      </c>
      <c r="AC1287" s="227">
        <v>106860.74</v>
      </c>
      <c r="AD1287" s="227">
        <v>107878.1</v>
      </c>
      <c r="AE1287" s="226">
        <v>4557.96</v>
      </c>
      <c r="AF1287" s="227">
        <v>9548.73</v>
      </c>
      <c r="AG1287" s="227">
        <v>10092.92</v>
      </c>
      <c r="AH1287" s="227">
        <v>14569.23</v>
      </c>
      <c r="AI1287" s="227">
        <v>17666.86</v>
      </c>
      <c r="AJ1287" s="227">
        <v>27439.5</v>
      </c>
      <c r="AK1287" s="227">
        <v>51445.39</v>
      </c>
      <c r="AL1287" s="227">
        <v>71437.81</v>
      </c>
      <c r="AM1287" s="227">
        <v>74827.86</v>
      </c>
      <c r="AN1287" s="227">
        <v>75423.83</v>
      </c>
      <c r="AO1287" s="227">
        <v>76169.64</v>
      </c>
      <c r="AP1287" s="228">
        <v>80538.44</v>
      </c>
      <c r="AQ1287" s="227"/>
    </row>
    <row r="1288" spans="1:43" s="13" customFormat="1" ht="12.75" outlineLevel="2" x14ac:dyDescent="0.2">
      <c r="A1288" s="360" t="s">
        <v>1896</v>
      </c>
      <c r="B1288" s="361" t="s">
        <v>2765</v>
      </c>
      <c r="C1288" s="362" t="s">
        <v>3546</v>
      </c>
      <c r="D1288" s="363"/>
      <c r="E1288" s="364"/>
      <c r="F1288" s="227">
        <v>-3326281.48</v>
      </c>
      <c r="G1288" s="227">
        <v>-4176440.3</v>
      </c>
      <c r="H1288" s="227">
        <f t="shared" si="150"/>
        <v>850158.81999999983</v>
      </c>
      <c r="I1288" s="437">
        <f t="shared" si="151"/>
        <v>0.20356063032913457</v>
      </c>
      <c r="J1288" s="437"/>
      <c r="K1288" s="365"/>
      <c r="L1288" s="18">
        <v>-4176440.3</v>
      </c>
      <c r="M1288" s="234">
        <f t="shared" si="152"/>
        <v>850158.81999999983</v>
      </c>
      <c r="N1288" s="365"/>
      <c r="O1288" s="18">
        <v>-3179344.78</v>
      </c>
      <c r="P1288" s="234">
        <f t="shared" si="153"/>
        <v>-146936.70000000019</v>
      </c>
      <c r="Q1288" s="353"/>
      <c r="R1288" s="226">
        <v>-2934548.55</v>
      </c>
      <c r="S1288" s="226">
        <v>-199741.99</v>
      </c>
      <c r="T1288" s="227">
        <v>-380154.11</v>
      </c>
      <c r="U1288" s="227">
        <v>-579896.1</v>
      </c>
      <c r="V1288" s="227">
        <v>-773194.8</v>
      </c>
      <c r="W1288" s="227">
        <v>-972936.65</v>
      </c>
      <c r="X1288" s="227">
        <v>-1426242.05</v>
      </c>
      <c r="Y1288" s="227">
        <v>-1894700.19</v>
      </c>
      <c r="Z1288" s="227">
        <v>-2363137.15</v>
      </c>
      <c r="AA1288" s="227">
        <v>-2816463.06</v>
      </c>
      <c r="AB1288" s="227">
        <v>-3269789.01</v>
      </c>
      <c r="AC1288" s="227">
        <v>-3738225.8200000003</v>
      </c>
      <c r="AD1288" s="227">
        <v>-4176440.3</v>
      </c>
      <c r="AE1288" s="226">
        <v>-498657.16000000003</v>
      </c>
      <c r="AF1288" s="227">
        <v>-921760.02</v>
      </c>
      <c r="AG1288" s="227">
        <v>-1390195.37</v>
      </c>
      <c r="AH1288" s="227">
        <v>-1843523.01</v>
      </c>
      <c r="AI1288" s="227">
        <v>-2311944.89</v>
      </c>
      <c r="AJ1288" s="227">
        <v>-2454141.61</v>
      </c>
      <c r="AK1288" s="227">
        <v>-2601078.2000000002</v>
      </c>
      <c r="AL1288" s="227">
        <v>-2748014.79</v>
      </c>
      <c r="AM1288" s="227">
        <v>-2890211.49</v>
      </c>
      <c r="AN1288" s="227">
        <v>-3037148.08</v>
      </c>
      <c r="AO1288" s="227">
        <v>-3179344.78</v>
      </c>
      <c r="AP1288" s="228">
        <v>-3326281.48</v>
      </c>
      <c r="AQ1288" s="227"/>
    </row>
    <row r="1289" spans="1:43" s="13" customFormat="1" ht="12.75" outlineLevel="2" x14ac:dyDescent="0.2">
      <c r="A1289" s="360" t="s">
        <v>1897</v>
      </c>
      <c r="B1289" s="361" t="s">
        <v>2766</v>
      </c>
      <c r="C1289" s="362" t="s">
        <v>3547</v>
      </c>
      <c r="D1289" s="363"/>
      <c r="E1289" s="364"/>
      <c r="F1289" s="227">
        <v>-591408.69000000006</v>
      </c>
      <c r="G1289" s="227">
        <v>-230736.44</v>
      </c>
      <c r="H1289" s="227">
        <f t="shared" si="150"/>
        <v>-360672.25000000006</v>
      </c>
      <c r="I1289" s="437">
        <f t="shared" si="151"/>
        <v>-1.5631351944235599</v>
      </c>
      <c r="J1289" s="437"/>
      <c r="K1289" s="365"/>
      <c r="L1289" s="18">
        <v>-230736.44</v>
      </c>
      <c r="M1289" s="234">
        <f t="shared" si="152"/>
        <v>-360672.25000000006</v>
      </c>
      <c r="N1289" s="365"/>
      <c r="O1289" s="18">
        <v>-552754.31000000006</v>
      </c>
      <c r="P1289" s="234">
        <f t="shared" si="153"/>
        <v>-38654.380000000005</v>
      </c>
      <c r="Q1289" s="353"/>
      <c r="R1289" s="226">
        <v>-275520.94</v>
      </c>
      <c r="S1289" s="226">
        <v>-2207.25</v>
      </c>
      <c r="T1289" s="227">
        <v>20235.240000000002</v>
      </c>
      <c r="U1289" s="227">
        <v>-6792.07</v>
      </c>
      <c r="V1289" s="227">
        <v>-16884.71</v>
      </c>
      <c r="W1289" s="227">
        <v>-29256.91</v>
      </c>
      <c r="X1289" s="227">
        <v>-49732.74</v>
      </c>
      <c r="Y1289" s="227">
        <v>-138894.54</v>
      </c>
      <c r="Z1289" s="227">
        <v>-184085.30000000002</v>
      </c>
      <c r="AA1289" s="227">
        <v>-199970.34</v>
      </c>
      <c r="AB1289" s="227">
        <v>-220982.73</v>
      </c>
      <c r="AC1289" s="227">
        <v>-222226.06</v>
      </c>
      <c r="AD1289" s="227">
        <v>-230736.44</v>
      </c>
      <c r="AE1289" s="226">
        <v>-153667.55000000002</v>
      </c>
      <c r="AF1289" s="227">
        <v>-170310.23</v>
      </c>
      <c r="AG1289" s="227">
        <v>-180562.44</v>
      </c>
      <c r="AH1289" s="227">
        <v>-216687.41</v>
      </c>
      <c r="AI1289" s="227">
        <v>-264456.40000000002</v>
      </c>
      <c r="AJ1289" s="227">
        <v>-339350.93</v>
      </c>
      <c r="AK1289" s="227">
        <v>-415779.13</v>
      </c>
      <c r="AL1289" s="227">
        <v>-528481.4</v>
      </c>
      <c r="AM1289" s="227">
        <v>-533700.52</v>
      </c>
      <c r="AN1289" s="227">
        <v>-539865.69000000006</v>
      </c>
      <c r="AO1289" s="227">
        <v>-552754.31000000006</v>
      </c>
      <c r="AP1289" s="228">
        <v>-591408.69000000006</v>
      </c>
      <c r="AQ1289" s="227"/>
    </row>
    <row r="1290" spans="1:43" s="13" customFormat="1" ht="12.75" outlineLevel="2" x14ac:dyDescent="0.2">
      <c r="A1290" s="360" t="s">
        <v>1898</v>
      </c>
      <c r="B1290" s="361" t="s">
        <v>2767</v>
      </c>
      <c r="C1290" s="362" t="s">
        <v>3548</v>
      </c>
      <c r="D1290" s="363"/>
      <c r="E1290" s="364"/>
      <c r="F1290" s="227">
        <v>-37455822.850000001</v>
      </c>
      <c r="G1290" s="227">
        <v>-26838904.850000001</v>
      </c>
      <c r="H1290" s="227">
        <f t="shared" si="150"/>
        <v>-10616918</v>
      </c>
      <c r="I1290" s="437">
        <f t="shared" si="151"/>
        <v>-0.39557940457469892</v>
      </c>
      <c r="J1290" s="437"/>
      <c r="K1290" s="365"/>
      <c r="L1290" s="18">
        <v>-26838904.850000001</v>
      </c>
      <c r="M1290" s="234">
        <f t="shared" si="152"/>
        <v>-10616918</v>
      </c>
      <c r="N1290" s="365"/>
      <c r="O1290" s="18">
        <v>-35593903.219999999</v>
      </c>
      <c r="P1290" s="234">
        <f t="shared" si="153"/>
        <v>-1861919.6300000027</v>
      </c>
      <c r="Q1290" s="353"/>
      <c r="R1290" s="226">
        <v>-8835156.6999999993</v>
      </c>
      <c r="S1290" s="226">
        <v>-425934.28</v>
      </c>
      <c r="T1290" s="227">
        <v>-4293149.37</v>
      </c>
      <c r="U1290" s="227">
        <v>-4654596.92</v>
      </c>
      <c r="V1290" s="227">
        <v>-5346045.09</v>
      </c>
      <c r="W1290" s="227">
        <v>-6330493.2599999998</v>
      </c>
      <c r="X1290" s="227">
        <v>-10754131.939999999</v>
      </c>
      <c r="Y1290" s="227">
        <v>-15405962.57</v>
      </c>
      <c r="Z1290" s="227">
        <v>-20208936.800000001</v>
      </c>
      <c r="AA1290" s="227">
        <v>-23453956.18</v>
      </c>
      <c r="AB1290" s="227">
        <v>-24982878.350000001</v>
      </c>
      <c r="AC1290" s="227">
        <v>-25675506</v>
      </c>
      <c r="AD1290" s="227">
        <v>-26838904.850000001</v>
      </c>
      <c r="AE1290" s="226">
        <v>-5666089.3700000001</v>
      </c>
      <c r="AF1290" s="227">
        <v>-6781318.8700000001</v>
      </c>
      <c r="AG1290" s="227">
        <v>-7320967.25</v>
      </c>
      <c r="AH1290" s="227">
        <v>-11313610.560000001</v>
      </c>
      <c r="AI1290" s="227">
        <v>-14712040.189999999</v>
      </c>
      <c r="AJ1290" s="227">
        <v>-18553527.59</v>
      </c>
      <c r="AK1290" s="227">
        <v>-26673644.41</v>
      </c>
      <c r="AL1290" s="227">
        <v>-33665103.240000002</v>
      </c>
      <c r="AM1290" s="227">
        <v>-34255560.5</v>
      </c>
      <c r="AN1290" s="227">
        <v>-34743570.32</v>
      </c>
      <c r="AO1290" s="227">
        <v>-35593903.219999999</v>
      </c>
      <c r="AP1290" s="228">
        <v>-37455822.850000001</v>
      </c>
      <c r="AQ1290" s="227"/>
    </row>
    <row r="1291" spans="1:43" s="13" customFormat="1" ht="12.75" outlineLevel="2" x14ac:dyDescent="0.2">
      <c r="A1291" s="360" t="s">
        <v>1899</v>
      </c>
      <c r="B1291" s="361" t="s">
        <v>2768</v>
      </c>
      <c r="C1291" s="362" t="s">
        <v>3549</v>
      </c>
      <c r="D1291" s="363"/>
      <c r="E1291" s="364"/>
      <c r="F1291" s="227">
        <v>0</v>
      </c>
      <c r="G1291" s="227">
        <v>0.57999999999999996</v>
      </c>
      <c r="H1291" s="227">
        <f t="shared" si="150"/>
        <v>-0.57999999999999996</v>
      </c>
      <c r="I1291" s="437" t="str">
        <f t="shared" si="151"/>
        <v>N.M.</v>
      </c>
      <c r="J1291" s="437"/>
      <c r="K1291" s="365"/>
      <c r="L1291" s="18">
        <v>0.57999999999999996</v>
      </c>
      <c r="M1291" s="234">
        <f t="shared" si="152"/>
        <v>-0.57999999999999996</v>
      </c>
      <c r="N1291" s="365"/>
      <c r="O1291" s="18">
        <v>0</v>
      </c>
      <c r="P1291" s="234">
        <f t="shared" si="153"/>
        <v>0</v>
      </c>
      <c r="Q1291" s="353"/>
      <c r="R1291" s="226">
        <v>4.22</v>
      </c>
      <c r="S1291" s="226">
        <v>0.41000000000000003</v>
      </c>
      <c r="T1291" s="227">
        <v>0.5</v>
      </c>
      <c r="U1291" s="227">
        <v>0.57999999999999996</v>
      </c>
      <c r="V1291" s="227">
        <v>0.57999999999999996</v>
      </c>
      <c r="W1291" s="227">
        <v>0.57999999999999996</v>
      </c>
      <c r="X1291" s="227">
        <v>0.57999999999999996</v>
      </c>
      <c r="Y1291" s="227">
        <v>0.57999999999999996</v>
      </c>
      <c r="Z1291" s="227">
        <v>0.57999999999999996</v>
      </c>
      <c r="AA1291" s="227">
        <v>0.57999999999999996</v>
      </c>
      <c r="AB1291" s="227">
        <v>0.57999999999999996</v>
      </c>
      <c r="AC1291" s="227">
        <v>0.57999999999999996</v>
      </c>
      <c r="AD1291" s="227">
        <v>0.57999999999999996</v>
      </c>
      <c r="AE1291" s="226">
        <v>0</v>
      </c>
      <c r="AF1291" s="227">
        <v>0</v>
      </c>
      <c r="AG1291" s="227">
        <v>0</v>
      </c>
      <c r="AH1291" s="227">
        <v>0</v>
      </c>
      <c r="AI1291" s="227">
        <v>0</v>
      </c>
      <c r="AJ1291" s="227">
        <v>0</v>
      </c>
      <c r="AK1291" s="227">
        <v>0</v>
      </c>
      <c r="AL1291" s="227">
        <v>0</v>
      </c>
      <c r="AM1291" s="227">
        <v>0</v>
      </c>
      <c r="AN1291" s="227">
        <v>0</v>
      </c>
      <c r="AO1291" s="227">
        <v>0</v>
      </c>
      <c r="AP1291" s="228">
        <v>0</v>
      </c>
      <c r="AQ1291" s="227"/>
    </row>
    <row r="1292" spans="1:43" s="13" customFormat="1" ht="12.75" outlineLevel="2" x14ac:dyDescent="0.2">
      <c r="A1292" s="360" t="s">
        <v>1900</v>
      </c>
      <c r="B1292" s="361" t="s">
        <v>2769</v>
      </c>
      <c r="C1292" s="362" t="s">
        <v>3550</v>
      </c>
      <c r="D1292" s="363"/>
      <c r="E1292" s="364"/>
      <c r="F1292" s="227">
        <v>4.99</v>
      </c>
      <c r="G1292" s="227">
        <v>0.01</v>
      </c>
      <c r="H1292" s="227">
        <f t="shared" si="150"/>
        <v>4.9800000000000004</v>
      </c>
      <c r="I1292" s="437" t="str">
        <f t="shared" si="151"/>
        <v>N.M.</v>
      </c>
      <c r="J1292" s="437"/>
      <c r="K1292" s="365"/>
      <c r="L1292" s="18">
        <v>0.01</v>
      </c>
      <c r="M1292" s="234">
        <f t="shared" si="152"/>
        <v>4.9800000000000004</v>
      </c>
      <c r="N1292" s="365"/>
      <c r="O1292" s="18">
        <v>4.99</v>
      </c>
      <c r="P1292" s="234">
        <f t="shared" si="153"/>
        <v>0</v>
      </c>
      <c r="Q1292" s="353"/>
      <c r="R1292" s="226">
        <v>-0.03</v>
      </c>
      <c r="S1292" s="226">
        <v>0</v>
      </c>
      <c r="T1292" s="227">
        <v>0.04</v>
      </c>
      <c r="U1292" s="227">
        <v>7.0000000000000007E-2</v>
      </c>
      <c r="V1292" s="227">
        <v>7.0000000000000007E-2</v>
      </c>
      <c r="W1292" s="227">
        <v>0.08</v>
      </c>
      <c r="X1292" s="227">
        <v>0.08</v>
      </c>
      <c r="Y1292" s="227">
        <v>7.0000000000000007E-2</v>
      </c>
      <c r="Z1292" s="227">
        <v>7.0000000000000007E-2</v>
      </c>
      <c r="AA1292" s="227">
        <v>0.08</v>
      </c>
      <c r="AB1292" s="227">
        <v>7.0000000000000007E-2</v>
      </c>
      <c r="AC1292" s="227">
        <v>0.02</v>
      </c>
      <c r="AD1292" s="227">
        <v>0.01</v>
      </c>
      <c r="AE1292" s="226">
        <v>0</v>
      </c>
      <c r="AF1292" s="227">
        <v>0.01</v>
      </c>
      <c r="AG1292" s="227">
        <v>0.01</v>
      </c>
      <c r="AH1292" s="227">
        <v>0.02</v>
      </c>
      <c r="AI1292" s="227">
        <v>0.04</v>
      </c>
      <c r="AJ1292" s="227">
        <v>0.05</v>
      </c>
      <c r="AK1292" s="227">
        <v>0.05</v>
      </c>
      <c r="AL1292" s="227">
        <v>0.68</v>
      </c>
      <c r="AM1292" s="227">
        <v>0.06</v>
      </c>
      <c r="AN1292" s="227">
        <v>0.05</v>
      </c>
      <c r="AO1292" s="227">
        <v>4.99</v>
      </c>
      <c r="AP1292" s="228">
        <v>4.99</v>
      </c>
      <c r="AQ1292" s="227"/>
    </row>
    <row r="1293" spans="1:43" s="13" customFormat="1" ht="12.75" outlineLevel="2" x14ac:dyDescent="0.2">
      <c r="A1293" s="360" t="s">
        <v>1901</v>
      </c>
      <c r="B1293" s="361" t="s">
        <v>2770</v>
      </c>
      <c r="C1293" s="362" t="s">
        <v>3551</v>
      </c>
      <c r="D1293" s="363"/>
      <c r="E1293" s="364"/>
      <c r="F1293" s="227">
        <v>0</v>
      </c>
      <c r="G1293" s="227">
        <v>0</v>
      </c>
      <c r="H1293" s="227">
        <f t="shared" si="150"/>
        <v>0</v>
      </c>
      <c r="I1293" s="437">
        <f t="shared" si="151"/>
        <v>0</v>
      </c>
      <c r="J1293" s="437"/>
      <c r="K1293" s="365"/>
      <c r="L1293" s="18">
        <v>0</v>
      </c>
      <c r="M1293" s="234">
        <f t="shared" si="152"/>
        <v>0</v>
      </c>
      <c r="N1293" s="365"/>
      <c r="O1293" s="18">
        <v>0</v>
      </c>
      <c r="P1293" s="234">
        <f t="shared" si="153"/>
        <v>0</v>
      </c>
      <c r="Q1293" s="353"/>
      <c r="R1293" s="226">
        <v>-412.96000000000004</v>
      </c>
      <c r="S1293" s="226">
        <v>0</v>
      </c>
      <c r="T1293" s="227">
        <v>0</v>
      </c>
      <c r="U1293" s="227">
        <v>0</v>
      </c>
      <c r="V1293" s="227">
        <v>0</v>
      </c>
      <c r="W1293" s="227">
        <v>0</v>
      </c>
      <c r="X1293" s="227">
        <v>0</v>
      </c>
      <c r="Y1293" s="227">
        <v>0</v>
      </c>
      <c r="Z1293" s="227">
        <v>0</v>
      </c>
      <c r="AA1293" s="227">
        <v>0</v>
      </c>
      <c r="AB1293" s="227">
        <v>0</v>
      </c>
      <c r="AC1293" s="227">
        <v>0</v>
      </c>
      <c r="AD1293" s="227">
        <v>0</v>
      </c>
      <c r="AE1293" s="226">
        <v>0</v>
      </c>
      <c r="AF1293" s="227">
        <v>0</v>
      </c>
      <c r="AG1293" s="227">
        <v>0</v>
      </c>
      <c r="AH1293" s="227">
        <v>0</v>
      </c>
      <c r="AI1293" s="227">
        <v>0</v>
      </c>
      <c r="AJ1293" s="227">
        <v>0</v>
      </c>
      <c r="AK1293" s="227">
        <v>0</v>
      </c>
      <c r="AL1293" s="227">
        <v>0</v>
      </c>
      <c r="AM1293" s="227">
        <v>0</v>
      </c>
      <c r="AN1293" s="227">
        <v>0</v>
      </c>
      <c r="AO1293" s="227">
        <v>0</v>
      </c>
      <c r="AP1293" s="228">
        <v>0</v>
      </c>
      <c r="AQ1293" s="227"/>
    </row>
    <row r="1294" spans="1:43" s="13" customFormat="1" ht="12.75" outlineLevel="2" x14ac:dyDescent="0.2">
      <c r="A1294" s="360" t="s">
        <v>1902</v>
      </c>
      <c r="B1294" s="361" t="s">
        <v>2771</v>
      </c>
      <c r="C1294" s="362" t="s">
        <v>3552</v>
      </c>
      <c r="D1294" s="363"/>
      <c r="E1294" s="364"/>
      <c r="F1294" s="227">
        <v>-45249.21</v>
      </c>
      <c r="G1294" s="227">
        <v>-15149.550000000001</v>
      </c>
      <c r="H1294" s="227">
        <f t="shared" si="150"/>
        <v>-30099.659999999996</v>
      </c>
      <c r="I1294" s="437">
        <f t="shared" si="151"/>
        <v>-1.986835252532253</v>
      </c>
      <c r="J1294" s="437"/>
      <c r="K1294" s="365"/>
      <c r="L1294" s="18">
        <v>-15149.550000000001</v>
      </c>
      <c r="M1294" s="234">
        <f t="shared" si="152"/>
        <v>-30099.659999999996</v>
      </c>
      <c r="N1294" s="365"/>
      <c r="O1294" s="18">
        <v>-43231.63</v>
      </c>
      <c r="P1294" s="234">
        <f t="shared" si="153"/>
        <v>-2017.5800000000017</v>
      </c>
      <c r="Q1294" s="353"/>
      <c r="R1294" s="226">
        <v>1648.3400000000001</v>
      </c>
      <c r="S1294" s="226">
        <v>907.13</v>
      </c>
      <c r="T1294" s="227">
        <v>-324.61</v>
      </c>
      <c r="U1294" s="227">
        <v>-7151.64</v>
      </c>
      <c r="V1294" s="227">
        <v>-11530.73</v>
      </c>
      <c r="W1294" s="227">
        <v>-11606.300000000001</v>
      </c>
      <c r="X1294" s="227">
        <v>-11026.89</v>
      </c>
      <c r="Y1294" s="227">
        <v>4802.43</v>
      </c>
      <c r="Z1294" s="227">
        <v>5089.26</v>
      </c>
      <c r="AA1294" s="227">
        <v>-23891.22</v>
      </c>
      <c r="AB1294" s="227">
        <v>-14285.630000000001</v>
      </c>
      <c r="AC1294" s="227">
        <v>-14660.91</v>
      </c>
      <c r="AD1294" s="227">
        <v>-15149.550000000001</v>
      </c>
      <c r="AE1294" s="226">
        <v>-5135.92</v>
      </c>
      <c r="AF1294" s="227">
        <v>-14115.27</v>
      </c>
      <c r="AG1294" s="227">
        <v>-24055.040000000001</v>
      </c>
      <c r="AH1294" s="227">
        <v>-24858.440000000002</v>
      </c>
      <c r="AI1294" s="227">
        <v>-28894.18</v>
      </c>
      <c r="AJ1294" s="227">
        <v>-33576.400000000001</v>
      </c>
      <c r="AK1294" s="227">
        <v>-41319.03</v>
      </c>
      <c r="AL1294" s="227">
        <v>-41590.83</v>
      </c>
      <c r="AM1294" s="227">
        <v>-45633.279999999999</v>
      </c>
      <c r="AN1294" s="227">
        <v>-42798.11</v>
      </c>
      <c r="AO1294" s="227">
        <v>-43231.63</v>
      </c>
      <c r="AP1294" s="228">
        <v>-45249.21</v>
      </c>
      <c r="AQ1294" s="227"/>
    </row>
    <row r="1295" spans="1:43" s="13" customFormat="1" ht="12.75" outlineLevel="2" x14ac:dyDescent="0.2">
      <c r="A1295" s="360" t="s">
        <v>1903</v>
      </c>
      <c r="B1295" s="361" t="s">
        <v>2772</v>
      </c>
      <c r="C1295" s="362" t="s">
        <v>3553</v>
      </c>
      <c r="D1295" s="363"/>
      <c r="E1295" s="364"/>
      <c r="F1295" s="227">
        <v>-659970.04</v>
      </c>
      <c r="G1295" s="227">
        <v>-143731.47</v>
      </c>
      <c r="H1295" s="227">
        <f t="shared" si="150"/>
        <v>-516238.57000000007</v>
      </c>
      <c r="I1295" s="437">
        <f t="shared" si="151"/>
        <v>-3.5916878189585071</v>
      </c>
      <c r="J1295" s="437"/>
      <c r="K1295" s="365"/>
      <c r="L1295" s="18">
        <v>-143731.47</v>
      </c>
      <c r="M1295" s="234">
        <f t="shared" si="152"/>
        <v>-516238.57000000007</v>
      </c>
      <c r="N1295" s="365"/>
      <c r="O1295" s="18">
        <v>-605488.91</v>
      </c>
      <c r="P1295" s="234">
        <f t="shared" si="153"/>
        <v>-54481.130000000005</v>
      </c>
      <c r="Q1295" s="353"/>
      <c r="R1295" s="226">
        <v>31672.940000000002</v>
      </c>
      <c r="S1295" s="226">
        <v>29484.560000000001</v>
      </c>
      <c r="T1295" s="227">
        <v>-10087.950000000001</v>
      </c>
      <c r="U1295" s="227">
        <v>-44546.86</v>
      </c>
      <c r="V1295" s="227">
        <v>-131803.62</v>
      </c>
      <c r="W1295" s="227">
        <v>-133286.57</v>
      </c>
      <c r="X1295" s="227">
        <v>-126801.08</v>
      </c>
      <c r="Y1295" s="227">
        <v>-68061.350000000006</v>
      </c>
      <c r="Z1295" s="227">
        <v>-67381.680000000008</v>
      </c>
      <c r="AA1295" s="227">
        <v>-180986</v>
      </c>
      <c r="AB1295" s="227">
        <v>-122164.75</v>
      </c>
      <c r="AC1295" s="227">
        <v>-126000.3</v>
      </c>
      <c r="AD1295" s="227">
        <v>-143731.47</v>
      </c>
      <c r="AE1295" s="226">
        <v>-70151.98</v>
      </c>
      <c r="AF1295" s="227">
        <v>-141275.82</v>
      </c>
      <c r="AG1295" s="227">
        <v>-333912.87</v>
      </c>
      <c r="AH1295" s="227">
        <v>-365026.28</v>
      </c>
      <c r="AI1295" s="227">
        <v>-389471.43</v>
      </c>
      <c r="AJ1295" s="227">
        <v>-443507.65</v>
      </c>
      <c r="AK1295" s="227">
        <v>-542096.91</v>
      </c>
      <c r="AL1295" s="227">
        <v>-544843.80000000005</v>
      </c>
      <c r="AM1295" s="227">
        <v>-757936.44000000006</v>
      </c>
      <c r="AN1295" s="227">
        <v>-584143.02</v>
      </c>
      <c r="AO1295" s="227">
        <v>-605488.91</v>
      </c>
      <c r="AP1295" s="228">
        <v>-659970.04</v>
      </c>
      <c r="AQ1295" s="227"/>
    </row>
    <row r="1296" spans="1:43" s="13" customFormat="1" ht="12.75" outlineLevel="2" x14ac:dyDescent="0.2">
      <c r="A1296" s="360" t="s">
        <v>1904</v>
      </c>
      <c r="B1296" s="361" t="s">
        <v>2773</v>
      </c>
      <c r="C1296" s="362" t="s">
        <v>3554</v>
      </c>
      <c r="D1296" s="363"/>
      <c r="E1296" s="364"/>
      <c r="F1296" s="227">
        <v>502121.44</v>
      </c>
      <c r="G1296" s="227">
        <v>152689.98000000001</v>
      </c>
      <c r="H1296" s="227">
        <f t="shared" si="150"/>
        <v>349431.45999999996</v>
      </c>
      <c r="I1296" s="437">
        <f t="shared" si="151"/>
        <v>2.2885028866989172</v>
      </c>
      <c r="J1296" s="437"/>
      <c r="K1296" s="365"/>
      <c r="L1296" s="18">
        <v>152689.98000000001</v>
      </c>
      <c r="M1296" s="234">
        <f t="shared" si="152"/>
        <v>349431.45999999996</v>
      </c>
      <c r="N1296" s="365"/>
      <c r="O1296" s="18">
        <v>393152.75</v>
      </c>
      <c r="P1296" s="234">
        <f t="shared" si="153"/>
        <v>108968.69</v>
      </c>
      <c r="Q1296" s="353"/>
      <c r="R1296" s="226">
        <v>8355.630000000001</v>
      </c>
      <c r="S1296" s="226">
        <v>1088</v>
      </c>
      <c r="T1296" s="227">
        <v>-93692.28</v>
      </c>
      <c r="U1296" s="227">
        <v>-90556.47</v>
      </c>
      <c r="V1296" s="227">
        <v>-98388.64</v>
      </c>
      <c r="W1296" s="227">
        <v>-92375.46</v>
      </c>
      <c r="X1296" s="227">
        <v>-98001.290000000008</v>
      </c>
      <c r="Y1296" s="227">
        <v>20867.25</v>
      </c>
      <c r="Z1296" s="227">
        <v>157717.13</v>
      </c>
      <c r="AA1296" s="227">
        <v>155906.16</v>
      </c>
      <c r="AB1296" s="227">
        <v>151241.39000000001</v>
      </c>
      <c r="AC1296" s="227">
        <v>155557.79</v>
      </c>
      <c r="AD1296" s="227">
        <v>152689.98000000001</v>
      </c>
      <c r="AE1296" s="226">
        <v>173414.14</v>
      </c>
      <c r="AF1296" s="227">
        <v>194084.02</v>
      </c>
      <c r="AG1296" s="227">
        <v>195418.45</v>
      </c>
      <c r="AH1296" s="227">
        <v>123422.78</v>
      </c>
      <c r="AI1296" s="227">
        <v>135389.06</v>
      </c>
      <c r="AJ1296" s="227">
        <v>-57818.3</v>
      </c>
      <c r="AK1296" s="227">
        <v>68504.12</v>
      </c>
      <c r="AL1296" s="227">
        <v>382104.98</v>
      </c>
      <c r="AM1296" s="227">
        <v>384439.58</v>
      </c>
      <c r="AN1296" s="227">
        <v>389365.33</v>
      </c>
      <c r="AO1296" s="227">
        <v>393152.75</v>
      </c>
      <c r="AP1296" s="228">
        <v>502121.44</v>
      </c>
      <c r="AQ1296" s="227"/>
    </row>
    <row r="1297" spans="1:43" s="13" customFormat="1" ht="12.75" outlineLevel="2" x14ac:dyDescent="0.2">
      <c r="A1297" s="360" t="s">
        <v>1905</v>
      </c>
      <c r="B1297" s="361" t="s">
        <v>2774</v>
      </c>
      <c r="C1297" s="362" t="s">
        <v>3555</v>
      </c>
      <c r="D1297" s="363"/>
      <c r="E1297" s="364"/>
      <c r="F1297" s="227">
        <v>0</v>
      </c>
      <c r="G1297" s="227">
        <v>0</v>
      </c>
      <c r="H1297" s="227">
        <f t="shared" si="150"/>
        <v>0</v>
      </c>
      <c r="I1297" s="437">
        <f t="shared" si="151"/>
        <v>0</v>
      </c>
      <c r="J1297" s="437"/>
      <c r="K1297" s="365"/>
      <c r="L1297" s="18">
        <v>0</v>
      </c>
      <c r="M1297" s="234">
        <f t="shared" si="152"/>
        <v>0</v>
      </c>
      <c r="N1297" s="365"/>
      <c r="O1297" s="18">
        <v>0</v>
      </c>
      <c r="P1297" s="234">
        <f t="shared" si="153"/>
        <v>0</v>
      </c>
      <c r="Q1297" s="353"/>
      <c r="R1297" s="226">
        <v>-148765</v>
      </c>
      <c r="S1297" s="226">
        <v>0</v>
      </c>
      <c r="T1297" s="227">
        <v>0</v>
      </c>
      <c r="U1297" s="227">
        <v>0</v>
      </c>
      <c r="V1297" s="227">
        <v>0</v>
      </c>
      <c r="W1297" s="227">
        <v>0</v>
      </c>
      <c r="X1297" s="227">
        <v>0</v>
      </c>
      <c r="Y1297" s="227">
        <v>0</v>
      </c>
      <c r="Z1297" s="227">
        <v>0</v>
      </c>
      <c r="AA1297" s="227">
        <v>0</v>
      </c>
      <c r="AB1297" s="227">
        <v>0</v>
      </c>
      <c r="AC1297" s="227">
        <v>0</v>
      </c>
      <c r="AD1297" s="227">
        <v>0</v>
      </c>
      <c r="AE1297" s="226">
        <v>0</v>
      </c>
      <c r="AF1297" s="227">
        <v>0</v>
      </c>
      <c r="AG1297" s="227">
        <v>0</v>
      </c>
      <c r="AH1297" s="227">
        <v>0</v>
      </c>
      <c r="AI1297" s="227">
        <v>0</v>
      </c>
      <c r="AJ1297" s="227">
        <v>0</v>
      </c>
      <c r="AK1297" s="227">
        <v>0</v>
      </c>
      <c r="AL1297" s="227">
        <v>0</v>
      </c>
      <c r="AM1297" s="227">
        <v>0</v>
      </c>
      <c r="AN1297" s="227">
        <v>0</v>
      </c>
      <c r="AO1297" s="227">
        <v>0</v>
      </c>
      <c r="AP1297" s="228">
        <v>0</v>
      </c>
      <c r="AQ1297" s="227"/>
    </row>
    <row r="1298" spans="1:43" s="13" customFormat="1" ht="12.75" outlineLevel="2" x14ac:dyDescent="0.2">
      <c r="A1298" s="360" t="s">
        <v>1906</v>
      </c>
      <c r="B1298" s="361" t="s">
        <v>2775</v>
      </c>
      <c r="C1298" s="362" t="s">
        <v>3556</v>
      </c>
      <c r="D1298" s="363"/>
      <c r="E1298" s="364"/>
      <c r="F1298" s="227">
        <v>0</v>
      </c>
      <c r="G1298" s="227">
        <v>8.7799999999999994</v>
      </c>
      <c r="H1298" s="227">
        <f t="shared" si="150"/>
        <v>-8.7799999999999994</v>
      </c>
      <c r="I1298" s="437" t="str">
        <f t="shared" si="151"/>
        <v>N.M.</v>
      </c>
      <c r="J1298" s="437"/>
      <c r="K1298" s="365"/>
      <c r="L1298" s="18">
        <v>8.7799999999999994</v>
      </c>
      <c r="M1298" s="234">
        <f t="shared" si="152"/>
        <v>-8.7799999999999994</v>
      </c>
      <c r="N1298" s="365"/>
      <c r="O1298" s="18">
        <v>0</v>
      </c>
      <c r="P1298" s="234">
        <f t="shared" si="153"/>
        <v>0</v>
      </c>
      <c r="Q1298" s="353"/>
      <c r="R1298" s="226">
        <v>305.87</v>
      </c>
      <c r="S1298" s="226">
        <v>-0.09</v>
      </c>
      <c r="T1298" s="227">
        <v>-0.34</v>
      </c>
      <c r="U1298" s="227">
        <v>1.3900000000000001</v>
      </c>
      <c r="V1298" s="227">
        <v>1.3900000000000001</v>
      </c>
      <c r="W1298" s="227">
        <v>1.3900000000000001</v>
      </c>
      <c r="X1298" s="227">
        <v>1.46</v>
      </c>
      <c r="Y1298" s="227">
        <v>4.54</v>
      </c>
      <c r="Z1298" s="227">
        <v>9.4</v>
      </c>
      <c r="AA1298" s="227">
        <v>13.370000000000001</v>
      </c>
      <c r="AB1298" s="227">
        <v>8.68</v>
      </c>
      <c r="AC1298" s="227">
        <v>8.7799999999999994</v>
      </c>
      <c r="AD1298" s="227">
        <v>8.7799999999999994</v>
      </c>
      <c r="AE1298" s="226">
        <v>0</v>
      </c>
      <c r="AF1298" s="227">
        <v>0</v>
      </c>
      <c r="AG1298" s="227">
        <v>0</v>
      </c>
      <c r="AH1298" s="227">
        <v>0</v>
      </c>
      <c r="AI1298" s="227">
        <v>0</v>
      </c>
      <c r="AJ1298" s="227">
        <v>0</v>
      </c>
      <c r="AK1298" s="227">
        <v>0</v>
      </c>
      <c r="AL1298" s="227">
        <v>0</v>
      </c>
      <c r="AM1298" s="227">
        <v>0</v>
      </c>
      <c r="AN1298" s="227">
        <v>0</v>
      </c>
      <c r="AO1298" s="227">
        <v>0</v>
      </c>
      <c r="AP1298" s="228">
        <v>0</v>
      </c>
      <c r="AQ1298" s="227"/>
    </row>
    <row r="1299" spans="1:43" s="13" customFormat="1" ht="12.75" outlineLevel="2" x14ac:dyDescent="0.2">
      <c r="A1299" s="360" t="s">
        <v>1907</v>
      </c>
      <c r="B1299" s="361" t="s">
        <v>2776</v>
      </c>
      <c r="C1299" s="362" t="s">
        <v>3557</v>
      </c>
      <c r="D1299" s="363"/>
      <c r="E1299" s="364"/>
      <c r="F1299" s="227">
        <v>114286.27</v>
      </c>
      <c r="G1299" s="227">
        <v>1076444.82</v>
      </c>
      <c r="H1299" s="227">
        <f t="shared" si="150"/>
        <v>-962158.55</v>
      </c>
      <c r="I1299" s="437">
        <f t="shared" si="151"/>
        <v>-0.89382988530707963</v>
      </c>
      <c r="J1299" s="437"/>
      <c r="K1299" s="365"/>
      <c r="L1299" s="18">
        <v>1076444.82</v>
      </c>
      <c r="M1299" s="234">
        <f t="shared" si="152"/>
        <v>-962158.55</v>
      </c>
      <c r="N1299" s="365"/>
      <c r="O1299" s="18">
        <v>114286.27</v>
      </c>
      <c r="P1299" s="234">
        <f t="shared" si="153"/>
        <v>0</v>
      </c>
      <c r="Q1299" s="353"/>
      <c r="R1299" s="226">
        <v>-1025625.87</v>
      </c>
      <c r="S1299" s="226">
        <v>-26826.18</v>
      </c>
      <c r="T1299" s="227">
        <v>39158.700000000004</v>
      </c>
      <c r="U1299" s="227">
        <v>39146.25</v>
      </c>
      <c r="V1299" s="227">
        <v>39147.660000000003</v>
      </c>
      <c r="W1299" s="227">
        <v>39189.129999999997</v>
      </c>
      <c r="X1299" s="227">
        <v>39358.29</v>
      </c>
      <c r="Y1299" s="227">
        <v>771133.51</v>
      </c>
      <c r="Z1299" s="227">
        <v>1049693.74</v>
      </c>
      <c r="AA1299" s="227">
        <v>1049514.3700000001</v>
      </c>
      <c r="AB1299" s="227">
        <v>1082321.1000000001</v>
      </c>
      <c r="AC1299" s="227">
        <v>1082032.8799999999</v>
      </c>
      <c r="AD1299" s="227">
        <v>1076444.82</v>
      </c>
      <c r="AE1299" s="226">
        <v>114714.02</v>
      </c>
      <c r="AF1299" s="227">
        <v>114286.27</v>
      </c>
      <c r="AG1299" s="227">
        <v>114286.27</v>
      </c>
      <c r="AH1299" s="227">
        <v>114286.27</v>
      </c>
      <c r="AI1299" s="227">
        <v>114286.27</v>
      </c>
      <c r="AJ1299" s="227">
        <v>114286.27</v>
      </c>
      <c r="AK1299" s="227">
        <v>114286.27</v>
      </c>
      <c r="AL1299" s="227">
        <v>114286.27</v>
      </c>
      <c r="AM1299" s="227">
        <v>114286.27</v>
      </c>
      <c r="AN1299" s="227">
        <v>114286.27</v>
      </c>
      <c r="AO1299" s="227">
        <v>114286.27</v>
      </c>
      <c r="AP1299" s="228">
        <v>114286.27</v>
      </c>
      <c r="AQ1299" s="227"/>
    </row>
    <row r="1300" spans="1:43" s="13" customFormat="1" ht="12.75" outlineLevel="2" x14ac:dyDescent="0.2">
      <c r="A1300" s="360" t="s">
        <v>1908</v>
      </c>
      <c r="B1300" s="361" t="s">
        <v>2777</v>
      </c>
      <c r="C1300" s="362" t="s">
        <v>3558</v>
      </c>
      <c r="D1300" s="363"/>
      <c r="E1300" s="364"/>
      <c r="F1300" s="227">
        <v>-85122.45</v>
      </c>
      <c r="G1300" s="227">
        <v>-17859.93</v>
      </c>
      <c r="H1300" s="227">
        <f t="shared" si="150"/>
        <v>-67262.51999999999</v>
      </c>
      <c r="I1300" s="437">
        <f t="shared" si="151"/>
        <v>-3.7661133050353492</v>
      </c>
      <c r="J1300" s="437"/>
      <c r="K1300" s="365"/>
      <c r="L1300" s="18">
        <v>-17859.93</v>
      </c>
      <c r="M1300" s="234">
        <f t="shared" si="152"/>
        <v>-67262.51999999999</v>
      </c>
      <c r="N1300" s="365"/>
      <c r="O1300" s="18">
        <v>-94322.31</v>
      </c>
      <c r="P1300" s="234">
        <f t="shared" si="153"/>
        <v>9199.86</v>
      </c>
      <c r="Q1300" s="353"/>
      <c r="R1300" s="226">
        <v>-133709.95000000001</v>
      </c>
      <c r="S1300" s="226">
        <v>15410.76</v>
      </c>
      <c r="T1300" s="227">
        <v>-7498.6</v>
      </c>
      <c r="U1300" s="227">
        <v>-10316.82</v>
      </c>
      <c r="V1300" s="227">
        <v>-14050.89</v>
      </c>
      <c r="W1300" s="227">
        <v>-16418.099999999999</v>
      </c>
      <c r="X1300" s="227">
        <v>6324.59</v>
      </c>
      <c r="Y1300" s="227">
        <v>2432.5300000000002</v>
      </c>
      <c r="Z1300" s="227">
        <v>-422.26</v>
      </c>
      <c r="AA1300" s="227">
        <v>-4520.3100000000004</v>
      </c>
      <c r="AB1300" s="227">
        <v>-10557.57</v>
      </c>
      <c r="AC1300" s="227">
        <v>-13767.08</v>
      </c>
      <c r="AD1300" s="227">
        <v>-17859.93</v>
      </c>
      <c r="AE1300" s="226">
        <v>11545.64</v>
      </c>
      <c r="AF1300" s="227">
        <v>-16756.02</v>
      </c>
      <c r="AG1300" s="227">
        <v>-25760.190000000002</v>
      </c>
      <c r="AH1300" s="227">
        <v>-34018.86</v>
      </c>
      <c r="AI1300" s="227">
        <v>-42921.24</v>
      </c>
      <c r="AJ1300" s="227">
        <v>-51139.28</v>
      </c>
      <c r="AK1300" s="227">
        <v>-59523.08</v>
      </c>
      <c r="AL1300" s="227">
        <v>-68788.3</v>
      </c>
      <c r="AM1300" s="227">
        <v>-77196.3</v>
      </c>
      <c r="AN1300" s="227">
        <v>-85315.28</v>
      </c>
      <c r="AO1300" s="227">
        <v>-94322.31</v>
      </c>
      <c r="AP1300" s="228">
        <v>-85122.45</v>
      </c>
      <c r="AQ1300" s="227"/>
    </row>
    <row r="1301" spans="1:43" s="13" customFormat="1" ht="12.75" outlineLevel="2" x14ac:dyDescent="0.2">
      <c r="A1301" s="360" t="s">
        <v>1909</v>
      </c>
      <c r="B1301" s="361" t="s">
        <v>2778</v>
      </c>
      <c r="C1301" s="362" t="s">
        <v>3559</v>
      </c>
      <c r="D1301" s="363"/>
      <c r="E1301" s="364"/>
      <c r="F1301" s="227">
        <v>374.39</v>
      </c>
      <c r="G1301" s="227">
        <v>-204.33</v>
      </c>
      <c r="H1301" s="227">
        <f t="shared" si="150"/>
        <v>578.72</v>
      </c>
      <c r="I1301" s="437">
        <f t="shared" si="151"/>
        <v>2.8322811138844028</v>
      </c>
      <c r="J1301" s="437"/>
      <c r="K1301" s="365"/>
      <c r="L1301" s="18">
        <v>-204.33</v>
      </c>
      <c r="M1301" s="234">
        <f t="shared" si="152"/>
        <v>578.72</v>
      </c>
      <c r="N1301" s="365"/>
      <c r="O1301" s="18">
        <v>374.39</v>
      </c>
      <c r="P1301" s="234">
        <f t="shared" si="153"/>
        <v>0</v>
      </c>
      <c r="Q1301" s="353"/>
      <c r="R1301" s="226">
        <v>-974657.17</v>
      </c>
      <c r="S1301" s="226">
        <v>0</v>
      </c>
      <c r="T1301" s="227">
        <v>0</v>
      </c>
      <c r="U1301" s="227">
        <v>0</v>
      </c>
      <c r="V1301" s="227">
        <v>0</v>
      </c>
      <c r="W1301" s="227">
        <v>0</v>
      </c>
      <c r="X1301" s="227">
        <v>-204.33</v>
      </c>
      <c r="Y1301" s="227">
        <v>-204.33</v>
      </c>
      <c r="Z1301" s="227">
        <v>-204.33</v>
      </c>
      <c r="AA1301" s="227">
        <v>-204.33</v>
      </c>
      <c r="AB1301" s="227">
        <v>-204.33</v>
      </c>
      <c r="AC1301" s="227">
        <v>-204.33</v>
      </c>
      <c r="AD1301" s="227">
        <v>-204.33</v>
      </c>
      <c r="AE1301" s="226">
        <v>0</v>
      </c>
      <c r="AF1301" s="227">
        <v>0</v>
      </c>
      <c r="AG1301" s="227">
        <v>0</v>
      </c>
      <c r="AH1301" s="227">
        <v>0</v>
      </c>
      <c r="AI1301" s="227">
        <v>0</v>
      </c>
      <c r="AJ1301" s="227">
        <v>0</v>
      </c>
      <c r="AK1301" s="227">
        <v>0</v>
      </c>
      <c r="AL1301" s="227">
        <v>0</v>
      </c>
      <c r="AM1301" s="227">
        <v>0</v>
      </c>
      <c r="AN1301" s="227">
        <v>374.39</v>
      </c>
      <c r="AO1301" s="227">
        <v>374.39</v>
      </c>
      <c r="AP1301" s="228">
        <v>374.39</v>
      </c>
      <c r="AQ1301" s="227"/>
    </row>
    <row r="1302" spans="1:43" s="13" customFormat="1" ht="12.75" outlineLevel="2" x14ac:dyDescent="0.2">
      <c r="A1302" s="360" t="s">
        <v>1910</v>
      </c>
      <c r="B1302" s="361" t="s">
        <v>2779</v>
      </c>
      <c r="C1302" s="362" t="s">
        <v>3560</v>
      </c>
      <c r="D1302" s="363"/>
      <c r="E1302" s="364"/>
      <c r="F1302" s="227">
        <v>-14431276.42</v>
      </c>
      <c r="G1302" s="227">
        <v>-1376045.75</v>
      </c>
      <c r="H1302" s="227">
        <f t="shared" si="150"/>
        <v>-13055230.67</v>
      </c>
      <c r="I1302" s="437">
        <f t="shared" si="151"/>
        <v>-9.4874975414153191</v>
      </c>
      <c r="J1302" s="437"/>
      <c r="K1302" s="365"/>
      <c r="L1302" s="18">
        <v>-1376045.75</v>
      </c>
      <c r="M1302" s="234">
        <f t="shared" si="152"/>
        <v>-13055230.67</v>
      </c>
      <c r="N1302" s="365"/>
      <c r="O1302" s="18">
        <v>-14490925.48</v>
      </c>
      <c r="P1302" s="234">
        <f t="shared" si="153"/>
        <v>59649.060000000522</v>
      </c>
      <c r="Q1302" s="353"/>
      <c r="R1302" s="226">
        <v>2960228.17</v>
      </c>
      <c r="S1302" s="226">
        <v>274736.3</v>
      </c>
      <c r="T1302" s="227">
        <v>-1325712.6400000001</v>
      </c>
      <c r="U1302" s="227">
        <v>-1054758.46</v>
      </c>
      <c r="V1302" s="227">
        <v>-448794.97000000003</v>
      </c>
      <c r="W1302" s="227">
        <v>256851.23</v>
      </c>
      <c r="X1302" s="227">
        <v>10701.1</v>
      </c>
      <c r="Y1302" s="227">
        <v>208884.77000000002</v>
      </c>
      <c r="Z1302" s="227">
        <v>-1754067.8599999999</v>
      </c>
      <c r="AA1302" s="227">
        <v>-1692082.1800000002</v>
      </c>
      <c r="AB1302" s="227">
        <v>-1635194.73</v>
      </c>
      <c r="AC1302" s="227">
        <v>-1446134.38</v>
      </c>
      <c r="AD1302" s="227">
        <v>-1376045.75</v>
      </c>
      <c r="AE1302" s="226">
        <v>252257.54</v>
      </c>
      <c r="AF1302" s="227">
        <v>547909.57000000007</v>
      </c>
      <c r="AG1302" s="227">
        <v>758435.20000000007</v>
      </c>
      <c r="AH1302" s="227">
        <v>-3454313.97</v>
      </c>
      <c r="AI1302" s="227">
        <v>-4969192.1399999997</v>
      </c>
      <c r="AJ1302" s="227">
        <v>-8603215.7599999998</v>
      </c>
      <c r="AK1302" s="227">
        <v>-11045086.539999999</v>
      </c>
      <c r="AL1302" s="227">
        <v>-14143774.76</v>
      </c>
      <c r="AM1302" s="227">
        <v>-14240278.5</v>
      </c>
      <c r="AN1302" s="227">
        <v>-14343714.59</v>
      </c>
      <c r="AO1302" s="227">
        <v>-14490925.48</v>
      </c>
      <c r="AP1302" s="228">
        <v>-14431276.42</v>
      </c>
      <c r="AQ1302" s="227"/>
    </row>
    <row r="1303" spans="1:43" s="13" customFormat="1" ht="12.75" outlineLevel="2" x14ac:dyDescent="0.2">
      <c r="A1303" s="360" t="s">
        <v>1911</v>
      </c>
      <c r="B1303" s="361" t="s">
        <v>2780</v>
      </c>
      <c r="C1303" s="362" t="s">
        <v>3561</v>
      </c>
      <c r="D1303" s="363"/>
      <c r="E1303" s="364"/>
      <c r="F1303" s="227">
        <v>14431276.42</v>
      </c>
      <c r="G1303" s="227">
        <v>1376045.75</v>
      </c>
      <c r="H1303" s="227">
        <f t="shared" si="150"/>
        <v>13055230.67</v>
      </c>
      <c r="I1303" s="437">
        <f t="shared" si="151"/>
        <v>9.4874975414153191</v>
      </c>
      <c r="J1303" s="437"/>
      <c r="K1303" s="365"/>
      <c r="L1303" s="18">
        <v>1376045.75</v>
      </c>
      <c r="M1303" s="234">
        <f t="shared" si="152"/>
        <v>13055230.67</v>
      </c>
      <c r="N1303" s="365"/>
      <c r="O1303" s="18">
        <v>14490925.48</v>
      </c>
      <c r="P1303" s="234">
        <f t="shared" si="153"/>
        <v>-59649.060000000522</v>
      </c>
      <c r="Q1303" s="353"/>
      <c r="R1303" s="226">
        <v>-2960228.17</v>
      </c>
      <c r="S1303" s="226">
        <v>-274736.3</v>
      </c>
      <c r="T1303" s="227">
        <v>1325712.6400000001</v>
      </c>
      <c r="U1303" s="227">
        <v>1054758.46</v>
      </c>
      <c r="V1303" s="227">
        <v>448794.97000000003</v>
      </c>
      <c r="W1303" s="227">
        <v>-256851.23</v>
      </c>
      <c r="X1303" s="227">
        <v>-10701.1</v>
      </c>
      <c r="Y1303" s="227">
        <v>-208884.77000000002</v>
      </c>
      <c r="Z1303" s="227">
        <v>1754067.8599999999</v>
      </c>
      <c r="AA1303" s="227">
        <v>1692082.1800000002</v>
      </c>
      <c r="AB1303" s="227">
        <v>1635194.73</v>
      </c>
      <c r="AC1303" s="227">
        <v>1446134.38</v>
      </c>
      <c r="AD1303" s="227">
        <v>1376045.75</v>
      </c>
      <c r="AE1303" s="226">
        <v>-252257.54</v>
      </c>
      <c r="AF1303" s="227">
        <v>-547909.57000000007</v>
      </c>
      <c r="AG1303" s="227">
        <v>-758435.20000000007</v>
      </c>
      <c r="AH1303" s="227">
        <v>3454313.97</v>
      </c>
      <c r="AI1303" s="227">
        <v>4969192.1399999997</v>
      </c>
      <c r="AJ1303" s="227">
        <v>8603215.7599999998</v>
      </c>
      <c r="AK1303" s="227">
        <v>11045086.539999999</v>
      </c>
      <c r="AL1303" s="227">
        <v>14143774.76</v>
      </c>
      <c r="AM1303" s="227">
        <v>14240278.5</v>
      </c>
      <c r="AN1303" s="227">
        <v>14343714.59</v>
      </c>
      <c r="AO1303" s="227">
        <v>14490925.48</v>
      </c>
      <c r="AP1303" s="228">
        <v>14431276.42</v>
      </c>
      <c r="AQ1303" s="227"/>
    </row>
    <row r="1304" spans="1:43" s="13" customFormat="1" ht="12.75" outlineLevel="2" x14ac:dyDescent="0.2">
      <c r="A1304" s="360" t="s">
        <v>1912</v>
      </c>
      <c r="B1304" s="361" t="s">
        <v>2781</v>
      </c>
      <c r="C1304" s="362" t="s">
        <v>3562</v>
      </c>
      <c r="D1304" s="363"/>
      <c r="E1304" s="364"/>
      <c r="F1304" s="227">
        <v>-197129.9</v>
      </c>
      <c r="G1304" s="227">
        <v>-153121.43</v>
      </c>
      <c r="H1304" s="227">
        <f t="shared" si="150"/>
        <v>-44008.47</v>
      </c>
      <c r="I1304" s="437">
        <f t="shared" si="151"/>
        <v>-0.28740895379569015</v>
      </c>
      <c r="J1304" s="437"/>
      <c r="K1304" s="365"/>
      <c r="L1304" s="18">
        <v>-153121.43</v>
      </c>
      <c r="M1304" s="234">
        <f t="shared" si="152"/>
        <v>-44008.47</v>
      </c>
      <c r="N1304" s="365"/>
      <c r="O1304" s="18">
        <v>-173049.72</v>
      </c>
      <c r="P1304" s="234">
        <f t="shared" si="153"/>
        <v>-24080.179999999993</v>
      </c>
      <c r="Q1304" s="353"/>
      <c r="R1304" s="226">
        <v>-220988.22</v>
      </c>
      <c r="S1304" s="226">
        <v>-1528.1100000000001</v>
      </c>
      <c r="T1304" s="227">
        <v>-31228.850000000002</v>
      </c>
      <c r="U1304" s="227">
        <v>-35216.770000000004</v>
      </c>
      <c r="V1304" s="227">
        <v>-39573.67</v>
      </c>
      <c r="W1304" s="227">
        <v>-41816.35</v>
      </c>
      <c r="X1304" s="227">
        <v>-63016.82</v>
      </c>
      <c r="Y1304" s="227">
        <v>-103082.14</v>
      </c>
      <c r="Z1304" s="227">
        <v>-138001.18</v>
      </c>
      <c r="AA1304" s="227">
        <v>-147886.96</v>
      </c>
      <c r="AB1304" s="227">
        <v>-151352.45000000001</v>
      </c>
      <c r="AC1304" s="227">
        <v>-151323.72</v>
      </c>
      <c r="AD1304" s="227">
        <v>-153121.43</v>
      </c>
      <c r="AE1304" s="226">
        <v>-19403.82</v>
      </c>
      <c r="AF1304" s="227">
        <v>-25520.66</v>
      </c>
      <c r="AG1304" s="227">
        <v>-30668.23</v>
      </c>
      <c r="AH1304" s="227">
        <v>-34628.230000000003</v>
      </c>
      <c r="AI1304" s="227">
        <v>-40778.78</v>
      </c>
      <c r="AJ1304" s="227">
        <v>-61613.86</v>
      </c>
      <c r="AK1304" s="227">
        <v>-98871.010000000009</v>
      </c>
      <c r="AL1304" s="227">
        <v>-173311.09</v>
      </c>
      <c r="AM1304" s="227">
        <v>-173025.09</v>
      </c>
      <c r="AN1304" s="227">
        <v>-173049.79</v>
      </c>
      <c r="AO1304" s="227">
        <v>-173049.72</v>
      </c>
      <c r="AP1304" s="228">
        <v>-197129.9</v>
      </c>
      <c r="AQ1304" s="227"/>
    </row>
    <row r="1305" spans="1:43" s="13" customFormat="1" ht="12.75" outlineLevel="2" x14ac:dyDescent="0.2">
      <c r="A1305" s="360" t="s">
        <v>1913</v>
      </c>
      <c r="B1305" s="361" t="s">
        <v>2782</v>
      </c>
      <c r="C1305" s="362" t="s">
        <v>3563</v>
      </c>
      <c r="D1305" s="363"/>
      <c r="E1305" s="364"/>
      <c r="F1305" s="227">
        <v>781632.75</v>
      </c>
      <c r="G1305" s="227">
        <v>792024.24</v>
      </c>
      <c r="H1305" s="227">
        <f t="shared" si="150"/>
        <v>-10391.489999999991</v>
      </c>
      <c r="I1305" s="437">
        <f t="shared" si="151"/>
        <v>-1.3120166625203277E-2</v>
      </c>
      <c r="J1305" s="437"/>
      <c r="K1305" s="365"/>
      <c r="L1305" s="18">
        <v>792024.24</v>
      </c>
      <c r="M1305" s="234">
        <f t="shared" si="152"/>
        <v>-10391.489999999991</v>
      </c>
      <c r="N1305" s="365"/>
      <c r="O1305" s="18">
        <v>718975.06</v>
      </c>
      <c r="P1305" s="234">
        <f t="shared" si="153"/>
        <v>62657.689999999944</v>
      </c>
      <c r="Q1305" s="353"/>
      <c r="R1305" s="226">
        <v>155446.42000000001</v>
      </c>
      <c r="S1305" s="226">
        <v>4353.6900000000005</v>
      </c>
      <c r="T1305" s="227">
        <v>157138.64000000001</v>
      </c>
      <c r="U1305" s="227">
        <v>169383.11000000002</v>
      </c>
      <c r="V1305" s="227">
        <v>185340.17</v>
      </c>
      <c r="W1305" s="227">
        <v>199160.6</v>
      </c>
      <c r="X1305" s="227">
        <v>364301.08</v>
      </c>
      <c r="Y1305" s="227">
        <v>556884.68000000005</v>
      </c>
      <c r="Z1305" s="227">
        <v>717235.09</v>
      </c>
      <c r="AA1305" s="227">
        <v>769471.33</v>
      </c>
      <c r="AB1305" s="227">
        <v>783235.01</v>
      </c>
      <c r="AC1305" s="227">
        <v>783085.87</v>
      </c>
      <c r="AD1305" s="227">
        <v>792024.24</v>
      </c>
      <c r="AE1305" s="226">
        <v>62049.4</v>
      </c>
      <c r="AF1305" s="227">
        <v>72699.89</v>
      </c>
      <c r="AG1305" s="227">
        <v>77991.95</v>
      </c>
      <c r="AH1305" s="227">
        <v>117162.01000000001</v>
      </c>
      <c r="AI1305" s="227">
        <v>149403.93</v>
      </c>
      <c r="AJ1305" s="227">
        <v>253088.76</v>
      </c>
      <c r="AK1305" s="227">
        <v>436370.62</v>
      </c>
      <c r="AL1305" s="227">
        <v>718641.42</v>
      </c>
      <c r="AM1305" s="227">
        <v>718051.21</v>
      </c>
      <c r="AN1305" s="227">
        <v>718149.70000000007</v>
      </c>
      <c r="AO1305" s="227">
        <v>718975.06</v>
      </c>
      <c r="AP1305" s="228">
        <v>781632.75</v>
      </c>
      <c r="AQ1305" s="227"/>
    </row>
    <row r="1306" spans="1:43" s="13" customFormat="1" ht="12.75" outlineLevel="2" x14ac:dyDescent="0.2">
      <c r="A1306" s="360" t="s">
        <v>1914</v>
      </c>
      <c r="B1306" s="361" t="s">
        <v>2783</v>
      </c>
      <c r="C1306" s="362" t="s">
        <v>3564</v>
      </c>
      <c r="D1306" s="363"/>
      <c r="E1306" s="364"/>
      <c r="F1306" s="227">
        <v>-5267.6</v>
      </c>
      <c r="G1306" s="227">
        <v>-1681.46</v>
      </c>
      <c r="H1306" s="227">
        <f t="shared" si="150"/>
        <v>-3586.1400000000003</v>
      </c>
      <c r="I1306" s="437">
        <f t="shared" si="151"/>
        <v>-2.1327536783509569</v>
      </c>
      <c r="J1306" s="437"/>
      <c r="K1306" s="365"/>
      <c r="L1306" s="18">
        <v>-1681.46</v>
      </c>
      <c r="M1306" s="234">
        <f t="shared" si="152"/>
        <v>-3586.1400000000003</v>
      </c>
      <c r="N1306" s="365"/>
      <c r="O1306" s="18">
        <v>-5267.6</v>
      </c>
      <c r="P1306" s="234">
        <f t="shared" si="153"/>
        <v>0</v>
      </c>
      <c r="Q1306" s="353"/>
      <c r="R1306" s="226">
        <v>-9730.43</v>
      </c>
      <c r="S1306" s="226">
        <v>-0.45</v>
      </c>
      <c r="T1306" s="227">
        <v>-0.45</v>
      </c>
      <c r="U1306" s="227">
        <v>-0.45</v>
      </c>
      <c r="V1306" s="227">
        <v>-0.45</v>
      </c>
      <c r="W1306" s="227">
        <v>-0.45</v>
      </c>
      <c r="X1306" s="227">
        <v>-0.45</v>
      </c>
      <c r="Y1306" s="227">
        <v>-1442.6100000000001</v>
      </c>
      <c r="Z1306" s="227">
        <v>-1517.95</v>
      </c>
      <c r="AA1306" s="227">
        <v>-1517.95</v>
      </c>
      <c r="AB1306" s="227">
        <v>-1517.95</v>
      </c>
      <c r="AC1306" s="227">
        <v>-1517.95</v>
      </c>
      <c r="AD1306" s="227">
        <v>-1681.46</v>
      </c>
      <c r="AE1306" s="226">
        <v>-33.549999999999997</v>
      </c>
      <c r="AF1306" s="227">
        <v>-36.64</v>
      </c>
      <c r="AG1306" s="227">
        <v>-36.64</v>
      </c>
      <c r="AH1306" s="227">
        <v>-129.55000000000001</v>
      </c>
      <c r="AI1306" s="227">
        <v>-2439.66</v>
      </c>
      <c r="AJ1306" s="227">
        <v>-3365.4500000000003</v>
      </c>
      <c r="AK1306" s="227">
        <v>-3418.01</v>
      </c>
      <c r="AL1306" s="227">
        <v>-3878.4</v>
      </c>
      <c r="AM1306" s="227">
        <v>-5267.6</v>
      </c>
      <c r="AN1306" s="227">
        <v>-5267.6</v>
      </c>
      <c r="AO1306" s="227">
        <v>-5267.6</v>
      </c>
      <c r="AP1306" s="228">
        <v>-5267.6</v>
      </c>
      <c r="AQ1306" s="227"/>
    </row>
    <row r="1307" spans="1:43" s="13" customFormat="1" ht="12.75" outlineLevel="2" x14ac:dyDescent="0.2">
      <c r="A1307" s="360" t="s">
        <v>1915</v>
      </c>
      <c r="B1307" s="361" t="s">
        <v>2784</v>
      </c>
      <c r="C1307" s="362" t="s">
        <v>3565</v>
      </c>
      <c r="D1307" s="363"/>
      <c r="E1307" s="364"/>
      <c r="F1307" s="227">
        <v>4002.84</v>
      </c>
      <c r="G1307" s="227">
        <v>1223.76</v>
      </c>
      <c r="H1307" s="227">
        <f t="shared" si="150"/>
        <v>2779.08</v>
      </c>
      <c r="I1307" s="437">
        <f t="shared" si="151"/>
        <v>2.2709354775446164</v>
      </c>
      <c r="J1307" s="437"/>
      <c r="K1307" s="365"/>
      <c r="L1307" s="18">
        <v>1223.76</v>
      </c>
      <c r="M1307" s="234">
        <f t="shared" si="152"/>
        <v>2779.08</v>
      </c>
      <c r="N1307" s="365"/>
      <c r="O1307" s="18">
        <v>4056.25</v>
      </c>
      <c r="P1307" s="234">
        <f t="shared" si="153"/>
        <v>-53.409999999999854</v>
      </c>
      <c r="Q1307" s="353"/>
      <c r="R1307" s="226">
        <v>6161.7</v>
      </c>
      <c r="S1307" s="226">
        <v>0.41000000000000003</v>
      </c>
      <c r="T1307" s="227">
        <v>-1.78</v>
      </c>
      <c r="U1307" s="227">
        <v>-8.5299999999999994</v>
      </c>
      <c r="V1307" s="227">
        <v>-8.5299999999999994</v>
      </c>
      <c r="W1307" s="227">
        <v>-8.5299999999999994</v>
      </c>
      <c r="X1307" s="227">
        <v>-8.6</v>
      </c>
      <c r="Y1307" s="227">
        <v>1054.8600000000001</v>
      </c>
      <c r="Z1307" s="227">
        <v>1123.1300000000001</v>
      </c>
      <c r="AA1307" s="227">
        <v>1122.53</v>
      </c>
      <c r="AB1307" s="227">
        <v>1122.53</v>
      </c>
      <c r="AC1307" s="227">
        <v>1116.8800000000001</v>
      </c>
      <c r="AD1307" s="227">
        <v>1223.76</v>
      </c>
      <c r="AE1307" s="226">
        <v>21.82</v>
      </c>
      <c r="AF1307" s="227">
        <v>16.059999999999999</v>
      </c>
      <c r="AG1307" s="227">
        <v>14.91</v>
      </c>
      <c r="AH1307" s="227">
        <v>81.81</v>
      </c>
      <c r="AI1307" s="227">
        <v>2285.2400000000002</v>
      </c>
      <c r="AJ1307" s="227">
        <v>2925.82</v>
      </c>
      <c r="AK1307" s="227">
        <v>2948.76</v>
      </c>
      <c r="AL1307" s="227">
        <v>3211.26</v>
      </c>
      <c r="AM1307" s="227">
        <v>4194.58</v>
      </c>
      <c r="AN1307" s="227">
        <v>4194.58</v>
      </c>
      <c r="AO1307" s="227">
        <v>4056.25</v>
      </c>
      <c r="AP1307" s="228">
        <v>4002.84</v>
      </c>
      <c r="AQ1307" s="227"/>
    </row>
    <row r="1308" spans="1:43" s="13" customFormat="1" ht="12.75" outlineLevel="2" x14ac:dyDescent="0.2">
      <c r="A1308" s="360" t="s">
        <v>1916</v>
      </c>
      <c r="B1308" s="361" t="s">
        <v>2785</v>
      </c>
      <c r="C1308" s="362" t="s">
        <v>3566</v>
      </c>
      <c r="D1308" s="363"/>
      <c r="E1308" s="364"/>
      <c r="F1308" s="227">
        <v>-2979536.5300000003</v>
      </c>
      <c r="G1308" s="227">
        <v>-1009304.05</v>
      </c>
      <c r="H1308" s="227">
        <f t="shared" si="150"/>
        <v>-1970232.4800000002</v>
      </c>
      <c r="I1308" s="437">
        <f t="shared" si="151"/>
        <v>-1.9520703201379208</v>
      </c>
      <c r="J1308" s="437"/>
      <c r="K1308" s="365"/>
      <c r="L1308" s="18">
        <v>-1009304.05</v>
      </c>
      <c r="M1308" s="234">
        <f t="shared" si="152"/>
        <v>-1970232.4800000002</v>
      </c>
      <c r="N1308" s="365"/>
      <c r="O1308" s="18">
        <v>-2974128.77</v>
      </c>
      <c r="P1308" s="234">
        <f t="shared" si="153"/>
        <v>-5407.7600000002421</v>
      </c>
      <c r="Q1308" s="353"/>
      <c r="R1308" s="226">
        <v>-682951.86</v>
      </c>
      <c r="S1308" s="226">
        <v>-28918.13</v>
      </c>
      <c r="T1308" s="227">
        <v>-109145.75</v>
      </c>
      <c r="U1308" s="227">
        <v>-211103.24</v>
      </c>
      <c r="V1308" s="227">
        <v>-282221.03000000003</v>
      </c>
      <c r="W1308" s="227">
        <v>-362859.4</v>
      </c>
      <c r="X1308" s="227">
        <v>-543354.12</v>
      </c>
      <c r="Y1308" s="227">
        <v>-625417.18000000005</v>
      </c>
      <c r="Z1308" s="227">
        <v>-658940.26</v>
      </c>
      <c r="AA1308" s="227">
        <v>-736969.26</v>
      </c>
      <c r="AB1308" s="227">
        <v>-760597.92</v>
      </c>
      <c r="AC1308" s="227">
        <v>-899748.44000000006</v>
      </c>
      <c r="AD1308" s="227">
        <v>-1009304.05</v>
      </c>
      <c r="AE1308" s="226">
        <v>-385072.14</v>
      </c>
      <c r="AF1308" s="227">
        <v>-605087.57000000007</v>
      </c>
      <c r="AG1308" s="227">
        <v>-624826.51</v>
      </c>
      <c r="AH1308" s="227">
        <v>-1121184.24</v>
      </c>
      <c r="AI1308" s="227">
        <v>-1585457.55</v>
      </c>
      <c r="AJ1308" s="227">
        <v>-1873754.77</v>
      </c>
      <c r="AK1308" s="227">
        <v>-2470106.6800000002</v>
      </c>
      <c r="AL1308" s="227">
        <v>-2964093</v>
      </c>
      <c r="AM1308" s="227">
        <v>-2974128.77</v>
      </c>
      <c r="AN1308" s="227">
        <v>-2974128.77</v>
      </c>
      <c r="AO1308" s="227">
        <v>-2974128.77</v>
      </c>
      <c r="AP1308" s="228">
        <v>-2979536.5300000003</v>
      </c>
      <c r="AQ1308" s="227"/>
    </row>
    <row r="1309" spans="1:43" s="13" customFormat="1" ht="12.75" outlineLevel="2" x14ac:dyDescent="0.2">
      <c r="A1309" s="360" t="s">
        <v>1917</v>
      </c>
      <c r="B1309" s="361" t="s">
        <v>2786</v>
      </c>
      <c r="C1309" s="362" t="s">
        <v>3567</v>
      </c>
      <c r="D1309" s="363"/>
      <c r="E1309" s="364"/>
      <c r="F1309" s="227">
        <v>-29161.62</v>
      </c>
      <c r="G1309" s="227">
        <v>-7026.02</v>
      </c>
      <c r="H1309" s="227">
        <f t="shared" si="150"/>
        <v>-22135.599999999999</v>
      </c>
      <c r="I1309" s="437">
        <f t="shared" si="151"/>
        <v>-3.1505176472597567</v>
      </c>
      <c r="J1309" s="437"/>
      <c r="K1309" s="365"/>
      <c r="L1309" s="18">
        <v>-7026.02</v>
      </c>
      <c r="M1309" s="234">
        <f t="shared" si="152"/>
        <v>-22135.599999999999</v>
      </c>
      <c r="N1309" s="365"/>
      <c r="O1309" s="18">
        <v>-8496.67</v>
      </c>
      <c r="P1309" s="234">
        <f t="shared" si="153"/>
        <v>-20664.949999999997</v>
      </c>
      <c r="Q1309" s="353"/>
      <c r="R1309" s="226">
        <v>-2303.46</v>
      </c>
      <c r="S1309" s="226">
        <v>-505.40000000000003</v>
      </c>
      <c r="T1309" s="227">
        <v>-535.13</v>
      </c>
      <c r="U1309" s="227">
        <v>-1406.26</v>
      </c>
      <c r="V1309" s="227">
        <v>-1598.71</v>
      </c>
      <c r="W1309" s="227">
        <v>-2705.58</v>
      </c>
      <c r="X1309" s="227">
        <v>-5087.34</v>
      </c>
      <c r="Y1309" s="227">
        <v>-5250.86</v>
      </c>
      <c r="Z1309" s="227">
        <v>-5265.8</v>
      </c>
      <c r="AA1309" s="227">
        <v>-5426.51</v>
      </c>
      <c r="AB1309" s="227">
        <v>-5426.51</v>
      </c>
      <c r="AC1309" s="227">
        <v>-5426.51</v>
      </c>
      <c r="AD1309" s="227">
        <v>-7026.02</v>
      </c>
      <c r="AE1309" s="226">
        <v>-630.39</v>
      </c>
      <c r="AF1309" s="227">
        <v>-631.30000000000007</v>
      </c>
      <c r="AG1309" s="227">
        <v>-631.30000000000007</v>
      </c>
      <c r="AH1309" s="227">
        <v>-1284.8900000000001</v>
      </c>
      <c r="AI1309" s="227">
        <v>-2697.44</v>
      </c>
      <c r="AJ1309" s="227">
        <v>-3864.87</v>
      </c>
      <c r="AK1309" s="227">
        <v>-4548</v>
      </c>
      <c r="AL1309" s="227">
        <v>-7787.8600000000006</v>
      </c>
      <c r="AM1309" s="227">
        <v>-7787.8600000000006</v>
      </c>
      <c r="AN1309" s="227">
        <v>-7787.8600000000006</v>
      </c>
      <c r="AO1309" s="227">
        <v>-8496.67</v>
      </c>
      <c r="AP1309" s="228">
        <v>-29161.62</v>
      </c>
      <c r="AQ1309" s="227"/>
    </row>
    <row r="1310" spans="1:43" s="13" customFormat="1" ht="12.75" outlineLevel="2" x14ac:dyDescent="0.2">
      <c r="A1310" s="360" t="s">
        <v>1918</v>
      </c>
      <c r="B1310" s="361" t="s">
        <v>2787</v>
      </c>
      <c r="C1310" s="362" t="s">
        <v>3568</v>
      </c>
      <c r="D1310" s="363"/>
      <c r="E1310" s="364"/>
      <c r="F1310" s="227">
        <v>-24670.86</v>
      </c>
      <c r="G1310" s="227">
        <v>-271929.53000000003</v>
      </c>
      <c r="H1310" s="227">
        <f t="shared" si="150"/>
        <v>247258.67000000004</v>
      </c>
      <c r="I1310" s="437">
        <f t="shared" si="151"/>
        <v>0.90927480365961</v>
      </c>
      <c r="J1310" s="437"/>
      <c r="K1310" s="365"/>
      <c r="L1310" s="18">
        <v>-271929.53000000003</v>
      </c>
      <c r="M1310" s="234">
        <f t="shared" si="152"/>
        <v>247258.67000000004</v>
      </c>
      <c r="N1310" s="365"/>
      <c r="O1310" s="18">
        <v>-24670.86</v>
      </c>
      <c r="P1310" s="234">
        <f t="shared" si="153"/>
        <v>0</v>
      </c>
      <c r="Q1310" s="353"/>
      <c r="R1310" s="226">
        <v>-61934.79</v>
      </c>
      <c r="S1310" s="226">
        <v>0</v>
      </c>
      <c r="T1310" s="227">
        <v>0</v>
      </c>
      <c r="U1310" s="227">
        <v>0</v>
      </c>
      <c r="V1310" s="227">
        <v>0</v>
      </c>
      <c r="W1310" s="227">
        <v>0</v>
      </c>
      <c r="X1310" s="227">
        <v>0</v>
      </c>
      <c r="Y1310" s="227">
        <v>0</v>
      </c>
      <c r="Z1310" s="227">
        <v>0</v>
      </c>
      <c r="AA1310" s="227">
        <v>-13647.880000000001</v>
      </c>
      <c r="AB1310" s="227">
        <v>-271929.53000000003</v>
      </c>
      <c r="AC1310" s="227">
        <v>-271929.53000000003</v>
      </c>
      <c r="AD1310" s="227">
        <v>-271929.53000000003</v>
      </c>
      <c r="AE1310" s="226">
        <v>0</v>
      </c>
      <c r="AF1310" s="227">
        <v>0</v>
      </c>
      <c r="AG1310" s="227">
        <v>0</v>
      </c>
      <c r="AH1310" s="227">
        <v>0</v>
      </c>
      <c r="AI1310" s="227">
        <v>-24670.86</v>
      </c>
      <c r="AJ1310" s="227">
        <v>-24670.86</v>
      </c>
      <c r="AK1310" s="227">
        <v>-24670.86</v>
      </c>
      <c r="AL1310" s="227">
        <v>-24670.86</v>
      </c>
      <c r="AM1310" s="227">
        <v>-24670.86</v>
      </c>
      <c r="AN1310" s="227">
        <v>-24670.86</v>
      </c>
      <c r="AO1310" s="227">
        <v>-24670.86</v>
      </c>
      <c r="AP1310" s="228">
        <v>-24670.86</v>
      </c>
      <c r="AQ1310" s="227"/>
    </row>
    <row r="1311" spans="1:43" s="13" customFormat="1" ht="12.75" outlineLevel="2" x14ac:dyDescent="0.2">
      <c r="A1311" s="360" t="s">
        <v>1919</v>
      </c>
      <c r="B1311" s="361" t="s">
        <v>2788</v>
      </c>
      <c r="C1311" s="362" t="s">
        <v>3569</v>
      </c>
      <c r="D1311" s="363"/>
      <c r="E1311" s="364"/>
      <c r="F1311" s="227">
        <v>1061695</v>
      </c>
      <c r="G1311" s="227">
        <v>0</v>
      </c>
      <c r="H1311" s="227">
        <f t="shared" si="150"/>
        <v>1061695</v>
      </c>
      <c r="I1311" s="437" t="str">
        <f t="shared" si="151"/>
        <v>N.M.</v>
      </c>
      <c r="J1311" s="437"/>
      <c r="K1311" s="365"/>
      <c r="L1311" s="18">
        <v>0</v>
      </c>
      <c r="M1311" s="234">
        <f t="shared" si="152"/>
        <v>1061695</v>
      </c>
      <c r="N1311" s="365"/>
      <c r="O1311" s="18">
        <v>3940343</v>
      </c>
      <c r="P1311" s="234">
        <f t="shared" si="153"/>
        <v>-2878648</v>
      </c>
      <c r="Q1311" s="353"/>
      <c r="R1311" s="226">
        <v>0</v>
      </c>
      <c r="S1311" s="226">
        <v>2909.09</v>
      </c>
      <c r="T1311" s="227">
        <v>0</v>
      </c>
      <c r="U1311" s="227">
        <v>0</v>
      </c>
      <c r="V1311" s="227">
        <v>0</v>
      </c>
      <c r="W1311" s="227">
        <v>0</v>
      </c>
      <c r="X1311" s="227">
        <v>0</v>
      </c>
      <c r="Y1311" s="227">
        <v>0</v>
      </c>
      <c r="Z1311" s="227">
        <v>0</v>
      </c>
      <c r="AA1311" s="227">
        <v>0</v>
      </c>
      <c r="AB1311" s="227">
        <v>0</v>
      </c>
      <c r="AC1311" s="227">
        <v>0</v>
      </c>
      <c r="AD1311" s="227">
        <v>0</v>
      </c>
      <c r="AE1311" s="226">
        <v>358213</v>
      </c>
      <c r="AF1311" s="227">
        <v>716426</v>
      </c>
      <c r="AG1311" s="227">
        <v>1074639</v>
      </c>
      <c r="AH1311" s="227">
        <v>1432852</v>
      </c>
      <c r="AI1311" s="227">
        <v>1791065</v>
      </c>
      <c r="AJ1311" s="227">
        <v>2149278</v>
      </c>
      <c r="AK1311" s="227">
        <v>2507491</v>
      </c>
      <c r="AL1311" s="227">
        <v>2865704</v>
      </c>
      <c r="AM1311" s="227">
        <v>3223917</v>
      </c>
      <c r="AN1311" s="227">
        <v>3582130</v>
      </c>
      <c r="AO1311" s="227">
        <v>3940343</v>
      </c>
      <c r="AP1311" s="228">
        <v>1061695</v>
      </c>
      <c r="AQ1311" s="227"/>
    </row>
    <row r="1312" spans="1:43" s="13" customFormat="1" ht="12.75" outlineLevel="2" x14ac:dyDescent="0.2">
      <c r="A1312" s="360" t="s">
        <v>1920</v>
      </c>
      <c r="B1312" s="361" t="s">
        <v>2789</v>
      </c>
      <c r="C1312" s="362" t="s">
        <v>3570</v>
      </c>
      <c r="D1312" s="363"/>
      <c r="E1312" s="364"/>
      <c r="F1312" s="227">
        <v>175806</v>
      </c>
      <c r="G1312" s="227">
        <v>0</v>
      </c>
      <c r="H1312" s="227">
        <f t="shared" si="150"/>
        <v>175806</v>
      </c>
      <c r="I1312" s="437" t="str">
        <f t="shared" si="151"/>
        <v>N.M.</v>
      </c>
      <c r="J1312" s="437"/>
      <c r="K1312" s="365"/>
      <c r="L1312" s="18">
        <v>0</v>
      </c>
      <c r="M1312" s="234">
        <f t="shared" si="152"/>
        <v>175806</v>
      </c>
      <c r="N1312" s="365"/>
      <c r="O1312" s="18">
        <v>0</v>
      </c>
      <c r="P1312" s="234">
        <f t="shared" si="153"/>
        <v>175806</v>
      </c>
      <c r="Q1312" s="353"/>
      <c r="R1312" s="226">
        <v>0</v>
      </c>
      <c r="S1312" s="226">
        <v>717.83</v>
      </c>
      <c r="T1312" s="227">
        <v>0</v>
      </c>
      <c r="U1312" s="227">
        <v>0</v>
      </c>
      <c r="V1312" s="227">
        <v>0</v>
      </c>
      <c r="W1312" s="227">
        <v>0</v>
      </c>
      <c r="X1312" s="227">
        <v>0</v>
      </c>
      <c r="Y1312" s="227">
        <v>0</v>
      </c>
      <c r="Z1312" s="227">
        <v>0</v>
      </c>
      <c r="AA1312" s="227">
        <v>0</v>
      </c>
      <c r="AB1312" s="227">
        <v>0</v>
      </c>
      <c r="AC1312" s="227">
        <v>0</v>
      </c>
      <c r="AD1312" s="227">
        <v>0</v>
      </c>
      <c r="AE1312" s="226">
        <v>0</v>
      </c>
      <c r="AF1312" s="227">
        <v>0</v>
      </c>
      <c r="AG1312" s="227">
        <v>0</v>
      </c>
      <c r="AH1312" s="227">
        <v>0</v>
      </c>
      <c r="AI1312" s="227">
        <v>0</v>
      </c>
      <c r="AJ1312" s="227">
        <v>0</v>
      </c>
      <c r="AK1312" s="227">
        <v>0</v>
      </c>
      <c r="AL1312" s="227">
        <v>0</v>
      </c>
      <c r="AM1312" s="227">
        <v>0</v>
      </c>
      <c r="AN1312" s="227">
        <v>0</v>
      </c>
      <c r="AO1312" s="227">
        <v>0</v>
      </c>
      <c r="AP1312" s="228">
        <v>175806</v>
      </c>
      <c r="AQ1312" s="227"/>
    </row>
    <row r="1313" spans="1:43" s="13" customFormat="1" ht="12.75" outlineLevel="2" x14ac:dyDescent="0.2">
      <c r="A1313" s="360" t="s">
        <v>1921</v>
      </c>
      <c r="B1313" s="361" t="s">
        <v>2790</v>
      </c>
      <c r="C1313" s="362" t="s">
        <v>3571</v>
      </c>
      <c r="D1313" s="363"/>
      <c r="E1313" s="364"/>
      <c r="F1313" s="227">
        <v>4761573</v>
      </c>
      <c r="G1313" s="227">
        <v>0</v>
      </c>
      <c r="H1313" s="227">
        <f t="shared" si="150"/>
        <v>4761573</v>
      </c>
      <c r="I1313" s="437" t="str">
        <f t="shared" si="151"/>
        <v>N.M.</v>
      </c>
      <c r="J1313" s="437"/>
      <c r="K1313" s="365"/>
      <c r="L1313" s="18">
        <v>0</v>
      </c>
      <c r="M1313" s="234">
        <f t="shared" si="152"/>
        <v>4761573</v>
      </c>
      <c r="N1313" s="365"/>
      <c r="O1313" s="18">
        <v>0</v>
      </c>
      <c r="P1313" s="234">
        <f t="shared" si="153"/>
        <v>4761573</v>
      </c>
      <c r="Q1313" s="353"/>
      <c r="R1313" s="226">
        <v>0</v>
      </c>
      <c r="S1313" s="226">
        <v>19909.25</v>
      </c>
      <c r="T1313" s="227">
        <v>0</v>
      </c>
      <c r="U1313" s="227">
        <v>0</v>
      </c>
      <c r="V1313" s="227">
        <v>0</v>
      </c>
      <c r="W1313" s="227">
        <v>0</v>
      </c>
      <c r="X1313" s="227">
        <v>0</v>
      </c>
      <c r="Y1313" s="227">
        <v>0</v>
      </c>
      <c r="Z1313" s="227">
        <v>0</v>
      </c>
      <c r="AA1313" s="227">
        <v>0</v>
      </c>
      <c r="AB1313" s="227">
        <v>0</v>
      </c>
      <c r="AC1313" s="227">
        <v>0</v>
      </c>
      <c r="AD1313" s="227">
        <v>0</v>
      </c>
      <c r="AE1313" s="226">
        <v>0</v>
      </c>
      <c r="AF1313" s="227">
        <v>0</v>
      </c>
      <c r="AG1313" s="227">
        <v>0</v>
      </c>
      <c r="AH1313" s="227">
        <v>0</v>
      </c>
      <c r="AI1313" s="227">
        <v>0</v>
      </c>
      <c r="AJ1313" s="227">
        <v>0</v>
      </c>
      <c r="AK1313" s="227">
        <v>0</v>
      </c>
      <c r="AL1313" s="227">
        <v>0</v>
      </c>
      <c r="AM1313" s="227">
        <v>0</v>
      </c>
      <c r="AN1313" s="227">
        <v>0</v>
      </c>
      <c r="AO1313" s="227">
        <v>0</v>
      </c>
      <c r="AP1313" s="228">
        <v>4761573</v>
      </c>
      <c r="AQ1313" s="227"/>
    </row>
    <row r="1314" spans="1:43" s="13" customFormat="1" ht="12.75" outlineLevel="2" x14ac:dyDescent="0.2">
      <c r="A1314" s="360" t="s">
        <v>1922</v>
      </c>
      <c r="B1314" s="361" t="s">
        <v>2791</v>
      </c>
      <c r="C1314" s="362" t="s">
        <v>3572</v>
      </c>
      <c r="D1314" s="363"/>
      <c r="E1314" s="364"/>
      <c r="F1314" s="227">
        <v>-1835673.73</v>
      </c>
      <c r="G1314" s="227">
        <v>-1311973.8599999999</v>
      </c>
      <c r="H1314" s="227">
        <f t="shared" si="150"/>
        <v>-523699.87000000011</v>
      </c>
      <c r="I1314" s="437">
        <f t="shared" si="151"/>
        <v>-0.39916943924477288</v>
      </c>
      <c r="J1314" s="437"/>
      <c r="K1314" s="365"/>
      <c r="L1314" s="18">
        <v>-1311973.8599999999</v>
      </c>
      <c r="M1314" s="234">
        <f t="shared" si="152"/>
        <v>-523699.87000000011</v>
      </c>
      <c r="N1314" s="365"/>
      <c r="O1314" s="18">
        <v>-1682320.6600000001</v>
      </c>
      <c r="P1314" s="234">
        <f t="shared" si="153"/>
        <v>-153353.06999999983</v>
      </c>
      <c r="Q1314" s="353"/>
      <c r="R1314" s="226">
        <v>-1249627.04</v>
      </c>
      <c r="S1314" s="226">
        <v>-155536.37</v>
      </c>
      <c r="T1314" s="227">
        <v>-296161.27</v>
      </c>
      <c r="U1314" s="227">
        <v>-374243.79</v>
      </c>
      <c r="V1314" s="227">
        <v>-412740.76</v>
      </c>
      <c r="W1314" s="227">
        <v>-500805.38</v>
      </c>
      <c r="X1314" s="227">
        <v>-588920.04</v>
      </c>
      <c r="Y1314" s="227">
        <v>-708069.11</v>
      </c>
      <c r="Z1314" s="227">
        <v>-811808.98</v>
      </c>
      <c r="AA1314" s="227">
        <v>-898018.93</v>
      </c>
      <c r="AB1314" s="227">
        <v>-1018719.4</v>
      </c>
      <c r="AC1314" s="227">
        <v>-1134062.24</v>
      </c>
      <c r="AD1314" s="227">
        <v>-1311973.8599999999</v>
      </c>
      <c r="AE1314" s="226">
        <v>-166013.45000000001</v>
      </c>
      <c r="AF1314" s="227">
        <v>-387655.92</v>
      </c>
      <c r="AG1314" s="227">
        <v>-500811.59</v>
      </c>
      <c r="AH1314" s="227">
        <v>-635461.45000000007</v>
      </c>
      <c r="AI1314" s="227">
        <v>-703224.17</v>
      </c>
      <c r="AJ1314" s="227">
        <v>-900097.42</v>
      </c>
      <c r="AK1314" s="227">
        <v>-1086304.97</v>
      </c>
      <c r="AL1314" s="227">
        <v>-1265475.17</v>
      </c>
      <c r="AM1314" s="227">
        <v>-1492922.04</v>
      </c>
      <c r="AN1314" s="227">
        <v>-1567505.5899999999</v>
      </c>
      <c r="AO1314" s="227">
        <v>-1682320.6600000001</v>
      </c>
      <c r="AP1314" s="228">
        <v>-1835673.73</v>
      </c>
      <c r="AQ1314" s="227"/>
    </row>
    <row r="1315" spans="1:43" s="13" customFormat="1" ht="12.75" outlineLevel="2" x14ac:dyDescent="0.2">
      <c r="A1315" s="360" t="s">
        <v>1923</v>
      </c>
      <c r="B1315" s="361" t="s">
        <v>2792</v>
      </c>
      <c r="C1315" s="362" t="s">
        <v>3573</v>
      </c>
      <c r="D1315" s="363"/>
      <c r="E1315" s="364"/>
      <c r="F1315" s="227">
        <v>-159667.1</v>
      </c>
      <c r="G1315" s="227">
        <v>-256523.85</v>
      </c>
      <c r="H1315" s="227">
        <f t="shared" si="150"/>
        <v>96856.75</v>
      </c>
      <c r="I1315" s="437">
        <f t="shared" si="151"/>
        <v>0.37757405403045369</v>
      </c>
      <c r="J1315" s="437"/>
      <c r="K1315" s="365"/>
      <c r="L1315" s="18">
        <v>-256523.85</v>
      </c>
      <c r="M1315" s="234">
        <f t="shared" si="152"/>
        <v>96856.75</v>
      </c>
      <c r="N1315" s="365"/>
      <c r="O1315" s="18">
        <v>-151705.01</v>
      </c>
      <c r="P1315" s="234">
        <f t="shared" si="153"/>
        <v>-7962.0899999999965</v>
      </c>
      <c r="Q1315" s="353"/>
      <c r="R1315" s="226">
        <v>-171555.15</v>
      </c>
      <c r="S1315" s="226">
        <v>-44853.599999999999</v>
      </c>
      <c r="T1315" s="227">
        <v>-58314.97</v>
      </c>
      <c r="U1315" s="227">
        <v>-90034.17</v>
      </c>
      <c r="V1315" s="227">
        <v>-105690.99</v>
      </c>
      <c r="W1315" s="227">
        <v>-126638.14</v>
      </c>
      <c r="X1315" s="227">
        <v>-155204.35</v>
      </c>
      <c r="Y1315" s="227">
        <v>-180712.91</v>
      </c>
      <c r="Z1315" s="227">
        <v>-202374.26</v>
      </c>
      <c r="AA1315" s="227">
        <v>-223493.25</v>
      </c>
      <c r="AB1315" s="227">
        <v>-236151.51</v>
      </c>
      <c r="AC1315" s="227">
        <v>-244447.39</v>
      </c>
      <c r="AD1315" s="227">
        <v>-256523.85</v>
      </c>
      <c r="AE1315" s="226">
        <v>-7350.24</v>
      </c>
      <c r="AF1315" s="227">
        <v>-19518.29</v>
      </c>
      <c r="AG1315" s="227">
        <v>-33720.69</v>
      </c>
      <c r="AH1315" s="227">
        <v>-50893.71</v>
      </c>
      <c r="AI1315" s="227">
        <v>-62351.05</v>
      </c>
      <c r="AJ1315" s="227">
        <v>-81839.710000000006</v>
      </c>
      <c r="AK1315" s="227">
        <v>-103574.8</v>
      </c>
      <c r="AL1315" s="227">
        <v>-121726.77</v>
      </c>
      <c r="AM1315" s="227">
        <v>-132023.63</v>
      </c>
      <c r="AN1315" s="227">
        <v>-146589.72</v>
      </c>
      <c r="AO1315" s="227">
        <v>-151705.01</v>
      </c>
      <c r="AP1315" s="228">
        <v>-159667.1</v>
      </c>
      <c r="AQ1315" s="227"/>
    </row>
    <row r="1316" spans="1:43" s="13" customFormat="1" ht="12.75" outlineLevel="2" x14ac:dyDescent="0.2">
      <c r="A1316" s="360" t="s">
        <v>1924</v>
      </c>
      <c r="B1316" s="361" t="s">
        <v>2793</v>
      </c>
      <c r="C1316" s="362" t="s">
        <v>3574</v>
      </c>
      <c r="D1316" s="363"/>
      <c r="E1316" s="364"/>
      <c r="F1316" s="227">
        <v>-1550123.07</v>
      </c>
      <c r="G1316" s="227">
        <v>-1551139.3559999999</v>
      </c>
      <c r="H1316" s="227">
        <f t="shared" si="150"/>
        <v>1016.2859999998473</v>
      </c>
      <c r="I1316" s="437">
        <f t="shared" si="151"/>
        <v>6.5518678000704874E-4</v>
      </c>
      <c r="J1316" s="437"/>
      <c r="K1316" s="365"/>
      <c r="L1316" s="18">
        <v>-1551139.3559999999</v>
      </c>
      <c r="M1316" s="234">
        <f t="shared" si="152"/>
        <v>1016.2859999998473</v>
      </c>
      <c r="N1316" s="365"/>
      <c r="O1316" s="18">
        <v>-1421162.57</v>
      </c>
      <c r="P1316" s="234">
        <f t="shared" si="153"/>
        <v>-128960.5</v>
      </c>
      <c r="Q1316" s="353"/>
      <c r="R1316" s="226">
        <v>-1505517.922</v>
      </c>
      <c r="S1316" s="226">
        <v>-124164.76300000001</v>
      </c>
      <c r="T1316" s="227">
        <v>-248271.17600000001</v>
      </c>
      <c r="U1316" s="227">
        <v>-372328.13900000002</v>
      </c>
      <c r="V1316" s="227">
        <v>-502893.93199999997</v>
      </c>
      <c r="W1316" s="227">
        <v>-633403.43500000006</v>
      </c>
      <c r="X1316" s="227">
        <v>-764258.00800000003</v>
      </c>
      <c r="Y1316" s="227">
        <v>-895065.17099999997</v>
      </c>
      <c r="Z1316" s="227">
        <v>-1025817.014</v>
      </c>
      <c r="AA1316" s="227">
        <v>-1156561.767</v>
      </c>
      <c r="AB1316" s="227">
        <v>-1285661.04</v>
      </c>
      <c r="AC1316" s="227">
        <v>-1414711.273</v>
      </c>
      <c r="AD1316" s="227">
        <v>-1551139.3559999999</v>
      </c>
      <c r="AE1316" s="226">
        <v>-126207.89</v>
      </c>
      <c r="AF1316" s="227">
        <v>-252371.04</v>
      </c>
      <c r="AG1316" s="227">
        <v>-382899.09</v>
      </c>
      <c r="AH1316" s="227">
        <v>-512939.06</v>
      </c>
      <c r="AI1316" s="227">
        <v>-642933.52</v>
      </c>
      <c r="AJ1316" s="227">
        <v>-772876.14</v>
      </c>
      <c r="AK1316" s="227">
        <v>-902726.38</v>
      </c>
      <c r="AL1316" s="227">
        <v>-1032631.98</v>
      </c>
      <c r="AM1316" s="227">
        <v>-1162424.1200000001</v>
      </c>
      <c r="AN1316" s="227">
        <v>-1292090.31</v>
      </c>
      <c r="AO1316" s="227">
        <v>-1421162.57</v>
      </c>
      <c r="AP1316" s="228">
        <v>-1550123.07</v>
      </c>
      <c r="AQ1316" s="227"/>
    </row>
    <row r="1317" spans="1:43" s="13" customFormat="1" ht="12.75" outlineLevel="2" x14ac:dyDescent="0.2">
      <c r="A1317" s="360" t="s">
        <v>1925</v>
      </c>
      <c r="B1317" s="361" t="s">
        <v>2794</v>
      </c>
      <c r="C1317" s="362" t="s">
        <v>3575</v>
      </c>
      <c r="D1317" s="363"/>
      <c r="E1317" s="364"/>
      <c r="F1317" s="227">
        <v>-1049032.8899999999</v>
      </c>
      <c r="G1317" s="227">
        <v>-967736.9</v>
      </c>
      <c r="H1317" s="227">
        <f t="shared" si="150"/>
        <v>-81295.989999999874</v>
      </c>
      <c r="I1317" s="437">
        <f t="shared" si="151"/>
        <v>-8.4006293446080099E-2</v>
      </c>
      <c r="J1317" s="437"/>
      <c r="K1317" s="365"/>
      <c r="L1317" s="18">
        <v>-967736.9</v>
      </c>
      <c r="M1317" s="234">
        <f t="shared" si="152"/>
        <v>-81295.989999999874</v>
      </c>
      <c r="N1317" s="365"/>
      <c r="O1317" s="18">
        <v>-913657.15</v>
      </c>
      <c r="P1317" s="234">
        <f t="shared" si="153"/>
        <v>-135375.73999999987</v>
      </c>
      <c r="Q1317" s="353"/>
      <c r="R1317" s="226">
        <v>-1803343.3900000001</v>
      </c>
      <c r="S1317" s="226">
        <v>-154117.48000000001</v>
      </c>
      <c r="T1317" s="227">
        <v>-155242.48000000001</v>
      </c>
      <c r="U1317" s="227">
        <v>-268057.64</v>
      </c>
      <c r="V1317" s="227">
        <v>-381564.83</v>
      </c>
      <c r="W1317" s="227">
        <v>-476195.53</v>
      </c>
      <c r="X1317" s="227">
        <v>-569537.9</v>
      </c>
      <c r="Y1317" s="227">
        <v>-646419.16</v>
      </c>
      <c r="Z1317" s="227">
        <v>-730993.68</v>
      </c>
      <c r="AA1317" s="227">
        <v>-812364.49</v>
      </c>
      <c r="AB1317" s="227">
        <v>-904449.47</v>
      </c>
      <c r="AC1317" s="227">
        <v>-883199.47</v>
      </c>
      <c r="AD1317" s="227">
        <v>-967736.9</v>
      </c>
      <c r="AE1317" s="226">
        <v>-59606.32</v>
      </c>
      <c r="AF1317" s="227">
        <v>-198558.43</v>
      </c>
      <c r="AG1317" s="227">
        <v>-329979.2</v>
      </c>
      <c r="AH1317" s="227">
        <v>-343996.05</v>
      </c>
      <c r="AI1317" s="227">
        <v>-386682.14</v>
      </c>
      <c r="AJ1317" s="227">
        <v>-430318.81</v>
      </c>
      <c r="AK1317" s="227">
        <v>-475967.11</v>
      </c>
      <c r="AL1317" s="227">
        <v>-531462.79</v>
      </c>
      <c r="AM1317" s="227">
        <v>-634793.30000000005</v>
      </c>
      <c r="AN1317" s="227">
        <v>-770653.66</v>
      </c>
      <c r="AO1317" s="227">
        <v>-913657.15</v>
      </c>
      <c r="AP1317" s="228">
        <v>-1049032.8899999999</v>
      </c>
      <c r="AQ1317" s="227"/>
    </row>
    <row r="1318" spans="1:43" s="13" customFormat="1" ht="12.75" outlineLevel="2" x14ac:dyDescent="0.2">
      <c r="A1318" s="360" t="s">
        <v>1926</v>
      </c>
      <c r="B1318" s="361" t="s">
        <v>2795</v>
      </c>
      <c r="C1318" s="362" t="s">
        <v>3576</v>
      </c>
      <c r="D1318" s="363"/>
      <c r="E1318" s="364"/>
      <c r="F1318" s="227">
        <v>-137058.06</v>
      </c>
      <c r="G1318" s="227">
        <v>-144526.11000000002</v>
      </c>
      <c r="H1318" s="227">
        <f t="shared" si="150"/>
        <v>7468.0500000000175</v>
      </c>
      <c r="I1318" s="437">
        <f t="shared" si="151"/>
        <v>5.1672670080167633E-2</v>
      </c>
      <c r="J1318" s="437"/>
      <c r="K1318" s="365"/>
      <c r="L1318" s="18">
        <v>-144526.11000000002</v>
      </c>
      <c r="M1318" s="234">
        <f t="shared" si="152"/>
        <v>7468.0500000000175</v>
      </c>
      <c r="N1318" s="365"/>
      <c r="O1318" s="18">
        <v>-114412.86</v>
      </c>
      <c r="P1318" s="234">
        <f t="shared" si="153"/>
        <v>-22645.199999999997</v>
      </c>
      <c r="Q1318" s="353"/>
      <c r="R1318" s="226">
        <v>-125435.01000000001</v>
      </c>
      <c r="S1318" s="226">
        <v>-3498.01</v>
      </c>
      <c r="T1318" s="227">
        <v>-6996.02</v>
      </c>
      <c r="U1318" s="227">
        <v>-28357.99</v>
      </c>
      <c r="V1318" s="227">
        <v>-31856</v>
      </c>
      <c r="W1318" s="227">
        <v>-42354.01</v>
      </c>
      <c r="X1318" s="227">
        <v>-64430.54</v>
      </c>
      <c r="Y1318" s="227">
        <v>-67928.55</v>
      </c>
      <c r="Z1318" s="227">
        <v>-71426.559999999998</v>
      </c>
      <c r="AA1318" s="227">
        <v>-93503.08</v>
      </c>
      <c r="AB1318" s="227">
        <v>-111951.58</v>
      </c>
      <c r="AC1318" s="227">
        <v>-115449.59</v>
      </c>
      <c r="AD1318" s="227">
        <v>-144526.11000000002</v>
      </c>
      <c r="AE1318" s="226">
        <v>-3245.17</v>
      </c>
      <c r="AF1318" s="227">
        <v>-9743.18</v>
      </c>
      <c r="AG1318" s="227">
        <v>-31735.420000000002</v>
      </c>
      <c r="AH1318" s="227">
        <v>-35233.43</v>
      </c>
      <c r="AI1318" s="227">
        <v>-38731.440000000002</v>
      </c>
      <c r="AJ1318" s="227">
        <v>-62376.62</v>
      </c>
      <c r="AK1318" s="227">
        <v>-65874.63</v>
      </c>
      <c r="AL1318" s="227">
        <v>-69372.639999999999</v>
      </c>
      <c r="AM1318" s="227">
        <v>-92017.84</v>
      </c>
      <c r="AN1318" s="227">
        <v>-110914.85</v>
      </c>
      <c r="AO1318" s="227">
        <v>-114412.86</v>
      </c>
      <c r="AP1318" s="228">
        <v>-137058.06</v>
      </c>
      <c r="AQ1318" s="227"/>
    </row>
    <row r="1319" spans="1:43" s="13" customFormat="1" ht="12.75" outlineLevel="2" x14ac:dyDescent="0.2">
      <c r="A1319" s="360" t="s">
        <v>1927</v>
      </c>
      <c r="B1319" s="361" t="s">
        <v>2796</v>
      </c>
      <c r="C1319" s="362" t="s">
        <v>3577</v>
      </c>
      <c r="D1319" s="363"/>
      <c r="E1319" s="364"/>
      <c r="F1319" s="227">
        <v>-4357695.46</v>
      </c>
      <c r="G1319" s="227">
        <v>-3177640.66</v>
      </c>
      <c r="H1319" s="227">
        <f t="shared" si="150"/>
        <v>-1180054.7999999998</v>
      </c>
      <c r="I1319" s="437">
        <f t="shared" si="151"/>
        <v>-0.37136193996208489</v>
      </c>
      <c r="J1319" s="437"/>
      <c r="K1319" s="365"/>
      <c r="L1319" s="18">
        <v>-3177640.66</v>
      </c>
      <c r="M1319" s="234">
        <f t="shared" si="152"/>
        <v>-1180054.7999999998</v>
      </c>
      <c r="N1319" s="365"/>
      <c r="O1319" s="18">
        <v>-3994201.75</v>
      </c>
      <c r="P1319" s="234">
        <f t="shared" si="153"/>
        <v>-363493.70999999996</v>
      </c>
      <c r="Q1319" s="353"/>
      <c r="R1319" s="226">
        <v>-5616662.9800000004</v>
      </c>
      <c r="S1319" s="226">
        <v>-450621.83</v>
      </c>
      <c r="T1319" s="227">
        <v>-901243.66</v>
      </c>
      <c r="U1319" s="227">
        <v>-1351772.6</v>
      </c>
      <c r="V1319" s="227">
        <v>-1799438.62</v>
      </c>
      <c r="W1319" s="227">
        <v>-2254018.5299999998</v>
      </c>
      <c r="X1319" s="227">
        <v>-1495678.37</v>
      </c>
      <c r="Y1319" s="227">
        <v>-1783356.0899999999</v>
      </c>
      <c r="Z1319" s="227">
        <v>-2059390.55</v>
      </c>
      <c r="AA1319" s="227">
        <v>-2335425.0099999998</v>
      </c>
      <c r="AB1319" s="227">
        <v>-2611459.4699999997</v>
      </c>
      <c r="AC1319" s="227">
        <v>-2887493.93</v>
      </c>
      <c r="AD1319" s="227">
        <v>-3177640.66</v>
      </c>
      <c r="AE1319" s="226">
        <v>-354539.29</v>
      </c>
      <c r="AF1319" s="227">
        <v>-713102.45000000007</v>
      </c>
      <c r="AG1319" s="227">
        <v>-1079654.25</v>
      </c>
      <c r="AH1319" s="227">
        <v>-1446206.05</v>
      </c>
      <c r="AI1319" s="227">
        <v>-1812757.85</v>
      </c>
      <c r="AJ1319" s="227">
        <v>-2175038.7599999998</v>
      </c>
      <c r="AK1319" s="227">
        <v>-2552140.2999999998</v>
      </c>
      <c r="AL1319" s="227">
        <v>-2901173.74</v>
      </c>
      <c r="AM1319" s="227">
        <v>-3267213.77</v>
      </c>
      <c r="AN1319" s="227">
        <v>-3630707.76</v>
      </c>
      <c r="AO1319" s="227">
        <v>-3994201.75</v>
      </c>
      <c r="AP1319" s="228">
        <v>-4357695.46</v>
      </c>
      <c r="AQ1319" s="227"/>
    </row>
    <row r="1320" spans="1:43" s="13" customFormat="1" ht="12.75" outlineLevel="2" x14ac:dyDescent="0.2">
      <c r="A1320" s="360" t="s">
        <v>1928</v>
      </c>
      <c r="B1320" s="361" t="s">
        <v>2797</v>
      </c>
      <c r="C1320" s="362" t="s">
        <v>3578</v>
      </c>
      <c r="D1320" s="363"/>
      <c r="E1320" s="364"/>
      <c r="F1320" s="227">
        <v>-270151.07</v>
      </c>
      <c r="G1320" s="227">
        <v>-284167.82</v>
      </c>
      <c r="H1320" s="227">
        <f t="shared" si="150"/>
        <v>14016.75</v>
      </c>
      <c r="I1320" s="437">
        <f t="shared" si="151"/>
        <v>4.9325606256190445E-2</v>
      </c>
      <c r="J1320" s="437"/>
      <c r="K1320" s="365"/>
      <c r="L1320" s="18">
        <v>-284167.82</v>
      </c>
      <c r="M1320" s="234">
        <f t="shared" si="152"/>
        <v>14016.75</v>
      </c>
      <c r="N1320" s="365"/>
      <c r="O1320" s="18">
        <v>-243472.78</v>
      </c>
      <c r="P1320" s="234">
        <f t="shared" si="153"/>
        <v>-26678.290000000008</v>
      </c>
      <c r="Q1320" s="353"/>
      <c r="R1320" s="226">
        <v>-539897.86</v>
      </c>
      <c r="S1320" s="226">
        <v>-46803.090000000004</v>
      </c>
      <c r="T1320" s="227">
        <v>-78795.37</v>
      </c>
      <c r="U1320" s="227">
        <v>-105290.40000000001</v>
      </c>
      <c r="V1320" s="227">
        <v>-123376.51000000001</v>
      </c>
      <c r="W1320" s="227">
        <v>-138904.74</v>
      </c>
      <c r="X1320" s="227">
        <v>-155707.98000000001</v>
      </c>
      <c r="Y1320" s="227">
        <v>-176240.33000000002</v>
      </c>
      <c r="Z1320" s="227">
        <v>-197294.83000000002</v>
      </c>
      <c r="AA1320" s="227">
        <v>-217911.58000000002</v>
      </c>
      <c r="AB1320" s="227">
        <v>-233196.41</v>
      </c>
      <c r="AC1320" s="227">
        <v>-249614.52000000002</v>
      </c>
      <c r="AD1320" s="227">
        <v>-284167.82</v>
      </c>
      <c r="AE1320" s="226">
        <v>-29187.9</v>
      </c>
      <c r="AF1320" s="227">
        <v>-63405.599999999999</v>
      </c>
      <c r="AG1320" s="227">
        <v>-88634.02</v>
      </c>
      <c r="AH1320" s="227">
        <v>-109045.47</v>
      </c>
      <c r="AI1320" s="227">
        <v>-125534.74</v>
      </c>
      <c r="AJ1320" s="227">
        <v>-144244.35</v>
      </c>
      <c r="AK1320" s="227">
        <v>-166416.89000000001</v>
      </c>
      <c r="AL1320" s="227">
        <v>-188692.66</v>
      </c>
      <c r="AM1320" s="227">
        <v>-208670.28</v>
      </c>
      <c r="AN1320" s="227">
        <v>-225056.22</v>
      </c>
      <c r="AO1320" s="227">
        <v>-243472.78</v>
      </c>
      <c r="AP1320" s="228">
        <v>-270151.07</v>
      </c>
      <c r="AQ1320" s="227"/>
    </row>
    <row r="1321" spans="1:43" s="13" customFormat="1" ht="12.75" outlineLevel="2" x14ac:dyDescent="0.2">
      <c r="A1321" s="360" t="s">
        <v>1929</v>
      </c>
      <c r="B1321" s="361" t="s">
        <v>2798</v>
      </c>
      <c r="C1321" s="362" t="s">
        <v>3579</v>
      </c>
      <c r="D1321" s="363"/>
      <c r="E1321" s="364"/>
      <c r="F1321" s="227">
        <v>-7500</v>
      </c>
      <c r="G1321" s="227">
        <v>0</v>
      </c>
      <c r="H1321" s="227">
        <f t="shared" si="150"/>
        <v>-7500</v>
      </c>
      <c r="I1321" s="437" t="str">
        <f t="shared" si="151"/>
        <v>N.M.</v>
      </c>
      <c r="J1321" s="437"/>
      <c r="K1321" s="365"/>
      <c r="L1321" s="18">
        <v>0</v>
      </c>
      <c r="M1321" s="234">
        <f t="shared" si="152"/>
        <v>-7500</v>
      </c>
      <c r="N1321" s="365"/>
      <c r="O1321" s="18">
        <v>-7500</v>
      </c>
      <c r="P1321" s="234">
        <f t="shared" si="153"/>
        <v>0</v>
      </c>
      <c r="Q1321" s="353"/>
      <c r="R1321" s="226">
        <v>-24012</v>
      </c>
      <c r="S1321" s="226">
        <v>0</v>
      </c>
      <c r="T1321" s="227">
        <v>0</v>
      </c>
      <c r="U1321" s="227">
        <v>0</v>
      </c>
      <c r="V1321" s="227">
        <v>0</v>
      </c>
      <c r="W1321" s="227">
        <v>0</v>
      </c>
      <c r="X1321" s="227">
        <v>0</v>
      </c>
      <c r="Y1321" s="227">
        <v>0</v>
      </c>
      <c r="Z1321" s="227">
        <v>0</v>
      </c>
      <c r="AA1321" s="227">
        <v>0</v>
      </c>
      <c r="AB1321" s="227">
        <v>0</v>
      </c>
      <c r="AC1321" s="227">
        <v>0</v>
      </c>
      <c r="AD1321" s="227">
        <v>0</v>
      </c>
      <c r="AE1321" s="226">
        <v>-7500</v>
      </c>
      <c r="AF1321" s="227">
        <v>-7500</v>
      </c>
      <c r="AG1321" s="227">
        <v>-7500</v>
      </c>
      <c r="AH1321" s="227">
        <v>-7500</v>
      </c>
      <c r="AI1321" s="227">
        <v>-7500</v>
      </c>
      <c r="AJ1321" s="227">
        <v>-7500</v>
      </c>
      <c r="AK1321" s="227">
        <v>-7500</v>
      </c>
      <c r="AL1321" s="227">
        <v>-7500</v>
      </c>
      <c r="AM1321" s="227">
        <v>-7500</v>
      </c>
      <c r="AN1321" s="227">
        <v>-7500</v>
      </c>
      <c r="AO1321" s="227">
        <v>-7500</v>
      </c>
      <c r="AP1321" s="228">
        <v>-7500</v>
      </c>
      <c r="AQ1321" s="227"/>
    </row>
    <row r="1322" spans="1:43" s="13" customFormat="1" ht="12.75" outlineLevel="2" x14ac:dyDescent="0.2">
      <c r="A1322" s="360" t="s">
        <v>1930</v>
      </c>
      <c r="B1322" s="361" t="s">
        <v>2799</v>
      </c>
      <c r="C1322" s="362" t="s">
        <v>3580</v>
      </c>
      <c r="D1322" s="363"/>
      <c r="E1322" s="364"/>
      <c r="F1322" s="227">
        <v>-1116628.57</v>
      </c>
      <c r="G1322" s="227">
        <v>-554013.36</v>
      </c>
      <c r="H1322" s="227">
        <f t="shared" si="150"/>
        <v>-562615.21000000008</v>
      </c>
      <c r="I1322" s="437">
        <f t="shared" si="151"/>
        <v>-1.0155264306261498</v>
      </c>
      <c r="J1322" s="437"/>
      <c r="K1322" s="365"/>
      <c r="L1322" s="18">
        <v>-554013.36</v>
      </c>
      <c r="M1322" s="234">
        <f t="shared" si="152"/>
        <v>-562615.21000000008</v>
      </c>
      <c r="N1322" s="365"/>
      <c r="O1322" s="18">
        <v>-1066007.55</v>
      </c>
      <c r="P1322" s="234">
        <f t="shared" si="153"/>
        <v>-50621.020000000019</v>
      </c>
      <c r="Q1322" s="353"/>
      <c r="R1322" s="226">
        <v>-246744.35</v>
      </c>
      <c r="S1322" s="226">
        <v>-23273.98</v>
      </c>
      <c r="T1322" s="227">
        <v>-41128.49</v>
      </c>
      <c r="U1322" s="227">
        <v>-90163.22</v>
      </c>
      <c r="V1322" s="227">
        <v>-199470.30000000002</v>
      </c>
      <c r="W1322" s="227">
        <v>-226053.52000000002</v>
      </c>
      <c r="X1322" s="227">
        <v>-239995.31</v>
      </c>
      <c r="Y1322" s="227">
        <v>-344144.55</v>
      </c>
      <c r="Z1322" s="227">
        <v>-362249.01</v>
      </c>
      <c r="AA1322" s="227">
        <v>-377560.18</v>
      </c>
      <c r="AB1322" s="227">
        <v>-456435.04000000004</v>
      </c>
      <c r="AC1322" s="227">
        <v>-464978.15</v>
      </c>
      <c r="AD1322" s="227">
        <v>-554013.36</v>
      </c>
      <c r="AE1322" s="226">
        <v>-10329.800000000001</v>
      </c>
      <c r="AF1322" s="227">
        <v>-121690.40000000001</v>
      </c>
      <c r="AG1322" s="227">
        <v>-701859.29</v>
      </c>
      <c r="AH1322" s="227">
        <v>-715056.18</v>
      </c>
      <c r="AI1322" s="227">
        <v>-727661.73</v>
      </c>
      <c r="AJ1322" s="227">
        <v>-778991.99</v>
      </c>
      <c r="AK1322" s="227">
        <v>-829869.75</v>
      </c>
      <c r="AL1322" s="227">
        <v>-865014.76</v>
      </c>
      <c r="AM1322" s="227">
        <v>-972279.49</v>
      </c>
      <c r="AN1322" s="227">
        <v>-1055307.3600000001</v>
      </c>
      <c r="AO1322" s="227">
        <v>-1066007.55</v>
      </c>
      <c r="AP1322" s="228">
        <v>-1116628.57</v>
      </c>
      <c r="AQ1322" s="227"/>
    </row>
    <row r="1323" spans="1:43" s="13" customFormat="1" ht="12.75" outlineLevel="2" x14ac:dyDescent="0.2">
      <c r="A1323" s="360" t="s">
        <v>1931</v>
      </c>
      <c r="B1323" s="361" t="s">
        <v>2800</v>
      </c>
      <c r="C1323" s="362" t="s">
        <v>3581</v>
      </c>
      <c r="D1323" s="363"/>
      <c r="E1323" s="364"/>
      <c r="F1323" s="227">
        <v>0</v>
      </c>
      <c r="G1323" s="227">
        <v>0</v>
      </c>
      <c r="H1323" s="227">
        <f t="shared" si="150"/>
        <v>0</v>
      </c>
      <c r="I1323" s="437">
        <f t="shared" si="151"/>
        <v>0</v>
      </c>
      <c r="J1323" s="437"/>
      <c r="K1323" s="365"/>
      <c r="L1323" s="18">
        <v>0</v>
      </c>
      <c r="M1323" s="234">
        <f t="shared" si="152"/>
        <v>0</v>
      </c>
      <c r="N1323" s="365"/>
      <c r="O1323" s="18">
        <v>0</v>
      </c>
      <c r="P1323" s="234">
        <f t="shared" si="153"/>
        <v>0</v>
      </c>
      <c r="Q1323" s="353"/>
      <c r="R1323" s="226">
        <v>-5386.42</v>
      </c>
      <c r="S1323" s="226">
        <v>0</v>
      </c>
      <c r="T1323" s="227">
        <v>0</v>
      </c>
      <c r="U1323" s="227">
        <v>0</v>
      </c>
      <c r="V1323" s="227">
        <v>0</v>
      </c>
      <c r="W1323" s="227">
        <v>0</v>
      </c>
      <c r="X1323" s="227">
        <v>0</v>
      </c>
      <c r="Y1323" s="227">
        <v>0</v>
      </c>
      <c r="Z1323" s="227">
        <v>0</v>
      </c>
      <c r="AA1323" s="227">
        <v>0</v>
      </c>
      <c r="AB1323" s="227">
        <v>0</v>
      </c>
      <c r="AC1323" s="227">
        <v>0</v>
      </c>
      <c r="AD1323" s="227">
        <v>0</v>
      </c>
      <c r="AE1323" s="226">
        <v>0</v>
      </c>
      <c r="AF1323" s="227">
        <v>0</v>
      </c>
      <c r="AG1323" s="227">
        <v>0</v>
      </c>
      <c r="AH1323" s="227">
        <v>0</v>
      </c>
      <c r="AI1323" s="227">
        <v>0</v>
      </c>
      <c r="AJ1323" s="227">
        <v>0</v>
      </c>
      <c r="AK1323" s="227">
        <v>0</v>
      </c>
      <c r="AL1323" s="227">
        <v>0</v>
      </c>
      <c r="AM1323" s="227">
        <v>0</v>
      </c>
      <c r="AN1323" s="227">
        <v>0</v>
      </c>
      <c r="AO1323" s="227">
        <v>0</v>
      </c>
      <c r="AP1323" s="228">
        <v>0</v>
      </c>
      <c r="AQ1323" s="227"/>
    </row>
    <row r="1324" spans="1:43" s="13" customFormat="1" ht="12.75" outlineLevel="2" x14ac:dyDescent="0.2">
      <c r="A1324" s="360" t="s">
        <v>1932</v>
      </c>
      <c r="B1324" s="361" t="s">
        <v>2801</v>
      </c>
      <c r="C1324" s="362" t="s">
        <v>3582</v>
      </c>
      <c r="D1324" s="363"/>
      <c r="E1324" s="364"/>
      <c r="F1324" s="227">
        <v>0</v>
      </c>
      <c r="G1324" s="227">
        <v>0</v>
      </c>
      <c r="H1324" s="227">
        <f t="shared" si="150"/>
        <v>0</v>
      </c>
      <c r="I1324" s="437">
        <f t="shared" si="151"/>
        <v>0</v>
      </c>
      <c r="J1324" s="437"/>
      <c r="K1324" s="365"/>
      <c r="L1324" s="18">
        <v>0</v>
      </c>
      <c r="M1324" s="234">
        <f t="shared" si="152"/>
        <v>0</v>
      </c>
      <c r="N1324" s="365"/>
      <c r="O1324" s="18">
        <v>0</v>
      </c>
      <c r="P1324" s="234">
        <f t="shared" si="153"/>
        <v>0</v>
      </c>
      <c r="Q1324" s="353"/>
      <c r="R1324" s="226">
        <v>-19154.73</v>
      </c>
      <c r="S1324" s="226">
        <v>0</v>
      </c>
      <c r="T1324" s="227">
        <v>0</v>
      </c>
      <c r="U1324" s="227">
        <v>0</v>
      </c>
      <c r="V1324" s="227">
        <v>0</v>
      </c>
      <c r="W1324" s="227">
        <v>0</v>
      </c>
      <c r="X1324" s="227">
        <v>0</v>
      </c>
      <c r="Y1324" s="227">
        <v>0</v>
      </c>
      <c r="Z1324" s="227">
        <v>0</v>
      </c>
      <c r="AA1324" s="227">
        <v>0</v>
      </c>
      <c r="AB1324" s="227">
        <v>0</v>
      </c>
      <c r="AC1324" s="227">
        <v>0</v>
      </c>
      <c r="AD1324" s="227">
        <v>0</v>
      </c>
      <c r="AE1324" s="226">
        <v>0</v>
      </c>
      <c r="AF1324" s="227">
        <v>0</v>
      </c>
      <c r="AG1324" s="227">
        <v>0</v>
      </c>
      <c r="AH1324" s="227">
        <v>0</v>
      </c>
      <c r="AI1324" s="227">
        <v>0</v>
      </c>
      <c r="AJ1324" s="227">
        <v>0</v>
      </c>
      <c r="AK1324" s="227">
        <v>0</v>
      </c>
      <c r="AL1324" s="227">
        <v>0</v>
      </c>
      <c r="AM1324" s="227">
        <v>0</v>
      </c>
      <c r="AN1324" s="227">
        <v>0</v>
      </c>
      <c r="AO1324" s="227">
        <v>0</v>
      </c>
      <c r="AP1324" s="228">
        <v>0</v>
      </c>
      <c r="AQ1324" s="227"/>
    </row>
    <row r="1325" spans="1:43" s="13" customFormat="1" ht="12.75" outlineLevel="2" x14ac:dyDescent="0.2">
      <c r="A1325" s="360" t="s">
        <v>1933</v>
      </c>
      <c r="B1325" s="361" t="s">
        <v>2802</v>
      </c>
      <c r="C1325" s="362" t="s">
        <v>3583</v>
      </c>
      <c r="D1325" s="363"/>
      <c r="E1325" s="364"/>
      <c r="F1325" s="227">
        <v>-1795364.1</v>
      </c>
      <c r="G1325" s="227">
        <v>-1174825.22</v>
      </c>
      <c r="H1325" s="227">
        <f t="shared" si="150"/>
        <v>-620538.88000000012</v>
      </c>
      <c r="I1325" s="437">
        <f t="shared" si="151"/>
        <v>-0.52819676445148167</v>
      </c>
      <c r="J1325" s="437"/>
      <c r="K1325" s="365"/>
      <c r="L1325" s="18">
        <v>-1174825.22</v>
      </c>
      <c r="M1325" s="234">
        <f t="shared" si="152"/>
        <v>-620538.88000000012</v>
      </c>
      <c r="N1325" s="365"/>
      <c r="O1325" s="18">
        <v>-1641578.22</v>
      </c>
      <c r="P1325" s="234">
        <f t="shared" si="153"/>
        <v>-153785.88000000012</v>
      </c>
      <c r="Q1325" s="353"/>
      <c r="R1325" s="226">
        <v>-1253865.21</v>
      </c>
      <c r="S1325" s="226">
        <v>-104847.95</v>
      </c>
      <c r="T1325" s="227">
        <v>-212211.26</v>
      </c>
      <c r="U1325" s="227">
        <v>-300363.99</v>
      </c>
      <c r="V1325" s="227">
        <v>-392541.36</v>
      </c>
      <c r="W1325" s="227">
        <v>-462354.44</v>
      </c>
      <c r="X1325" s="227">
        <v>-558338</v>
      </c>
      <c r="Y1325" s="227">
        <v>-668383.27</v>
      </c>
      <c r="Z1325" s="227">
        <v>-817967.66</v>
      </c>
      <c r="AA1325" s="227">
        <v>-899971.24</v>
      </c>
      <c r="AB1325" s="227">
        <v>-921420.29</v>
      </c>
      <c r="AC1325" s="227">
        <v>-1031372.26</v>
      </c>
      <c r="AD1325" s="227">
        <v>-1174825.22</v>
      </c>
      <c r="AE1325" s="226">
        <v>-180836.51</v>
      </c>
      <c r="AF1325" s="227">
        <v>-355723.94</v>
      </c>
      <c r="AG1325" s="227">
        <v>-500548.41000000003</v>
      </c>
      <c r="AH1325" s="227">
        <v>-612323.61</v>
      </c>
      <c r="AI1325" s="227">
        <v>-755102.56</v>
      </c>
      <c r="AJ1325" s="227">
        <v>-901771.11</v>
      </c>
      <c r="AK1325" s="227">
        <v>-1031202.1</v>
      </c>
      <c r="AL1325" s="227">
        <v>-1205681.8700000001</v>
      </c>
      <c r="AM1325" s="227">
        <v>-1320764.99</v>
      </c>
      <c r="AN1325" s="227">
        <v>-1468377.87</v>
      </c>
      <c r="AO1325" s="227">
        <v>-1641578.22</v>
      </c>
      <c r="AP1325" s="228">
        <v>-1795364.1</v>
      </c>
      <c r="AQ1325" s="227"/>
    </row>
    <row r="1326" spans="1:43" s="13" customFormat="1" ht="12.75" outlineLevel="2" x14ac:dyDescent="0.2">
      <c r="A1326" s="360" t="s">
        <v>1934</v>
      </c>
      <c r="B1326" s="361" t="s">
        <v>2803</v>
      </c>
      <c r="C1326" s="362" t="s">
        <v>3584</v>
      </c>
      <c r="D1326" s="363"/>
      <c r="E1326" s="364"/>
      <c r="F1326" s="227">
        <v>16972.28</v>
      </c>
      <c r="G1326" s="227">
        <v>-58.620000000000005</v>
      </c>
      <c r="H1326" s="227">
        <f t="shared" ref="H1326:H1389" si="154">+F1326-G1326</f>
        <v>17030.899999999998</v>
      </c>
      <c r="I1326" s="437" t="str">
        <f t="shared" ref="I1326:I1389" si="155">IF(G1326&lt;0,IF(H1326=0,0,IF(OR(G1326=0,F1326=0),"N.M.",IF(ABS(H1326/G1326)&gt;=10,"N.M.",H1326/(-G1326)))),IF(H1326=0,0,IF(OR(G1326=0,F1326=0),"N.M.",IF(ABS(H1326/G1326)&gt;=10,"N.M.",H1326/G1326))))</f>
        <v>N.M.</v>
      </c>
      <c r="J1326" s="437"/>
      <c r="K1326" s="365"/>
      <c r="L1326" s="18">
        <v>-58.620000000000005</v>
      </c>
      <c r="M1326" s="234">
        <f t="shared" ref="M1326:M1389" si="156">F1326-L1326</f>
        <v>17030.899999999998</v>
      </c>
      <c r="N1326" s="365"/>
      <c r="O1326" s="18">
        <v>15559.03</v>
      </c>
      <c r="P1326" s="234">
        <f t="shared" ref="P1326:P1389" si="157">+F1326-O1326</f>
        <v>1413.2499999999982</v>
      </c>
      <c r="Q1326" s="353"/>
      <c r="R1326" s="226">
        <v>-97008.19</v>
      </c>
      <c r="S1326" s="226">
        <v>-113.59</v>
      </c>
      <c r="T1326" s="227">
        <v>10.69</v>
      </c>
      <c r="U1326" s="227">
        <v>-15.19</v>
      </c>
      <c r="V1326" s="227">
        <v>-25.23</v>
      </c>
      <c r="W1326" s="227">
        <v>-54.74</v>
      </c>
      <c r="X1326" s="227">
        <v>-39.14</v>
      </c>
      <c r="Y1326" s="227">
        <v>-76.47</v>
      </c>
      <c r="Z1326" s="227">
        <v>-45.85</v>
      </c>
      <c r="AA1326" s="227">
        <v>-56.54</v>
      </c>
      <c r="AB1326" s="227">
        <v>-59.22</v>
      </c>
      <c r="AC1326" s="227">
        <v>-101.09</v>
      </c>
      <c r="AD1326" s="227">
        <v>-58.620000000000005</v>
      </c>
      <c r="AE1326" s="226">
        <v>1535.88</v>
      </c>
      <c r="AF1326" s="227">
        <v>2630.04</v>
      </c>
      <c r="AG1326" s="227">
        <v>3816.13</v>
      </c>
      <c r="AH1326" s="227">
        <v>5719.66</v>
      </c>
      <c r="AI1326" s="227">
        <v>7190.17</v>
      </c>
      <c r="AJ1326" s="227">
        <v>8687.64</v>
      </c>
      <c r="AK1326" s="227">
        <v>10480.9</v>
      </c>
      <c r="AL1326" s="227">
        <v>11835.210000000001</v>
      </c>
      <c r="AM1326" s="227">
        <v>12458.77</v>
      </c>
      <c r="AN1326" s="227">
        <v>13921.28</v>
      </c>
      <c r="AO1326" s="227">
        <v>15559.03</v>
      </c>
      <c r="AP1326" s="228">
        <v>16972.28</v>
      </c>
      <c r="AQ1326" s="227"/>
    </row>
    <row r="1327" spans="1:43" s="13" customFormat="1" ht="12.75" outlineLevel="2" x14ac:dyDescent="0.2">
      <c r="A1327" s="360" t="s">
        <v>1935</v>
      </c>
      <c r="B1327" s="361" t="s">
        <v>2804</v>
      </c>
      <c r="C1327" s="362" t="s">
        <v>3585</v>
      </c>
      <c r="D1327" s="363"/>
      <c r="E1327" s="364"/>
      <c r="F1327" s="227">
        <v>-10329863.93</v>
      </c>
      <c r="G1327" s="227">
        <v>-8223801.5099999998</v>
      </c>
      <c r="H1327" s="227">
        <f t="shared" si="154"/>
        <v>-2106062.42</v>
      </c>
      <c r="I1327" s="437">
        <f t="shared" si="155"/>
        <v>-0.25609353745212171</v>
      </c>
      <c r="J1327" s="437"/>
      <c r="K1327" s="365"/>
      <c r="L1327" s="18">
        <v>-8223801.5099999998</v>
      </c>
      <c r="M1327" s="234">
        <f t="shared" si="156"/>
        <v>-2106062.42</v>
      </c>
      <c r="N1327" s="365"/>
      <c r="O1327" s="18">
        <v>-9452423.1699999999</v>
      </c>
      <c r="P1327" s="234">
        <f t="shared" si="157"/>
        <v>-877440.75999999978</v>
      </c>
      <c r="Q1327" s="353"/>
      <c r="R1327" s="226">
        <v>-7391857.2800000003</v>
      </c>
      <c r="S1327" s="226">
        <v>-698004.75</v>
      </c>
      <c r="T1327" s="227">
        <v>-1328062.51</v>
      </c>
      <c r="U1327" s="227">
        <v>-2026455</v>
      </c>
      <c r="V1327" s="227">
        <v>-2702427.13</v>
      </c>
      <c r="W1327" s="227">
        <v>-3401071.22</v>
      </c>
      <c r="X1327" s="227">
        <v>-4077043.32</v>
      </c>
      <c r="Y1327" s="227">
        <v>-4775713.7699999996</v>
      </c>
      <c r="Z1327" s="227">
        <v>-5474408.9800000004</v>
      </c>
      <c r="AA1327" s="227">
        <v>-6150430.6100000003</v>
      </c>
      <c r="AB1327" s="227">
        <v>-6849125.8600000003</v>
      </c>
      <c r="AC1327" s="227">
        <v>-7525147.4900000002</v>
      </c>
      <c r="AD1327" s="227">
        <v>-8223801.5099999998</v>
      </c>
      <c r="AE1327" s="226">
        <v>-878594.73</v>
      </c>
      <c r="AF1327" s="227">
        <v>-1671711.77</v>
      </c>
      <c r="AG1327" s="227">
        <v>-2550306.52</v>
      </c>
      <c r="AH1327" s="227">
        <v>-3395785.97</v>
      </c>
      <c r="AI1327" s="227">
        <v>-4273481.71</v>
      </c>
      <c r="AJ1327" s="227">
        <v>-5122460.5199999996</v>
      </c>
      <c r="AK1327" s="227">
        <v>-5999520.6100000003</v>
      </c>
      <c r="AL1327" s="227">
        <v>-6876993.04</v>
      </c>
      <c r="AM1327" s="227">
        <v>-7725971.8700000001</v>
      </c>
      <c r="AN1327" s="227">
        <v>-8603444.3100000005</v>
      </c>
      <c r="AO1327" s="227">
        <v>-9452423.1699999999</v>
      </c>
      <c r="AP1327" s="228">
        <v>-10329863.93</v>
      </c>
      <c r="AQ1327" s="227"/>
    </row>
    <row r="1328" spans="1:43" s="13" customFormat="1" ht="12.75" outlineLevel="2" x14ac:dyDescent="0.2">
      <c r="A1328" s="360" t="s">
        <v>1936</v>
      </c>
      <c r="B1328" s="361" t="s">
        <v>2805</v>
      </c>
      <c r="C1328" s="362" t="s">
        <v>3586</v>
      </c>
      <c r="D1328" s="363"/>
      <c r="E1328" s="364"/>
      <c r="F1328" s="227">
        <v>-54901.5</v>
      </c>
      <c r="G1328" s="227">
        <v>-53796</v>
      </c>
      <c r="H1328" s="227">
        <f t="shared" si="154"/>
        <v>-1105.5</v>
      </c>
      <c r="I1328" s="437">
        <f t="shared" si="155"/>
        <v>-2.0549855007807271E-2</v>
      </c>
      <c r="J1328" s="437"/>
      <c r="K1328" s="365"/>
      <c r="L1328" s="18">
        <v>-53796</v>
      </c>
      <c r="M1328" s="234">
        <f t="shared" si="156"/>
        <v>-1105.5</v>
      </c>
      <c r="N1328" s="365"/>
      <c r="O1328" s="18">
        <v>-49248</v>
      </c>
      <c r="P1328" s="234">
        <f t="shared" si="157"/>
        <v>-5653.5</v>
      </c>
      <c r="Q1328" s="353"/>
      <c r="R1328" s="226">
        <v>-53523</v>
      </c>
      <c r="S1328" s="226">
        <v>-6087</v>
      </c>
      <c r="T1328" s="227">
        <v>-11214</v>
      </c>
      <c r="U1328" s="227">
        <v>-15586.5</v>
      </c>
      <c r="V1328" s="227">
        <v>-19480.5</v>
      </c>
      <c r="W1328" s="227">
        <v>-23136</v>
      </c>
      <c r="X1328" s="227">
        <v>-27282</v>
      </c>
      <c r="Y1328" s="227">
        <v>-31953</v>
      </c>
      <c r="Z1328" s="227">
        <v>-36786</v>
      </c>
      <c r="AA1328" s="227">
        <v>-40572</v>
      </c>
      <c r="AB1328" s="227">
        <v>-44217</v>
      </c>
      <c r="AC1328" s="227">
        <v>-49011</v>
      </c>
      <c r="AD1328" s="227">
        <v>-53796</v>
      </c>
      <c r="AE1328" s="226">
        <v>-6583.5</v>
      </c>
      <c r="AF1328" s="227">
        <v>-11674.5</v>
      </c>
      <c r="AG1328" s="227">
        <v>-15999</v>
      </c>
      <c r="AH1328" s="227">
        <v>-19768.5</v>
      </c>
      <c r="AI1328" s="227">
        <v>-23481</v>
      </c>
      <c r="AJ1328" s="227">
        <v>-27775.5</v>
      </c>
      <c r="AK1328" s="227">
        <v>-32622</v>
      </c>
      <c r="AL1328" s="227">
        <v>-37405.5</v>
      </c>
      <c r="AM1328" s="227">
        <v>-41224.5</v>
      </c>
      <c r="AN1328" s="227">
        <v>-44860.5</v>
      </c>
      <c r="AO1328" s="227">
        <v>-49248</v>
      </c>
      <c r="AP1328" s="228">
        <v>-54901.5</v>
      </c>
      <c r="AQ1328" s="227"/>
    </row>
    <row r="1329" spans="1:43" s="13" customFormat="1" ht="12.75" outlineLevel="2" x14ac:dyDescent="0.2">
      <c r="A1329" s="360" t="s">
        <v>1937</v>
      </c>
      <c r="B1329" s="361" t="s">
        <v>2806</v>
      </c>
      <c r="C1329" s="362" t="s">
        <v>3587</v>
      </c>
      <c r="D1329" s="363"/>
      <c r="E1329" s="364"/>
      <c r="F1329" s="227">
        <v>-7651.1500000000005</v>
      </c>
      <c r="G1329" s="227">
        <v>-7140.71</v>
      </c>
      <c r="H1329" s="227">
        <f t="shared" si="154"/>
        <v>-510.44000000000051</v>
      </c>
      <c r="I1329" s="437">
        <f t="shared" si="155"/>
        <v>-7.1483087816197624E-2</v>
      </c>
      <c r="J1329" s="437"/>
      <c r="K1329" s="365"/>
      <c r="L1329" s="18">
        <v>-7140.71</v>
      </c>
      <c r="M1329" s="234">
        <f t="shared" si="156"/>
        <v>-510.44000000000051</v>
      </c>
      <c r="N1329" s="365"/>
      <c r="O1329" s="18">
        <v>-7024.26</v>
      </c>
      <c r="P1329" s="234">
        <f t="shared" si="157"/>
        <v>-626.89000000000033</v>
      </c>
      <c r="Q1329" s="353"/>
      <c r="R1329" s="226">
        <v>-7188.66</v>
      </c>
      <c r="S1329" s="226">
        <v>-940.38</v>
      </c>
      <c r="T1329" s="227">
        <v>-1049.23</v>
      </c>
      <c r="U1329" s="227">
        <v>-1416.38</v>
      </c>
      <c r="V1329" s="227">
        <v>-1896.73</v>
      </c>
      <c r="W1329" s="227">
        <v>-3028.07</v>
      </c>
      <c r="X1329" s="227">
        <v>-3911.87</v>
      </c>
      <c r="Y1329" s="227">
        <v>-4446.2</v>
      </c>
      <c r="Z1329" s="227">
        <v>-5715.37</v>
      </c>
      <c r="AA1329" s="227">
        <v>-6086.89</v>
      </c>
      <c r="AB1329" s="227">
        <v>-6417.03</v>
      </c>
      <c r="AC1329" s="227">
        <v>-6968.2300000000005</v>
      </c>
      <c r="AD1329" s="227">
        <v>-7140.71</v>
      </c>
      <c r="AE1329" s="226">
        <v>-314.45</v>
      </c>
      <c r="AF1329" s="227">
        <v>-691.99</v>
      </c>
      <c r="AG1329" s="227">
        <v>-792.02</v>
      </c>
      <c r="AH1329" s="227">
        <v>-1262.57</v>
      </c>
      <c r="AI1329" s="227">
        <v>-1216.21</v>
      </c>
      <c r="AJ1329" s="227">
        <v>-3603.94</v>
      </c>
      <c r="AK1329" s="227">
        <v>-4705.88</v>
      </c>
      <c r="AL1329" s="227">
        <v>-4906.54</v>
      </c>
      <c r="AM1329" s="227">
        <v>-5538.57</v>
      </c>
      <c r="AN1329" s="227">
        <v>-6512.53</v>
      </c>
      <c r="AO1329" s="227">
        <v>-7024.26</v>
      </c>
      <c r="AP1329" s="228">
        <v>-7651.1500000000005</v>
      </c>
      <c r="AQ1329" s="227"/>
    </row>
    <row r="1330" spans="1:43" s="13" customFormat="1" ht="12.75" outlineLevel="2" x14ac:dyDescent="0.2">
      <c r="A1330" s="360" t="s">
        <v>1938</v>
      </c>
      <c r="B1330" s="361" t="s">
        <v>2807</v>
      </c>
      <c r="C1330" s="362" t="s">
        <v>3588</v>
      </c>
      <c r="D1330" s="363"/>
      <c r="E1330" s="364"/>
      <c r="F1330" s="227">
        <v>-2547185.79</v>
      </c>
      <c r="G1330" s="227">
        <v>-1924858.96</v>
      </c>
      <c r="H1330" s="227">
        <f t="shared" si="154"/>
        <v>-622326.83000000007</v>
      </c>
      <c r="I1330" s="437">
        <f t="shared" si="155"/>
        <v>-0.32331035308685685</v>
      </c>
      <c r="J1330" s="437"/>
      <c r="K1330" s="365"/>
      <c r="L1330" s="18">
        <v>-1924858.96</v>
      </c>
      <c r="M1330" s="234">
        <f t="shared" si="156"/>
        <v>-622326.83000000007</v>
      </c>
      <c r="N1330" s="365"/>
      <c r="O1330" s="18">
        <v>-2330825.44</v>
      </c>
      <c r="P1330" s="234">
        <f t="shared" si="157"/>
        <v>-216360.35000000009</v>
      </c>
      <c r="Q1330" s="353"/>
      <c r="R1330" s="226">
        <v>-2144725.4300000002</v>
      </c>
      <c r="S1330" s="226">
        <v>-163500.26</v>
      </c>
      <c r="T1330" s="227">
        <v>-311081.59000000003</v>
      </c>
      <c r="U1330" s="227">
        <v>-474581.85000000003</v>
      </c>
      <c r="V1330" s="227">
        <v>-632775.81000000006</v>
      </c>
      <c r="W1330" s="227">
        <v>-796276.07000000007</v>
      </c>
      <c r="X1330" s="227">
        <v>-954470.02</v>
      </c>
      <c r="Y1330" s="227">
        <v>-1117970.28</v>
      </c>
      <c r="Z1330" s="227">
        <v>-1281470.54</v>
      </c>
      <c r="AA1330" s="227">
        <v>-1439664.49</v>
      </c>
      <c r="AB1330" s="227">
        <v>-1603164.75</v>
      </c>
      <c r="AC1330" s="227">
        <v>-1761358.7000000002</v>
      </c>
      <c r="AD1330" s="227">
        <v>-1924858.96</v>
      </c>
      <c r="AE1330" s="226">
        <v>-216644.93</v>
      </c>
      <c r="AF1330" s="227">
        <v>-412210.88</v>
      </c>
      <c r="AG1330" s="227">
        <v>-628855.81000000006</v>
      </c>
      <c r="AH1330" s="227">
        <v>-837326.88</v>
      </c>
      <c r="AI1330" s="227">
        <v>-1053742.3</v>
      </c>
      <c r="AJ1330" s="227">
        <v>-1263076.33</v>
      </c>
      <c r="AK1330" s="227">
        <v>-1479436.68</v>
      </c>
      <c r="AL1330" s="227">
        <v>-1695797.03</v>
      </c>
      <c r="AM1330" s="227">
        <v>-1905131.06</v>
      </c>
      <c r="AN1330" s="227">
        <v>-2121491.41</v>
      </c>
      <c r="AO1330" s="227">
        <v>-2330825.44</v>
      </c>
      <c r="AP1330" s="228">
        <v>-2547185.79</v>
      </c>
      <c r="AQ1330" s="227"/>
    </row>
    <row r="1331" spans="1:43" s="13" customFormat="1" ht="12.75" outlineLevel="2" x14ac:dyDescent="0.2">
      <c r="A1331" s="360" t="s">
        <v>1939</v>
      </c>
      <c r="B1331" s="361" t="s">
        <v>2808</v>
      </c>
      <c r="C1331" s="362" t="s">
        <v>3589</v>
      </c>
      <c r="D1331" s="363"/>
      <c r="E1331" s="364"/>
      <c r="F1331" s="227">
        <v>10489.69</v>
      </c>
      <c r="G1331" s="227">
        <v>-392.5</v>
      </c>
      <c r="H1331" s="227">
        <f t="shared" si="154"/>
        <v>10882.19</v>
      </c>
      <c r="I1331" s="437" t="str">
        <f t="shared" si="155"/>
        <v>N.M.</v>
      </c>
      <c r="J1331" s="437"/>
      <c r="K1331" s="365"/>
      <c r="L1331" s="18">
        <v>-392.5</v>
      </c>
      <c r="M1331" s="234">
        <f t="shared" si="156"/>
        <v>10882.19</v>
      </c>
      <c r="N1331" s="365"/>
      <c r="O1331" s="18">
        <v>9560.130000000001</v>
      </c>
      <c r="P1331" s="234">
        <f t="shared" si="157"/>
        <v>929.55999999999949</v>
      </c>
      <c r="Q1331" s="353"/>
      <c r="R1331" s="226">
        <v>-13798.67</v>
      </c>
      <c r="S1331" s="226">
        <v>-34.93</v>
      </c>
      <c r="T1331" s="227">
        <v>-67.570000000000007</v>
      </c>
      <c r="U1331" s="227">
        <v>-100.32000000000001</v>
      </c>
      <c r="V1331" s="227">
        <v>-130.21</v>
      </c>
      <c r="W1331" s="227">
        <v>-161.57</v>
      </c>
      <c r="X1331" s="227">
        <v>-193.9</v>
      </c>
      <c r="Y1331" s="227">
        <v>-228.56</v>
      </c>
      <c r="Z1331" s="227">
        <v>-264.31</v>
      </c>
      <c r="AA1331" s="227">
        <v>-296.13</v>
      </c>
      <c r="AB1331" s="227">
        <v>-327</v>
      </c>
      <c r="AC1331" s="227">
        <v>-358.62</v>
      </c>
      <c r="AD1331" s="227">
        <v>-392.5</v>
      </c>
      <c r="AE1331" s="226">
        <v>1006.0500000000001</v>
      </c>
      <c r="AF1331" s="227">
        <v>1860.08</v>
      </c>
      <c r="AG1331" s="227">
        <v>2718.87</v>
      </c>
      <c r="AH1331" s="227">
        <v>3535.44</v>
      </c>
      <c r="AI1331" s="227">
        <v>4357.1000000000004</v>
      </c>
      <c r="AJ1331" s="227">
        <v>5229.12</v>
      </c>
      <c r="AK1331" s="227">
        <v>6155.51</v>
      </c>
      <c r="AL1331" s="227">
        <v>7089.76</v>
      </c>
      <c r="AM1331" s="227">
        <v>7939.3200000000006</v>
      </c>
      <c r="AN1331" s="227">
        <v>8738.65</v>
      </c>
      <c r="AO1331" s="227">
        <v>9560.130000000001</v>
      </c>
      <c r="AP1331" s="228">
        <v>10489.69</v>
      </c>
      <c r="AQ1331" s="227"/>
    </row>
    <row r="1332" spans="1:43" s="13" customFormat="1" ht="12.75" outlineLevel="2" x14ac:dyDescent="0.2">
      <c r="A1332" s="360" t="s">
        <v>1940</v>
      </c>
      <c r="B1332" s="361" t="s">
        <v>2809</v>
      </c>
      <c r="C1332" s="362" t="s">
        <v>3590</v>
      </c>
      <c r="D1332" s="363"/>
      <c r="E1332" s="364"/>
      <c r="F1332" s="227">
        <v>-68988125.340000004</v>
      </c>
      <c r="G1332" s="227">
        <v>-54932116.329999998</v>
      </c>
      <c r="H1332" s="227">
        <f t="shared" si="154"/>
        <v>-14056009.010000005</v>
      </c>
      <c r="I1332" s="437">
        <f t="shared" si="155"/>
        <v>-0.25587961922966396</v>
      </c>
      <c r="J1332" s="437"/>
      <c r="K1332" s="365"/>
      <c r="L1332" s="18">
        <v>-54932116.329999998</v>
      </c>
      <c r="M1332" s="234">
        <f t="shared" si="156"/>
        <v>-14056009.010000005</v>
      </c>
      <c r="N1332" s="365"/>
      <c r="O1332" s="18">
        <v>-63128223.079999998</v>
      </c>
      <c r="P1332" s="234">
        <f t="shared" si="157"/>
        <v>-5859902.2600000054</v>
      </c>
      <c r="Q1332" s="353"/>
      <c r="R1332" s="226">
        <v>-52437027.909999996</v>
      </c>
      <c r="S1332" s="226">
        <v>-4666547.6100000003</v>
      </c>
      <c r="T1332" s="227">
        <v>-8878737.9000000004</v>
      </c>
      <c r="U1332" s="227">
        <v>-13544897.74</v>
      </c>
      <c r="V1332" s="227">
        <v>-18059376.5</v>
      </c>
      <c r="W1332" s="227">
        <v>-22725284.739999998</v>
      </c>
      <c r="X1332" s="227">
        <v>-27239763.5</v>
      </c>
      <c r="Y1332" s="227">
        <v>-31905645.329999998</v>
      </c>
      <c r="Z1332" s="227">
        <v>-36571502.420000002</v>
      </c>
      <c r="AA1332" s="227">
        <v>-41085931.689999998</v>
      </c>
      <c r="AB1332" s="227">
        <v>-45751788.780000001</v>
      </c>
      <c r="AC1332" s="227">
        <v>-50266218.049999997</v>
      </c>
      <c r="AD1332" s="227">
        <v>-54932116.329999998</v>
      </c>
      <c r="AE1332" s="226">
        <v>-5867609.7300000004</v>
      </c>
      <c r="AF1332" s="227">
        <v>-11164316.939999999</v>
      </c>
      <c r="AG1332" s="227">
        <v>-17031926.670000002</v>
      </c>
      <c r="AH1332" s="227">
        <v>-22678124.899999999</v>
      </c>
      <c r="AI1332" s="227">
        <v>-28539486.920000002</v>
      </c>
      <c r="AJ1332" s="227">
        <v>-34209057.659999996</v>
      </c>
      <c r="AK1332" s="227">
        <v>-40069340.5</v>
      </c>
      <c r="AL1332" s="227">
        <v>-45929211.049999997</v>
      </c>
      <c r="AM1332" s="227">
        <v>-51598781.789999999</v>
      </c>
      <c r="AN1332" s="227">
        <v>-57458652.340000004</v>
      </c>
      <c r="AO1332" s="227">
        <v>-63128223.079999998</v>
      </c>
      <c r="AP1332" s="228">
        <v>-68988125.340000004</v>
      </c>
      <c r="AQ1332" s="227"/>
    </row>
    <row r="1333" spans="1:43" s="13" customFormat="1" ht="12.75" outlineLevel="2" x14ac:dyDescent="0.2">
      <c r="A1333" s="360" t="s">
        <v>1941</v>
      </c>
      <c r="B1333" s="361" t="s">
        <v>2810</v>
      </c>
      <c r="C1333" s="362" t="s">
        <v>3591</v>
      </c>
      <c r="D1333" s="363"/>
      <c r="E1333" s="364"/>
      <c r="F1333" s="227">
        <v>265496.2</v>
      </c>
      <c r="G1333" s="227">
        <v>-9696.49</v>
      </c>
      <c r="H1333" s="227">
        <f t="shared" si="154"/>
        <v>275192.69</v>
      </c>
      <c r="I1333" s="437" t="str">
        <f t="shared" si="155"/>
        <v>N.M.</v>
      </c>
      <c r="J1333" s="437"/>
      <c r="K1333" s="365"/>
      <c r="L1333" s="18">
        <v>-9696.49</v>
      </c>
      <c r="M1333" s="234">
        <f t="shared" si="156"/>
        <v>275192.69</v>
      </c>
      <c r="N1333" s="365"/>
      <c r="O1333" s="18">
        <v>241168.92</v>
      </c>
      <c r="P1333" s="234">
        <f t="shared" si="157"/>
        <v>24327.279999999999</v>
      </c>
      <c r="Q1333" s="353"/>
      <c r="R1333" s="226">
        <v>-295437.39</v>
      </c>
      <c r="S1333" s="226">
        <v>-882.78</v>
      </c>
      <c r="T1333" s="227">
        <v>-1728.48</v>
      </c>
      <c r="U1333" s="227">
        <v>-2511.35</v>
      </c>
      <c r="V1333" s="227">
        <v>-3224.7200000000003</v>
      </c>
      <c r="W1333" s="227">
        <v>-3985.2000000000003</v>
      </c>
      <c r="X1333" s="227">
        <v>-4792.83</v>
      </c>
      <c r="Y1333" s="227">
        <v>-5641.82</v>
      </c>
      <c r="Z1333" s="227">
        <v>-6593.29</v>
      </c>
      <c r="AA1333" s="227">
        <v>-7363.58</v>
      </c>
      <c r="AB1333" s="227">
        <v>-8095.29</v>
      </c>
      <c r="AC1333" s="227">
        <v>-8882.58</v>
      </c>
      <c r="AD1333" s="227">
        <v>-9696.49</v>
      </c>
      <c r="AE1333" s="226">
        <v>26005.53</v>
      </c>
      <c r="AF1333" s="227">
        <v>48056.55</v>
      </c>
      <c r="AG1333" s="227">
        <v>69673.490000000005</v>
      </c>
      <c r="AH1333" s="227">
        <v>89169.650000000009</v>
      </c>
      <c r="AI1333" s="227">
        <v>109677.78</v>
      </c>
      <c r="AJ1333" s="227">
        <v>132238.34</v>
      </c>
      <c r="AK1333" s="227">
        <v>156613.88</v>
      </c>
      <c r="AL1333" s="227">
        <v>180351.31</v>
      </c>
      <c r="AM1333" s="227">
        <v>200794.29</v>
      </c>
      <c r="AN1333" s="227">
        <v>220356.87</v>
      </c>
      <c r="AO1333" s="227">
        <v>241168.92</v>
      </c>
      <c r="AP1333" s="228">
        <v>265496.2</v>
      </c>
      <c r="AQ1333" s="227"/>
    </row>
    <row r="1334" spans="1:43" s="13" customFormat="1" ht="12.75" outlineLevel="2" x14ac:dyDescent="0.2">
      <c r="A1334" s="360" t="s">
        <v>1942</v>
      </c>
      <c r="B1334" s="361" t="s">
        <v>2811</v>
      </c>
      <c r="C1334" s="362" t="s">
        <v>3592</v>
      </c>
      <c r="D1334" s="363"/>
      <c r="E1334" s="364"/>
      <c r="F1334" s="227">
        <v>50331277.210000001</v>
      </c>
      <c r="G1334" s="227">
        <v>46339012.229999997</v>
      </c>
      <c r="H1334" s="227">
        <f t="shared" si="154"/>
        <v>3992264.9800000042</v>
      </c>
      <c r="I1334" s="437">
        <f t="shared" si="155"/>
        <v>8.6153432882529191E-2</v>
      </c>
      <c r="J1334" s="437"/>
      <c r="K1334" s="365"/>
      <c r="L1334" s="18">
        <v>46339012.229999997</v>
      </c>
      <c r="M1334" s="234">
        <f t="shared" si="156"/>
        <v>3992264.9800000042</v>
      </c>
      <c r="N1334" s="365"/>
      <c r="O1334" s="18">
        <v>46056091.310000002</v>
      </c>
      <c r="P1334" s="234">
        <f t="shared" si="157"/>
        <v>4275185.8999999985</v>
      </c>
      <c r="Q1334" s="353"/>
      <c r="R1334" s="226">
        <v>42160959.390000001</v>
      </c>
      <c r="S1334" s="226">
        <v>3936091.69</v>
      </c>
      <c r="T1334" s="227">
        <v>7488952.3200000003</v>
      </c>
      <c r="U1334" s="227">
        <v>11425064.810000001</v>
      </c>
      <c r="V1334" s="227">
        <v>15233423.390000001</v>
      </c>
      <c r="W1334" s="227">
        <v>19169526.010000002</v>
      </c>
      <c r="X1334" s="227">
        <v>22977884.59</v>
      </c>
      <c r="Y1334" s="227">
        <v>26913987.210000001</v>
      </c>
      <c r="Z1334" s="227">
        <v>30850089.829999998</v>
      </c>
      <c r="AA1334" s="227">
        <v>34658448.409999996</v>
      </c>
      <c r="AB1334" s="227">
        <v>38594551.030000001</v>
      </c>
      <c r="AC1334" s="227">
        <v>42402909.609999999</v>
      </c>
      <c r="AD1334" s="227">
        <v>46339012.229999997</v>
      </c>
      <c r="AE1334" s="226">
        <v>4280809.01</v>
      </c>
      <c r="AF1334" s="227">
        <v>8145106.9100000001</v>
      </c>
      <c r="AG1334" s="227">
        <v>12425915.92</v>
      </c>
      <c r="AH1334" s="227">
        <v>16545213</v>
      </c>
      <c r="AI1334" s="227">
        <v>20821487.030000001</v>
      </c>
      <c r="AJ1334" s="227">
        <v>24957835.890000001</v>
      </c>
      <c r="AK1334" s="227">
        <v>29233021.789999999</v>
      </c>
      <c r="AL1334" s="227">
        <v>33508207.690000001</v>
      </c>
      <c r="AM1334" s="227">
        <v>37644556.549999997</v>
      </c>
      <c r="AN1334" s="227">
        <v>41919742.450000003</v>
      </c>
      <c r="AO1334" s="227">
        <v>46056091.310000002</v>
      </c>
      <c r="AP1334" s="228">
        <v>50331277.210000001</v>
      </c>
      <c r="AQ1334" s="227"/>
    </row>
    <row r="1335" spans="1:43" s="13" customFormat="1" ht="12.75" outlineLevel="2" x14ac:dyDescent="0.2">
      <c r="A1335" s="360" t="s">
        <v>1943</v>
      </c>
      <c r="B1335" s="361" t="s">
        <v>2812</v>
      </c>
      <c r="C1335" s="362" t="s">
        <v>3593</v>
      </c>
      <c r="D1335" s="363"/>
      <c r="E1335" s="364"/>
      <c r="F1335" s="227">
        <v>-327921.42</v>
      </c>
      <c r="G1335" s="227">
        <v>-175578.55000000002</v>
      </c>
      <c r="H1335" s="227">
        <f t="shared" si="154"/>
        <v>-152342.86999999997</v>
      </c>
      <c r="I1335" s="437">
        <f t="shared" si="155"/>
        <v>-0.86766219449927084</v>
      </c>
      <c r="J1335" s="437"/>
      <c r="K1335" s="365"/>
      <c r="L1335" s="18">
        <v>-175578.55000000002</v>
      </c>
      <c r="M1335" s="234">
        <f t="shared" si="156"/>
        <v>-152342.86999999997</v>
      </c>
      <c r="N1335" s="365"/>
      <c r="O1335" s="18">
        <v>-295778.13</v>
      </c>
      <c r="P1335" s="234">
        <f t="shared" si="157"/>
        <v>-32143.289999999979</v>
      </c>
      <c r="Q1335" s="353"/>
      <c r="R1335" s="226">
        <v>166613.39000000001</v>
      </c>
      <c r="S1335" s="226">
        <v>-18251.23</v>
      </c>
      <c r="T1335" s="227">
        <v>-34606.97</v>
      </c>
      <c r="U1335" s="227">
        <v>-49294.15</v>
      </c>
      <c r="V1335" s="227">
        <v>-62093.450000000004</v>
      </c>
      <c r="W1335" s="227">
        <v>-75069.39</v>
      </c>
      <c r="X1335" s="227">
        <v>-89005.290000000008</v>
      </c>
      <c r="Y1335" s="227">
        <v>-104473.44</v>
      </c>
      <c r="Z1335" s="227">
        <v>-120193.86</v>
      </c>
      <c r="AA1335" s="227">
        <v>-133555.53</v>
      </c>
      <c r="AB1335" s="227">
        <v>-145609.25</v>
      </c>
      <c r="AC1335" s="227">
        <v>-160057.63</v>
      </c>
      <c r="AD1335" s="227">
        <v>-175578.55000000002</v>
      </c>
      <c r="AE1335" s="226">
        <v>-34824.67</v>
      </c>
      <c r="AF1335" s="227">
        <v>-62832.4</v>
      </c>
      <c r="AG1335" s="227">
        <v>-89451.01</v>
      </c>
      <c r="AH1335" s="227">
        <v>-112632.3</v>
      </c>
      <c r="AI1335" s="227">
        <v>-137264.93</v>
      </c>
      <c r="AJ1335" s="227">
        <v>-164156.78</v>
      </c>
      <c r="AK1335" s="227">
        <v>-192921.97</v>
      </c>
      <c r="AL1335" s="227">
        <v>-221044.29</v>
      </c>
      <c r="AM1335" s="227">
        <v>-245199.96</v>
      </c>
      <c r="AN1335" s="227">
        <v>-269396.43</v>
      </c>
      <c r="AO1335" s="227">
        <v>-295778.13</v>
      </c>
      <c r="AP1335" s="228">
        <v>-327921.42</v>
      </c>
      <c r="AQ1335" s="227"/>
    </row>
    <row r="1336" spans="1:43" s="13" customFormat="1" ht="12.75" outlineLevel="2" x14ac:dyDescent="0.2">
      <c r="A1336" s="360" t="s">
        <v>1944</v>
      </c>
      <c r="B1336" s="361" t="s">
        <v>2813</v>
      </c>
      <c r="C1336" s="362" t="s">
        <v>3594</v>
      </c>
      <c r="D1336" s="363"/>
      <c r="E1336" s="364"/>
      <c r="F1336" s="227">
        <v>-1867294.0899999999</v>
      </c>
      <c r="G1336" s="227">
        <v>-1550560.6099999999</v>
      </c>
      <c r="H1336" s="227">
        <f t="shared" si="154"/>
        <v>-316733.48</v>
      </c>
      <c r="I1336" s="437">
        <f t="shared" si="155"/>
        <v>-0.2042702993725605</v>
      </c>
      <c r="J1336" s="437"/>
      <c r="K1336" s="365"/>
      <c r="L1336" s="18">
        <v>-1550560.6099999999</v>
      </c>
      <c r="M1336" s="234">
        <f t="shared" si="156"/>
        <v>-316733.48</v>
      </c>
      <c r="N1336" s="365"/>
      <c r="O1336" s="18">
        <v>-1711685.9500000002</v>
      </c>
      <c r="P1336" s="234">
        <f t="shared" si="157"/>
        <v>-155608.13999999966</v>
      </c>
      <c r="Q1336" s="353"/>
      <c r="R1336" s="226">
        <v>-1208576.74</v>
      </c>
      <c r="S1336" s="226">
        <v>-129200.33</v>
      </c>
      <c r="T1336" s="227">
        <v>-258400.97</v>
      </c>
      <c r="U1336" s="227">
        <v>-387610.85000000003</v>
      </c>
      <c r="V1336" s="227">
        <v>-516826.85000000003</v>
      </c>
      <c r="W1336" s="227">
        <v>-646042.84</v>
      </c>
      <c r="X1336" s="227">
        <v>-775258.83</v>
      </c>
      <c r="Y1336" s="227">
        <v>-904475.46</v>
      </c>
      <c r="Z1336" s="227">
        <v>-1033692.69</v>
      </c>
      <c r="AA1336" s="227">
        <v>-1162909.92</v>
      </c>
      <c r="AB1336" s="227">
        <v>-1292127.1499999999</v>
      </c>
      <c r="AC1336" s="227">
        <v>-1421344.38</v>
      </c>
      <c r="AD1336" s="227">
        <v>-1550560.6099999999</v>
      </c>
      <c r="AE1336" s="226">
        <v>-155608.21</v>
      </c>
      <c r="AF1336" s="227">
        <v>-311216.35000000003</v>
      </c>
      <c r="AG1336" s="227">
        <v>-466824.49</v>
      </c>
      <c r="AH1336" s="227">
        <v>-622433.36</v>
      </c>
      <c r="AI1336" s="227">
        <v>-778042.23</v>
      </c>
      <c r="AJ1336" s="227">
        <v>-933651.1</v>
      </c>
      <c r="AK1336" s="227">
        <v>-1089250.47</v>
      </c>
      <c r="AL1336" s="227">
        <v>-1244859.3400000001</v>
      </c>
      <c r="AM1336" s="227">
        <v>-1400468.21</v>
      </c>
      <c r="AN1336" s="227">
        <v>-1556077.08</v>
      </c>
      <c r="AO1336" s="227">
        <v>-1711685.9500000002</v>
      </c>
      <c r="AP1336" s="228">
        <v>-1867294.0899999999</v>
      </c>
      <c r="AQ1336" s="227"/>
    </row>
    <row r="1337" spans="1:43" s="13" customFormat="1" ht="12.75" outlineLevel="2" x14ac:dyDescent="0.2">
      <c r="A1337" s="360" t="s">
        <v>1945</v>
      </c>
      <c r="B1337" s="361" t="s">
        <v>2814</v>
      </c>
      <c r="C1337" s="362" t="s">
        <v>3595</v>
      </c>
      <c r="D1337" s="363"/>
      <c r="E1337" s="364"/>
      <c r="F1337" s="227">
        <v>-1623160.4</v>
      </c>
      <c r="G1337" s="227">
        <v>-1360047.79</v>
      </c>
      <c r="H1337" s="227">
        <f t="shared" si="154"/>
        <v>-263112.60999999987</v>
      </c>
      <c r="I1337" s="437">
        <f t="shared" si="155"/>
        <v>-0.19345835634202227</v>
      </c>
      <c r="J1337" s="437"/>
      <c r="K1337" s="365"/>
      <c r="L1337" s="18">
        <v>-1360047.79</v>
      </c>
      <c r="M1337" s="234">
        <f t="shared" si="156"/>
        <v>-263112.60999999987</v>
      </c>
      <c r="N1337" s="365"/>
      <c r="O1337" s="18">
        <v>-1487897.34</v>
      </c>
      <c r="P1337" s="234">
        <f t="shared" si="157"/>
        <v>-135263.05999999982</v>
      </c>
      <c r="Q1337" s="353"/>
      <c r="R1337" s="226">
        <v>-1108656.8400000001</v>
      </c>
      <c r="S1337" s="226">
        <v>-113350.25</v>
      </c>
      <c r="T1337" s="227">
        <v>-226700.32</v>
      </c>
      <c r="U1337" s="227">
        <v>-340041.15</v>
      </c>
      <c r="V1337" s="227">
        <v>-453375.87</v>
      </c>
      <c r="W1337" s="227">
        <v>-566710.59</v>
      </c>
      <c r="X1337" s="227">
        <v>-680045.31</v>
      </c>
      <c r="Y1337" s="227">
        <v>-793379.39</v>
      </c>
      <c r="Z1337" s="227">
        <v>-906712.87</v>
      </c>
      <c r="AA1337" s="227">
        <v>-1020046.35</v>
      </c>
      <c r="AB1337" s="227">
        <v>-1133379.83</v>
      </c>
      <c r="AC1337" s="227">
        <v>-1246713.31</v>
      </c>
      <c r="AD1337" s="227">
        <v>-1360047.79</v>
      </c>
      <c r="AE1337" s="226">
        <v>-135263.06</v>
      </c>
      <c r="AF1337" s="227">
        <v>-270526.12</v>
      </c>
      <c r="AG1337" s="227">
        <v>-405789.18</v>
      </c>
      <c r="AH1337" s="227">
        <v>-541051.51</v>
      </c>
      <c r="AI1337" s="227">
        <v>-676313.84</v>
      </c>
      <c r="AJ1337" s="227">
        <v>-811576.17</v>
      </c>
      <c r="AK1337" s="227">
        <v>-946848.02</v>
      </c>
      <c r="AL1337" s="227">
        <v>-1082110.3500000001</v>
      </c>
      <c r="AM1337" s="227">
        <v>-1217372.68</v>
      </c>
      <c r="AN1337" s="227">
        <v>-1352635.01</v>
      </c>
      <c r="AO1337" s="227">
        <v>-1487897.34</v>
      </c>
      <c r="AP1337" s="228">
        <v>-1623160.4</v>
      </c>
      <c r="AQ1337" s="227"/>
    </row>
    <row r="1338" spans="1:43" s="13" customFormat="1" ht="12.75" outlineLevel="2" x14ac:dyDescent="0.2">
      <c r="A1338" s="360" t="s">
        <v>1946</v>
      </c>
      <c r="B1338" s="361" t="s">
        <v>2815</v>
      </c>
      <c r="C1338" s="362" t="s">
        <v>3596</v>
      </c>
      <c r="D1338" s="363"/>
      <c r="E1338" s="364"/>
      <c r="F1338" s="227">
        <v>1184200.08</v>
      </c>
      <c r="G1338" s="227">
        <v>1147292.97</v>
      </c>
      <c r="H1338" s="227">
        <f t="shared" si="154"/>
        <v>36907.110000000102</v>
      </c>
      <c r="I1338" s="437">
        <f t="shared" si="155"/>
        <v>3.2168862675067293E-2</v>
      </c>
      <c r="J1338" s="437"/>
      <c r="K1338" s="365"/>
      <c r="L1338" s="18">
        <v>1147292.97</v>
      </c>
      <c r="M1338" s="234">
        <f t="shared" si="156"/>
        <v>36907.110000000102</v>
      </c>
      <c r="N1338" s="365"/>
      <c r="O1338" s="18">
        <v>1085516.74</v>
      </c>
      <c r="P1338" s="234">
        <f t="shared" si="157"/>
        <v>98683.340000000084</v>
      </c>
      <c r="Q1338" s="353"/>
      <c r="R1338" s="226">
        <v>891393.96</v>
      </c>
      <c r="S1338" s="226">
        <v>95607.5</v>
      </c>
      <c r="T1338" s="227">
        <v>191215</v>
      </c>
      <c r="U1338" s="227">
        <v>286823.03999999998</v>
      </c>
      <c r="V1338" s="227">
        <v>382430.81</v>
      </c>
      <c r="W1338" s="227">
        <v>478038.58</v>
      </c>
      <c r="X1338" s="227">
        <v>573646.35</v>
      </c>
      <c r="Y1338" s="227">
        <v>669254.12</v>
      </c>
      <c r="Z1338" s="227">
        <v>764861.89</v>
      </c>
      <c r="AA1338" s="227">
        <v>860469.66</v>
      </c>
      <c r="AB1338" s="227">
        <v>956077.43</v>
      </c>
      <c r="AC1338" s="227">
        <v>1051685.2</v>
      </c>
      <c r="AD1338" s="227">
        <v>1147292.97</v>
      </c>
      <c r="AE1338" s="226">
        <v>98683.34</v>
      </c>
      <c r="AF1338" s="227">
        <v>197366.68</v>
      </c>
      <c r="AG1338" s="227">
        <v>296050.02</v>
      </c>
      <c r="AH1338" s="227">
        <v>394733.36</v>
      </c>
      <c r="AI1338" s="227">
        <v>493416.7</v>
      </c>
      <c r="AJ1338" s="227">
        <v>592100.04</v>
      </c>
      <c r="AK1338" s="227">
        <v>690783.38</v>
      </c>
      <c r="AL1338" s="227">
        <v>789466.72</v>
      </c>
      <c r="AM1338" s="227">
        <v>888150.06</v>
      </c>
      <c r="AN1338" s="227">
        <v>986833.4</v>
      </c>
      <c r="AO1338" s="227">
        <v>1085516.74</v>
      </c>
      <c r="AP1338" s="228">
        <v>1184200.08</v>
      </c>
      <c r="AQ1338" s="227"/>
    </row>
    <row r="1339" spans="1:43" s="13" customFormat="1" ht="12.75" outlineLevel="2" x14ac:dyDescent="0.2">
      <c r="A1339" s="360" t="s">
        <v>1947</v>
      </c>
      <c r="B1339" s="361" t="s">
        <v>2816</v>
      </c>
      <c r="C1339" s="362" t="s">
        <v>3597</v>
      </c>
      <c r="D1339" s="363"/>
      <c r="E1339" s="364"/>
      <c r="F1339" s="227">
        <v>-59930.53</v>
      </c>
      <c r="G1339" s="227">
        <v>-47656.97</v>
      </c>
      <c r="H1339" s="227">
        <f t="shared" si="154"/>
        <v>-12273.559999999998</v>
      </c>
      <c r="I1339" s="437">
        <f t="shared" si="155"/>
        <v>-0.25753966313846638</v>
      </c>
      <c r="J1339" s="437"/>
      <c r="K1339" s="365"/>
      <c r="L1339" s="18">
        <v>-47656.97</v>
      </c>
      <c r="M1339" s="234">
        <f t="shared" si="156"/>
        <v>-12273.559999999998</v>
      </c>
      <c r="N1339" s="365"/>
      <c r="O1339" s="18">
        <v>-54936.33</v>
      </c>
      <c r="P1339" s="234">
        <f t="shared" si="157"/>
        <v>-4994.1999999999971</v>
      </c>
      <c r="Q1339" s="353"/>
      <c r="R1339" s="226">
        <v>-45356.98</v>
      </c>
      <c r="S1339" s="226">
        <v>-3971.4100000000003</v>
      </c>
      <c r="T1339" s="227">
        <v>-7942.8200000000006</v>
      </c>
      <c r="U1339" s="227">
        <v>-11914.23</v>
      </c>
      <c r="V1339" s="227">
        <v>-15885.640000000001</v>
      </c>
      <c r="W1339" s="227">
        <v>-19857.05</v>
      </c>
      <c r="X1339" s="227">
        <v>-23828.47</v>
      </c>
      <c r="Y1339" s="227">
        <v>-27799.88</v>
      </c>
      <c r="Z1339" s="227">
        <v>-31771.3</v>
      </c>
      <c r="AA1339" s="227">
        <v>-35742.720000000001</v>
      </c>
      <c r="AB1339" s="227">
        <v>-39714.129999999997</v>
      </c>
      <c r="AC1339" s="227">
        <v>-43685.55</v>
      </c>
      <c r="AD1339" s="227">
        <v>-47656.97</v>
      </c>
      <c r="AE1339" s="226">
        <v>-4994.21</v>
      </c>
      <c r="AF1339" s="227">
        <v>-9988.43</v>
      </c>
      <c r="AG1339" s="227">
        <v>-14982.64</v>
      </c>
      <c r="AH1339" s="227">
        <v>-19976.850000000002</v>
      </c>
      <c r="AI1339" s="227">
        <v>-24971.06</v>
      </c>
      <c r="AJ1339" s="227">
        <v>-29965.279999999999</v>
      </c>
      <c r="AK1339" s="227">
        <v>-34959.49</v>
      </c>
      <c r="AL1339" s="227">
        <v>-39953.69</v>
      </c>
      <c r="AM1339" s="227">
        <v>-44947.9</v>
      </c>
      <c r="AN1339" s="227">
        <v>-49942.11</v>
      </c>
      <c r="AO1339" s="227">
        <v>-54936.33</v>
      </c>
      <c r="AP1339" s="228">
        <v>-59930.53</v>
      </c>
      <c r="AQ1339" s="227"/>
    </row>
    <row r="1340" spans="1:43" s="13" customFormat="1" ht="12.75" outlineLevel="2" x14ac:dyDescent="0.2">
      <c r="A1340" s="360" t="s">
        <v>1948</v>
      </c>
      <c r="B1340" s="361" t="s">
        <v>2817</v>
      </c>
      <c r="C1340" s="362" t="s">
        <v>3598</v>
      </c>
      <c r="D1340" s="363"/>
      <c r="E1340" s="364"/>
      <c r="F1340" s="227">
        <v>538412</v>
      </c>
      <c r="G1340" s="227">
        <v>1559319.9</v>
      </c>
      <c r="H1340" s="227">
        <f t="shared" si="154"/>
        <v>-1020907.8999999999</v>
      </c>
      <c r="I1340" s="437">
        <f t="shared" si="155"/>
        <v>-0.6547135709612889</v>
      </c>
      <c r="J1340" s="437"/>
      <c r="K1340" s="365"/>
      <c r="L1340" s="18">
        <v>1559319.9</v>
      </c>
      <c r="M1340" s="234">
        <f t="shared" si="156"/>
        <v>-1020907.8999999999</v>
      </c>
      <c r="N1340" s="365"/>
      <c r="O1340" s="18">
        <v>-51575</v>
      </c>
      <c r="P1340" s="234">
        <f t="shared" si="157"/>
        <v>589987</v>
      </c>
      <c r="Q1340" s="353"/>
      <c r="R1340" s="226">
        <v>148287</v>
      </c>
      <c r="S1340" s="226">
        <v>-19909.25</v>
      </c>
      <c r="T1340" s="227">
        <v>-39818.5</v>
      </c>
      <c r="U1340" s="227">
        <v>-59727.76</v>
      </c>
      <c r="V1340" s="227">
        <v>-79637.02</v>
      </c>
      <c r="W1340" s="227">
        <v>-99546.28</v>
      </c>
      <c r="X1340" s="227">
        <v>1678775.46</v>
      </c>
      <c r="Y1340" s="227">
        <v>1658866.2000000002</v>
      </c>
      <c r="Z1340" s="227">
        <v>1638956.94</v>
      </c>
      <c r="AA1340" s="227">
        <v>1619047.6800000002</v>
      </c>
      <c r="AB1340" s="227">
        <v>1599138.42</v>
      </c>
      <c r="AC1340" s="227">
        <v>1579229.1600000001</v>
      </c>
      <c r="AD1340" s="227">
        <v>1559319.9</v>
      </c>
      <c r="AE1340" s="226">
        <v>-149853</v>
      </c>
      <c r="AF1340" s="227">
        <v>-299706</v>
      </c>
      <c r="AG1340" s="227">
        <v>-449559</v>
      </c>
      <c r="AH1340" s="227">
        <v>-599412</v>
      </c>
      <c r="AI1340" s="227">
        <v>-749265</v>
      </c>
      <c r="AJ1340" s="227">
        <v>697690</v>
      </c>
      <c r="AK1340" s="227">
        <v>547837</v>
      </c>
      <c r="AL1340" s="227">
        <v>397984</v>
      </c>
      <c r="AM1340" s="227">
        <v>248131</v>
      </c>
      <c r="AN1340" s="227">
        <v>98278</v>
      </c>
      <c r="AO1340" s="227">
        <v>-51575</v>
      </c>
      <c r="AP1340" s="228">
        <v>538412</v>
      </c>
      <c r="AQ1340" s="227"/>
    </row>
    <row r="1341" spans="1:43" s="13" customFormat="1" ht="12.75" outlineLevel="2" x14ac:dyDescent="0.2">
      <c r="A1341" s="360" t="s">
        <v>1949</v>
      </c>
      <c r="B1341" s="361" t="s">
        <v>2818</v>
      </c>
      <c r="C1341" s="362" t="s">
        <v>3599</v>
      </c>
      <c r="D1341" s="363"/>
      <c r="E1341" s="364"/>
      <c r="F1341" s="227">
        <v>-3842725</v>
      </c>
      <c r="G1341" s="227">
        <v>-1559320.1</v>
      </c>
      <c r="H1341" s="227">
        <f t="shared" si="154"/>
        <v>-2283404.9</v>
      </c>
      <c r="I1341" s="437">
        <f t="shared" si="155"/>
        <v>-1.4643593063412701</v>
      </c>
      <c r="J1341" s="437"/>
      <c r="K1341" s="365"/>
      <c r="L1341" s="18">
        <v>-1559320.1</v>
      </c>
      <c r="M1341" s="234">
        <f t="shared" si="156"/>
        <v>-2283404.9</v>
      </c>
      <c r="N1341" s="365"/>
      <c r="O1341" s="18">
        <v>-2770647</v>
      </c>
      <c r="P1341" s="234">
        <f t="shared" si="157"/>
        <v>-1072078</v>
      </c>
      <c r="Q1341" s="353"/>
      <c r="R1341" s="226">
        <v>1031736</v>
      </c>
      <c r="S1341" s="226">
        <v>0</v>
      </c>
      <c r="T1341" s="227">
        <v>39818.5</v>
      </c>
      <c r="U1341" s="227">
        <v>59727.74</v>
      </c>
      <c r="V1341" s="227">
        <v>79636.98</v>
      </c>
      <c r="W1341" s="227">
        <v>99546.22</v>
      </c>
      <c r="X1341" s="227">
        <v>-1678775.54</v>
      </c>
      <c r="Y1341" s="227">
        <v>-1658866.3</v>
      </c>
      <c r="Z1341" s="227">
        <v>-1638957.06</v>
      </c>
      <c r="AA1341" s="227">
        <v>-1619047.82</v>
      </c>
      <c r="AB1341" s="227">
        <v>-1599138.58</v>
      </c>
      <c r="AC1341" s="227">
        <v>-1579229.3399999999</v>
      </c>
      <c r="AD1341" s="227">
        <v>-1559320.1</v>
      </c>
      <c r="AE1341" s="226">
        <v>149853</v>
      </c>
      <c r="AF1341" s="227">
        <v>299706</v>
      </c>
      <c r="AG1341" s="227">
        <v>449559</v>
      </c>
      <c r="AH1341" s="227">
        <v>599412</v>
      </c>
      <c r="AI1341" s="227">
        <v>749265</v>
      </c>
      <c r="AJ1341" s="227">
        <v>-3519912</v>
      </c>
      <c r="AK1341" s="227">
        <v>-3370059</v>
      </c>
      <c r="AL1341" s="227">
        <v>-3220206</v>
      </c>
      <c r="AM1341" s="227">
        <v>-3070353</v>
      </c>
      <c r="AN1341" s="227">
        <v>-2920500</v>
      </c>
      <c r="AO1341" s="227">
        <v>-2770647</v>
      </c>
      <c r="AP1341" s="228">
        <v>-3842725</v>
      </c>
      <c r="AQ1341" s="227"/>
    </row>
    <row r="1342" spans="1:43" s="13" customFormat="1" ht="12.75" outlineLevel="2" x14ac:dyDescent="0.2">
      <c r="A1342" s="360" t="s">
        <v>1950</v>
      </c>
      <c r="B1342" s="361" t="s">
        <v>2819</v>
      </c>
      <c r="C1342" s="362" t="s">
        <v>3600</v>
      </c>
      <c r="D1342" s="363"/>
      <c r="E1342" s="364"/>
      <c r="F1342" s="227">
        <v>-145504</v>
      </c>
      <c r="G1342" s="227">
        <v>-54158.04</v>
      </c>
      <c r="H1342" s="227">
        <f t="shared" si="154"/>
        <v>-91345.959999999992</v>
      </c>
      <c r="I1342" s="437">
        <f t="shared" si="155"/>
        <v>-1.6866555732075974</v>
      </c>
      <c r="J1342" s="437"/>
      <c r="K1342" s="365"/>
      <c r="L1342" s="18">
        <v>-54158.04</v>
      </c>
      <c r="M1342" s="234">
        <f t="shared" si="156"/>
        <v>-91345.959999999992</v>
      </c>
      <c r="N1342" s="365"/>
      <c r="O1342" s="18">
        <v>-105619</v>
      </c>
      <c r="P1342" s="234">
        <f t="shared" si="157"/>
        <v>-39885</v>
      </c>
      <c r="Q1342" s="353"/>
      <c r="R1342" s="226">
        <v>50011.040000000001</v>
      </c>
      <c r="S1342" s="226">
        <v>0</v>
      </c>
      <c r="T1342" s="227">
        <v>1435.66</v>
      </c>
      <c r="U1342" s="227">
        <v>2153.4900000000002</v>
      </c>
      <c r="V1342" s="227">
        <v>2871.32</v>
      </c>
      <c r="W1342" s="227">
        <v>3589.15</v>
      </c>
      <c r="X1342" s="227">
        <v>-58465.020000000004</v>
      </c>
      <c r="Y1342" s="227">
        <v>-57747.19</v>
      </c>
      <c r="Z1342" s="227">
        <v>-57029.36</v>
      </c>
      <c r="AA1342" s="227">
        <v>-56311.53</v>
      </c>
      <c r="AB1342" s="227">
        <v>-55593.700000000004</v>
      </c>
      <c r="AC1342" s="227">
        <v>-54875.87</v>
      </c>
      <c r="AD1342" s="227">
        <v>-54158.04</v>
      </c>
      <c r="AE1342" s="226">
        <v>5231</v>
      </c>
      <c r="AF1342" s="227">
        <v>10462</v>
      </c>
      <c r="AG1342" s="227">
        <v>15693</v>
      </c>
      <c r="AH1342" s="227">
        <v>20924</v>
      </c>
      <c r="AI1342" s="227">
        <v>26155</v>
      </c>
      <c r="AJ1342" s="227">
        <v>-131774</v>
      </c>
      <c r="AK1342" s="227">
        <v>-126543</v>
      </c>
      <c r="AL1342" s="227">
        <v>-121312</v>
      </c>
      <c r="AM1342" s="227">
        <v>-116081</v>
      </c>
      <c r="AN1342" s="227">
        <v>-110850</v>
      </c>
      <c r="AO1342" s="227">
        <v>-105619</v>
      </c>
      <c r="AP1342" s="228">
        <v>-145504</v>
      </c>
      <c r="AQ1342" s="227"/>
    </row>
    <row r="1343" spans="1:43" s="13" customFormat="1" ht="12.75" outlineLevel="2" x14ac:dyDescent="0.2">
      <c r="A1343" s="360" t="s">
        <v>1951</v>
      </c>
      <c r="B1343" s="361" t="s">
        <v>2820</v>
      </c>
      <c r="C1343" s="362" t="s">
        <v>3601</v>
      </c>
      <c r="D1343" s="363"/>
      <c r="E1343" s="364"/>
      <c r="F1343" s="227">
        <v>-583199</v>
      </c>
      <c r="G1343" s="227">
        <v>-226475.92</v>
      </c>
      <c r="H1343" s="227">
        <f t="shared" si="154"/>
        <v>-356723.07999999996</v>
      </c>
      <c r="I1343" s="437">
        <f t="shared" si="155"/>
        <v>-1.5751037902837526</v>
      </c>
      <c r="J1343" s="437"/>
      <c r="K1343" s="365"/>
      <c r="L1343" s="18">
        <v>-226475.92</v>
      </c>
      <c r="M1343" s="234">
        <f t="shared" si="156"/>
        <v>-356723.07999999996</v>
      </c>
      <c r="N1343" s="365"/>
      <c r="O1343" s="18">
        <v>-422032</v>
      </c>
      <c r="P1343" s="234">
        <f t="shared" si="157"/>
        <v>-161167</v>
      </c>
      <c r="Q1343" s="353"/>
      <c r="R1343" s="226">
        <v>139422.43</v>
      </c>
      <c r="S1343" s="226">
        <v>0</v>
      </c>
      <c r="T1343" s="227">
        <v>5818.18</v>
      </c>
      <c r="U1343" s="227">
        <v>8727.27</v>
      </c>
      <c r="V1343" s="227">
        <v>11636.36</v>
      </c>
      <c r="W1343" s="227">
        <v>14545.45</v>
      </c>
      <c r="X1343" s="227">
        <v>-243930.46</v>
      </c>
      <c r="Y1343" s="227">
        <v>-241021.37</v>
      </c>
      <c r="Z1343" s="227">
        <v>-238112.28</v>
      </c>
      <c r="AA1343" s="227">
        <v>-235203.19</v>
      </c>
      <c r="AB1343" s="227">
        <v>-232294.1</v>
      </c>
      <c r="AC1343" s="227">
        <v>-229385.01</v>
      </c>
      <c r="AD1343" s="227">
        <v>-226475.92</v>
      </c>
      <c r="AE1343" s="226">
        <v>21782</v>
      </c>
      <c r="AF1343" s="227">
        <v>43564</v>
      </c>
      <c r="AG1343" s="227">
        <v>65346</v>
      </c>
      <c r="AH1343" s="227">
        <v>87128</v>
      </c>
      <c r="AI1343" s="227">
        <v>108910</v>
      </c>
      <c r="AJ1343" s="227">
        <v>-530942</v>
      </c>
      <c r="AK1343" s="227">
        <v>-509160</v>
      </c>
      <c r="AL1343" s="227">
        <v>-487378</v>
      </c>
      <c r="AM1343" s="227">
        <v>-465596</v>
      </c>
      <c r="AN1343" s="227">
        <v>-443814</v>
      </c>
      <c r="AO1343" s="227">
        <v>-422032</v>
      </c>
      <c r="AP1343" s="228">
        <v>-583199</v>
      </c>
      <c r="AQ1343" s="227"/>
    </row>
    <row r="1344" spans="1:43" s="13" customFormat="1" ht="12.75" outlineLevel="2" x14ac:dyDescent="0.2">
      <c r="A1344" s="360" t="s">
        <v>1952</v>
      </c>
      <c r="B1344" s="361" t="s">
        <v>2821</v>
      </c>
      <c r="C1344" s="362" t="s">
        <v>3602</v>
      </c>
      <c r="D1344" s="363"/>
      <c r="E1344" s="364"/>
      <c r="F1344" s="227">
        <v>0</v>
      </c>
      <c r="G1344" s="227">
        <v>0</v>
      </c>
      <c r="H1344" s="227">
        <f t="shared" si="154"/>
        <v>0</v>
      </c>
      <c r="I1344" s="437">
        <f t="shared" si="155"/>
        <v>0</v>
      </c>
      <c r="J1344" s="437"/>
      <c r="K1344" s="365"/>
      <c r="L1344" s="18">
        <v>0</v>
      </c>
      <c r="M1344" s="234">
        <f t="shared" si="156"/>
        <v>0</v>
      </c>
      <c r="N1344" s="365"/>
      <c r="O1344" s="18">
        <v>0</v>
      </c>
      <c r="P1344" s="234">
        <f t="shared" si="157"/>
        <v>0</v>
      </c>
      <c r="Q1344" s="353"/>
      <c r="R1344" s="226">
        <v>74321.48</v>
      </c>
      <c r="S1344" s="226">
        <v>0</v>
      </c>
      <c r="T1344" s="227">
        <v>0</v>
      </c>
      <c r="U1344" s="227">
        <v>0</v>
      </c>
      <c r="V1344" s="227">
        <v>0</v>
      </c>
      <c r="W1344" s="227">
        <v>0</v>
      </c>
      <c r="X1344" s="227">
        <v>0</v>
      </c>
      <c r="Y1344" s="227">
        <v>0</v>
      </c>
      <c r="Z1344" s="227">
        <v>0</v>
      </c>
      <c r="AA1344" s="227">
        <v>0</v>
      </c>
      <c r="AB1344" s="227">
        <v>0</v>
      </c>
      <c r="AC1344" s="227">
        <v>0</v>
      </c>
      <c r="AD1344" s="227">
        <v>0</v>
      </c>
      <c r="AE1344" s="226">
        <v>0</v>
      </c>
      <c r="AF1344" s="227">
        <v>0</v>
      </c>
      <c r="AG1344" s="227">
        <v>0</v>
      </c>
      <c r="AH1344" s="227">
        <v>0</v>
      </c>
      <c r="AI1344" s="227">
        <v>0</v>
      </c>
      <c r="AJ1344" s="227">
        <v>0</v>
      </c>
      <c r="AK1344" s="227">
        <v>0</v>
      </c>
      <c r="AL1344" s="227">
        <v>0</v>
      </c>
      <c r="AM1344" s="227">
        <v>0</v>
      </c>
      <c r="AN1344" s="227">
        <v>0</v>
      </c>
      <c r="AO1344" s="227">
        <v>0</v>
      </c>
      <c r="AP1344" s="228">
        <v>0</v>
      </c>
      <c r="AQ1344" s="227"/>
    </row>
    <row r="1345" spans="1:43" s="13" customFormat="1" ht="12.75" outlineLevel="2" x14ac:dyDescent="0.2">
      <c r="A1345" s="360" t="s">
        <v>1953</v>
      </c>
      <c r="B1345" s="361" t="s">
        <v>2822</v>
      </c>
      <c r="C1345" s="362" t="s">
        <v>3603</v>
      </c>
      <c r="D1345" s="363"/>
      <c r="E1345" s="364"/>
      <c r="F1345" s="227">
        <v>5724887.8300000001</v>
      </c>
      <c r="G1345" s="227">
        <v>5327217.6500000004</v>
      </c>
      <c r="H1345" s="227">
        <f t="shared" si="154"/>
        <v>397670.1799999997</v>
      </c>
      <c r="I1345" s="437">
        <f t="shared" si="155"/>
        <v>7.4648757780714975E-2</v>
      </c>
      <c r="J1345" s="437"/>
      <c r="K1345" s="365"/>
      <c r="L1345" s="18">
        <v>5327217.6500000004</v>
      </c>
      <c r="M1345" s="234">
        <f t="shared" si="156"/>
        <v>397670.1799999997</v>
      </c>
      <c r="N1345" s="365"/>
      <c r="O1345" s="18">
        <v>5136517.47</v>
      </c>
      <c r="P1345" s="234">
        <f t="shared" si="157"/>
        <v>588370.36000000034</v>
      </c>
      <c r="Q1345" s="353"/>
      <c r="R1345" s="226">
        <v>4812613.04</v>
      </c>
      <c r="S1345" s="226">
        <v>786636.76</v>
      </c>
      <c r="T1345" s="227">
        <v>1196546.21</v>
      </c>
      <c r="U1345" s="227">
        <v>1664526.6400000001</v>
      </c>
      <c r="V1345" s="227">
        <v>2044434.43</v>
      </c>
      <c r="W1345" s="227">
        <v>2434095.2999999998</v>
      </c>
      <c r="X1345" s="227">
        <v>2846876.17</v>
      </c>
      <c r="Y1345" s="227">
        <v>3274475.61</v>
      </c>
      <c r="Z1345" s="227">
        <v>3668035.5700000003</v>
      </c>
      <c r="AA1345" s="227">
        <v>4104306.86</v>
      </c>
      <c r="AB1345" s="227">
        <v>4499138.68</v>
      </c>
      <c r="AC1345" s="227">
        <v>4934476.78</v>
      </c>
      <c r="AD1345" s="227">
        <v>5327217.6500000004</v>
      </c>
      <c r="AE1345" s="226">
        <v>434014.2</v>
      </c>
      <c r="AF1345" s="227">
        <v>818986.19000000006</v>
      </c>
      <c r="AG1345" s="227">
        <v>1267293.3900000001</v>
      </c>
      <c r="AH1345" s="227">
        <v>1744237.21</v>
      </c>
      <c r="AI1345" s="227">
        <v>2235301.1800000002</v>
      </c>
      <c r="AJ1345" s="227">
        <v>2761685.25</v>
      </c>
      <c r="AK1345" s="227">
        <v>3176665.25</v>
      </c>
      <c r="AL1345" s="227">
        <v>3666366.88</v>
      </c>
      <c r="AM1345" s="227">
        <v>4179230.13</v>
      </c>
      <c r="AN1345" s="227">
        <v>4711157.5</v>
      </c>
      <c r="AO1345" s="227">
        <v>5136517.47</v>
      </c>
      <c r="AP1345" s="228">
        <v>5724887.8300000001</v>
      </c>
      <c r="AQ1345" s="227"/>
    </row>
    <row r="1346" spans="1:43" s="13" customFormat="1" ht="12.75" outlineLevel="2" x14ac:dyDescent="0.2">
      <c r="A1346" s="360" t="s">
        <v>1954</v>
      </c>
      <c r="B1346" s="361" t="s">
        <v>2823</v>
      </c>
      <c r="C1346" s="362" t="s">
        <v>3604</v>
      </c>
      <c r="D1346" s="363"/>
      <c r="E1346" s="364"/>
      <c r="F1346" s="227">
        <v>0</v>
      </c>
      <c r="G1346" s="227">
        <v>23495.629000000001</v>
      </c>
      <c r="H1346" s="227">
        <f t="shared" si="154"/>
        <v>-23495.629000000001</v>
      </c>
      <c r="I1346" s="437" t="str">
        <f t="shared" si="155"/>
        <v>N.M.</v>
      </c>
      <c r="J1346" s="437"/>
      <c r="K1346" s="365"/>
      <c r="L1346" s="18">
        <v>23495.629000000001</v>
      </c>
      <c r="M1346" s="234">
        <f t="shared" si="156"/>
        <v>-23495.629000000001</v>
      </c>
      <c r="N1346" s="365"/>
      <c r="O1346" s="18">
        <v>0</v>
      </c>
      <c r="P1346" s="234">
        <f t="shared" si="157"/>
        <v>0</v>
      </c>
      <c r="Q1346" s="353"/>
      <c r="R1346" s="226">
        <v>55964.395000000004</v>
      </c>
      <c r="S1346" s="226">
        <v>630.18500000000006</v>
      </c>
      <c r="T1346" s="227">
        <v>1011.1690000000001</v>
      </c>
      <c r="U1346" s="227">
        <v>8136.3050000000003</v>
      </c>
      <c r="V1346" s="227">
        <v>11145.960000000001</v>
      </c>
      <c r="W1346" s="227">
        <v>11634.815000000001</v>
      </c>
      <c r="X1346" s="227">
        <v>12229.437</v>
      </c>
      <c r="Y1346" s="227">
        <v>17633.829000000002</v>
      </c>
      <c r="Z1346" s="227">
        <v>17633.829000000002</v>
      </c>
      <c r="AA1346" s="227">
        <v>20239.339</v>
      </c>
      <c r="AB1346" s="227">
        <v>21282.069</v>
      </c>
      <c r="AC1346" s="227">
        <v>22582.449000000001</v>
      </c>
      <c r="AD1346" s="227">
        <v>23495.629000000001</v>
      </c>
      <c r="AE1346" s="226">
        <v>0</v>
      </c>
      <c r="AF1346" s="227">
        <v>0</v>
      </c>
      <c r="AG1346" s="227">
        <v>0</v>
      </c>
      <c r="AH1346" s="227">
        <v>0</v>
      </c>
      <c r="AI1346" s="227">
        <v>0</v>
      </c>
      <c r="AJ1346" s="227">
        <v>0</v>
      </c>
      <c r="AK1346" s="227">
        <v>0</v>
      </c>
      <c r="AL1346" s="227">
        <v>0</v>
      </c>
      <c r="AM1346" s="227">
        <v>0</v>
      </c>
      <c r="AN1346" s="227">
        <v>0</v>
      </c>
      <c r="AO1346" s="227">
        <v>0</v>
      </c>
      <c r="AP1346" s="228">
        <v>0</v>
      </c>
      <c r="AQ1346" s="227"/>
    </row>
    <row r="1347" spans="1:43" s="13" customFormat="1" ht="12.75" outlineLevel="2" x14ac:dyDescent="0.2">
      <c r="A1347" s="360" t="s">
        <v>1955</v>
      </c>
      <c r="B1347" s="361" t="s">
        <v>2824</v>
      </c>
      <c r="C1347" s="362" t="s">
        <v>3605</v>
      </c>
      <c r="D1347" s="363"/>
      <c r="E1347" s="364"/>
      <c r="F1347" s="227">
        <v>7471716.3389999997</v>
      </c>
      <c r="G1347" s="227">
        <v>5100403.4359999998</v>
      </c>
      <c r="H1347" s="227">
        <f t="shared" si="154"/>
        <v>2371312.9029999999</v>
      </c>
      <c r="I1347" s="437">
        <f t="shared" si="155"/>
        <v>0.46492653625449404</v>
      </c>
      <c r="J1347" s="437"/>
      <c r="K1347" s="365"/>
      <c r="L1347" s="18">
        <v>5100403.4359999998</v>
      </c>
      <c r="M1347" s="234">
        <f t="shared" si="156"/>
        <v>2371312.9029999999</v>
      </c>
      <c r="N1347" s="365"/>
      <c r="O1347" s="18">
        <v>6685080.2589999996</v>
      </c>
      <c r="P1347" s="234">
        <f t="shared" si="157"/>
        <v>786636.08000000007</v>
      </c>
      <c r="Q1347" s="353"/>
      <c r="R1347" s="226">
        <v>4853565.8090000004</v>
      </c>
      <c r="S1347" s="226">
        <v>405875.46</v>
      </c>
      <c r="T1347" s="227">
        <v>748162.73</v>
      </c>
      <c r="U1347" s="227">
        <v>874725.46</v>
      </c>
      <c r="V1347" s="227">
        <v>1781909.7000000002</v>
      </c>
      <c r="W1347" s="227">
        <v>2408263.39</v>
      </c>
      <c r="X1347" s="227">
        <v>2703877.8960000002</v>
      </c>
      <c r="Y1347" s="227">
        <v>3080177.2560000001</v>
      </c>
      <c r="Z1347" s="227">
        <v>3410533.3059999999</v>
      </c>
      <c r="AA1347" s="227">
        <v>3842016.9559999998</v>
      </c>
      <c r="AB1347" s="227">
        <v>4231774.4460000005</v>
      </c>
      <c r="AC1347" s="227">
        <v>4595084.5659999996</v>
      </c>
      <c r="AD1347" s="227">
        <v>5100403.4359999998</v>
      </c>
      <c r="AE1347" s="226">
        <v>613370.16</v>
      </c>
      <c r="AF1347" s="227">
        <v>967323.84</v>
      </c>
      <c r="AG1347" s="227">
        <v>1498332.12</v>
      </c>
      <c r="AH1347" s="227">
        <v>1806113.1400000001</v>
      </c>
      <c r="AI1347" s="227">
        <v>4058021.87</v>
      </c>
      <c r="AJ1347" s="227">
        <v>3021043.52</v>
      </c>
      <c r="AK1347" s="227">
        <v>3414331.56</v>
      </c>
      <c r="AL1347" s="227">
        <v>4150507.219</v>
      </c>
      <c r="AM1347" s="227">
        <v>5165965.2189999996</v>
      </c>
      <c r="AN1347" s="227">
        <v>6004061.2290000003</v>
      </c>
      <c r="AO1347" s="227">
        <v>6685080.2589999996</v>
      </c>
      <c r="AP1347" s="228">
        <v>7471716.3389999997</v>
      </c>
      <c r="AQ1347" s="227"/>
    </row>
    <row r="1348" spans="1:43" s="13" customFormat="1" ht="12.75" outlineLevel="2" x14ac:dyDescent="0.2">
      <c r="A1348" s="360" t="s">
        <v>1956</v>
      </c>
      <c r="B1348" s="361" t="s">
        <v>2825</v>
      </c>
      <c r="C1348" s="362" t="s">
        <v>3606</v>
      </c>
      <c r="D1348" s="363"/>
      <c r="E1348" s="364"/>
      <c r="F1348" s="227">
        <v>42642242.18</v>
      </c>
      <c r="G1348" s="227">
        <v>51365080.329999998</v>
      </c>
      <c r="H1348" s="227">
        <f t="shared" si="154"/>
        <v>-8722838.1499999985</v>
      </c>
      <c r="I1348" s="437">
        <f t="shared" si="155"/>
        <v>-0.1698203934260254</v>
      </c>
      <c r="J1348" s="437"/>
      <c r="K1348" s="365"/>
      <c r="L1348" s="18">
        <v>51365080.329999998</v>
      </c>
      <c r="M1348" s="234">
        <f t="shared" si="156"/>
        <v>-8722838.1499999985</v>
      </c>
      <c r="N1348" s="365"/>
      <c r="O1348" s="18">
        <v>35595492.049999997</v>
      </c>
      <c r="P1348" s="234">
        <f t="shared" si="157"/>
        <v>7046750.1300000027</v>
      </c>
      <c r="Q1348" s="353"/>
      <c r="R1348" s="226">
        <v>42154031.729999997</v>
      </c>
      <c r="S1348" s="226">
        <v>2383350.5099999998</v>
      </c>
      <c r="T1348" s="227">
        <v>6753449.2800000003</v>
      </c>
      <c r="U1348" s="227">
        <v>8192834.79</v>
      </c>
      <c r="V1348" s="227">
        <v>9759812.2200000007</v>
      </c>
      <c r="W1348" s="227">
        <v>13859482.939999999</v>
      </c>
      <c r="X1348" s="227">
        <v>20472327.149999999</v>
      </c>
      <c r="Y1348" s="227">
        <v>28444643.84</v>
      </c>
      <c r="Z1348" s="227">
        <v>36166359.450000003</v>
      </c>
      <c r="AA1348" s="227">
        <v>42249031.109999999</v>
      </c>
      <c r="AB1348" s="227">
        <v>45664410.329999998</v>
      </c>
      <c r="AC1348" s="227">
        <v>47455948.119999997</v>
      </c>
      <c r="AD1348" s="227">
        <v>51365080.329999998</v>
      </c>
      <c r="AE1348" s="226">
        <v>5947314.9900000002</v>
      </c>
      <c r="AF1348" s="227">
        <v>8256468.7400000002</v>
      </c>
      <c r="AG1348" s="227">
        <v>8269776.9100000001</v>
      </c>
      <c r="AH1348" s="227">
        <v>11186000.390000001</v>
      </c>
      <c r="AI1348" s="227">
        <v>14946755.210000001</v>
      </c>
      <c r="AJ1348" s="227">
        <v>19759770.780000001</v>
      </c>
      <c r="AK1348" s="227">
        <v>25982547.989999998</v>
      </c>
      <c r="AL1348" s="227">
        <v>32430285.280000001</v>
      </c>
      <c r="AM1348" s="227">
        <v>35287384.049999997</v>
      </c>
      <c r="AN1348" s="227">
        <v>35287384.049999997</v>
      </c>
      <c r="AO1348" s="227">
        <v>35595492.049999997</v>
      </c>
      <c r="AP1348" s="228">
        <v>42642242.18</v>
      </c>
      <c r="AQ1348" s="227"/>
    </row>
    <row r="1349" spans="1:43" s="13" customFormat="1" ht="12.75" outlineLevel="2" x14ac:dyDescent="0.2">
      <c r="A1349" s="360" t="s">
        <v>1957</v>
      </c>
      <c r="B1349" s="361" t="s">
        <v>2826</v>
      </c>
      <c r="C1349" s="362" t="s">
        <v>3607</v>
      </c>
      <c r="D1349" s="363"/>
      <c r="E1349" s="364"/>
      <c r="F1349" s="227">
        <v>2569083.23</v>
      </c>
      <c r="G1349" s="227">
        <v>3652977.02</v>
      </c>
      <c r="H1349" s="227">
        <f t="shared" si="154"/>
        <v>-1083893.79</v>
      </c>
      <c r="I1349" s="437">
        <f t="shared" si="155"/>
        <v>-0.29671519532307378</v>
      </c>
      <c r="J1349" s="437"/>
      <c r="K1349" s="365"/>
      <c r="L1349" s="18">
        <v>3652977.02</v>
      </c>
      <c r="M1349" s="234">
        <f t="shared" si="156"/>
        <v>-1083893.79</v>
      </c>
      <c r="N1349" s="365"/>
      <c r="O1349" s="18">
        <v>2291722.86</v>
      </c>
      <c r="P1349" s="234">
        <f t="shared" si="157"/>
        <v>277360.37000000011</v>
      </c>
      <c r="Q1349" s="353"/>
      <c r="R1349" s="226">
        <v>2428636.9</v>
      </c>
      <c r="S1349" s="226">
        <v>196671.52000000002</v>
      </c>
      <c r="T1349" s="227">
        <v>537070.41</v>
      </c>
      <c r="U1349" s="227">
        <v>648423.25</v>
      </c>
      <c r="V1349" s="227">
        <v>763561.62</v>
      </c>
      <c r="W1349" s="227">
        <v>1013016.27</v>
      </c>
      <c r="X1349" s="227">
        <v>1456915.9100000001</v>
      </c>
      <c r="Y1349" s="227">
        <v>2033956.93</v>
      </c>
      <c r="Z1349" s="227">
        <v>2564337.61</v>
      </c>
      <c r="AA1349" s="227">
        <v>3007055.75</v>
      </c>
      <c r="AB1349" s="227">
        <v>3226019.63</v>
      </c>
      <c r="AC1349" s="227">
        <v>3364283.02</v>
      </c>
      <c r="AD1349" s="227">
        <v>3652977.02</v>
      </c>
      <c r="AE1349" s="226">
        <v>432188.42</v>
      </c>
      <c r="AF1349" s="227">
        <v>607424.32000000007</v>
      </c>
      <c r="AG1349" s="227">
        <v>770370.87</v>
      </c>
      <c r="AH1349" s="227">
        <v>927522.37</v>
      </c>
      <c r="AI1349" s="227">
        <v>1129612.22</v>
      </c>
      <c r="AJ1349" s="227">
        <v>1374935.9</v>
      </c>
      <c r="AK1349" s="227">
        <v>1724127.4</v>
      </c>
      <c r="AL1349" s="227">
        <v>2089290.04</v>
      </c>
      <c r="AM1349" s="227">
        <v>2250962.88</v>
      </c>
      <c r="AN1349" s="227">
        <v>2250962.88</v>
      </c>
      <c r="AO1349" s="227">
        <v>2291722.86</v>
      </c>
      <c r="AP1349" s="228">
        <v>2569083.23</v>
      </c>
      <c r="AQ1349" s="227"/>
    </row>
    <row r="1350" spans="1:43" s="13" customFormat="1" ht="12.75" outlineLevel="2" x14ac:dyDescent="0.2">
      <c r="A1350" s="360" t="s">
        <v>1958</v>
      </c>
      <c r="B1350" s="361" t="s">
        <v>2827</v>
      </c>
      <c r="C1350" s="362" t="s">
        <v>3608</v>
      </c>
      <c r="D1350" s="363"/>
      <c r="E1350" s="364"/>
      <c r="F1350" s="227">
        <v>-15025291.74</v>
      </c>
      <c r="G1350" s="227">
        <v>-8529459.2799999993</v>
      </c>
      <c r="H1350" s="227">
        <f t="shared" si="154"/>
        <v>-6495832.4600000009</v>
      </c>
      <c r="I1350" s="437">
        <f t="shared" si="155"/>
        <v>-0.76157611482260357</v>
      </c>
      <c r="J1350" s="437"/>
      <c r="K1350" s="365"/>
      <c r="L1350" s="18">
        <v>-8529459.2799999993</v>
      </c>
      <c r="M1350" s="234">
        <f t="shared" si="156"/>
        <v>-6495832.4600000009</v>
      </c>
      <c r="N1350" s="365"/>
      <c r="O1350" s="18">
        <v>-16714995.98</v>
      </c>
      <c r="P1350" s="234">
        <f t="shared" si="157"/>
        <v>1689704.2400000002</v>
      </c>
      <c r="Q1350" s="353"/>
      <c r="R1350" s="226">
        <v>90643.01</v>
      </c>
      <c r="S1350" s="226">
        <v>-678947.26</v>
      </c>
      <c r="T1350" s="227">
        <v>-3341988.26</v>
      </c>
      <c r="U1350" s="227">
        <v>-2779440.23</v>
      </c>
      <c r="V1350" s="227">
        <v>-1542219.26</v>
      </c>
      <c r="W1350" s="227">
        <v>-55174.26</v>
      </c>
      <c r="X1350" s="227">
        <v>-966633.26</v>
      </c>
      <c r="Y1350" s="227">
        <v>-2486138.2599999998</v>
      </c>
      <c r="Z1350" s="227">
        <v>-5282252.26</v>
      </c>
      <c r="AA1350" s="227">
        <v>-6053017.4100000001</v>
      </c>
      <c r="AB1350" s="227">
        <v>-9981290.2599999998</v>
      </c>
      <c r="AC1350" s="227">
        <v>-17949795.260000002</v>
      </c>
      <c r="AD1350" s="227">
        <v>-8529459.2799999993</v>
      </c>
      <c r="AE1350" s="226">
        <v>6871602.0199999996</v>
      </c>
      <c r="AF1350" s="227">
        <v>-268342.98</v>
      </c>
      <c r="AG1350" s="227">
        <v>-7335973.9800000004</v>
      </c>
      <c r="AH1350" s="227">
        <v>-8439230.9800000004</v>
      </c>
      <c r="AI1350" s="227">
        <v>-8135273.9800000004</v>
      </c>
      <c r="AJ1350" s="227">
        <v>-10544350.039999999</v>
      </c>
      <c r="AK1350" s="227">
        <v>-6540989.9800000004</v>
      </c>
      <c r="AL1350" s="227">
        <v>-8855393.9800000004</v>
      </c>
      <c r="AM1350" s="227">
        <v>-16209211.119999999</v>
      </c>
      <c r="AN1350" s="227">
        <v>-18608721.98</v>
      </c>
      <c r="AO1350" s="227">
        <v>-16714995.98</v>
      </c>
      <c r="AP1350" s="228">
        <v>-15025291.74</v>
      </c>
      <c r="AQ1350" s="227"/>
    </row>
    <row r="1351" spans="1:43" s="13" customFormat="1" ht="12.75" outlineLevel="2" x14ac:dyDescent="0.2">
      <c r="A1351" s="360" t="s">
        <v>1959</v>
      </c>
      <c r="B1351" s="361" t="s">
        <v>2828</v>
      </c>
      <c r="C1351" s="362" t="s">
        <v>3609</v>
      </c>
      <c r="D1351" s="363"/>
      <c r="E1351" s="364"/>
      <c r="F1351" s="227">
        <v>0</v>
      </c>
      <c r="G1351" s="227">
        <v>1500</v>
      </c>
      <c r="H1351" s="227">
        <f t="shared" si="154"/>
        <v>-1500</v>
      </c>
      <c r="I1351" s="437" t="str">
        <f t="shared" si="155"/>
        <v>N.M.</v>
      </c>
      <c r="J1351" s="437"/>
      <c r="K1351" s="365"/>
      <c r="L1351" s="18">
        <v>1500</v>
      </c>
      <c r="M1351" s="234">
        <f t="shared" si="156"/>
        <v>-1500</v>
      </c>
      <c r="N1351" s="365"/>
      <c r="O1351" s="18">
        <v>0</v>
      </c>
      <c r="P1351" s="234">
        <f t="shared" si="157"/>
        <v>0</v>
      </c>
      <c r="Q1351" s="353"/>
      <c r="R1351" s="226">
        <v>0</v>
      </c>
      <c r="S1351" s="226">
        <v>0</v>
      </c>
      <c r="T1351" s="227">
        <v>0</v>
      </c>
      <c r="U1351" s="227">
        <v>0</v>
      </c>
      <c r="V1351" s="227">
        <v>0</v>
      </c>
      <c r="W1351" s="227">
        <v>0</v>
      </c>
      <c r="X1351" s="227">
        <v>0</v>
      </c>
      <c r="Y1351" s="227">
        <v>1500</v>
      </c>
      <c r="Z1351" s="227">
        <v>1500</v>
      </c>
      <c r="AA1351" s="227">
        <v>1500</v>
      </c>
      <c r="AB1351" s="227">
        <v>1500</v>
      </c>
      <c r="AC1351" s="227">
        <v>1500</v>
      </c>
      <c r="AD1351" s="227">
        <v>1500</v>
      </c>
      <c r="AE1351" s="226">
        <v>0</v>
      </c>
      <c r="AF1351" s="227">
        <v>0</v>
      </c>
      <c r="AG1351" s="227">
        <v>0</v>
      </c>
      <c r="AH1351" s="227">
        <v>0</v>
      </c>
      <c r="AI1351" s="227">
        <v>0</v>
      </c>
      <c r="AJ1351" s="227">
        <v>0</v>
      </c>
      <c r="AK1351" s="227">
        <v>0</v>
      </c>
      <c r="AL1351" s="227">
        <v>0</v>
      </c>
      <c r="AM1351" s="227">
        <v>0</v>
      </c>
      <c r="AN1351" s="227">
        <v>0</v>
      </c>
      <c r="AO1351" s="227">
        <v>0</v>
      </c>
      <c r="AP1351" s="228">
        <v>0</v>
      </c>
      <c r="AQ1351" s="227"/>
    </row>
    <row r="1352" spans="1:43" s="13" customFormat="1" ht="12.75" outlineLevel="2" x14ac:dyDescent="0.2">
      <c r="A1352" s="360" t="s">
        <v>1960</v>
      </c>
      <c r="B1352" s="361" t="s">
        <v>2829</v>
      </c>
      <c r="C1352" s="362" t="s">
        <v>3610</v>
      </c>
      <c r="D1352" s="363"/>
      <c r="E1352" s="364"/>
      <c r="F1352" s="227">
        <v>221526.38</v>
      </c>
      <c r="G1352" s="227">
        <v>22922.93</v>
      </c>
      <c r="H1352" s="227">
        <f t="shared" si="154"/>
        <v>198603.45</v>
      </c>
      <c r="I1352" s="437">
        <f t="shared" si="155"/>
        <v>8.6639644233961377</v>
      </c>
      <c r="J1352" s="437"/>
      <c r="K1352" s="365"/>
      <c r="L1352" s="18">
        <v>22922.93</v>
      </c>
      <c r="M1352" s="234">
        <f t="shared" si="156"/>
        <v>198603.45</v>
      </c>
      <c r="N1352" s="365"/>
      <c r="O1352" s="18">
        <v>221526.38</v>
      </c>
      <c r="P1352" s="234">
        <f t="shared" si="157"/>
        <v>0</v>
      </c>
      <c r="Q1352" s="353"/>
      <c r="R1352" s="226">
        <v>374616.28</v>
      </c>
      <c r="S1352" s="226">
        <v>0</v>
      </c>
      <c r="T1352" s="227">
        <v>0</v>
      </c>
      <c r="U1352" s="227">
        <v>0</v>
      </c>
      <c r="V1352" s="227">
        <v>0</v>
      </c>
      <c r="W1352" s="227">
        <v>-355891.3</v>
      </c>
      <c r="X1352" s="227">
        <v>-355891.3</v>
      </c>
      <c r="Y1352" s="227">
        <v>-355891.3</v>
      </c>
      <c r="Z1352" s="227">
        <v>-355891.3</v>
      </c>
      <c r="AA1352" s="227">
        <v>22922.93</v>
      </c>
      <c r="AB1352" s="227">
        <v>22922.93</v>
      </c>
      <c r="AC1352" s="227">
        <v>22922.93</v>
      </c>
      <c r="AD1352" s="227">
        <v>22922.93</v>
      </c>
      <c r="AE1352" s="226">
        <v>0</v>
      </c>
      <c r="AF1352" s="227">
        <v>0</v>
      </c>
      <c r="AG1352" s="227">
        <v>0</v>
      </c>
      <c r="AH1352" s="227">
        <v>-592948.13</v>
      </c>
      <c r="AI1352" s="227">
        <v>-592948.13</v>
      </c>
      <c r="AJ1352" s="227">
        <v>-592948.13</v>
      </c>
      <c r="AK1352" s="227">
        <v>-592948.13</v>
      </c>
      <c r="AL1352" s="227">
        <v>-592948.13</v>
      </c>
      <c r="AM1352" s="227">
        <v>-592948.13</v>
      </c>
      <c r="AN1352" s="227">
        <v>-592948.13</v>
      </c>
      <c r="AO1352" s="227">
        <v>221526.38</v>
      </c>
      <c r="AP1352" s="228">
        <v>221526.38</v>
      </c>
      <c r="AQ1352" s="227"/>
    </row>
    <row r="1353" spans="1:43" s="13" customFormat="1" ht="12.75" outlineLevel="2" x14ac:dyDescent="0.2">
      <c r="A1353" s="360" t="s">
        <v>1961</v>
      </c>
      <c r="B1353" s="361" t="s">
        <v>2830</v>
      </c>
      <c r="C1353" s="362" t="s">
        <v>3611</v>
      </c>
      <c r="D1353" s="363"/>
      <c r="E1353" s="364"/>
      <c r="F1353" s="227">
        <v>4425616.6399999997</v>
      </c>
      <c r="G1353" s="227">
        <v>3254049.52</v>
      </c>
      <c r="H1353" s="227">
        <f t="shared" si="154"/>
        <v>1171567.1199999996</v>
      </c>
      <c r="I1353" s="437">
        <f t="shared" si="155"/>
        <v>0.36003358670460539</v>
      </c>
      <c r="J1353" s="437"/>
      <c r="K1353" s="365"/>
      <c r="L1353" s="18">
        <v>3254049.52</v>
      </c>
      <c r="M1353" s="234">
        <f t="shared" si="156"/>
        <v>1171567.1199999996</v>
      </c>
      <c r="N1353" s="365"/>
      <c r="O1353" s="18">
        <v>3348272.84</v>
      </c>
      <c r="P1353" s="234">
        <f t="shared" si="157"/>
        <v>1077343.7999999998</v>
      </c>
      <c r="Q1353" s="353"/>
      <c r="R1353" s="226">
        <v>1429778.1</v>
      </c>
      <c r="S1353" s="226">
        <v>156058.59</v>
      </c>
      <c r="T1353" s="227">
        <v>917883.62</v>
      </c>
      <c r="U1353" s="227">
        <v>1064067.3799999999</v>
      </c>
      <c r="V1353" s="227">
        <v>1257427.17</v>
      </c>
      <c r="W1353" s="227">
        <v>1331571.45</v>
      </c>
      <c r="X1353" s="227">
        <v>1500076.56</v>
      </c>
      <c r="Y1353" s="227">
        <v>1712695.6</v>
      </c>
      <c r="Z1353" s="227">
        <v>1922166.8399999999</v>
      </c>
      <c r="AA1353" s="227">
        <v>2345265.39</v>
      </c>
      <c r="AB1353" s="227">
        <v>2535123.7400000002</v>
      </c>
      <c r="AC1353" s="227">
        <v>2870091.2199999997</v>
      </c>
      <c r="AD1353" s="227">
        <v>3254049.52</v>
      </c>
      <c r="AE1353" s="226">
        <v>231661.13</v>
      </c>
      <c r="AF1353" s="227">
        <v>430618.98</v>
      </c>
      <c r="AG1353" s="227">
        <v>668356.57000000007</v>
      </c>
      <c r="AH1353" s="227">
        <v>1472349.98</v>
      </c>
      <c r="AI1353" s="227">
        <v>1758692.73</v>
      </c>
      <c r="AJ1353" s="227">
        <v>2041367.08</v>
      </c>
      <c r="AK1353" s="227">
        <v>2802681.68</v>
      </c>
      <c r="AL1353" s="227">
        <v>2983321.16</v>
      </c>
      <c r="AM1353" s="227">
        <v>3005114.96</v>
      </c>
      <c r="AN1353" s="227">
        <v>3005114.96</v>
      </c>
      <c r="AO1353" s="227">
        <v>3348272.84</v>
      </c>
      <c r="AP1353" s="228">
        <v>4425616.6399999997</v>
      </c>
      <c r="AQ1353" s="227"/>
    </row>
    <row r="1354" spans="1:43" s="13" customFormat="1" ht="12.75" outlineLevel="2" x14ac:dyDescent="0.2">
      <c r="A1354" s="360" t="s">
        <v>1962</v>
      </c>
      <c r="B1354" s="361" t="s">
        <v>2831</v>
      </c>
      <c r="C1354" s="362" t="s">
        <v>3612</v>
      </c>
      <c r="D1354" s="363"/>
      <c r="E1354" s="364"/>
      <c r="F1354" s="227">
        <v>29204580.760000002</v>
      </c>
      <c r="G1354" s="227">
        <v>19350536.940000001</v>
      </c>
      <c r="H1354" s="227">
        <f t="shared" si="154"/>
        <v>9854043.8200000003</v>
      </c>
      <c r="I1354" s="437">
        <f t="shared" si="155"/>
        <v>0.50923877981031362</v>
      </c>
      <c r="J1354" s="437"/>
      <c r="K1354" s="365"/>
      <c r="L1354" s="18">
        <v>19350536.940000001</v>
      </c>
      <c r="M1354" s="234">
        <f t="shared" si="156"/>
        <v>9854043.8200000003</v>
      </c>
      <c r="N1354" s="365"/>
      <c r="O1354" s="18">
        <v>29204580.760000002</v>
      </c>
      <c r="P1354" s="234">
        <f t="shared" si="157"/>
        <v>0</v>
      </c>
      <c r="Q1354" s="353"/>
      <c r="R1354" s="226">
        <v>14840246.039999999</v>
      </c>
      <c r="S1354" s="226">
        <v>1091626.28</v>
      </c>
      <c r="T1354" s="227">
        <v>4053221.97</v>
      </c>
      <c r="U1354" s="227">
        <v>6817525.4900000002</v>
      </c>
      <c r="V1354" s="227">
        <v>7550583.5199999996</v>
      </c>
      <c r="W1354" s="227">
        <v>8566870.6099999994</v>
      </c>
      <c r="X1354" s="227">
        <v>10385147.33</v>
      </c>
      <c r="Y1354" s="227">
        <v>13684297.41</v>
      </c>
      <c r="Z1354" s="227">
        <v>15263563.109999999</v>
      </c>
      <c r="AA1354" s="227">
        <v>18367156.079999998</v>
      </c>
      <c r="AB1354" s="227">
        <v>18364239.059999999</v>
      </c>
      <c r="AC1354" s="227">
        <v>18366215</v>
      </c>
      <c r="AD1354" s="227">
        <v>19350536.940000001</v>
      </c>
      <c r="AE1354" s="226">
        <v>6371805.6799999997</v>
      </c>
      <c r="AF1354" s="227">
        <v>8220517.0199999996</v>
      </c>
      <c r="AG1354" s="227">
        <v>9646917.0399999991</v>
      </c>
      <c r="AH1354" s="227">
        <v>12674726.51</v>
      </c>
      <c r="AI1354" s="227">
        <v>18022134.140000001</v>
      </c>
      <c r="AJ1354" s="227">
        <v>22665448.629999999</v>
      </c>
      <c r="AK1354" s="227">
        <v>26303384.079999998</v>
      </c>
      <c r="AL1354" s="227">
        <v>29453014.780000001</v>
      </c>
      <c r="AM1354" s="227">
        <v>29204480.940000001</v>
      </c>
      <c r="AN1354" s="227">
        <v>29204580.760000002</v>
      </c>
      <c r="AO1354" s="227">
        <v>29204580.760000002</v>
      </c>
      <c r="AP1354" s="228">
        <v>29204580.760000002</v>
      </c>
      <c r="AQ1354" s="227"/>
    </row>
    <row r="1355" spans="1:43" s="13" customFormat="1" ht="12.75" outlineLevel="2" x14ac:dyDescent="0.2">
      <c r="A1355" s="360" t="s">
        <v>1963</v>
      </c>
      <c r="B1355" s="361" t="s">
        <v>2832</v>
      </c>
      <c r="C1355" s="362" t="s">
        <v>3613</v>
      </c>
      <c r="D1355" s="363"/>
      <c r="E1355" s="364"/>
      <c r="F1355" s="227">
        <v>26543.59</v>
      </c>
      <c r="G1355" s="227">
        <v>215427.59</v>
      </c>
      <c r="H1355" s="227">
        <f t="shared" si="154"/>
        <v>-188884</v>
      </c>
      <c r="I1355" s="437">
        <f t="shared" si="155"/>
        <v>-0.87678648774746082</v>
      </c>
      <c r="J1355" s="437"/>
      <c r="K1355" s="365"/>
      <c r="L1355" s="18">
        <v>215427.59</v>
      </c>
      <c r="M1355" s="234">
        <f t="shared" si="156"/>
        <v>-188884</v>
      </c>
      <c r="N1355" s="365"/>
      <c r="O1355" s="18">
        <v>26543.59</v>
      </c>
      <c r="P1355" s="234">
        <f t="shared" si="157"/>
        <v>0</v>
      </c>
      <c r="Q1355" s="353"/>
      <c r="R1355" s="226">
        <v>84646.720000000001</v>
      </c>
      <c r="S1355" s="226">
        <v>6311.07</v>
      </c>
      <c r="T1355" s="227">
        <v>20268.48</v>
      </c>
      <c r="U1355" s="227">
        <v>88657</v>
      </c>
      <c r="V1355" s="227">
        <v>93798.67</v>
      </c>
      <c r="W1355" s="227">
        <v>98744.27</v>
      </c>
      <c r="X1355" s="227">
        <v>114225.21</v>
      </c>
      <c r="Y1355" s="227">
        <v>156613.21</v>
      </c>
      <c r="Z1355" s="227">
        <v>173550.12</v>
      </c>
      <c r="AA1355" s="227">
        <v>196366.11000000002</v>
      </c>
      <c r="AB1355" s="227">
        <v>199533.33000000002</v>
      </c>
      <c r="AC1355" s="227">
        <v>199606.24</v>
      </c>
      <c r="AD1355" s="227">
        <v>215427.59</v>
      </c>
      <c r="AE1355" s="226">
        <v>59135.42</v>
      </c>
      <c r="AF1355" s="227">
        <v>72504.09</v>
      </c>
      <c r="AG1355" s="227">
        <v>5878.59</v>
      </c>
      <c r="AH1355" s="227">
        <v>2953.68</v>
      </c>
      <c r="AI1355" s="227">
        <v>9949.0400000000009</v>
      </c>
      <c r="AJ1355" s="227">
        <v>16146.56</v>
      </c>
      <c r="AK1355" s="227">
        <v>21937.33</v>
      </c>
      <c r="AL1355" s="227">
        <v>53353.39</v>
      </c>
      <c r="AM1355" s="227">
        <v>26540.920000000002</v>
      </c>
      <c r="AN1355" s="227">
        <v>26542.98</v>
      </c>
      <c r="AO1355" s="227">
        <v>26543.59</v>
      </c>
      <c r="AP1355" s="228">
        <v>26543.59</v>
      </c>
      <c r="AQ1355" s="227"/>
    </row>
    <row r="1356" spans="1:43" s="13" customFormat="1" ht="12.75" outlineLevel="2" x14ac:dyDescent="0.2">
      <c r="A1356" s="360" t="s">
        <v>1964</v>
      </c>
      <c r="B1356" s="361" t="s">
        <v>2833</v>
      </c>
      <c r="C1356" s="362" t="s">
        <v>3614</v>
      </c>
      <c r="D1356" s="363"/>
      <c r="E1356" s="364"/>
      <c r="F1356" s="227">
        <v>713908.31</v>
      </c>
      <c r="G1356" s="227">
        <v>940784.4</v>
      </c>
      <c r="H1356" s="227">
        <f t="shared" si="154"/>
        <v>-226876.08999999997</v>
      </c>
      <c r="I1356" s="437">
        <f t="shared" si="155"/>
        <v>-0.24115630531288568</v>
      </c>
      <c r="J1356" s="437"/>
      <c r="K1356" s="365"/>
      <c r="L1356" s="18">
        <v>940784.4</v>
      </c>
      <c r="M1356" s="234">
        <f t="shared" si="156"/>
        <v>-226876.08999999997</v>
      </c>
      <c r="N1356" s="365"/>
      <c r="O1356" s="18">
        <v>625682.74</v>
      </c>
      <c r="P1356" s="234">
        <f t="shared" si="157"/>
        <v>88225.570000000065</v>
      </c>
      <c r="Q1356" s="353"/>
      <c r="R1356" s="226">
        <v>444631.07</v>
      </c>
      <c r="S1356" s="226">
        <v>61836.23</v>
      </c>
      <c r="T1356" s="227">
        <v>196945.28</v>
      </c>
      <c r="U1356" s="227">
        <v>582702.66</v>
      </c>
      <c r="V1356" s="227">
        <v>447228.24</v>
      </c>
      <c r="W1356" s="227">
        <v>502830.99</v>
      </c>
      <c r="X1356" s="227">
        <v>571098.77</v>
      </c>
      <c r="Y1356" s="227">
        <v>638160.27</v>
      </c>
      <c r="Z1356" s="227">
        <v>715453.77</v>
      </c>
      <c r="AA1356" s="227">
        <v>784881.13</v>
      </c>
      <c r="AB1356" s="227">
        <v>821730.81</v>
      </c>
      <c r="AC1356" s="227">
        <v>860642.31</v>
      </c>
      <c r="AD1356" s="227">
        <v>940784.4</v>
      </c>
      <c r="AE1356" s="226">
        <v>50233.24</v>
      </c>
      <c r="AF1356" s="227">
        <v>108352.33</v>
      </c>
      <c r="AG1356" s="227">
        <v>165000.47</v>
      </c>
      <c r="AH1356" s="227">
        <v>227625.03</v>
      </c>
      <c r="AI1356" s="227">
        <v>298065.96000000002</v>
      </c>
      <c r="AJ1356" s="227">
        <v>368271.74</v>
      </c>
      <c r="AK1356" s="227">
        <v>414186.78</v>
      </c>
      <c r="AL1356" s="227">
        <v>470799.23</v>
      </c>
      <c r="AM1356" s="227">
        <v>531661.02</v>
      </c>
      <c r="AN1356" s="227">
        <v>570180.98</v>
      </c>
      <c r="AO1356" s="227">
        <v>625682.74</v>
      </c>
      <c r="AP1356" s="228">
        <v>713908.31</v>
      </c>
      <c r="AQ1356" s="227"/>
    </row>
    <row r="1357" spans="1:43" s="13" customFormat="1" ht="12.75" outlineLevel="2" x14ac:dyDescent="0.2">
      <c r="A1357" s="360" t="s">
        <v>1965</v>
      </c>
      <c r="B1357" s="361" t="s">
        <v>2834</v>
      </c>
      <c r="C1357" s="362" t="s">
        <v>3615</v>
      </c>
      <c r="D1357" s="363"/>
      <c r="E1357" s="364"/>
      <c r="F1357" s="227">
        <v>-597807.66</v>
      </c>
      <c r="G1357" s="227">
        <v>-951705.86</v>
      </c>
      <c r="H1357" s="227">
        <f t="shared" si="154"/>
        <v>353898.19999999995</v>
      </c>
      <c r="I1357" s="437">
        <f t="shared" si="155"/>
        <v>0.37185669950587458</v>
      </c>
      <c r="J1357" s="437"/>
      <c r="K1357" s="365"/>
      <c r="L1357" s="18">
        <v>-951705.86</v>
      </c>
      <c r="M1357" s="234">
        <f t="shared" si="156"/>
        <v>353898.19999999995</v>
      </c>
      <c r="N1357" s="365"/>
      <c r="O1357" s="18">
        <v>-597807.66</v>
      </c>
      <c r="P1357" s="234">
        <f t="shared" si="157"/>
        <v>0</v>
      </c>
      <c r="Q1357" s="353"/>
      <c r="R1357" s="226">
        <v>-147715.73000000001</v>
      </c>
      <c r="S1357" s="226">
        <v>-44314.8</v>
      </c>
      <c r="T1357" s="227">
        <v>-124849.77</v>
      </c>
      <c r="U1357" s="227">
        <v>-174797.92</v>
      </c>
      <c r="V1357" s="227">
        <v>-212881.42</v>
      </c>
      <c r="W1357" s="227">
        <v>-237188.58000000002</v>
      </c>
      <c r="X1357" s="227">
        <v>-339650.02</v>
      </c>
      <c r="Y1357" s="227">
        <v>-460262.48</v>
      </c>
      <c r="Z1357" s="227">
        <v>-584876.82000000007</v>
      </c>
      <c r="AA1357" s="227">
        <v>-735184.31</v>
      </c>
      <c r="AB1357" s="227">
        <v>-852165.86</v>
      </c>
      <c r="AC1357" s="227">
        <v>-918902.11</v>
      </c>
      <c r="AD1357" s="227">
        <v>-951705.86</v>
      </c>
      <c r="AE1357" s="226">
        <v>-100476.58</v>
      </c>
      <c r="AF1357" s="227">
        <v>-202363.33000000002</v>
      </c>
      <c r="AG1357" s="227">
        <v>-264582.13</v>
      </c>
      <c r="AH1357" s="227">
        <v>-264582.13</v>
      </c>
      <c r="AI1357" s="227">
        <v>-288842.39</v>
      </c>
      <c r="AJ1357" s="227">
        <v>-386989.36</v>
      </c>
      <c r="AK1357" s="227">
        <v>-442604.02</v>
      </c>
      <c r="AL1357" s="227">
        <v>-527099.97</v>
      </c>
      <c r="AM1357" s="227">
        <v>-592980.81000000006</v>
      </c>
      <c r="AN1357" s="227">
        <v>-597807.65</v>
      </c>
      <c r="AO1357" s="227">
        <v>-597807.66</v>
      </c>
      <c r="AP1357" s="228">
        <v>-597807.66</v>
      </c>
      <c r="AQ1357" s="227"/>
    </row>
    <row r="1358" spans="1:43" s="13" customFormat="1" ht="12.75" outlineLevel="2" x14ac:dyDescent="0.2">
      <c r="A1358" s="360" t="s">
        <v>1966</v>
      </c>
      <c r="B1358" s="361" t="s">
        <v>2835</v>
      </c>
      <c r="C1358" s="362" t="s">
        <v>3616</v>
      </c>
      <c r="D1358" s="363"/>
      <c r="E1358" s="364"/>
      <c r="F1358" s="227">
        <v>-680000</v>
      </c>
      <c r="G1358" s="227">
        <v>0</v>
      </c>
      <c r="H1358" s="227">
        <f t="shared" si="154"/>
        <v>-680000</v>
      </c>
      <c r="I1358" s="437" t="str">
        <f t="shared" si="155"/>
        <v>N.M.</v>
      </c>
      <c r="J1358" s="437"/>
      <c r="K1358" s="365"/>
      <c r="L1358" s="18">
        <v>0</v>
      </c>
      <c r="M1358" s="234">
        <f t="shared" si="156"/>
        <v>-680000</v>
      </c>
      <c r="N1358" s="365"/>
      <c r="O1358" s="18">
        <v>-680000</v>
      </c>
      <c r="P1358" s="234">
        <f t="shared" si="157"/>
        <v>0</v>
      </c>
      <c r="Q1358" s="353"/>
      <c r="R1358" s="226">
        <v>0</v>
      </c>
      <c r="S1358" s="226">
        <v>0</v>
      </c>
      <c r="T1358" s="227">
        <v>0</v>
      </c>
      <c r="U1358" s="227">
        <v>0</v>
      </c>
      <c r="V1358" s="227">
        <v>0</v>
      </c>
      <c r="W1358" s="227">
        <v>0</v>
      </c>
      <c r="X1358" s="227">
        <v>0</v>
      </c>
      <c r="Y1358" s="227">
        <v>0</v>
      </c>
      <c r="Z1358" s="227">
        <v>0</v>
      </c>
      <c r="AA1358" s="227">
        <v>0</v>
      </c>
      <c r="AB1358" s="227">
        <v>0</v>
      </c>
      <c r="AC1358" s="227">
        <v>0</v>
      </c>
      <c r="AD1358" s="227">
        <v>0</v>
      </c>
      <c r="AE1358" s="226">
        <v>0</v>
      </c>
      <c r="AF1358" s="227">
        <v>0</v>
      </c>
      <c r="AG1358" s="227">
        <v>0</v>
      </c>
      <c r="AH1358" s="227">
        <v>0</v>
      </c>
      <c r="AI1358" s="227">
        <v>0</v>
      </c>
      <c r="AJ1358" s="227">
        <v>0</v>
      </c>
      <c r="AK1358" s="227">
        <v>-680000</v>
      </c>
      <c r="AL1358" s="227">
        <v>-680000</v>
      </c>
      <c r="AM1358" s="227">
        <v>-680000</v>
      </c>
      <c r="AN1358" s="227">
        <v>-680000</v>
      </c>
      <c r="AO1358" s="227">
        <v>-680000</v>
      </c>
      <c r="AP1358" s="228">
        <v>-680000</v>
      </c>
      <c r="AQ1358" s="227"/>
    </row>
    <row r="1359" spans="1:43" s="13" customFormat="1" ht="12.75" outlineLevel="2" x14ac:dyDescent="0.2">
      <c r="A1359" s="360" t="s">
        <v>1967</v>
      </c>
      <c r="B1359" s="361" t="s">
        <v>2836</v>
      </c>
      <c r="C1359" s="362" t="s">
        <v>3617</v>
      </c>
      <c r="D1359" s="363"/>
      <c r="E1359" s="364"/>
      <c r="F1359" s="227">
        <v>5896591.9199999999</v>
      </c>
      <c r="G1359" s="227">
        <v>5700672.71</v>
      </c>
      <c r="H1359" s="227">
        <f t="shared" si="154"/>
        <v>195919.20999999996</v>
      </c>
      <c r="I1359" s="437">
        <f t="shared" si="155"/>
        <v>3.4367735172082872E-2</v>
      </c>
      <c r="J1359" s="437"/>
      <c r="K1359" s="365"/>
      <c r="L1359" s="18">
        <v>5700672.71</v>
      </c>
      <c r="M1359" s="234">
        <f t="shared" si="156"/>
        <v>195919.20999999996</v>
      </c>
      <c r="N1359" s="365"/>
      <c r="O1359" s="18">
        <v>5393100.0199999996</v>
      </c>
      <c r="P1359" s="234">
        <f t="shared" si="157"/>
        <v>503491.90000000037</v>
      </c>
      <c r="Q1359" s="353"/>
      <c r="R1359" s="226">
        <v>6280776</v>
      </c>
      <c r="S1359" s="226">
        <v>529056</v>
      </c>
      <c r="T1359" s="227">
        <v>1014912</v>
      </c>
      <c r="U1359" s="227">
        <v>1431496.8</v>
      </c>
      <c r="V1359" s="227">
        <v>1889913.6</v>
      </c>
      <c r="W1359" s="227">
        <v>2371528.7999999998</v>
      </c>
      <c r="X1359" s="227">
        <v>2843560.8</v>
      </c>
      <c r="Y1359" s="227">
        <v>3325384.8</v>
      </c>
      <c r="Z1359" s="227">
        <v>3807208.8</v>
      </c>
      <c r="AA1359" s="227">
        <v>4274632.8</v>
      </c>
      <c r="AB1359" s="227">
        <v>4756456.8</v>
      </c>
      <c r="AC1359" s="227">
        <v>5223880.8</v>
      </c>
      <c r="AD1359" s="227">
        <v>5700672.71</v>
      </c>
      <c r="AE1359" s="226">
        <v>489587.04000000004</v>
      </c>
      <c r="AF1359" s="227">
        <v>932092.56</v>
      </c>
      <c r="AG1359" s="227">
        <v>1417798.08</v>
      </c>
      <c r="AH1359" s="227">
        <v>1889103.6</v>
      </c>
      <c r="AI1359" s="227">
        <v>2406228.48</v>
      </c>
      <c r="AJ1359" s="227">
        <v>2899406.88</v>
      </c>
      <c r="AK1359" s="227">
        <v>3403903.68</v>
      </c>
      <c r="AL1359" s="227">
        <v>3908400.48</v>
      </c>
      <c r="AM1359" s="227">
        <v>4398497.28</v>
      </c>
      <c r="AN1359" s="227">
        <v>4902996.5999999996</v>
      </c>
      <c r="AO1359" s="227">
        <v>5393100.0199999996</v>
      </c>
      <c r="AP1359" s="228">
        <v>5896591.9199999999</v>
      </c>
      <c r="AQ1359" s="227"/>
    </row>
    <row r="1360" spans="1:43" s="13" customFormat="1" ht="12.75" outlineLevel="2" x14ac:dyDescent="0.2">
      <c r="A1360" s="360" t="s">
        <v>1968</v>
      </c>
      <c r="B1360" s="361" t="s">
        <v>2837</v>
      </c>
      <c r="C1360" s="362" t="s">
        <v>3618</v>
      </c>
      <c r="D1360" s="363"/>
      <c r="E1360" s="364"/>
      <c r="F1360" s="227">
        <v>0</v>
      </c>
      <c r="G1360" s="227">
        <v>-0.33</v>
      </c>
      <c r="H1360" s="227">
        <f t="shared" si="154"/>
        <v>0.33</v>
      </c>
      <c r="I1360" s="437" t="str">
        <f t="shared" si="155"/>
        <v>N.M.</v>
      </c>
      <c r="J1360" s="437"/>
      <c r="K1360" s="365"/>
      <c r="L1360" s="18">
        <v>-0.33</v>
      </c>
      <c r="M1360" s="234">
        <f t="shared" si="156"/>
        <v>0.33</v>
      </c>
      <c r="N1360" s="365"/>
      <c r="O1360" s="18">
        <v>0</v>
      </c>
      <c r="P1360" s="234">
        <f t="shared" si="157"/>
        <v>0</v>
      </c>
      <c r="Q1360" s="353"/>
      <c r="R1360" s="226">
        <v>27192.53</v>
      </c>
      <c r="S1360" s="226">
        <v>0</v>
      </c>
      <c r="T1360" s="227">
        <v>0</v>
      </c>
      <c r="U1360" s="227">
        <v>0</v>
      </c>
      <c r="V1360" s="227">
        <v>-0.33</v>
      </c>
      <c r="W1360" s="227">
        <v>-0.33</v>
      </c>
      <c r="X1360" s="227">
        <v>-0.33</v>
      </c>
      <c r="Y1360" s="227">
        <v>-0.33</v>
      </c>
      <c r="Z1360" s="227">
        <v>-0.33</v>
      </c>
      <c r="AA1360" s="227">
        <v>-0.33</v>
      </c>
      <c r="AB1360" s="227">
        <v>-0.33</v>
      </c>
      <c r="AC1360" s="227">
        <v>-0.33</v>
      </c>
      <c r="AD1360" s="227">
        <v>-0.33</v>
      </c>
      <c r="AE1360" s="226">
        <v>0</v>
      </c>
      <c r="AF1360" s="227">
        <v>0</v>
      </c>
      <c r="AG1360" s="227">
        <v>0</v>
      </c>
      <c r="AH1360" s="227">
        <v>0</v>
      </c>
      <c r="AI1360" s="227">
        <v>0</v>
      </c>
      <c r="AJ1360" s="227">
        <v>-7.0000000000000001E-3</v>
      </c>
      <c r="AK1360" s="227">
        <v>-0.02</v>
      </c>
      <c r="AL1360" s="227">
        <v>-0.01</v>
      </c>
      <c r="AM1360" s="227">
        <v>0</v>
      </c>
      <c r="AN1360" s="227">
        <v>0</v>
      </c>
      <c r="AO1360" s="227">
        <v>0</v>
      </c>
      <c r="AP1360" s="228">
        <v>0</v>
      </c>
      <c r="AQ1360" s="227"/>
    </row>
    <row r="1361" spans="1:43" s="13" customFormat="1" ht="12.75" outlineLevel="2" x14ac:dyDescent="0.2">
      <c r="A1361" s="360" t="s">
        <v>1969</v>
      </c>
      <c r="B1361" s="361" t="s">
        <v>2838</v>
      </c>
      <c r="C1361" s="362" t="s">
        <v>3619</v>
      </c>
      <c r="D1361" s="363"/>
      <c r="E1361" s="364"/>
      <c r="F1361" s="227">
        <v>2102735.7000000002</v>
      </c>
      <c r="G1361" s="227">
        <v>2006943.85</v>
      </c>
      <c r="H1361" s="227">
        <f t="shared" si="154"/>
        <v>95791.850000000093</v>
      </c>
      <c r="I1361" s="437">
        <f t="shared" si="155"/>
        <v>4.7730209293100095E-2</v>
      </c>
      <c r="J1361" s="437"/>
      <c r="K1361" s="365"/>
      <c r="L1361" s="18">
        <v>2006943.85</v>
      </c>
      <c r="M1361" s="234">
        <f t="shared" si="156"/>
        <v>95791.850000000093</v>
      </c>
      <c r="N1361" s="365"/>
      <c r="O1361" s="18">
        <v>1800079.47</v>
      </c>
      <c r="P1361" s="234">
        <f t="shared" si="157"/>
        <v>302656.23000000021</v>
      </c>
      <c r="Q1361" s="353"/>
      <c r="R1361" s="226">
        <v>834826.62</v>
      </c>
      <c r="S1361" s="226">
        <v>111472.01000000001</v>
      </c>
      <c r="T1361" s="227">
        <v>250632.73</v>
      </c>
      <c r="U1361" s="227">
        <v>390766.63</v>
      </c>
      <c r="V1361" s="227">
        <v>555215.72</v>
      </c>
      <c r="W1361" s="227">
        <v>669556.25</v>
      </c>
      <c r="X1361" s="227">
        <v>852159.43</v>
      </c>
      <c r="Y1361" s="227">
        <v>1034074.8</v>
      </c>
      <c r="Z1361" s="227">
        <v>1223796.42</v>
      </c>
      <c r="AA1361" s="227">
        <v>1459810.62</v>
      </c>
      <c r="AB1361" s="227">
        <v>1685982.82</v>
      </c>
      <c r="AC1361" s="227">
        <v>1807580.19</v>
      </c>
      <c r="AD1361" s="227">
        <v>2006943.85</v>
      </c>
      <c r="AE1361" s="226">
        <v>231424.54</v>
      </c>
      <c r="AF1361" s="227">
        <v>359480.91000000003</v>
      </c>
      <c r="AG1361" s="227">
        <v>503330.15</v>
      </c>
      <c r="AH1361" s="227">
        <v>665612.55000000005</v>
      </c>
      <c r="AI1361" s="227">
        <v>825050.44000000006</v>
      </c>
      <c r="AJ1361" s="227">
        <v>1122889.22</v>
      </c>
      <c r="AK1361" s="227">
        <v>1411871.09</v>
      </c>
      <c r="AL1361" s="227">
        <v>1512224.38</v>
      </c>
      <c r="AM1361" s="227">
        <v>1619849.78</v>
      </c>
      <c r="AN1361" s="227">
        <v>1721631.6400000001</v>
      </c>
      <c r="AO1361" s="227">
        <v>1800079.47</v>
      </c>
      <c r="AP1361" s="228">
        <v>2102735.7000000002</v>
      </c>
      <c r="AQ1361" s="227"/>
    </row>
    <row r="1362" spans="1:43" s="13" customFormat="1" ht="12.75" outlineLevel="2" x14ac:dyDescent="0.2">
      <c r="A1362" s="360" t="s">
        <v>1970</v>
      </c>
      <c r="B1362" s="361" t="s">
        <v>2839</v>
      </c>
      <c r="C1362" s="362" t="s">
        <v>3620</v>
      </c>
      <c r="D1362" s="363"/>
      <c r="E1362" s="364"/>
      <c r="F1362" s="227">
        <v>1092464.8799999999</v>
      </c>
      <c r="G1362" s="227">
        <v>845305.99</v>
      </c>
      <c r="H1362" s="227">
        <f t="shared" si="154"/>
        <v>247158.8899999999</v>
      </c>
      <c r="I1362" s="437">
        <f t="shared" si="155"/>
        <v>0.29238984808329571</v>
      </c>
      <c r="J1362" s="437"/>
      <c r="K1362" s="365"/>
      <c r="L1362" s="18">
        <v>845305.99</v>
      </c>
      <c r="M1362" s="234">
        <f t="shared" si="156"/>
        <v>247158.8899999999</v>
      </c>
      <c r="N1362" s="365"/>
      <c r="O1362" s="18">
        <v>1003398.21</v>
      </c>
      <c r="P1362" s="234">
        <f t="shared" si="157"/>
        <v>89066.669999999925</v>
      </c>
      <c r="Q1362" s="353"/>
      <c r="R1362" s="226">
        <v>603322.28</v>
      </c>
      <c r="S1362" s="226">
        <v>34304.82</v>
      </c>
      <c r="T1362" s="227">
        <v>107476.18000000001</v>
      </c>
      <c r="U1362" s="227">
        <v>132119.96</v>
      </c>
      <c r="V1362" s="227">
        <v>145972.56</v>
      </c>
      <c r="W1362" s="227">
        <v>194953.77</v>
      </c>
      <c r="X1362" s="227">
        <v>273424.24</v>
      </c>
      <c r="Y1362" s="227">
        <v>374102.71</v>
      </c>
      <c r="Z1362" s="227">
        <v>525949.48</v>
      </c>
      <c r="AA1362" s="227">
        <v>635687.72</v>
      </c>
      <c r="AB1362" s="227">
        <v>715555.41</v>
      </c>
      <c r="AC1362" s="227">
        <v>753632.96</v>
      </c>
      <c r="AD1362" s="227">
        <v>845305.99</v>
      </c>
      <c r="AE1362" s="226">
        <v>164304.9</v>
      </c>
      <c r="AF1362" s="227">
        <v>236992.09</v>
      </c>
      <c r="AG1362" s="227">
        <v>237922.1</v>
      </c>
      <c r="AH1362" s="227">
        <v>278757.07</v>
      </c>
      <c r="AI1362" s="227">
        <v>401734.40000000002</v>
      </c>
      <c r="AJ1362" s="227">
        <v>539592.44000000006</v>
      </c>
      <c r="AK1362" s="227">
        <v>647235.56000000006</v>
      </c>
      <c r="AL1362" s="227">
        <v>916646.02</v>
      </c>
      <c r="AM1362" s="227">
        <v>1040031.72</v>
      </c>
      <c r="AN1362" s="227">
        <v>1002612.72</v>
      </c>
      <c r="AO1362" s="227">
        <v>1003398.21</v>
      </c>
      <c r="AP1362" s="228">
        <v>1092464.8799999999</v>
      </c>
      <c r="AQ1362" s="227"/>
    </row>
    <row r="1363" spans="1:43" s="13" customFormat="1" ht="12.75" outlineLevel="2" x14ac:dyDescent="0.2">
      <c r="A1363" s="360" t="s">
        <v>1971</v>
      </c>
      <c r="B1363" s="361" t="s">
        <v>2840</v>
      </c>
      <c r="C1363" s="362" t="s">
        <v>3621</v>
      </c>
      <c r="D1363" s="363"/>
      <c r="E1363" s="364"/>
      <c r="F1363" s="227">
        <v>388144.44</v>
      </c>
      <c r="G1363" s="227">
        <v>306488.78999999998</v>
      </c>
      <c r="H1363" s="227">
        <f t="shared" si="154"/>
        <v>81655.650000000023</v>
      </c>
      <c r="I1363" s="437">
        <f t="shared" si="155"/>
        <v>0.26642295791634019</v>
      </c>
      <c r="J1363" s="437"/>
      <c r="K1363" s="365"/>
      <c r="L1363" s="18">
        <v>306488.78999999998</v>
      </c>
      <c r="M1363" s="234">
        <f t="shared" si="156"/>
        <v>81655.650000000023</v>
      </c>
      <c r="N1363" s="365"/>
      <c r="O1363" s="18">
        <v>386967.64</v>
      </c>
      <c r="P1363" s="234">
        <f t="shared" si="157"/>
        <v>1176.7999999999884</v>
      </c>
      <c r="Q1363" s="353"/>
      <c r="R1363" s="226">
        <v>253085.71</v>
      </c>
      <c r="S1363" s="226">
        <v>25101.84</v>
      </c>
      <c r="T1363" s="227">
        <v>39028.730000000003</v>
      </c>
      <c r="U1363" s="227">
        <v>46149.1</v>
      </c>
      <c r="V1363" s="227">
        <v>46786.42</v>
      </c>
      <c r="W1363" s="227">
        <v>73395.180000000008</v>
      </c>
      <c r="X1363" s="227">
        <v>130563.87000000001</v>
      </c>
      <c r="Y1363" s="227">
        <v>203765.21</v>
      </c>
      <c r="Z1363" s="227">
        <v>231166.47</v>
      </c>
      <c r="AA1363" s="227">
        <v>266274.03000000003</v>
      </c>
      <c r="AB1363" s="227">
        <v>291076.07</v>
      </c>
      <c r="AC1363" s="227">
        <v>291907.37</v>
      </c>
      <c r="AD1363" s="227">
        <v>306488.78999999998</v>
      </c>
      <c r="AE1363" s="226">
        <v>54803.090000000004</v>
      </c>
      <c r="AF1363" s="227">
        <v>92255.32</v>
      </c>
      <c r="AG1363" s="227">
        <v>93049.82</v>
      </c>
      <c r="AH1363" s="227">
        <v>114622.76000000001</v>
      </c>
      <c r="AI1363" s="227">
        <v>239214.2</v>
      </c>
      <c r="AJ1363" s="227">
        <v>317107.44</v>
      </c>
      <c r="AK1363" s="227">
        <v>386954.25</v>
      </c>
      <c r="AL1363" s="227">
        <v>437142.06</v>
      </c>
      <c r="AM1363" s="227">
        <v>441013.03</v>
      </c>
      <c r="AN1363" s="227">
        <v>386393.33</v>
      </c>
      <c r="AO1363" s="227">
        <v>386967.64</v>
      </c>
      <c r="AP1363" s="228">
        <v>388144.44</v>
      </c>
      <c r="AQ1363" s="227"/>
    </row>
    <row r="1364" spans="1:43" s="13" customFormat="1" ht="12.75" outlineLevel="2" x14ac:dyDescent="0.2">
      <c r="A1364" s="360" t="s">
        <v>1972</v>
      </c>
      <c r="B1364" s="361" t="s">
        <v>2841</v>
      </c>
      <c r="C1364" s="362" t="s">
        <v>3622</v>
      </c>
      <c r="D1364" s="363"/>
      <c r="E1364" s="364"/>
      <c r="F1364" s="227">
        <v>2003854.96</v>
      </c>
      <c r="G1364" s="227">
        <v>3185217.84</v>
      </c>
      <c r="H1364" s="227">
        <f t="shared" si="154"/>
        <v>-1181362.8799999999</v>
      </c>
      <c r="I1364" s="437">
        <f t="shared" si="155"/>
        <v>-0.37088919481877569</v>
      </c>
      <c r="J1364" s="437"/>
      <c r="K1364" s="365"/>
      <c r="L1364" s="18">
        <v>3185217.84</v>
      </c>
      <c r="M1364" s="234">
        <f t="shared" si="156"/>
        <v>-1181362.8799999999</v>
      </c>
      <c r="N1364" s="365"/>
      <c r="O1364" s="18">
        <v>1754874.06</v>
      </c>
      <c r="P1364" s="234">
        <f t="shared" si="157"/>
        <v>248980.89999999991</v>
      </c>
      <c r="Q1364" s="353"/>
      <c r="R1364" s="226">
        <v>2062977.15</v>
      </c>
      <c r="S1364" s="226">
        <v>197960.51</v>
      </c>
      <c r="T1364" s="227">
        <v>462826.54000000004</v>
      </c>
      <c r="U1364" s="227">
        <v>549521.62</v>
      </c>
      <c r="V1364" s="227">
        <v>650369.17000000004</v>
      </c>
      <c r="W1364" s="227">
        <v>1019744.45</v>
      </c>
      <c r="X1364" s="227">
        <v>1431983.98</v>
      </c>
      <c r="Y1364" s="227">
        <v>1919726.78</v>
      </c>
      <c r="Z1364" s="227">
        <v>2300989.5699999998</v>
      </c>
      <c r="AA1364" s="227">
        <v>2700969.12</v>
      </c>
      <c r="AB1364" s="227">
        <v>2842666.2199999997</v>
      </c>
      <c r="AC1364" s="227">
        <v>2964515.45</v>
      </c>
      <c r="AD1364" s="227">
        <v>3185217.84</v>
      </c>
      <c r="AE1364" s="226">
        <v>336986.32</v>
      </c>
      <c r="AF1364" s="227">
        <v>482191.48</v>
      </c>
      <c r="AG1364" s="227">
        <v>488890.93</v>
      </c>
      <c r="AH1364" s="227">
        <v>696639.1</v>
      </c>
      <c r="AI1364" s="227">
        <v>879236.26</v>
      </c>
      <c r="AJ1364" s="227">
        <v>1101786.1100000001</v>
      </c>
      <c r="AK1364" s="227">
        <v>1393677.53</v>
      </c>
      <c r="AL1364" s="227">
        <v>1616936.87</v>
      </c>
      <c r="AM1364" s="227">
        <v>1742815.05</v>
      </c>
      <c r="AN1364" s="227">
        <v>1754284.31</v>
      </c>
      <c r="AO1364" s="227">
        <v>1754874.06</v>
      </c>
      <c r="AP1364" s="228">
        <v>2003854.96</v>
      </c>
      <c r="AQ1364" s="227"/>
    </row>
    <row r="1365" spans="1:43" s="13" customFormat="1" ht="12.75" outlineLevel="2" x14ac:dyDescent="0.2">
      <c r="A1365" s="360" t="s">
        <v>1973</v>
      </c>
      <c r="B1365" s="361" t="s">
        <v>2842</v>
      </c>
      <c r="C1365" s="362" t="s">
        <v>3623</v>
      </c>
      <c r="D1365" s="363"/>
      <c r="E1365" s="364"/>
      <c r="F1365" s="227">
        <v>109242.11</v>
      </c>
      <c r="G1365" s="227">
        <v>293825.39</v>
      </c>
      <c r="H1365" s="227">
        <f t="shared" si="154"/>
        <v>-184583.28000000003</v>
      </c>
      <c r="I1365" s="437">
        <f t="shared" si="155"/>
        <v>-0.62820738534542575</v>
      </c>
      <c r="J1365" s="437"/>
      <c r="K1365" s="365"/>
      <c r="L1365" s="18">
        <v>293825.39</v>
      </c>
      <c r="M1365" s="234">
        <f t="shared" si="156"/>
        <v>-184583.28000000003</v>
      </c>
      <c r="N1365" s="365"/>
      <c r="O1365" s="18">
        <v>109242.11</v>
      </c>
      <c r="P1365" s="234">
        <f t="shared" si="157"/>
        <v>0</v>
      </c>
      <c r="Q1365" s="353"/>
      <c r="R1365" s="226">
        <v>396542.82</v>
      </c>
      <c r="S1365" s="226">
        <v>62942.6</v>
      </c>
      <c r="T1365" s="227">
        <v>63468.4</v>
      </c>
      <c r="U1365" s="227">
        <v>150469.70000000001</v>
      </c>
      <c r="V1365" s="227">
        <v>174691.28</v>
      </c>
      <c r="W1365" s="227">
        <v>163066.70000000001</v>
      </c>
      <c r="X1365" s="227">
        <v>186315.86000000002</v>
      </c>
      <c r="Y1365" s="227">
        <v>186315.86000000002</v>
      </c>
      <c r="Z1365" s="227">
        <v>237767.08000000002</v>
      </c>
      <c r="AA1365" s="227">
        <v>237767.08000000002</v>
      </c>
      <c r="AB1365" s="227">
        <v>246219.26</v>
      </c>
      <c r="AC1365" s="227">
        <v>250445.35</v>
      </c>
      <c r="AD1365" s="227">
        <v>293825.39</v>
      </c>
      <c r="AE1365" s="226">
        <v>19803.25</v>
      </c>
      <c r="AF1365" s="227">
        <v>19803.25</v>
      </c>
      <c r="AG1365" s="227">
        <v>45481.18</v>
      </c>
      <c r="AH1365" s="227">
        <v>45481.18</v>
      </c>
      <c r="AI1365" s="227">
        <v>82871.81</v>
      </c>
      <c r="AJ1365" s="227">
        <v>82871.81</v>
      </c>
      <c r="AK1365" s="227">
        <v>133215.11000000002</v>
      </c>
      <c r="AL1365" s="227">
        <v>133215.11000000002</v>
      </c>
      <c r="AM1365" s="227">
        <v>111088.03</v>
      </c>
      <c r="AN1365" s="227">
        <v>109242.11</v>
      </c>
      <c r="AO1365" s="227">
        <v>109242.11</v>
      </c>
      <c r="AP1365" s="228">
        <v>109242.11</v>
      </c>
      <c r="AQ1365" s="227"/>
    </row>
    <row r="1366" spans="1:43" s="13" customFormat="1" ht="12.75" outlineLevel="2" x14ac:dyDescent="0.2">
      <c r="A1366" s="360" t="s">
        <v>1974</v>
      </c>
      <c r="B1366" s="361" t="s">
        <v>2843</v>
      </c>
      <c r="C1366" s="362" t="s">
        <v>3624</v>
      </c>
      <c r="D1366" s="363"/>
      <c r="E1366" s="364"/>
      <c r="F1366" s="227">
        <v>375.42</v>
      </c>
      <c r="G1366" s="227">
        <v>385097.8</v>
      </c>
      <c r="H1366" s="227">
        <f t="shared" si="154"/>
        <v>-384722.38</v>
      </c>
      <c r="I1366" s="437">
        <f t="shared" si="155"/>
        <v>-0.99902513075899169</v>
      </c>
      <c r="J1366" s="437"/>
      <c r="K1366" s="365"/>
      <c r="L1366" s="18">
        <v>385097.8</v>
      </c>
      <c r="M1366" s="234">
        <f t="shared" si="156"/>
        <v>-384722.38</v>
      </c>
      <c r="N1366" s="365"/>
      <c r="O1366" s="18">
        <v>375.42</v>
      </c>
      <c r="P1366" s="234">
        <f t="shared" si="157"/>
        <v>0</v>
      </c>
      <c r="Q1366" s="353"/>
      <c r="R1366" s="226">
        <v>232700.72</v>
      </c>
      <c r="S1366" s="226">
        <v>50178.28</v>
      </c>
      <c r="T1366" s="227">
        <v>86074.8</v>
      </c>
      <c r="U1366" s="227">
        <v>113797.46</v>
      </c>
      <c r="V1366" s="227">
        <v>151453.86000000002</v>
      </c>
      <c r="W1366" s="227">
        <v>152353.97</v>
      </c>
      <c r="X1366" s="227">
        <v>153183.63</v>
      </c>
      <c r="Y1366" s="227">
        <v>154200.63</v>
      </c>
      <c r="Z1366" s="227">
        <v>160117.65</v>
      </c>
      <c r="AA1366" s="227">
        <v>309534.18</v>
      </c>
      <c r="AB1366" s="227">
        <v>364299.02</v>
      </c>
      <c r="AC1366" s="227">
        <v>365743.23</v>
      </c>
      <c r="AD1366" s="227">
        <v>385097.8</v>
      </c>
      <c r="AE1366" s="226">
        <v>375.42</v>
      </c>
      <c r="AF1366" s="227">
        <v>375.42</v>
      </c>
      <c r="AG1366" s="227">
        <v>375.42</v>
      </c>
      <c r="AH1366" s="227">
        <v>375.42</v>
      </c>
      <c r="AI1366" s="227">
        <v>375.42</v>
      </c>
      <c r="AJ1366" s="227">
        <v>375.42</v>
      </c>
      <c r="AK1366" s="227">
        <v>375.42</v>
      </c>
      <c r="AL1366" s="227">
        <v>375.42</v>
      </c>
      <c r="AM1366" s="227">
        <v>375.42</v>
      </c>
      <c r="AN1366" s="227">
        <v>375.42</v>
      </c>
      <c r="AO1366" s="227">
        <v>375.42</v>
      </c>
      <c r="AP1366" s="228">
        <v>375.42</v>
      </c>
      <c r="AQ1366" s="227"/>
    </row>
    <row r="1367" spans="1:43" s="13" customFormat="1" ht="12.75" outlineLevel="2" x14ac:dyDescent="0.2">
      <c r="A1367" s="360" t="s">
        <v>1975</v>
      </c>
      <c r="B1367" s="361" t="s">
        <v>2844</v>
      </c>
      <c r="C1367" s="362" t="s">
        <v>3625</v>
      </c>
      <c r="D1367" s="363"/>
      <c r="E1367" s="364"/>
      <c r="F1367" s="227">
        <v>-4.58</v>
      </c>
      <c r="G1367" s="227">
        <v>0</v>
      </c>
      <c r="H1367" s="227">
        <f t="shared" si="154"/>
        <v>-4.58</v>
      </c>
      <c r="I1367" s="437" t="str">
        <f t="shared" si="155"/>
        <v>N.M.</v>
      </c>
      <c r="J1367" s="437"/>
      <c r="K1367" s="365"/>
      <c r="L1367" s="18">
        <v>0</v>
      </c>
      <c r="M1367" s="234">
        <f t="shared" si="156"/>
        <v>-4.58</v>
      </c>
      <c r="N1367" s="365"/>
      <c r="O1367" s="18">
        <v>8.6</v>
      </c>
      <c r="P1367" s="234">
        <f t="shared" si="157"/>
        <v>-13.18</v>
      </c>
      <c r="Q1367" s="353"/>
      <c r="R1367" s="226">
        <v>0</v>
      </c>
      <c r="S1367" s="226">
        <v>0</v>
      </c>
      <c r="T1367" s="227">
        <v>0</v>
      </c>
      <c r="U1367" s="227">
        <v>0</v>
      </c>
      <c r="V1367" s="227">
        <v>0</v>
      </c>
      <c r="W1367" s="227">
        <v>0</v>
      </c>
      <c r="X1367" s="227">
        <v>0</v>
      </c>
      <c r="Y1367" s="227">
        <v>0</v>
      </c>
      <c r="Z1367" s="227">
        <v>0</v>
      </c>
      <c r="AA1367" s="227">
        <v>0</v>
      </c>
      <c r="AB1367" s="227">
        <v>0</v>
      </c>
      <c r="AC1367" s="227">
        <v>0</v>
      </c>
      <c r="AD1367" s="227">
        <v>0</v>
      </c>
      <c r="AE1367" s="226">
        <v>16.09</v>
      </c>
      <c r="AF1367" s="227">
        <v>4.2700000000000005</v>
      </c>
      <c r="AG1367" s="227">
        <v>7.55</v>
      </c>
      <c r="AH1367" s="227">
        <v>9.57</v>
      </c>
      <c r="AI1367" s="227">
        <v>11.13</v>
      </c>
      <c r="AJ1367" s="227">
        <v>11.790000000000001</v>
      </c>
      <c r="AK1367" s="227">
        <v>2.9</v>
      </c>
      <c r="AL1367" s="227">
        <v>8.36</v>
      </c>
      <c r="AM1367" s="227">
        <v>10.74</v>
      </c>
      <c r="AN1367" s="227">
        <v>2.74</v>
      </c>
      <c r="AO1367" s="227">
        <v>8.6</v>
      </c>
      <c r="AP1367" s="228">
        <v>-4.58</v>
      </c>
      <c r="AQ1367" s="227"/>
    </row>
    <row r="1368" spans="1:43" s="13" customFormat="1" ht="12.75" outlineLevel="2" x14ac:dyDescent="0.2">
      <c r="A1368" s="360" t="s">
        <v>1976</v>
      </c>
      <c r="B1368" s="361" t="s">
        <v>2845</v>
      </c>
      <c r="C1368" s="362" t="s">
        <v>3626</v>
      </c>
      <c r="D1368" s="363"/>
      <c r="E1368" s="364"/>
      <c r="F1368" s="227">
        <v>182056.48</v>
      </c>
      <c r="G1368" s="227">
        <v>309757.7</v>
      </c>
      <c r="H1368" s="227">
        <f t="shared" si="154"/>
        <v>-127701.22</v>
      </c>
      <c r="I1368" s="437">
        <f t="shared" si="155"/>
        <v>-0.41226164837871665</v>
      </c>
      <c r="J1368" s="437"/>
      <c r="K1368" s="365"/>
      <c r="L1368" s="18">
        <v>309757.7</v>
      </c>
      <c r="M1368" s="234">
        <f t="shared" si="156"/>
        <v>-127701.22</v>
      </c>
      <c r="N1368" s="365"/>
      <c r="O1368" s="18">
        <v>174213.02</v>
      </c>
      <c r="P1368" s="234">
        <f t="shared" si="157"/>
        <v>7843.460000000021</v>
      </c>
      <c r="Q1368" s="353"/>
      <c r="R1368" s="226">
        <v>7092.01</v>
      </c>
      <c r="S1368" s="226">
        <v>9194.68</v>
      </c>
      <c r="T1368" s="227">
        <v>44745.47</v>
      </c>
      <c r="U1368" s="227">
        <v>78302.320000000007</v>
      </c>
      <c r="V1368" s="227">
        <v>105423.73</v>
      </c>
      <c r="W1368" s="227">
        <v>133438.79</v>
      </c>
      <c r="X1368" s="227">
        <v>156068.31</v>
      </c>
      <c r="Y1368" s="227">
        <v>187941.14</v>
      </c>
      <c r="Z1368" s="227">
        <v>209295.98</v>
      </c>
      <c r="AA1368" s="227">
        <v>225122.29</v>
      </c>
      <c r="AB1368" s="227">
        <v>247950.12</v>
      </c>
      <c r="AC1368" s="227">
        <v>264553.89</v>
      </c>
      <c r="AD1368" s="227">
        <v>309757.7</v>
      </c>
      <c r="AE1368" s="226">
        <v>38627.870000000003</v>
      </c>
      <c r="AF1368" s="227">
        <v>75546.7</v>
      </c>
      <c r="AG1368" s="227">
        <v>98223.400000000009</v>
      </c>
      <c r="AH1368" s="227">
        <v>96508.160000000003</v>
      </c>
      <c r="AI1368" s="227">
        <v>116678.08</v>
      </c>
      <c r="AJ1368" s="227">
        <v>137564.63</v>
      </c>
      <c r="AK1368" s="227">
        <v>149945.35</v>
      </c>
      <c r="AL1368" s="227">
        <v>161760.45000000001</v>
      </c>
      <c r="AM1368" s="227">
        <v>161285.97</v>
      </c>
      <c r="AN1368" s="227">
        <v>171612.15</v>
      </c>
      <c r="AO1368" s="227">
        <v>174213.02</v>
      </c>
      <c r="AP1368" s="228">
        <v>182056.48</v>
      </c>
      <c r="AQ1368" s="227"/>
    </row>
    <row r="1369" spans="1:43" s="13" customFormat="1" ht="12.75" outlineLevel="2" x14ac:dyDescent="0.2">
      <c r="A1369" s="360" t="s">
        <v>1977</v>
      </c>
      <c r="B1369" s="361" t="s">
        <v>2846</v>
      </c>
      <c r="C1369" s="362" t="s">
        <v>3627</v>
      </c>
      <c r="D1369" s="363"/>
      <c r="E1369" s="364"/>
      <c r="F1369" s="227">
        <v>4871527.3650000002</v>
      </c>
      <c r="G1369" s="227">
        <v>4356713.7259999998</v>
      </c>
      <c r="H1369" s="227">
        <f t="shared" si="154"/>
        <v>514813.63900000043</v>
      </c>
      <c r="I1369" s="437">
        <f t="shared" si="155"/>
        <v>0.11816558795857877</v>
      </c>
      <c r="J1369" s="437"/>
      <c r="K1369" s="365"/>
      <c r="L1369" s="18">
        <v>4356713.7259999998</v>
      </c>
      <c r="M1369" s="234">
        <f t="shared" si="156"/>
        <v>514813.63900000043</v>
      </c>
      <c r="N1369" s="365"/>
      <c r="O1369" s="18">
        <v>4261589.4349999996</v>
      </c>
      <c r="P1369" s="234">
        <f t="shared" si="157"/>
        <v>609937.93000000063</v>
      </c>
      <c r="Q1369" s="353"/>
      <c r="R1369" s="226">
        <v>6516276.3490000004</v>
      </c>
      <c r="S1369" s="226">
        <v>-558232.73699999996</v>
      </c>
      <c r="T1369" s="227">
        <v>-129761.76699999999</v>
      </c>
      <c r="U1369" s="227">
        <v>464996.45299999998</v>
      </c>
      <c r="V1369" s="227">
        <v>773272.55299999996</v>
      </c>
      <c r="W1369" s="227">
        <v>1075901.473</v>
      </c>
      <c r="X1369" s="227">
        <v>1416445.253</v>
      </c>
      <c r="Y1369" s="227">
        <v>1829978.0830000001</v>
      </c>
      <c r="Z1369" s="227">
        <v>2132648.3829999999</v>
      </c>
      <c r="AA1369" s="227">
        <v>2494292.6830000002</v>
      </c>
      <c r="AB1369" s="227">
        <v>2965037.6630000002</v>
      </c>
      <c r="AC1369" s="227">
        <v>3388476.1060000001</v>
      </c>
      <c r="AD1369" s="227">
        <v>4356713.7259999998</v>
      </c>
      <c r="AE1369" s="226">
        <v>-221156.62</v>
      </c>
      <c r="AF1369" s="227">
        <v>121319.5</v>
      </c>
      <c r="AG1369" s="227">
        <v>704279.21499999997</v>
      </c>
      <c r="AH1369" s="227">
        <v>1033308.785</v>
      </c>
      <c r="AI1369" s="227">
        <v>1494950.2050000001</v>
      </c>
      <c r="AJ1369" s="227">
        <v>1844620.875</v>
      </c>
      <c r="AK1369" s="227">
        <v>2379257.0750000002</v>
      </c>
      <c r="AL1369" s="227">
        <v>2855961.3050000002</v>
      </c>
      <c r="AM1369" s="227">
        <v>3400522.9649999999</v>
      </c>
      <c r="AN1369" s="227">
        <v>3658145.3849999998</v>
      </c>
      <c r="AO1369" s="227">
        <v>4261589.4349999996</v>
      </c>
      <c r="AP1369" s="228">
        <v>4871527.3650000002</v>
      </c>
      <c r="AQ1369" s="227"/>
    </row>
    <row r="1370" spans="1:43" s="13" customFormat="1" ht="12.75" outlineLevel="2" x14ac:dyDescent="0.2">
      <c r="A1370" s="360" t="s">
        <v>1978</v>
      </c>
      <c r="B1370" s="361" t="s">
        <v>2847</v>
      </c>
      <c r="C1370" s="362" t="s">
        <v>3628</v>
      </c>
      <c r="D1370" s="363"/>
      <c r="E1370" s="364"/>
      <c r="F1370" s="227">
        <v>45214.61</v>
      </c>
      <c r="G1370" s="227">
        <v>41654.78</v>
      </c>
      <c r="H1370" s="227">
        <f t="shared" si="154"/>
        <v>3559.8300000000017</v>
      </c>
      <c r="I1370" s="437">
        <f t="shared" si="155"/>
        <v>8.5460300114416687E-2</v>
      </c>
      <c r="J1370" s="437"/>
      <c r="K1370" s="365"/>
      <c r="L1370" s="18">
        <v>41654.78</v>
      </c>
      <c r="M1370" s="234">
        <f t="shared" si="156"/>
        <v>3559.8300000000017</v>
      </c>
      <c r="N1370" s="365"/>
      <c r="O1370" s="18">
        <v>40915.450000000004</v>
      </c>
      <c r="P1370" s="234">
        <f t="shared" si="157"/>
        <v>4299.1599999999962</v>
      </c>
      <c r="Q1370" s="353"/>
      <c r="R1370" s="226">
        <v>46333.090000000004</v>
      </c>
      <c r="S1370" s="226">
        <v>3703.2200000000003</v>
      </c>
      <c r="T1370" s="227">
        <v>7843.9000000000005</v>
      </c>
      <c r="U1370" s="227">
        <v>11810.44</v>
      </c>
      <c r="V1370" s="227">
        <v>14820.2</v>
      </c>
      <c r="W1370" s="227">
        <v>18047.84</v>
      </c>
      <c r="X1370" s="227">
        <v>21471.82</v>
      </c>
      <c r="Y1370" s="227">
        <v>24463.22</v>
      </c>
      <c r="Z1370" s="227">
        <v>27638.36</v>
      </c>
      <c r="AA1370" s="227">
        <v>31486.52</v>
      </c>
      <c r="AB1370" s="227">
        <v>32963.599999999999</v>
      </c>
      <c r="AC1370" s="227">
        <v>37777.06</v>
      </c>
      <c r="AD1370" s="227">
        <v>41654.78</v>
      </c>
      <c r="AE1370" s="226">
        <v>4299</v>
      </c>
      <c r="AF1370" s="227">
        <v>8115.64</v>
      </c>
      <c r="AG1370" s="227">
        <v>12716.62</v>
      </c>
      <c r="AH1370" s="227">
        <v>16963.04</v>
      </c>
      <c r="AI1370" s="227">
        <v>20086.27</v>
      </c>
      <c r="AJ1370" s="227">
        <v>21936.99</v>
      </c>
      <c r="AK1370" s="227">
        <v>26652.11</v>
      </c>
      <c r="AL1370" s="227">
        <v>30084.82</v>
      </c>
      <c r="AM1370" s="227">
        <v>33417.56</v>
      </c>
      <c r="AN1370" s="227">
        <v>37321.03</v>
      </c>
      <c r="AO1370" s="227">
        <v>40915.450000000004</v>
      </c>
      <c r="AP1370" s="228">
        <v>45214.61</v>
      </c>
      <c r="AQ1370" s="227"/>
    </row>
    <row r="1371" spans="1:43" s="13" customFormat="1" ht="12.75" outlineLevel="2" x14ac:dyDescent="0.2">
      <c r="A1371" s="360" t="s">
        <v>1979</v>
      </c>
      <c r="B1371" s="361" t="s">
        <v>2848</v>
      </c>
      <c r="C1371" s="362" t="s">
        <v>3629</v>
      </c>
      <c r="D1371" s="363"/>
      <c r="E1371" s="364"/>
      <c r="F1371" s="227">
        <v>75.03</v>
      </c>
      <c r="G1371" s="227">
        <v>0</v>
      </c>
      <c r="H1371" s="227">
        <f t="shared" si="154"/>
        <v>75.03</v>
      </c>
      <c r="I1371" s="437" t="str">
        <f t="shared" si="155"/>
        <v>N.M.</v>
      </c>
      <c r="J1371" s="437"/>
      <c r="K1371" s="365"/>
      <c r="L1371" s="18">
        <v>0</v>
      </c>
      <c r="M1371" s="234">
        <f t="shared" si="156"/>
        <v>75.03</v>
      </c>
      <c r="N1371" s="365"/>
      <c r="O1371" s="18">
        <v>75.03</v>
      </c>
      <c r="P1371" s="234">
        <f t="shared" si="157"/>
        <v>0</v>
      </c>
      <c r="Q1371" s="353"/>
      <c r="R1371" s="226">
        <v>0</v>
      </c>
      <c r="S1371" s="226">
        <v>0</v>
      </c>
      <c r="T1371" s="227">
        <v>0</v>
      </c>
      <c r="U1371" s="227">
        <v>0</v>
      </c>
      <c r="V1371" s="227">
        <v>0</v>
      </c>
      <c r="W1371" s="227">
        <v>0</v>
      </c>
      <c r="X1371" s="227">
        <v>0</v>
      </c>
      <c r="Y1371" s="227">
        <v>0</v>
      </c>
      <c r="Z1371" s="227">
        <v>0</v>
      </c>
      <c r="AA1371" s="227">
        <v>0</v>
      </c>
      <c r="AB1371" s="227">
        <v>0</v>
      </c>
      <c r="AC1371" s="227">
        <v>0</v>
      </c>
      <c r="AD1371" s="227">
        <v>0</v>
      </c>
      <c r="AE1371" s="226">
        <v>87.58</v>
      </c>
      <c r="AF1371" s="227">
        <v>61.28</v>
      </c>
      <c r="AG1371" s="227">
        <v>61.28</v>
      </c>
      <c r="AH1371" s="227">
        <v>61.28</v>
      </c>
      <c r="AI1371" s="227">
        <v>80.5</v>
      </c>
      <c r="AJ1371" s="227">
        <v>75.03</v>
      </c>
      <c r="AK1371" s="227">
        <v>75.03</v>
      </c>
      <c r="AL1371" s="227">
        <v>75.03</v>
      </c>
      <c r="AM1371" s="227">
        <v>75.03</v>
      </c>
      <c r="AN1371" s="227">
        <v>75.03</v>
      </c>
      <c r="AO1371" s="227">
        <v>75.03</v>
      </c>
      <c r="AP1371" s="228">
        <v>75.03</v>
      </c>
      <c r="AQ1371" s="227"/>
    </row>
    <row r="1372" spans="1:43" s="13" customFormat="1" ht="12.75" outlineLevel="2" x14ac:dyDescent="0.2">
      <c r="A1372" s="360" t="s">
        <v>1980</v>
      </c>
      <c r="B1372" s="361" t="s">
        <v>2849</v>
      </c>
      <c r="C1372" s="362" t="s">
        <v>3630</v>
      </c>
      <c r="D1372" s="363"/>
      <c r="E1372" s="364"/>
      <c r="F1372" s="227">
        <v>-79688.930000000008</v>
      </c>
      <c r="G1372" s="227">
        <v>0</v>
      </c>
      <c r="H1372" s="227">
        <f t="shared" si="154"/>
        <v>-79688.930000000008</v>
      </c>
      <c r="I1372" s="437" t="str">
        <f t="shared" si="155"/>
        <v>N.M.</v>
      </c>
      <c r="J1372" s="437"/>
      <c r="K1372" s="365"/>
      <c r="L1372" s="18">
        <v>0</v>
      </c>
      <c r="M1372" s="234">
        <f t="shared" si="156"/>
        <v>-79688.930000000008</v>
      </c>
      <c r="N1372" s="365"/>
      <c r="O1372" s="18">
        <v>-79688.930000000008</v>
      </c>
      <c r="P1372" s="234">
        <f t="shared" si="157"/>
        <v>0</v>
      </c>
      <c r="Q1372" s="353"/>
      <c r="R1372" s="226">
        <v>-63086.964999999997</v>
      </c>
      <c r="S1372" s="226">
        <v>0</v>
      </c>
      <c r="T1372" s="227">
        <v>0</v>
      </c>
      <c r="U1372" s="227">
        <v>0</v>
      </c>
      <c r="V1372" s="227">
        <v>0</v>
      </c>
      <c r="W1372" s="227">
        <v>0</v>
      </c>
      <c r="X1372" s="227">
        <v>0</v>
      </c>
      <c r="Y1372" s="227">
        <v>0</v>
      </c>
      <c r="Z1372" s="227">
        <v>0</v>
      </c>
      <c r="AA1372" s="227">
        <v>0</v>
      </c>
      <c r="AB1372" s="227">
        <v>0</v>
      </c>
      <c r="AC1372" s="227">
        <v>0</v>
      </c>
      <c r="AD1372" s="227">
        <v>0</v>
      </c>
      <c r="AE1372" s="226">
        <v>0</v>
      </c>
      <c r="AF1372" s="227">
        <v>0</v>
      </c>
      <c r="AG1372" s="227">
        <v>-11542.93</v>
      </c>
      <c r="AH1372" s="227">
        <v>-11542.93</v>
      </c>
      <c r="AI1372" s="227">
        <v>-79688.930000000008</v>
      </c>
      <c r="AJ1372" s="227">
        <v>-79688.930000000008</v>
      </c>
      <c r="AK1372" s="227">
        <v>-79688.930000000008</v>
      </c>
      <c r="AL1372" s="227">
        <v>-79688.930000000008</v>
      </c>
      <c r="AM1372" s="227">
        <v>-79688.930000000008</v>
      </c>
      <c r="AN1372" s="227">
        <v>-79688.930000000008</v>
      </c>
      <c r="AO1372" s="227">
        <v>-79688.930000000008</v>
      </c>
      <c r="AP1372" s="228">
        <v>-79688.930000000008</v>
      </c>
      <c r="AQ1372" s="227"/>
    </row>
    <row r="1373" spans="1:43" s="13" customFormat="1" ht="12.75" outlineLevel="2" x14ac:dyDescent="0.2">
      <c r="A1373" s="360" t="s">
        <v>1981</v>
      </c>
      <c r="B1373" s="361" t="s">
        <v>2850</v>
      </c>
      <c r="C1373" s="362" t="s">
        <v>3631</v>
      </c>
      <c r="D1373" s="363"/>
      <c r="E1373" s="364"/>
      <c r="F1373" s="227">
        <v>814.4</v>
      </c>
      <c r="G1373" s="227">
        <v>4363.08</v>
      </c>
      <c r="H1373" s="227">
        <f t="shared" si="154"/>
        <v>-3548.68</v>
      </c>
      <c r="I1373" s="437">
        <f t="shared" si="155"/>
        <v>-0.81334286788232169</v>
      </c>
      <c r="J1373" s="437"/>
      <c r="K1373" s="365"/>
      <c r="L1373" s="18">
        <v>4363.08</v>
      </c>
      <c r="M1373" s="234">
        <f t="shared" si="156"/>
        <v>-3548.68</v>
      </c>
      <c r="N1373" s="365"/>
      <c r="O1373" s="18">
        <v>294.94</v>
      </c>
      <c r="P1373" s="234">
        <f t="shared" si="157"/>
        <v>519.46</v>
      </c>
      <c r="Q1373" s="353"/>
      <c r="R1373" s="226">
        <v>758.7</v>
      </c>
      <c r="S1373" s="226">
        <v>0</v>
      </c>
      <c r="T1373" s="227">
        <v>0</v>
      </c>
      <c r="U1373" s="227">
        <v>1891.42</v>
      </c>
      <c r="V1373" s="227">
        <v>2972.89</v>
      </c>
      <c r="W1373" s="227">
        <v>3026.32</v>
      </c>
      <c r="X1373" s="227">
        <v>3024.79</v>
      </c>
      <c r="Y1373" s="227">
        <v>3171.38</v>
      </c>
      <c r="Z1373" s="227">
        <v>3493.67</v>
      </c>
      <c r="AA1373" s="227">
        <v>3654.44</v>
      </c>
      <c r="AB1373" s="227">
        <v>3651.3</v>
      </c>
      <c r="AC1373" s="227">
        <v>3959.96</v>
      </c>
      <c r="AD1373" s="227">
        <v>4363.08</v>
      </c>
      <c r="AE1373" s="226">
        <v>34.619999999999997</v>
      </c>
      <c r="AF1373" s="227">
        <v>34.619999999999997</v>
      </c>
      <c r="AG1373" s="227">
        <v>34.619999999999997</v>
      </c>
      <c r="AH1373" s="227">
        <v>141.70000000000002</v>
      </c>
      <c r="AI1373" s="227">
        <v>139.26</v>
      </c>
      <c r="AJ1373" s="227">
        <v>139.26</v>
      </c>
      <c r="AK1373" s="227">
        <v>139.26</v>
      </c>
      <c r="AL1373" s="227">
        <v>139.26</v>
      </c>
      <c r="AM1373" s="227">
        <v>139.26</v>
      </c>
      <c r="AN1373" s="227">
        <v>139.26</v>
      </c>
      <c r="AO1373" s="227">
        <v>294.94</v>
      </c>
      <c r="AP1373" s="228">
        <v>814.4</v>
      </c>
      <c r="AQ1373" s="227"/>
    </row>
    <row r="1374" spans="1:43" s="13" customFormat="1" ht="12.75" outlineLevel="2" x14ac:dyDescent="0.2">
      <c r="A1374" s="360" t="s">
        <v>1982</v>
      </c>
      <c r="B1374" s="361" t="s">
        <v>2851</v>
      </c>
      <c r="C1374" s="362" t="s">
        <v>3632</v>
      </c>
      <c r="D1374" s="363"/>
      <c r="E1374" s="364"/>
      <c r="F1374" s="227">
        <v>0.04</v>
      </c>
      <c r="G1374" s="227">
        <v>0</v>
      </c>
      <c r="H1374" s="227">
        <f t="shared" si="154"/>
        <v>0.04</v>
      </c>
      <c r="I1374" s="437" t="str">
        <f t="shared" si="155"/>
        <v>N.M.</v>
      </c>
      <c r="J1374" s="437"/>
      <c r="K1374" s="365"/>
      <c r="L1374" s="18">
        <v>0</v>
      </c>
      <c r="M1374" s="234">
        <f t="shared" si="156"/>
        <v>0.04</v>
      </c>
      <c r="N1374" s="365"/>
      <c r="O1374" s="18">
        <v>0.04</v>
      </c>
      <c r="P1374" s="234">
        <f t="shared" si="157"/>
        <v>0</v>
      </c>
      <c r="Q1374" s="353"/>
      <c r="R1374" s="226">
        <v>0</v>
      </c>
      <c r="S1374" s="226">
        <v>0</v>
      </c>
      <c r="T1374" s="227">
        <v>8.15</v>
      </c>
      <c r="U1374" s="227">
        <v>18.600000000000001</v>
      </c>
      <c r="V1374" s="227">
        <v>48.82</v>
      </c>
      <c r="W1374" s="227">
        <v>1.04</v>
      </c>
      <c r="X1374" s="227">
        <v>0.89</v>
      </c>
      <c r="Y1374" s="227">
        <v>2.11</v>
      </c>
      <c r="Z1374" s="227">
        <v>0</v>
      </c>
      <c r="AA1374" s="227">
        <v>11.77</v>
      </c>
      <c r="AB1374" s="227">
        <v>0</v>
      </c>
      <c r="AC1374" s="227">
        <v>10.46</v>
      </c>
      <c r="AD1374" s="227">
        <v>0</v>
      </c>
      <c r="AE1374" s="226">
        <v>0</v>
      </c>
      <c r="AF1374" s="227">
        <v>31.09</v>
      </c>
      <c r="AG1374" s="227">
        <v>73.83</v>
      </c>
      <c r="AH1374" s="227">
        <v>53.63</v>
      </c>
      <c r="AI1374" s="227">
        <v>50.33</v>
      </c>
      <c r="AJ1374" s="227">
        <v>8.9500000000000011</v>
      </c>
      <c r="AK1374" s="227">
        <v>1.3800000000000001</v>
      </c>
      <c r="AL1374" s="227">
        <v>0.04</v>
      </c>
      <c r="AM1374" s="227">
        <v>0.04</v>
      </c>
      <c r="AN1374" s="227">
        <v>0.04</v>
      </c>
      <c r="AO1374" s="227">
        <v>0.04</v>
      </c>
      <c r="AP1374" s="228">
        <v>0.04</v>
      </c>
      <c r="AQ1374" s="227"/>
    </row>
    <row r="1375" spans="1:43" s="13" customFormat="1" ht="12.75" outlineLevel="2" x14ac:dyDescent="0.2">
      <c r="A1375" s="360" t="s">
        <v>1983</v>
      </c>
      <c r="B1375" s="361" t="s">
        <v>2852</v>
      </c>
      <c r="C1375" s="362" t="s">
        <v>3633</v>
      </c>
      <c r="D1375" s="363"/>
      <c r="E1375" s="364"/>
      <c r="F1375" s="227">
        <v>0</v>
      </c>
      <c r="G1375" s="227">
        <v>-0.01</v>
      </c>
      <c r="H1375" s="227">
        <f t="shared" si="154"/>
        <v>0.01</v>
      </c>
      <c r="I1375" s="437" t="str">
        <f t="shared" si="155"/>
        <v>N.M.</v>
      </c>
      <c r="J1375" s="437"/>
      <c r="K1375" s="365"/>
      <c r="L1375" s="18">
        <v>-0.01</v>
      </c>
      <c r="M1375" s="234">
        <f t="shared" si="156"/>
        <v>0.01</v>
      </c>
      <c r="N1375" s="365"/>
      <c r="O1375" s="18">
        <v>0</v>
      </c>
      <c r="P1375" s="234">
        <f t="shared" si="157"/>
        <v>0</v>
      </c>
      <c r="Q1375" s="353"/>
      <c r="R1375" s="226">
        <v>0</v>
      </c>
      <c r="S1375" s="226">
        <v>0</v>
      </c>
      <c r="T1375" s="227">
        <v>0</v>
      </c>
      <c r="U1375" s="227">
        <v>0</v>
      </c>
      <c r="V1375" s="227">
        <v>0</v>
      </c>
      <c r="W1375" s="227">
        <v>0</v>
      </c>
      <c r="X1375" s="227">
        <v>0</v>
      </c>
      <c r="Y1375" s="227">
        <v>9.86</v>
      </c>
      <c r="Z1375" s="227">
        <v>38.85</v>
      </c>
      <c r="AA1375" s="227">
        <v>44.67</v>
      </c>
      <c r="AB1375" s="227">
        <v>-0.01</v>
      </c>
      <c r="AC1375" s="227">
        <v>-0.01</v>
      </c>
      <c r="AD1375" s="227">
        <v>-0.01</v>
      </c>
      <c r="AE1375" s="226">
        <v>0</v>
      </c>
      <c r="AF1375" s="227">
        <v>0</v>
      </c>
      <c r="AG1375" s="227">
        <v>0</v>
      </c>
      <c r="AH1375" s="227">
        <v>0</v>
      </c>
      <c r="AI1375" s="227">
        <v>0</v>
      </c>
      <c r="AJ1375" s="227">
        <v>0</v>
      </c>
      <c r="AK1375" s="227">
        <v>0</v>
      </c>
      <c r="AL1375" s="227">
        <v>0</v>
      </c>
      <c r="AM1375" s="227">
        <v>0</v>
      </c>
      <c r="AN1375" s="227">
        <v>0</v>
      </c>
      <c r="AO1375" s="227">
        <v>0</v>
      </c>
      <c r="AP1375" s="228">
        <v>0</v>
      </c>
      <c r="AQ1375" s="227"/>
    </row>
    <row r="1376" spans="1:43" s="13" customFormat="1" ht="12.75" outlineLevel="2" x14ac:dyDescent="0.2">
      <c r="A1376" s="360" t="s">
        <v>1984</v>
      </c>
      <c r="B1376" s="361" t="s">
        <v>2853</v>
      </c>
      <c r="C1376" s="362" t="s">
        <v>3634</v>
      </c>
      <c r="D1376" s="363"/>
      <c r="E1376" s="364"/>
      <c r="F1376" s="227">
        <v>53071.91</v>
      </c>
      <c r="G1376" s="227">
        <v>67666.149999999994</v>
      </c>
      <c r="H1376" s="227">
        <f t="shared" si="154"/>
        <v>-14594.239999999991</v>
      </c>
      <c r="I1376" s="437">
        <f t="shared" si="155"/>
        <v>-0.21568007046359208</v>
      </c>
      <c r="J1376" s="437"/>
      <c r="K1376" s="365"/>
      <c r="L1376" s="18">
        <v>67666.149999999994</v>
      </c>
      <c r="M1376" s="234">
        <f t="shared" si="156"/>
        <v>-14594.239999999991</v>
      </c>
      <c r="N1376" s="365"/>
      <c r="O1376" s="18">
        <v>47976.53</v>
      </c>
      <c r="P1376" s="234">
        <f t="shared" si="157"/>
        <v>5095.3800000000047</v>
      </c>
      <c r="Q1376" s="353"/>
      <c r="R1376" s="226">
        <v>70140.820000000007</v>
      </c>
      <c r="S1376" s="226">
        <v>2908.4900000000002</v>
      </c>
      <c r="T1376" s="227">
        <v>9694.9600000000009</v>
      </c>
      <c r="U1376" s="227">
        <v>11973.28</v>
      </c>
      <c r="V1376" s="227">
        <v>14251.59</v>
      </c>
      <c r="W1376" s="227">
        <v>20063.87</v>
      </c>
      <c r="X1376" s="227">
        <v>29952.74</v>
      </c>
      <c r="Y1376" s="227">
        <v>40423.300000000003</v>
      </c>
      <c r="Z1376" s="227">
        <v>50893.86</v>
      </c>
      <c r="AA1376" s="227">
        <v>56953.22</v>
      </c>
      <c r="AB1376" s="227">
        <v>60734.26</v>
      </c>
      <c r="AC1376" s="227">
        <v>62527.83</v>
      </c>
      <c r="AD1376" s="227">
        <v>67666.149999999994</v>
      </c>
      <c r="AE1376" s="226">
        <v>6942.87</v>
      </c>
      <c r="AF1376" s="227">
        <v>10980.75</v>
      </c>
      <c r="AG1376" s="227">
        <v>11138.75</v>
      </c>
      <c r="AH1376" s="227">
        <v>15562.65</v>
      </c>
      <c r="AI1376" s="227">
        <v>19986.55</v>
      </c>
      <c r="AJ1376" s="227">
        <v>25476.91</v>
      </c>
      <c r="AK1376" s="227">
        <v>35470.17</v>
      </c>
      <c r="AL1376" s="227">
        <v>43567.48</v>
      </c>
      <c r="AM1376" s="227">
        <v>47147.05</v>
      </c>
      <c r="AN1376" s="227">
        <v>47147.05</v>
      </c>
      <c r="AO1376" s="227">
        <v>47976.53</v>
      </c>
      <c r="AP1376" s="228">
        <v>53071.91</v>
      </c>
      <c r="AQ1376" s="227"/>
    </row>
    <row r="1377" spans="1:43" s="13" customFormat="1" ht="12.75" outlineLevel="2" x14ac:dyDescent="0.2">
      <c r="A1377" s="360" t="s">
        <v>1985</v>
      </c>
      <c r="B1377" s="361" t="s">
        <v>2854</v>
      </c>
      <c r="C1377" s="362" t="s">
        <v>3635</v>
      </c>
      <c r="D1377" s="363"/>
      <c r="E1377" s="364"/>
      <c r="F1377" s="227">
        <v>334.37</v>
      </c>
      <c r="G1377" s="227">
        <v>401.11</v>
      </c>
      <c r="H1377" s="227">
        <f t="shared" si="154"/>
        <v>-66.740000000000009</v>
      </c>
      <c r="I1377" s="437">
        <f t="shared" si="155"/>
        <v>-0.16638827254369126</v>
      </c>
      <c r="J1377" s="437"/>
      <c r="K1377" s="365"/>
      <c r="L1377" s="18">
        <v>401.11</v>
      </c>
      <c r="M1377" s="234">
        <f t="shared" si="156"/>
        <v>-66.740000000000009</v>
      </c>
      <c r="N1377" s="365"/>
      <c r="O1377" s="18">
        <v>302.41000000000003</v>
      </c>
      <c r="P1377" s="234">
        <f t="shared" si="157"/>
        <v>31.95999999999998</v>
      </c>
      <c r="Q1377" s="353"/>
      <c r="R1377" s="226">
        <v>499.82</v>
      </c>
      <c r="S1377" s="226">
        <v>17.52</v>
      </c>
      <c r="T1377" s="227">
        <v>58.4</v>
      </c>
      <c r="U1377" s="227">
        <v>72.12</v>
      </c>
      <c r="V1377" s="227">
        <v>85.59</v>
      </c>
      <c r="W1377" s="227">
        <v>119.81</v>
      </c>
      <c r="X1377" s="227">
        <v>178.24</v>
      </c>
      <c r="Y1377" s="227">
        <v>240.11</v>
      </c>
      <c r="Z1377" s="227">
        <v>301.99</v>
      </c>
      <c r="AA1377" s="227">
        <v>337.8</v>
      </c>
      <c r="AB1377" s="227">
        <v>360.14</v>
      </c>
      <c r="AC1377" s="227">
        <v>370.74</v>
      </c>
      <c r="AD1377" s="227">
        <v>401.11</v>
      </c>
      <c r="AE1377" s="226">
        <v>44.300000000000004</v>
      </c>
      <c r="AF1377" s="227">
        <v>69.75</v>
      </c>
      <c r="AG1377" s="227">
        <v>70.75</v>
      </c>
      <c r="AH1377" s="227">
        <v>98.79</v>
      </c>
      <c r="AI1377" s="227">
        <v>126.54</v>
      </c>
      <c r="AJ1377" s="227">
        <v>160.97</v>
      </c>
      <c r="AK1377" s="227">
        <v>223.64000000000001</v>
      </c>
      <c r="AL1377" s="227">
        <v>274.42</v>
      </c>
      <c r="AM1377" s="227">
        <v>297.20999999999998</v>
      </c>
      <c r="AN1377" s="227">
        <v>297.20999999999998</v>
      </c>
      <c r="AO1377" s="227">
        <v>302.41000000000003</v>
      </c>
      <c r="AP1377" s="228">
        <v>334.37</v>
      </c>
      <c r="AQ1377" s="227"/>
    </row>
    <row r="1378" spans="1:43" s="13" customFormat="1" ht="12.75" outlineLevel="2" x14ac:dyDescent="0.2">
      <c r="A1378" s="360" t="s">
        <v>1986</v>
      </c>
      <c r="B1378" s="361" t="s">
        <v>2855</v>
      </c>
      <c r="C1378" s="362" t="s">
        <v>3636</v>
      </c>
      <c r="D1378" s="363"/>
      <c r="E1378" s="364"/>
      <c r="F1378" s="227">
        <v>1629467.1600000001</v>
      </c>
      <c r="G1378" s="227">
        <v>1593289.3399999999</v>
      </c>
      <c r="H1378" s="227">
        <f t="shared" si="154"/>
        <v>36177.820000000298</v>
      </c>
      <c r="I1378" s="437">
        <f t="shared" si="155"/>
        <v>2.2706371712748859E-2</v>
      </c>
      <c r="J1378" s="437"/>
      <c r="K1378" s="365"/>
      <c r="L1378" s="18">
        <v>1593289.3399999999</v>
      </c>
      <c r="M1378" s="234">
        <f t="shared" si="156"/>
        <v>36177.820000000298</v>
      </c>
      <c r="N1378" s="365"/>
      <c r="O1378" s="18">
        <v>1461706.21</v>
      </c>
      <c r="P1378" s="234">
        <f t="shared" si="157"/>
        <v>167760.95000000019</v>
      </c>
      <c r="Q1378" s="353"/>
      <c r="R1378" s="226">
        <v>1745110.247</v>
      </c>
      <c r="S1378" s="226">
        <v>162980.53</v>
      </c>
      <c r="T1378" s="227">
        <v>293751.93</v>
      </c>
      <c r="U1378" s="227">
        <v>461245.58</v>
      </c>
      <c r="V1378" s="227">
        <v>619473.29</v>
      </c>
      <c r="W1378" s="227">
        <v>742963.05</v>
      </c>
      <c r="X1378" s="227">
        <v>888010.5</v>
      </c>
      <c r="Y1378" s="227">
        <v>1015708.6</v>
      </c>
      <c r="Z1378" s="227">
        <v>1129207.97</v>
      </c>
      <c r="AA1378" s="227">
        <v>1229163.77</v>
      </c>
      <c r="AB1378" s="227">
        <v>1341393.6000000001</v>
      </c>
      <c r="AC1378" s="227">
        <v>1468668.84</v>
      </c>
      <c r="AD1378" s="227">
        <v>1593289.3399999999</v>
      </c>
      <c r="AE1378" s="226">
        <v>138770.32</v>
      </c>
      <c r="AF1378" s="227">
        <v>272282.43</v>
      </c>
      <c r="AG1378" s="227">
        <v>456810.87</v>
      </c>
      <c r="AH1378" s="227">
        <v>540520.95999999996</v>
      </c>
      <c r="AI1378" s="227">
        <v>649261.62</v>
      </c>
      <c r="AJ1378" s="227">
        <v>793284.28</v>
      </c>
      <c r="AK1378" s="227">
        <v>953171.66</v>
      </c>
      <c r="AL1378" s="227">
        <v>1103377.73</v>
      </c>
      <c r="AM1378" s="227">
        <v>1270862.02</v>
      </c>
      <c r="AN1378" s="227">
        <v>1336981.48</v>
      </c>
      <c r="AO1378" s="227">
        <v>1461706.21</v>
      </c>
      <c r="AP1378" s="228">
        <v>1629467.1600000001</v>
      </c>
      <c r="AQ1378" s="227"/>
    </row>
    <row r="1379" spans="1:43" s="13" customFormat="1" ht="12.75" outlineLevel="2" x14ac:dyDescent="0.2">
      <c r="A1379" s="360" t="s">
        <v>1987</v>
      </c>
      <c r="B1379" s="361" t="s">
        <v>2856</v>
      </c>
      <c r="C1379" s="362" t="s">
        <v>3637</v>
      </c>
      <c r="D1379" s="363"/>
      <c r="E1379" s="364"/>
      <c r="F1379" s="227">
        <v>1949430.2000000002</v>
      </c>
      <c r="G1379" s="227">
        <v>1693654.49</v>
      </c>
      <c r="H1379" s="227">
        <f t="shared" si="154"/>
        <v>255775.7100000002</v>
      </c>
      <c r="I1379" s="437">
        <f t="shared" si="155"/>
        <v>0.15102000526683584</v>
      </c>
      <c r="J1379" s="437"/>
      <c r="K1379" s="365"/>
      <c r="L1379" s="18">
        <v>1693654.49</v>
      </c>
      <c r="M1379" s="234">
        <f t="shared" si="156"/>
        <v>255775.7100000002</v>
      </c>
      <c r="N1379" s="365"/>
      <c r="O1379" s="18">
        <v>1673285.0899999999</v>
      </c>
      <c r="P1379" s="234">
        <f t="shared" si="157"/>
        <v>276145.11000000034</v>
      </c>
      <c r="Q1379" s="353"/>
      <c r="R1379" s="226">
        <v>2374874.679</v>
      </c>
      <c r="S1379" s="226">
        <v>344539.31</v>
      </c>
      <c r="T1379" s="227">
        <v>550310.63</v>
      </c>
      <c r="U1379" s="227">
        <v>588303.14</v>
      </c>
      <c r="V1379" s="227">
        <v>688384.13</v>
      </c>
      <c r="W1379" s="227">
        <v>861946.18</v>
      </c>
      <c r="X1379" s="227">
        <v>973570.33000000007</v>
      </c>
      <c r="Y1379" s="227">
        <v>1111021.32</v>
      </c>
      <c r="Z1379" s="227">
        <v>1191327.02</v>
      </c>
      <c r="AA1379" s="227">
        <v>1359185.79</v>
      </c>
      <c r="AB1379" s="227">
        <v>1464107.5</v>
      </c>
      <c r="AC1379" s="227">
        <v>1562731.3399999999</v>
      </c>
      <c r="AD1379" s="227">
        <v>1693654.49</v>
      </c>
      <c r="AE1379" s="226">
        <v>226005.57</v>
      </c>
      <c r="AF1379" s="227">
        <v>357241.71</v>
      </c>
      <c r="AG1379" s="227">
        <v>460309.5</v>
      </c>
      <c r="AH1379" s="227">
        <v>598603.82000000007</v>
      </c>
      <c r="AI1379" s="227">
        <v>710312.41</v>
      </c>
      <c r="AJ1379" s="227">
        <v>826191.12</v>
      </c>
      <c r="AK1379" s="227">
        <v>985974.74</v>
      </c>
      <c r="AL1379" s="227">
        <v>1144852.8400000001</v>
      </c>
      <c r="AM1379" s="227">
        <v>1353446.38</v>
      </c>
      <c r="AN1379" s="227">
        <v>1518425.3</v>
      </c>
      <c r="AO1379" s="227">
        <v>1673285.0899999999</v>
      </c>
      <c r="AP1379" s="228">
        <v>1949430.2000000002</v>
      </c>
      <c r="AQ1379" s="227"/>
    </row>
    <row r="1380" spans="1:43" s="13" customFormat="1" ht="12.75" outlineLevel="2" x14ac:dyDescent="0.2">
      <c r="A1380" s="360" t="s">
        <v>1988</v>
      </c>
      <c r="B1380" s="361" t="s">
        <v>2857</v>
      </c>
      <c r="C1380" s="362" t="s">
        <v>3638</v>
      </c>
      <c r="D1380" s="363"/>
      <c r="E1380" s="364"/>
      <c r="F1380" s="227">
        <v>12888375.153000001</v>
      </c>
      <c r="G1380" s="227">
        <v>10800895.028000001</v>
      </c>
      <c r="H1380" s="227">
        <f t="shared" si="154"/>
        <v>2087480.125</v>
      </c>
      <c r="I1380" s="437">
        <f t="shared" si="155"/>
        <v>0.19326917996966572</v>
      </c>
      <c r="J1380" s="437"/>
      <c r="K1380" s="365"/>
      <c r="L1380" s="18">
        <v>10800895.028000001</v>
      </c>
      <c r="M1380" s="234">
        <f t="shared" si="156"/>
        <v>2087480.125</v>
      </c>
      <c r="N1380" s="365"/>
      <c r="O1380" s="18">
        <v>10251847.693</v>
      </c>
      <c r="P1380" s="234">
        <f t="shared" si="157"/>
        <v>2636527.4600000009</v>
      </c>
      <c r="Q1380" s="353"/>
      <c r="R1380" s="226">
        <v>9667874.2880000006</v>
      </c>
      <c r="S1380" s="226">
        <v>859717.52</v>
      </c>
      <c r="T1380" s="227">
        <v>1527593.55</v>
      </c>
      <c r="U1380" s="227">
        <v>2499153.0499999998</v>
      </c>
      <c r="V1380" s="227">
        <v>4017206.9879999999</v>
      </c>
      <c r="W1380" s="227">
        <v>4556437.0080000004</v>
      </c>
      <c r="X1380" s="227">
        <v>5180200.9179999996</v>
      </c>
      <c r="Y1380" s="227">
        <v>5771139.0180000002</v>
      </c>
      <c r="Z1380" s="227">
        <v>6384218.5080000004</v>
      </c>
      <c r="AA1380" s="227">
        <v>6899877.0350000001</v>
      </c>
      <c r="AB1380" s="227">
        <v>7785875.5980000002</v>
      </c>
      <c r="AC1380" s="227">
        <v>9379607.0480000004</v>
      </c>
      <c r="AD1380" s="227">
        <v>10800895.028000001</v>
      </c>
      <c r="AE1380" s="226">
        <v>674699.19000000006</v>
      </c>
      <c r="AF1380" s="227">
        <v>1186292.26</v>
      </c>
      <c r="AG1380" s="227">
        <v>2011617</v>
      </c>
      <c r="AH1380" s="227">
        <v>2681289.8730000001</v>
      </c>
      <c r="AI1380" s="227">
        <v>3305968.943</v>
      </c>
      <c r="AJ1380" s="227">
        <v>3919882.3229999999</v>
      </c>
      <c r="AK1380" s="227">
        <v>4480982.7230000002</v>
      </c>
      <c r="AL1380" s="227">
        <v>5037141.6330000004</v>
      </c>
      <c r="AM1380" s="227">
        <v>6136786.5029999996</v>
      </c>
      <c r="AN1380" s="227">
        <v>8058162.7230000002</v>
      </c>
      <c r="AO1380" s="227">
        <v>10251847.693</v>
      </c>
      <c r="AP1380" s="228">
        <v>12888375.153000001</v>
      </c>
      <c r="AQ1380" s="227"/>
    </row>
    <row r="1381" spans="1:43" s="13" customFormat="1" ht="12.75" outlineLevel="2" x14ac:dyDescent="0.2">
      <c r="A1381" s="360" t="s">
        <v>1989</v>
      </c>
      <c r="B1381" s="361" t="s">
        <v>2858</v>
      </c>
      <c r="C1381" s="362" t="s">
        <v>3639</v>
      </c>
      <c r="D1381" s="363"/>
      <c r="E1381" s="364"/>
      <c r="F1381" s="227">
        <v>11.450000000000001</v>
      </c>
      <c r="G1381" s="227">
        <v>0</v>
      </c>
      <c r="H1381" s="227">
        <f t="shared" si="154"/>
        <v>11.450000000000001</v>
      </c>
      <c r="I1381" s="437" t="str">
        <f t="shared" si="155"/>
        <v>N.M.</v>
      </c>
      <c r="J1381" s="437"/>
      <c r="K1381" s="365"/>
      <c r="L1381" s="18">
        <v>0</v>
      </c>
      <c r="M1381" s="234">
        <f t="shared" si="156"/>
        <v>11.450000000000001</v>
      </c>
      <c r="N1381" s="365"/>
      <c r="O1381" s="18">
        <v>48.24</v>
      </c>
      <c r="P1381" s="234">
        <f t="shared" si="157"/>
        <v>-36.79</v>
      </c>
      <c r="Q1381" s="353"/>
      <c r="R1381" s="226">
        <v>-14.59</v>
      </c>
      <c r="S1381" s="226">
        <v>0</v>
      </c>
      <c r="T1381" s="227">
        <v>0</v>
      </c>
      <c r="U1381" s="227">
        <v>0</v>
      </c>
      <c r="V1381" s="227">
        <v>0</v>
      </c>
      <c r="W1381" s="227">
        <v>0</v>
      </c>
      <c r="X1381" s="227">
        <v>28.03</v>
      </c>
      <c r="Y1381" s="227">
        <v>81.34</v>
      </c>
      <c r="Z1381" s="227">
        <v>0</v>
      </c>
      <c r="AA1381" s="227">
        <v>0</v>
      </c>
      <c r="AB1381" s="227">
        <v>0</v>
      </c>
      <c r="AC1381" s="227">
        <v>0</v>
      </c>
      <c r="AD1381" s="227">
        <v>0</v>
      </c>
      <c r="AE1381" s="226">
        <v>0</v>
      </c>
      <c r="AF1381" s="227">
        <v>0</v>
      </c>
      <c r="AG1381" s="227">
        <v>0</v>
      </c>
      <c r="AH1381" s="227">
        <v>0</v>
      </c>
      <c r="AI1381" s="227">
        <v>0</v>
      </c>
      <c r="AJ1381" s="227">
        <v>0</v>
      </c>
      <c r="AK1381" s="227">
        <v>0</v>
      </c>
      <c r="AL1381" s="227">
        <v>0</v>
      </c>
      <c r="AM1381" s="227">
        <v>0</v>
      </c>
      <c r="AN1381" s="227">
        <v>0</v>
      </c>
      <c r="AO1381" s="227">
        <v>48.24</v>
      </c>
      <c r="AP1381" s="228">
        <v>11.450000000000001</v>
      </c>
      <c r="AQ1381" s="227"/>
    </row>
    <row r="1382" spans="1:43" s="13" customFormat="1" ht="12.75" outlineLevel="2" x14ac:dyDescent="0.2">
      <c r="A1382" s="360" t="s">
        <v>1990</v>
      </c>
      <c r="B1382" s="361" t="s">
        <v>2859</v>
      </c>
      <c r="C1382" s="362" t="s">
        <v>3640</v>
      </c>
      <c r="D1382" s="363"/>
      <c r="E1382" s="364"/>
      <c r="F1382" s="227">
        <v>-3203.48</v>
      </c>
      <c r="G1382" s="227">
        <v>-2501.79</v>
      </c>
      <c r="H1382" s="227">
        <f t="shared" si="154"/>
        <v>-701.69</v>
      </c>
      <c r="I1382" s="437">
        <f t="shared" si="155"/>
        <v>-0.28047517977128378</v>
      </c>
      <c r="J1382" s="437"/>
      <c r="K1382" s="365"/>
      <c r="L1382" s="18">
        <v>-2501.79</v>
      </c>
      <c r="M1382" s="234">
        <f t="shared" si="156"/>
        <v>-701.69</v>
      </c>
      <c r="N1382" s="365"/>
      <c r="O1382" s="18">
        <v>-2679.92</v>
      </c>
      <c r="P1382" s="234">
        <f t="shared" si="157"/>
        <v>-523.55999999999995</v>
      </c>
      <c r="Q1382" s="353"/>
      <c r="R1382" s="226">
        <v>179679.28</v>
      </c>
      <c r="S1382" s="226">
        <v>0</v>
      </c>
      <c r="T1382" s="227">
        <v>0</v>
      </c>
      <c r="U1382" s="227">
        <v>0</v>
      </c>
      <c r="V1382" s="227">
        <v>-1089.3399999999999</v>
      </c>
      <c r="W1382" s="227">
        <v>-1165.01</v>
      </c>
      <c r="X1382" s="227">
        <v>-1165.01</v>
      </c>
      <c r="Y1382" s="227">
        <v>-1310.3500000000001</v>
      </c>
      <c r="Z1382" s="227">
        <v>-1629.13</v>
      </c>
      <c r="AA1382" s="227">
        <v>-1791.48</v>
      </c>
      <c r="AB1382" s="227">
        <v>-1791.48</v>
      </c>
      <c r="AC1382" s="227">
        <v>-2094.39</v>
      </c>
      <c r="AD1382" s="227">
        <v>-2501.79</v>
      </c>
      <c r="AE1382" s="226">
        <v>-36.090000000000003</v>
      </c>
      <c r="AF1382" s="227">
        <v>-36.090000000000003</v>
      </c>
      <c r="AG1382" s="227">
        <v>-36.090000000000003</v>
      </c>
      <c r="AH1382" s="227">
        <v>-400.88</v>
      </c>
      <c r="AI1382" s="227">
        <v>-400.88</v>
      </c>
      <c r="AJ1382" s="227">
        <v>-400.88</v>
      </c>
      <c r="AK1382" s="227">
        <v>-983.94</v>
      </c>
      <c r="AL1382" s="227">
        <v>-2454</v>
      </c>
      <c r="AM1382" s="227">
        <v>-2454</v>
      </c>
      <c r="AN1382" s="227">
        <v>-2530.58</v>
      </c>
      <c r="AO1382" s="227">
        <v>-2679.92</v>
      </c>
      <c r="AP1382" s="228">
        <v>-3203.48</v>
      </c>
      <c r="AQ1382" s="227"/>
    </row>
    <row r="1383" spans="1:43" s="13" customFormat="1" ht="12.75" outlineLevel="2" x14ac:dyDescent="0.2">
      <c r="A1383" s="360" t="s">
        <v>1991</v>
      </c>
      <c r="B1383" s="361" t="s">
        <v>2860</v>
      </c>
      <c r="C1383" s="362" t="s">
        <v>3219</v>
      </c>
      <c r="D1383" s="363"/>
      <c r="E1383" s="364"/>
      <c r="F1383" s="227">
        <v>232064.64000000001</v>
      </c>
      <c r="G1383" s="227">
        <v>293171.35000000003</v>
      </c>
      <c r="H1383" s="227">
        <f t="shared" si="154"/>
        <v>-61106.710000000021</v>
      </c>
      <c r="I1383" s="437">
        <f t="shared" si="155"/>
        <v>-0.2084334298013773</v>
      </c>
      <c r="J1383" s="437"/>
      <c r="K1383" s="365"/>
      <c r="L1383" s="18">
        <v>293171.35000000003</v>
      </c>
      <c r="M1383" s="234">
        <f t="shared" si="156"/>
        <v>-61106.710000000021</v>
      </c>
      <c r="N1383" s="365"/>
      <c r="O1383" s="18">
        <v>212725.92</v>
      </c>
      <c r="P1383" s="234">
        <f t="shared" si="157"/>
        <v>19338.72</v>
      </c>
      <c r="Q1383" s="353"/>
      <c r="R1383" s="226">
        <v>1332349.31</v>
      </c>
      <c r="S1383" s="226">
        <v>69216.5</v>
      </c>
      <c r="T1383" s="227">
        <v>69216.5</v>
      </c>
      <c r="U1383" s="227">
        <v>119122.87</v>
      </c>
      <c r="V1383" s="227">
        <v>138461.59</v>
      </c>
      <c r="W1383" s="227">
        <v>157800.31</v>
      </c>
      <c r="X1383" s="227">
        <v>177139.03</v>
      </c>
      <c r="Y1383" s="227">
        <v>196477.75</v>
      </c>
      <c r="Z1383" s="227">
        <v>215816.47</v>
      </c>
      <c r="AA1383" s="227">
        <v>235155.19</v>
      </c>
      <c r="AB1383" s="227">
        <v>254493.91</v>
      </c>
      <c r="AC1383" s="227">
        <v>273832.63</v>
      </c>
      <c r="AD1383" s="227">
        <v>293171.35000000003</v>
      </c>
      <c r="AE1383" s="226">
        <v>19338.72</v>
      </c>
      <c r="AF1383" s="227">
        <v>38677.440000000002</v>
      </c>
      <c r="AG1383" s="227">
        <v>58016.160000000003</v>
      </c>
      <c r="AH1383" s="227">
        <v>77354.880000000005</v>
      </c>
      <c r="AI1383" s="227">
        <v>96693.6</v>
      </c>
      <c r="AJ1383" s="227">
        <v>116032.32000000001</v>
      </c>
      <c r="AK1383" s="227">
        <v>135371.04</v>
      </c>
      <c r="AL1383" s="227">
        <v>154709.76000000001</v>
      </c>
      <c r="AM1383" s="227">
        <v>174048.48</v>
      </c>
      <c r="AN1383" s="227">
        <v>193387.2</v>
      </c>
      <c r="AO1383" s="227">
        <v>212725.92</v>
      </c>
      <c r="AP1383" s="228">
        <v>232064.64000000001</v>
      </c>
      <c r="AQ1383" s="227"/>
    </row>
    <row r="1384" spans="1:43" s="13" customFormat="1" ht="12.75" outlineLevel="2" x14ac:dyDescent="0.2">
      <c r="A1384" s="360" t="s">
        <v>1992</v>
      </c>
      <c r="B1384" s="361" t="s">
        <v>2861</v>
      </c>
      <c r="C1384" s="362" t="s">
        <v>3641</v>
      </c>
      <c r="D1384" s="363"/>
      <c r="E1384" s="364"/>
      <c r="F1384" s="227">
        <v>4573438.92</v>
      </c>
      <c r="G1384" s="227">
        <v>3849592.9369999999</v>
      </c>
      <c r="H1384" s="227">
        <f t="shared" si="154"/>
        <v>723845.98300000001</v>
      </c>
      <c r="I1384" s="437">
        <f t="shared" si="155"/>
        <v>0.18803182436325216</v>
      </c>
      <c r="J1384" s="437"/>
      <c r="K1384" s="365"/>
      <c r="L1384" s="18">
        <v>3849592.9369999999</v>
      </c>
      <c r="M1384" s="234">
        <f t="shared" si="156"/>
        <v>723845.98300000001</v>
      </c>
      <c r="N1384" s="365"/>
      <c r="O1384" s="18">
        <v>3765301</v>
      </c>
      <c r="P1384" s="234">
        <f t="shared" si="157"/>
        <v>808137.91999999993</v>
      </c>
      <c r="Q1384" s="353"/>
      <c r="R1384" s="226">
        <v>3300395.94</v>
      </c>
      <c r="S1384" s="226">
        <v>208963.87</v>
      </c>
      <c r="T1384" s="227">
        <v>362203.44</v>
      </c>
      <c r="U1384" s="227">
        <v>920880.91</v>
      </c>
      <c r="V1384" s="227">
        <v>1669572.07</v>
      </c>
      <c r="W1384" s="227">
        <v>1995738.38</v>
      </c>
      <c r="X1384" s="227">
        <v>2330941.29</v>
      </c>
      <c r="Y1384" s="227">
        <v>2548020.5</v>
      </c>
      <c r="Z1384" s="227">
        <v>2653954.6269999999</v>
      </c>
      <c r="AA1384" s="227">
        <v>2791211.8169999998</v>
      </c>
      <c r="AB1384" s="227">
        <v>3085485.267</v>
      </c>
      <c r="AC1384" s="227">
        <v>3515765.0669999998</v>
      </c>
      <c r="AD1384" s="227">
        <v>3849592.9369999999</v>
      </c>
      <c r="AE1384" s="226">
        <v>153805.71</v>
      </c>
      <c r="AF1384" s="227">
        <v>331380.76</v>
      </c>
      <c r="AG1384" s="227">
        <v>561249.37</v>
      </c>
      <c r="AH1384" s="227">
        <v>690078.59</v>
      </c>
      <c r="AI1384" s="227">
        <v>841964.63</v>
      </c>
      <c r="AJ1384" s="227">
        <v>1019634.79</v>
      </c>
      <c r="AK1384" s="227">
        <v>1149011.06</v>
      </c>
      <c r="AL1384" s="227">
        <v>1312131.44</v>
      </c>
      <c r="AM1384" s="227">
        <v>2020043.3</v>
      </c>
      <c r="AN1384" s="227">
        <v>3238532.59</v>
      </c>
      <c r="AO1384" s="227">
        <v>3765301</v>
      </c>
      <c r="AP1384" s="228">
        <v>4573438.92</v>
      </c>
      <c r="AQ1384" s="227"/>
    </row>
    <row r="1385" spans="1:43" s="13" customFormat="1" ht="12.75" outlineLevel="2" x14ac:dyDescent="0.2">
      <c r="A1385" s="360" t="s">
        <v>1993</v>
      </c>
      <c r="B1385" s="361" t="s">
        <v>2862</v>
      </c>
      <c r="C1385" s="362" t="s">
        <v>3642</v>
      </c>
      <c r="D1385" s="363"/>
      <c r="E1385" s="364"/>
      <c r="F1385" s="227">
        <v>1027713.76</v>
      </c>
      <c r="G1385" s="227">
        <v>1431603.43</v>
      </c>
      <c r="H1385" s="227">
        <f t="shared" si="154"/>
        <v>-403889.66999999993</v>
      </c>
      <c r="I1385" s="437">
        <f t="shared" si="155"/>
        <v>-0.28212398876412298</v>
      </c>
      <c r="J1385" s="437"/>
      <c r="K1385" s="365"/>
      <c r="L1385" s="18">
        <v>1431603.43</v>
      </c>
      <c r="M1385" s="234">
        <f t="shared" si="156"/>
        <v>-403889.66999999993</v>
      </c>
      <c r="N1385" s="365"/>
      <c r="O1385" s="18">
        <v>893173.69000000006</v>
      </c>
      <c r="P1385" s="234">
        <f t="shared" si="157"/>
        <v>134540.06999999995</v>
      </c>
      <c r="Q1385" s="353"/>
      <c r="R1385" s="226">
        <v>1548476.4300000002</v>
      </c>
      <c r="S1385" s="226">
        <v>97253.37</v>
      </c>
      <c r="T1385" s="227">
        <v>176723.26</v>
      </c>
      <c r="U1385" s="227">
        <v>292113.8</v>
      </c>
      <c r="V1385" s="227">
        <v>318082.46000000002</v>
      </c>
      <c r="W1385" s="227">
        <v>415321.99</v>
      </c>
      <c r="X1385" s="227">
        <v>617988.97</v>
      </c>
      <c r="Y1385" s="227">
        <v>730125.89</v>
      </c>
      <c r="Z1385" s="227">
        <v>856296.37</v>
      </c>
      <c r="AA1385" s="227">
        <v>918066.16</v>
      </c>
      <c r="AB1385" s="227">
        <v>1022816.59</v>
      </c>
      <c r="AC1385" s="227">
        <v>1236415.3900000001</v>
      </c>
      <c r="AD1385" s="227">
        <v>1431603.43</v>
      </c>
      <c r="AE1385" s="226">
        <v>79587.430000000008</v>
      </c>
      <c r="AF1385" s="227">
        <v>163822.12</v>
      </c>
      <c r="AG1385" s="227">
        <v>220558.18</v>
      </c>
      <c r="AH1385" s="227">
        <v>291126.41000000003</v>
      </c>
      <c r="AI1385" s="227">
        <v>374262.32</v>
      </c>
      <c r="AJ1385" s="227">
        <v>429038.73</v>
      </c>
      <c r="AK1385" s="227">
        <v>519809.15</v>
      </c>
      <c r="AL1385" s="227">
        <v>589543.87</v>
      </c>
      <c r="AM1385" s="227">
        <v>740053.08</v>
      </c>
      <c r="AN1385" s="227">
        <v>783833.87</v>
      </c>
      <c r="AO1385" s="227">
        <v>893173.69000000006</v>
      </c>
      <c r="AP1385" s="228">
        <v>1027713.76</v>
      </c>
      <c r="AQ1385" s="227"/>
    </row>
    <row r="1386" spans="1:43" s="13" customFormat="1" ht="12.75" outlineLevel="2" x14ac:dyDescent="0.2">
      <c r="A1386" s="360" t="s">
        <v>1994</v>
      </c>
      <c r="B1386" s="361" t="s">
        <v>2863</v>
      </c>
      <c r="C1386" s="362" t="s">
        <v>3643</v>
      </c>
      <c r="D1386" s="363"/>
      <c r="E1386" s="364"/>
      <c r="F1386" s="227">
        <v>-25.82</v>
      </c>
      <c r="G1386" s="227">
        <v>0</v>
      </c>
      <c r="H1386" s="227">
        <f t="shared" si="154"/>
        <v>-25.82</v>
      </c>
      <c r="I1386" s="437" t="str">
        <f t="shared" si="155"/>
        <v>N.M.</v>
      </c>
      <c r="J1386" s="437"/>
      <c r="K1386" s="365"/>
      <c r="L1386" s="18">
        <v>0</v>
      </c>
      <c r="M1386" s="234">
        <f t="shared" si="156"/>
        <v>-25.82</v>
      </c>
      <c r="N1386" s="365"/>
      <c r="O1386" s="18">
        <v>-25.82</v>
      </c>
      <c r="P1386" s="234">
        <f t="shared" si="157"/>
        <v>0</v>
      </c>
      <c r="Q1386" s="353"/>
      <c r="R1386" s="226">
        <v>0</v>
      </c>
      <c r="S1386" s="226">
        <v>0</v>
      </c>
      <c r="T1386" s="227">
        <v>0</v>
      </c>
      <c r="U1386" s="227">
        <v>0</v>
      </c>
      <c r="V1386" s="227">
        <v>0</v>
      </c>
      <c r="W1386" s="227">
        <v>0</v>
      </c>
      <c r="X1386" s="227">
        <v>0</v>
      </c>
      <c r="Y1386" s="227">
        <v>0</v>
      </c>
      <c r="Z1386" s="227">
        <v>0</v>
      </c>
      <c r="AA1386" s="227">
        <v>0</v>
      </c>
      <c r="AB1386" s="227">
        <v>0</v>
      </c>
      <c r="AC1386" s="227">
        <v>0</v>
      </c>
      <c r="AD1386" s="227">
        <v>0</v>
      </c>
      <c r="AE1386" s="226">
        <v>0</v>
      </c>
      <c r="AF1386" s="227">
        <v>0</v>
      </c>
      <c r="AG1386" s="227">
        <v>0</v>
      </c>
      <c r="AH1386" s="227">
        <v>0</v>
      </c>
      <c r="AI1386" s="227">
        <v>0</v>
      </c>
      <c r="AJ1386" s="227">
        <v>0</v>
      </c>
      <c r="AK1386" s="227">
        <v>0</v>
      </c>
      <c r="AL1386" s="227">
        <v>35.56</v>
      </c>
      <c r="AM1386" s="227">
        <v>-23.43</v>
      </c>
      <c r="AN1386" s="227">
        <v>-25.82</v>
      </c>
      <c r="AO1386" s="227">
        <v>-25.82</v>
      </c>
      <c r="AP1386" s="228">
        <v>-25.82</v>
      </c>
      <c r="AQ1386" s="227"/>
    </row>
    <row r="1387" spans="1:43" s="13" customFormat="1" ht="12.75" outlineLevel="2" x14ac:dyDescent="0.2">
      <c r="A1387" s="360" t="s">
        <v>1995</v>
      </c>
      <c r="B1387" s="361" t="s">
        <v>2864</v>
      </c>
      <c r="C1387" s="362" t="s">
        <v>3644</v>
      </c>
      <c r="D1387" s="363"/>
      <c r="E1387" s="364"/>
      <c r="F1387" s="227">
        <v>0.41000000000000003</v>
      </c>
      <c r="G1387" s="227">
        <v>0</v>
      </c>
      <c r="H1387" s="227">
        <f t="shared" si="154"/>
        <v>0.41000000000000003</v>
      </c>
      <c r="I1387" s="437" t="str">
        <f t="shared" si="155"/>
        <v>N.M.</v>
      </c>
      <c r="J1387" s="437"/>
      <c r="K1387" s="365"/>
      <c r="L1387" s="18">
        <v>0</v>
      </c>
      <c r="M1387" s="234">
        <f t="shared" si="156"/>
        <v>0.41000000000000003</v>
      </c>
      <c r="N1387" s="365"/>
      <c r="O1387" s="18">
        <v>0.62</v>
      </c>
      <c r="P1387" s="234">
        <f t="shared" si="157"/>
        <v>-0.20999999999999996</v>
      </c>
      <c r="Q1387" s="353"/>
      <c r="R1387" s="226">
        <v>0</v>
      </c>
      <c r="S1387" s="226">
        <v>0</v>
      </c>
      <c r="T1387" s="227">
        <v>0</v>
      </c>
      <c r="U1387" s="227">
        <v>0</v>
      </c>
      <c r="V1387" s="227">
        <v>0</v>
      </c>
      <c r="W1387" s="227">
        <v>0</v>
      </c>
      <c r="X1387" s="227">
        <v>0</v>
      </c>
      <c r="Y1387" s="227">
        <v>0</v>
      </c>
      <c r="Z1387" s="227">
        <v>0</v>
      </c>
      <c r="AA1387" s="227">
        <v>0</v>
      </c>
      <c r="AB1387" s="227">
        <v>0</v>
      </c>
      <c r="AC1387" s="227">
        <v>0</v>
      </c>
      <c r="AD1387" s="227">
        <v>0</v>
      </c>
      <c r="AE1387" s="226">
        <v>0</v>
      </c>
      <c r="AF1387" s="227">
        <v>0</v>
      </c>
      <c r="AG1387" s="227">
        <v>20.85</v>
      </c>
      <c r="AH1387" s="227">
        <v>0</v>
      </c>
      <c r="AI1387" s="227">
        <v>0</v>
      </c>
      <c r="AJ1387" s="227">
        <v>0</v>
      </c>
      <c r="AK1387" s="227">
        <v>0</v>
      </c>
      <c r="AL1387" s="227">
        <v>0</v>
      </c>
      <c r="AM1387" s="227">
        <v>0</v>
      </c>
      <c r="AN1387" s="227">
        <v>0</v>
      </c>
      <c r="AO1387" s="227">
        <v>0.62</v>
      </c>
      <c r="AP1387" s="228">
        <v>0.41000000000000003</v>
      </c>
      <c r="AQ1387" s="227"/>
    </row>
    <row r="1388" spans="1:43" s="13" customFormat="1" ht="12.75" outlineLevel="2" x14ac:dyDescent="0.2">
      <c r="A1388" s="360" t="s">
        <v>1996</v>
      </c>
      <c r="B1388" s="361" t="s">
        <v>2865</v>
      </c>
      <c r="C1388" s="362" t="s">
        <v>3645</v>
      </c>
      <c r="D1388" s="363"/>
      <c r="E1388" s="364"/>
      <c r="F1388" s="227">
        <v>-85.98</v>
      </c>
      <c r="G1388" s="227">
        <v>6.87</v>
      </c>
      <c r="H1388" s="227">
        <f t="shared" si="154"/>
        <v>-92.850000000000009</v>
      </c>
      <c r="I1388" s="437" t="str">
        <f t="shared" si="155"/>
        <v>N.M.</v>
      </c>
      <c r="J1388" s="437"/>
      <c r="K1388" s="365"/>
      <c r="L1388" s="18">
        <v>6.87</v>
      </c>
      <c r="M1388" s="234">
        <f t="shared" si="156"/>
        <v>-92.850000000000009</v>
      </c>
      <c r="N1388" s="365"/>
      <c r="O1388" s="18">
        <v>-31.93</v>
      </c>
      <c r="P1388" s="234">
        <f t="shared" si="157"/>
        <v>-54.050000000000004</v>
      </c>
      <c r="Q1388" s="353"/>
      <c r="R1388" s="226">
        <v>0</v>
      </c>
      <c r="S1388" s="226">
        <v>0</v>
      </c>
      <c r="T1388" s="227">
        <v>0</v>
      </c>
      <c r="U1388" s="227">
        <v>0</v>
      </c>
      <c r="V1388" s="227">
        <v>0</v>
      </c>
      <c r="W1388" s="227">
        <v>0</v>
      </c>
      <c r="X1388" s="227">
        <v>0</v>
      </c>
      <c r="Y1388" s="227">
        <v>0</v>
      </c>
      <c r="Z1388" s="227">
        <v>0</v>
      </c>
      <c r="AA1388" s="227">
        <v>0</v>
      </c>
      <c r="AB1388" s="227">
        <v>45.42</v>
      </c>
      <c r="AC1388" s="227">
        <v>46.47</v>
      </c>
      <c r="AD1388" s="227">
        <v>6.87</v>
      </c>
      <c r="AE1388" s="226">
        <v>17.809999999999999</v>
      </c>
      <c r="AF1388" s="227">
        <v>19.990000000000002</v>
      </c>
      <c r="AG1388" s="227">
        <v>24.8</v>
      </c>
      <c r="AH1388" s="227">
        <v>159.08000000000001</v>
      </c>
      <c r="AI1388" s="227">
        <v>0</v>
      </c>
      <c r="AJ1388" s="227">
        <v>0</v>
      </c>
      <c r="AK1388" s="227">
        <v>0</v>
      </c>
      <c r="AL1388" s="227">
        <v>0</v>
      </c>
      <c r="AM1388" s="227">
        <v>0</v>
      </c>
      <c r="AN1388" s="227">
        <v>0</v>
      </c>
      <c r="AO1388" s="227">
        <v>-31.93</v>
      </c>
      <c r="AP1388" s="228">
        <v>-85.98</v>
      </c>
      <c r="AQ1388" s="227"/>
    </row>
    <row r="1389" spans="1:43" s="13" customFormat="1" ht="12.75" outlineLevel="2" x14ac:dyDescent="0.2">
      <c r="A1389" s="360" t="s">
        <v>1997</v>
      </c>
      <c r="B1389" s="361" t="s">
        <v>2866</v>
      </c>
      <c r="C1389" s="362" t="s">
        <v>3646</v>
      </c>
      <c r="D1389" s="363"/>
      <c r="E1389" s="364"/>
      <c r="F1389" s="227">
        <v>0</v>
      </c>
      <c r="G1389" s="227">
        <v>0</v>
      </c>
      <c r="H1389" s="227">
        <f t="shared" si="154"/>
        <v>0</v>
      </c>
      <c r="I1389" s="437">
        <f t="shared" si="155"/>
        <v>0</v>
      </c>
      <c r="J1389" s="437"/>
      <c r="K1389" s="365"/>
      <c r="L1389" s="18">
        <v>0</v>
      </c>
      <c r="M1389" s="234">
        <f t="shared" si="156"/>
        <v>0</v>
      </c>
      <c r="N1389" s="365"/>
      <c r="O1389" s="18">
        <v>0</v>
      </c>
      <c r="P1389" s="234">
        <f t="shared" si="157"/>
        <v>0</v>
      </c>
      <c r="Q1389" s="353"/>
      <c r="R1389" s="226">
        <v>0</v>
      </c>
      <c r="S1389" s="226">
        <v>0</v>
      </c>
      <c r="T1389" s="227">
        <v>0</v>
      </c>
      <c r="U1389" s="227">
        <v>0</v>
      </c>
      <c r="V1389" s="227">
        <v>0</v>
      </c>
      <c r="W1389" s="227">
        <v>0</v>
      </c>
      <c r="X1389" s="227">
        <v>0</v>
      </c>
      <c r="Y1389" s="227">
        <v>0</v>
      </c>
      <c r="Z1389" s="227">
        <v>0</v>
      </c>
      <c r="AA1389" s="227">
        <v>0</v>
      </c>
      <c r="AB1389" s="227">
        <v>0</v>
      </c>
      <c r="AC1389" s="227">
        <v>0</v>
      </c>
      <c r="AD1389" s="227">
        <v>0</v>
      </c>
      <c r="AE1389" s="226">
        <v>0</v>
      </c>
      <c r="AF1389" s="227">
        <v>0</v>
      </c>
      <c r="AG1389" s="227">
        <v>0</v>
      </c>
      <c r="AH1389" s="227">
        <v>0</v>
      </c>
      <c r="AI1389" s="227">
        <v>0</v>
      </c>
      <c r="AJ1389" s="227">
        <v>0</v>
      </c>
      <c r="AK1389" s="227">
        <v>0</v>
      </c>
      <c r="AL1389" s="227">
        <v>0</v>
      </c>
      <c r="AM1389" s="227">
        <v>-301.95</v>
      </c>
      <c r="AN1389" s="227">
        <v>0</v>
      </c>
      <c r="AO1389" s="227">
        <v>0</v>
      </c>
      <c r="AP1389" s="228">
        <v>0</v>
      </c>
      <c r="AQ1389" s="227"/>
    </row>
    <row r="1390" spans="1:43" s="13" customFormat="1" ht="12.75" outlineLevel="2" x14ac:dyDescent="0.2">
      <c r="A1390" s="360" t="s">
        <v>1998</v>
      </c>
      <c r="B1390" s="361" t="s">
        <v>2867</v>
      </c>
      <c r="C1390" s="362" t="s">
        <v>3647</v>
      </c>
      <c r="D1390" s="363"/>
      <c r="E1390" s="364"/>
      <c r="F1390" s="227">
        <v>198455949.05000001</v>
      </c>
      <c r="G1390" s="227">
        <v>87004735.129999995</v>
      </c>
      <c r="H1390" s="227">
        <f t="shared" ref="H1390:H1453" si="158">+F1390-G1390</f>
        <v>111451213.92000002</v>
      </c>
      <c r="I1390" s="437">
        <f t="shared" ref="I1390:I1453" si="159">IF(G1390&lt;0,IF(H1390=0,0,IF(OR(G1390=0,F1390=0),"N.M.",IF(ABS(H1390/G1390)&gt;=10,"N.M.",H1390/(-G1390)))),IF(H1390=0,0,IF(OR(G1390=0,F1390=0),"N.M.",IF(ABS(H1390/G1390)&gt;=10,"N.M.",H1390/G1390))))</f>
        <v>1.2809787163132305</v>
      </c>
      <c r="J1390" s="437"/>
      <c r="K1390" s="365"/>
      <c r="L1390" s="18">
        <v>87004735.129999995</v>
      </c>
      <c r="M1390" s="234">
        <f t="shared" ref="M1390:M1453" si="160">F1390-L1390</f>
        <v>111451213.92000002</v>
      </c>
      <c r="N1390" s="365"/>
      <c r="O1390" s="18">
        <v>164757012.59</v>
      </c>
      <c r="P1390" s="234">
        <f t="shared" ref="P1390:P1453" si="161">+F1390-O1390</f>
        <v>33698936.460000008</v>
      </c>
      <c r="Q1390" s="353"/>
      <c r="R1390" s="226">
        <v>47120539.289999999</v>
      </c>
      <c r="S1390" s="226">
        <v>10307222.810000001</v>
      </c>
      <c r="T1390" s="227">
        <v>15336413.1</v>
      </c>
      <c r="U1390" s="227">
        <v>23213053.199999999</v>
      </c>
      <c r="V1390" s="227">
        <v>30710812.5</v>
      </c>
      <c r="W1390" s="227">
        <v>33603176.259999998</v>
      </c>
      <c r="X1390" s="227">
        <v>35696022.939999998</v>
      </c>
      <c r="Y1390" s="227">
        <v>36356265.469999999</v>
      </c>
      <c r="Z1390" s="227">
        <v>39500247.670000002</v>
      </c>
      <c r="AA1390" s="227">
        <v>43643768.18</v>
      </c>
      <c r="AB1390" s="227">
        <v>56677816.310000002</v>
      </c>
      <c r="AC1390" s="227">
        <v>79801604.709999993</v>
      </c>
      <c r="AD1390" s="227">
        <v>87004735.129999995</v>
      </c>
      <c r="AE1390" s="226">
        <v>5296993.0599999996</v>
      </c>
      <c r="AF1390" s="227">
        <v>19149928</v>
      </c>
      <c r="AG1390" s="227">
        <v>39031678.640000001</v>
      </c>
      <c r="AH1390" s="227">
        <v>49318156.670000002</v>
      </c>
      <c r="AI1390" s="227">
        <v>59916405.920000002</v>
      </c>
      <c r="AJ1390" s="227">
        <v>71424938.489999995</v>
      </c>
      <c r="AK1390" s="227">
        <v>78532308.980000004</v>
      </c>
      <c r="AL1390" s="227">
        <v>92798523.590000004</v>
      </c>
      <c r="AM1390" s="227">
        <v>115988438.93000001</v>
      </c>
      <c r="AN1390" s="227">
        <v>140825103.81999999</v>
      </c>
      <c r="AO1390" s="227">
        <v>164757012.59</v>
      </c>
      <c r="AP1390" s="228">
        <v>198455949.05000001</v>
      </c>
      <c r="AQ1390" s="227"/>
    </row>
    <row r="1391" spans="1:43" s="13" customFormat="1" ht="12.75" outlineLevel="2" x14ac:dyDescent="0.2">
      <c r="A1391" s="360" t="s">
        <v>1999</v>
      </c>
      <c r="B1391" s="361" t="s">
        <v>2868</v>
      </c>
      <c r="C1391" s="362" t="s">
        <v>3648</v>
      </c>
      <c r="D1391" s="363"/>
      <c r="E1391" s="364"/>
      <c r="F1391" s="227">
        <v>198555.36000000002</v>
      </c>
      <c r="G1391" s="227">
        <v>0</v>
      </c>
      <c r="H1391" s="227">
        <f t="shared" si="158"/>
        <v>198555.36000000002</v>
      </c>
      <c r="I1391" s="437" t="str">
        <f t="shared" si="159"/>
        <v>N.M.</v>
      </c>
      <c r="J1391" s="437"/>
      <c r="K1391" s="365"/>
      <c r="L1391" s="18">
        <v>0</v>
      </c>
      <c r="M1391" s="234">
        <f t="shared" si="160"/>
        <v>198555.36000000002</v>
      </c>
      <c r="N1391" s="365"/>
      <c r="O1391" s="18">
        <v>0</v>
      </c>
      <c r="P1391" s="234">
        <f t="shared" si="161"/>
        <v>198555.36000000002</v>
      </c>
      <c r="Q1391" s="353"/>
      <c r="R1391" s="226">
        <v>0</v>
      </c>
      <c r="S1391" s="226">
        <v>0</v>
      </c>
      <c r="T1391" s="227">
        <v>0</v>
      </c>
      <c r="U1391" s="227">
        <v>0</v>
      </c>
      <c r="V1391" s="227">
        <v>0</v>
      </c>
      <c r="W1391" s="227">
        <v>0</v>
      </c>
      <c r="X1391" s="227">
        <v>0</v>
      </c>
      <c r="Y1391" s="227">
        <v>0</v>
      </c>
      <c r="Z1391" s="227">
        <v>0</v>
      </c>
      <c r="AA1391" s="227">
        <v>0</v>
      </c>
      <c r="AB1391" s="227">
        <v>0</v>
      </c>
      <c r="AC1391" s="227">
        <v>0</v>
      </c>
      <c r="AD1391" s="227">
        <v>0</v>
      </c>
      <c r="AE1391" s="226">
        <v>0</v>
      </c>
      <c r="AF1391" s="227">
        <v>0</v>
      </c>
      <c r="AG1391" s="227">
        <v>0</v>
      </c>
      <c r="AH1391" s="227">
        <v>0</v>
      </c>
      <c r="AI1391" s="227">
        <v>0</v>
      </c>
      <c r="AJ1391" s="227">
        <v>0</v>
      </c>
      <c r="AK1391" s="227">
        <v>0</v>
      </c>
      <c r="AL1391" s="227">
        <v>0</v>
      </c>
      <c r="AM1391" s="227">
        <v>0</v>
      </c>
      <c r="AN1391" s="227">
        <v>0</v>
      </c>
      <c r="AO1391" s="227">
        <v>0</v>
      </c>
      <c r="AP1391" s="228">
        <v>198555.36000000002</v>
      </c>
      <c r="AQ1391" s="227"/>
    </row>
    <row r="1392" spans="1:43" s="13" customFormat="1" ht="12.75" outlineLevel="2" x14ac:dyDescent="0.2">
      <c r="A1392" s="360" t="s">
        <v>2000</v>
      </c>
      <c r="B1392" s="361" t="s">
        <v>2869</v>
      </c>
      <c r="C1392" s="362" t="s">
        <v>3649</v>
      </c>
      <c r="D1392" s="363"/>
      <c r="E1392" s="364"/>
      <c r="F1392" s="227">
        <v>64008478.399999999</v>
      </c>
      <c r="G1392" s="227">
        <v>68331914.900000006</v>
      </c>
      <c r="H1392" s="227">
        <f t="shared" si="158"/>
        <v>-4323436.5000000075</v>
      </c>
      <c r="I1392" s="437">
        <f t="shared" si="159"/>
        <v>-6.3271115793068558E-2</v>
      </c>
      <c r="J1392" s="437"/>
      <c r="K1392" s="365"/>
      <c r="L1392" s="18">
        <v>68331914.900000006</v>
      </c>
      <c r="M1392" s="234">
        <f t="shared" si="160"/>
        <v>-4323436.5000000075</v>
      </c>
      <c r="N1392" s="365"/>
      <c r="O1392" s="18">
        <v>63557502.5</v>
      </c>
      <c r="P1392" s="234">
        <f t="shared" si="161"/>
        <v>450975.89999999851</v>
      </c>
      <c r="Q1392" s="353"/>
      <c r="R1392" s="226">
        <v>56764693.020000003</v>
      </c>
      <c r="S1392" s="226">
        <v>5297879.13</v>
      </c>
      <c r="T1392" s="227">
        <v>11071226.880000001</v>
      </c>
      <c r="U1392" s="227">
        <v>16220510.890000001</v>
      </c>
      <c r="V1392" s="227">
        <v>21995799.93</v>
      </c>
      <c r="W1392" s="227">
        <v>27516507.850000001</v>
      </c>
      <c r="X1392" s="227">
        <v>33393929.989999998</v>
      </c>
      <c r="Y1392" s="227">
        <v>39206837.590000004</v>
      </c>
      <c r="Z1392" s="227">
        <v>45754518.640000001</v>
      </c>
      <c r="AA1392" s="227">
        <v>51399449.07</v>
      </c>
      <c r="AB1392" s="227">
        <v>57840475.450000003</v>
      </c>
      <c r="AC1392" s="227">
        <v>62989093.549999997</v>
      </c>
      <c r="AD1392" s="227">
        <v>68331914.900000006</v>
      </c>
      <c r="AE1392" s="226">
        <v>5855028.7999999998</v>
      </c>
      <c r="AF1392" s="227">
        <v>11648307.07</v>
      </c>
      <c r="AG1392" s="227">
        <v>18279839.390000001</v>
      </c>
      <c r="AH1392" s="227">
        <v>23944593.670000002</v>
      </c>
      <c r="AI1392" s="227">
        <v>30074984.09</v>
      </c>
      <c r="AJ1392" s="227">
        <v>34795887.590000004</v>
      </c>
      <c r="AK1392" s="227">
        <v>41904788.590000004</v>
      </c>
      <c r="AL1392" s="227">
        <v>47944168.369999997</v>
      </c>
      <c r="AM1392" s="227">
        <v>53714357.409999996</v>
      </c>
      <c r="AN1392" s="227">
        <v>58010011.530000001</v>
      </c>
      <c r="AO1392" s="227">
        <v>63557502.5</v>
      </c>
      <c r="AP1392" s="228">
        <v>64008478.399999999</v>
      </c>
      <c r="AQ1392" s="227"/>
    </row>
    <row r="1393" spans="1:43" s="13" customFormat="1" ht="12.75" outlineLevel="2" x14ac:dyDescent="0.2">
      <c r="A1393" s="360" t="s">
        <v>2001</v>
      </c>
      <c r="B1393" s="361" t="s">
        <v>2870</v>
      </c>
      <c r="C1393" s="362" t="s">
        <v>3650</v>
      </c>
      <c r="D1393" s="363"/>
      <c r="E1393" s="364"/>
      <c r="F1393" s="227">
        <v>1070</v>
      </c>
      <c r="G1393" s="227">
        <v>4423.62</v>
      </c>
      <c r="H1393" s="227">
        <f t="shared" si="158"/>
        <v>-3353.62</v>
      </c>
      <c r="I1393" s="437">
        <f t="shared" si="159"/>
        <v>-0.75811665558976582</v>
      </c>
      <c r="J1393" s="437"/>
      <c r="K1393" s="365"/>
      <c r="L1393" s="18">
        <v>4423.62</v>
      </c>
      <c r="M1393" s="234">
        <f t="shared" si="160"/>
        <v>-3353.62</v>
      </c>
      <c r="N1393" s="365"/>
      <c r="O1393" s="18">
        <v>-511.52000000000004</v>
      </c>
      <c r="P1393" s="234">
        <f t="shared" si="161"/>
        <v>1581.52</v>
      </c>
      <c r="Q1393" s="353"/>
      <c r="R1393" s="226">
        <v>1052.6400000000001</v>
      </c>
      <c r="S1393" s="226">
        <v>413.59000000000003</v>
      </c>
      <c r="T1393" s="227">
        <v>1158.74</v>
      </c>
      <c r="U1393" s="227">
        <v>1027.79</v>
      </c>
      <c r="V1393" s="227">
        <v>1106.95</v>
      </c>
      <c r="W1393" s="227">
        <v>1020.53</v>
      </c>
      <c r="X1393" s="227">
        <v>1512.63</v>
      </c>
      <c r="Y1393" s="227">
        <v>2728.34</v>
      </c>
      <c r="Z1393" s="227">
        <v>4540.26</v>
      </c>
      <c r="AA1393" s="227">
        <v>4752.7300000000005</v>
      </c>
      <c r="AB1393" s="227">
        <v>4649.2700000000004</v>
      </c>
      <c r="AC1393" s="227">
        <v>4519.96</v>
      </c>
      <c r="AD1393" s="227">
        <v>4423.62</v>
      </c>
      <c r="AE1393" s="226">
        <v>450.03000000000003</v>
      </c>
      <c r="AF1393" s="227">
        <v>292.56</v>
      </c>
      <c r="AG1393" s="227">
        <v>204.93</v>
      </c>
      <c r="AH1393" s="227">
        <v>-517.91999999999996</v>
      </c>
      <c r="AI1393" s="227">
        <v>-715.38</v>
      </c>
      <c r="AJ1393" s="227">
        <v>-585.96</v>
      </c>
      <c r="AK1393" s="227">
        <v>-31.61</v>
      </c>
      <c r="AL1393" s="227">
        <v>-87.83</v>
      </c>
      <c r="AM1393" s="227">
        <v>-214.17000000000002</v>
      </c>
      <c r="AN1393" s="227">
        <v>-301.68</v>
      </c>
      <c r="AO1393" s="227">
        <v>-511.52000000000004</v>
      </c>
      <c r="AP1393" s="228">
        <v>1070</v>
      </c>
      <c r="AQ1393" s="227"/>
    </row>
    <row r="1394" spans="1:43" s="13" customFormat="1" ht="12.75" outlineLevel="2" x14ac:dyDescent="0.2">
      <c r="A1394" s="360" t="s">
        <v>2002</v>
      </c>
      <c r="B1394" s="361" t="s">
        <v>2871</v>
      </c>
      <c r="C1394" s="362" t="s">
        <v>3651</v>
      </c>
      <c r="D1394" s="363"/>
      <c r="E1394" s="364"/>
      <c r="F1394" s="227">
        <v>-198559.81</v>
      </c>
      <c r="G1394" s="227">
        <v>15492.42</v>
      </c>
      <c r="H1394" s="227">
        <f t="shared" si="158"/>
        <v>-214052.23</v>
      </c>
      <c r="I1394" s="437" t="str">
        <f t="shared" si="159"/>
        <v>N.M.</v>
      </c>
      <c r="J1394" s="437"/>
      <c r="K1394" s="365"/>
      <c r="L1394" s="18">
        <v>15492.42</v>
      </c>
      <c r="M1394" s="234">
        <f t="shared" si="160"/>
        <v>-214052.23</v>
      </c>
      <c r="N1394" s="365"/>
      <c r="O1394" s="18">
        <v>-52481.3</v>
      </c>
      <c r="P1394" s="234">
        <f t="shared" si="161"/>
        <v>-146078.51</v>
      </c>
      <c r="Q1394" s="353"/>
      <c r="R1394" s="226">
        <v>13559.29</v>
      </c>
      <c r="S1394" s="226">
        <v>167.95000000000002</v>
      </c>
      <c r="T1394" s="227">
        <v>2757.54</v>
      </c>
      <c r="U1394" s="227">
        <v>3220.15</v>
      </c>
      <c r="V1394" s="227">
        <v>4983.87</v>
      </c>
      <c r="W1394" s="227">
        <v>5632.46</v>
      </c>
      <c r="X1394" s="227">
        <v>6651.1500000000005</v>
      </c>
      <c r="Y1394" s="227">
        <v>11004.93</v>
      </c>
      <c r="Z1394" s="227">
        <v>18913.8</v>
      </c>
      <c r="AA1394" s="227">
        <v>20800.670000000002</v>
      </c>
      <c r="AB1394" s="227">
        <v>19772.310000000001</v>
      </c>
      <c r="AC1394" s="227">
        <v>17688.41</v>
      </c>
      <c r="AD1394" s="227">
        <v>15492.42</v>
      </c>
      <c r="AE1394" s="226">
        <v>-1866.39</v>
      </c>
      <c r="AF1394" s="227">
        <v>-1130.8600000000001</v>
      </c>
      <c r="AG1394" s="227">
        <v>-3016.4700000000003</v>
      </c>
      <c r="AH1394" s="227">
        <v>-9327.76</v>
      </c>
      <c r="AI1394" s="227">
        <v>-14083.14</v>
      </c>
      <c r="AJ1394" s="227">
        <v>-18865.920000000002</v>
      </c>
      <c r="AK1394" s="227">
        <v>-15993.27</v>
      </c>
      <c r="AL1394" s="227">
        <v>-22340.91</v>
      </c>
      <c r="AM1394" s="227">
        <v>-35313.300000000003</v>
      </c>
      <c r="AN1394" s="227">
        <v>-42803.770000000004</v>
      </c>
      <c r="AO1394" s="227">
        <v>-52481.3</v>
      </c>
      <c r="AP1394" s="228">
        <v>-198559.81</v>
      </c>
      <c r="AQ1394" s="227"/>
    </row>
    <row r="1395" spans="1:43" s="13" customFormat="1" ht="12.75" outlineLevel="2" x14ac:dyDescent="0.2">
      <c r="A1395" s="360" t="s">
        <v>2003</v>
      </c>
      <c r="B1395" s="361" t="s">
        <v>2872</v>
      </c>
      <c r="C1395" s="362" t="s">
        <v>3652</v>
      </c>
      <c r="D1395" s="363"/>
      <c r="E1395" s="364"/>
      <c r="F1395" s="227">
        <v>28929634.629999999</v>
      </c>
      <c r="G1395" s="227">
        <v>25032375.039999999</v>
      </c>
      <c r="H1395" s="227">
        <f t="shared" si="158"/>
        <v>3897259.59</v>
      </c>
      <c r="I1395" s="437">
        <f t="shared" si="159"/>
        <v>0.15568876639841203</v>
      </c>
      <c r="J1395" s="437"/>
      <c r="K1395" s="365"/>
      <c r="L1395" s="18">
        <v>25032375.039999999</v>
      </c>
      <c r="M1395" s="234">
        <f t="shared" si="160"/>
        <v>3897259.59</v>
      </c>
      <c r="N1395" s="365"/>
      <c r="O1395" s="18">
        <v>27347088</v>
      </c>
      <c r="P1395" s="234">
        <f t="shared" si="161"/>
        <v>1582546.629999999</v>
      </c>
      <c r="Q1395" s="353"/>
      <c r="R1395" s="226">
        <v>17289750</v>
      </c>
      <c r="S1395" s="226">
        <v>348330</v>
      </c>
      <c r="T1395" s="227">
        <v>4727255</v>
      </c>
      <c r="U1395" s="227">
        <v>5879659</v>
      </c>
      <c r="V1395" s="227">
        <v>7013303.04</v>
      </c>
      <c r="W1395" s="227">
        <v>9254081.0399999991</v>
      </c>
      <c r="X1395" s="227">
        <v>13478780.039999999</v>
      </c>
      <c r="Y1395" s="227">
        <v>17931118.039999999</v>
      </c>
      <c r="Z1395" s="227">
        <v>22094266.039999999</v>
      </c>
      <c r="AA1395" s="227">
        <v>22585953.039999999</v>
      </c>
      <c r="AB1395" s="227">
        <v>22435702.039999999</v>
      </c>
      <c r="AC1395" s="227">
        <v>22524708.039999999</v>
      </c>
      <c r="AD1395" s="227">
        <v>25032375.039999999</v>
      </c>
      <c r="AE1395" s="226">
        <v>3295763</v>
      </c>
      <c r="AF1395" s="227">
        <v>6044321</v>
      </c>
      <c r="AG1395" s="227">
        <v>6170190</v>
      </c>
      <c r="AH1395" s="227">
        <v>9013093</v>
      </c>
      <c r="AI1395" s="227">
        <v>11540949</v>
      </c>
      <c r="AJ1395" s="227">
        <v>15227313</v>
      </c>
      <c r="AK1395" s="227">
        <v>20486958</v>
      </c>
      <c r="AL1395" s="227">
        <v>24772255</v>
      </c>
      <c r="AM1395" s="227">
        <v>25385062</v>
      </c>
      <c r="AN1395" s="227">
        <v>25730317</v>
      </c>
      <c r="AO1395" s="227">
        <v>27347088</v>
      </c>
      <c r="AP1395" s="228">
        <v>28929634.629999999</v>
      </c>
      <c r="AQ1395" s="227"/>
    </row>
    <row r="1396" spans="1:43" s="13" customFormat="1" ht="12.75" outlineLevel="2" x14ac:dyDescent="0.2">
      <c r="A1396" s="360" t="s">
        <v>2004</v>
      </c>
      <c r="B1396" s="361" t="s">
        <v>2873</v>
      </c>
      <c r="C1396" s="362" t="s">
        <v>3653</v>
      </c>
      <c r="D1396" s="363"/>
      <c r="E1396" s="364"/>
      <c r="F1396" s="227">
        <v>2275755.77</v>
      </c>
      <c r="G1396" s="227">
        <v>2123915.36</v>
      </c>
      <c r="H1396" s="227">
        <f t="shared" si="158"/>
        <v>151840.41000000015</v>
      </c>
      <c r="I1396" s="437">
        <f t="shared" si="159"/>
        <v>7.1490800838692636E-2</v>
      </c>
      <c r="J1396" s="437"/>
      <c r="K1396" s="365"/>
      <c r="L1396" s="18">
        <v>2123915.36</v>
      </c>
      <c r="M1396" s="234">
        <f t="shared" si="160"/>
        <v>151840.41000000015</v>
      </c>
      <c r="N1396" s="365"/>
      <c r="O1396" s="18">
        <v>2083810.64</v>
      </c>
      <c r="P1396" s="234">
        <f t="shared" si="161"/>
        <v>191945.13000000012</v>
      </c>
      <c r="Q1396" s="353"/>
      <c r="R1396" s="226">
        <v>2794783.9</v>
      </c>
      <c r="S1396" s="226">
        <v>181206.45</v>
      </c>
      <c r="T1396" s="227">
        <v>356609.49</v>
      </c>
      <c r="U1396" s="227">
        <v>535769.18000000005</v>
      </c>
      <c r="V1396" s="227">
        <v>709720.98</v>
      </c>
      <c r="W1396" s="227">
        <v>884043.8</v>
      </c>
      <c r="X1396" s="227">
        <v>1069360.42</v>
      </c>
      <c r="Y1396" s="227">
        <v>1244764.99</v>
      </c>
      <c r="Z1396" s="227">
        <v>1420863.28</v>
      </c>
      <c r="AA1396" s="227">
        <v>1593608.1600000001</v>
      </c>
      <c r="AB1396" s="227">
        <v>1769346.35</v>
      </c>
      <c r="AC1396" s="227">
        <v>1947553.4300000002</v>
      </c>
      <c r="AD1396" s="227">
        <v>2123915.36</v>
      </c>
      <c r="AE1396" s="226">
        <v>177120.98</v>
      </c>
      <c r="AF1396" s="227">
        <v>353897.69</v>
      </c>
      <c r="AG1396" s="227">
        <v>531663.89</v>
      </c>
      <c r="AH1396" s="227">
        <v>713017.70000000007</v>
      </c>
      <c r="AI1396" s="227">
        <v>903740.43</v>
      </c>
      <c r="AJ1396" s="227">
        <v>1122147.82</v>
      </c>
      <c r="AK1396" s="227">
        <v>1313974.01</v>
      </c>
      <c r="AL1396" s="227">
        <v>1506048.46</v>
      </c>
      <c r="AM1396" s="227">
        <v>1696666.94</v>
      </c>
      <c r="AN1396" s="227">
        <v>1891027.19</v>
      </c>
      <c r="AO1396" s="227">
        <v>2083810.64</v>
      </c>
      <c r="AP1396" s="228">
        <v>2275755.77</v>
      </c>
      <c r="AQ1396" s="227"/>
    </row>
    <row r="1397" spans="1:43" s="13" customFormat="1" ht="12.75" outlineLevel="2" x14ac:dyDescent="0.2">
      <c r="A1397" s="360" t="s">
        <v>2005</v>
      </c>
      <c r="B1397" s="361" t="s">
        <v>2874</v>
      </c>
      <c r="C1397" s="362" t="s">
        <v>3654</v>
      </c>
      <c r="D1397" s="363"/>
      <c r="E1397" s="364"/>
      <c r="F1397" s="227">
        <v>-1430889.74</v>
      </c>
      <c r="G1397" s="227">
        <v>-1427032.55</v>
      </c>
      <c r="H1397" s="227">
        <f t="shared" si="158"/>
        <v>-3857.1899999999441</v>
      </c>
      <c r="I1397" s="437">
        <f t="shared" si="159"/>
        <v>-2.7029446525238293E-3</v>
      </c>
      <c r="J1397" s="437"/>
      <c r="K1397" s="365"/>
      <c r="L1397" s="18">
        <v>-1427032.55</v>
      </c>
      <c r="M1397" s="234">
        <f t="shared" si="160"/>
        <v>-3857.1899999999441</v>
      </c>
      <c r="N1397" s="365"/>
      <c r="O1397" s="18">
        <v>-1311316.8500000001</v>
      </c>
      <c r="P1397" s="234">
        <f t="shared" si="161"/>
        <v>-119572.8899999999</v>
      </c>
      <c r="Q1397" s="353"/>
      <c r="R1397" s="226">
        <v>-1423038.13</v>
      </c>
      <c r="S1397" s="226">
        <v>-119572.89</v>
      </c>
      <c r="T1397" s="227">
        <v>-239145.77000000002</v>
      </c>
      <c r="U1397" s="227">
        <v>-358718.66000000003</v>
      </c>
      <c r="V1397" s="227">
        <v>-478291.76</v>
      </c>
      <c r="W1397" s="227">
        <v>-597864.65</v>
      </c>
      <c r="X1397" s="227">
        <v>-717437.75</v>
      </c>
      <c r="Y1397" s="227">
        <v>-837010.64</v>
      </c>
      <c r="Z1397" s="227">
        <v>-956583.53</v>
      </c>
      <c r="AA1397" s="227">
        <v>-1072299.44</v>
      </c>
      <c r="AB1397" s="227">
        <v>-1187886.56</v>
      </c>
      <c r="AC1397" s="227">
        <v>-1307459.6600000001</v>
      </c>
      <c r="AD1397" s="227">
        <v>-1427032.55</v>
      </c>
      <c r="AE1397" s="226">
        <v>-119572.89</v>
      </c>
      <c r="AF1397" s="227">
        <v>-239145.77000000002</v>
      </c>
      <c r="AG1397" s="227">
        <v>-358718.66000000003</v>
      </c>
      <c r="AH1397" s="227">
        <v>-478291.76</v>
      </c>
      <c r="AI1397" s="227">
        <v>-593878.88</v>
      </c>
      <c r="AJ1397" s="227">
        <v>-713451.98</v>
      </c>
      <c r="AK1397" s="227">
        <v>-833024.87</v>
      </c>
      <c r="AL1397" s="227">
        <v>-952597.76</v>
      </c>
      <c r="AM1397" s="227">
        <v>-1072170.8600000001</v>
      </c>
      <c r="AN1397" s="227">
        <v>-1191743.75</v>
      </c>
      <c r="AO1397" s="227">
        <v>-1311316.8500000001</v>
      </c>
      <c r="AP1397" s="228">
        <v>-1430889.74</v>
      </c>
      <c r="AQ1397" s="227"/>
    </row>
    <row r="1398" spans="1:43" s="13" customFormat="1" ht="12.75" outlineLevel="2" x14ac:dyDescent="0.2">
      <c r="A1398" s="360" t="s">
        <v>2006</v>
      </c>
      <c r="B1398" s="361" t="s">
        <v>2875</v>
      </c>
      <c r="C1398" s="362" t="s">
        <v>3655</v>
      </c>
      <c r="D1398" s="363"/>
      <c r="E1398" s="364"/>
      <c r="F1398" s="227">
        <v>844756.97</v>
      </c>
      <c r="G1398" s="227">
        <v>848462.4</v>
      </c>
      <c r="H1398" s="227">
        <f t="shared" si="158"/>
        <v>-3705.4300000000512</v>
      </c>
      <c r="I1398" s="437">
        <f t="shared" si="159"/>
        <v>-4.3672294729855459E-3</v>
      </c>
      <c r="J1398" s="437"/>
      <c r="K1398" s="365"/>
      <c r="L1398" s="18">
        <v>848462.4</v>
      </c>
      <c r="M1398" s="234">
        <f t="shared" si="160"/>
        <v>-3705.4300000000512</v>
      </c>
      <c r="N1398" s="365"/>
      <c r="O1398" s="18">
        <v>775540.35</v>
      </c>
      <c r="P1398" s="234">
        <f t="shared" si="161"/>
        <v>69216.62</v>
      </c>
      <c r="Q1398" s="353"/>
      <c r="R1398" s="226">
        <v>992949.39</v>
      </c>
      <c r="S1398" s="226">
        <v>70799.66</v>
      </c>
      <c r="T1398" s="227">
        <v>139729.08000000002</v>
      </c>
      <c r="U1398" s="227">
        <v>210187.27000000002</v>
      </c>
      <c r="V1398" s="227">
        <v>281718.07</v>
      </c>
      <c r="W1398" s="227">
        <v>352673.35000000003</v>
      </c>
      <c r="X1398" s="227">
        <v>422708.58</v>
      </c>
      <c r="Y1398" s="227">
        <v>493523.68</v>
      </c>
      <c r="Z1398" s="227">
        <v>563207.96</v>
      </c>
      <c r="AA1398" s="227">
        <v>635320.03</v>
      </c>
      <c r="AB1398" s="227">
        <v>707449.6</v>
      </c>
      <c r="AC1398" s="227">
        <v>779206.56</v>
      </c>
      <c r="AD1398" s="227">
        <v>848462.4</v>
      </c>
      <c r="AE1398" s="226">
        <v>70068.990000000005</v>
      </c>
      <c r="AF1398" s="227">
        <v>140000.86000000002</v>
      </c>
      <c r="AG1398" s="227">
        <v>210326.74</v>
      </c>
      <c r="AH1398" s="227">
        <v>283084.79999999999</v>
      </c>
      <c r="AI1398" s="227">
        <v>356902.45</v>
      </c>
      <c r="AJ1398" s="227">
        <v>426428.99</v>
      </c>
      <c r="AK1398" s="227">
        <v>496510</v>
      </c>
      <c r="AL1398" s="227">
        <v>565617.37</v>
      </c>
      <c r="AM1398" s="227">
        <v>634522.55000000005</v>
      </c>
      <c r="AN1398" s="227">
        <v>704618.36</v>
      </c>
      <c r="AO1398" s="227">
        <v>775540.35</v>
      </c>
      <c r="AP1398" s="228">
        <v>844756.97</v>
      </c>
      <c r="AQ1398" s="227"/>
    </row>
    <row r="1399" spans="1:43" s="13" customFormat="1" ht="12.75" outlineLevel="2" x14ac:dyDescent="0.2">
      <c r="A1399" s="360" t="s">
        <v>2007</v>
      </c>
      <c r="B1399" s="361" t="s">
        <v>2876</v>
      </c>
      <c r="C1399" s="362" t="s">
        <v>3656</v>
      </c>
      <c r="D1399" s="363"/>
      <c r="E1399" s="364"/>
      <c r="F1399" s="227">
        <v>1152426.75</v>
      </c>
      <c r="G1399" s="227">
        <v>493976.05</v>
      </c>
      <c r="H1399" s="227">
        <f t="shared" si="158"/>
        <v>658450.69999999995</v>
      </c>
      <c r="I1399" s="437">
        <f t="shared" si="159"/>
        <v>1.3329607781591839</v>
      </c>
      <c r="J1399" s="437"/>
      <c r="K1399" s="365"/>
      <c r="L1399" s="18">
        <v>493976.05</v>
      </c>
      <c r="M1399" s="234">
        <f t="shared" si="160"/>
        <v>658450.69999999995</v>
      </c>
      <c r="N1399" s="365"/>
      <c r="O1399" s="18">
        <v>687541.38</v>
      </c>
      <c r="P1399" s="234">
        <f t="shared" si="161"/>
        <v>464885.37</v>
      </c>
      <c r="Q1399" s="353"/>
      <c r="R1399" s="226">
        <v>209229.09</v>
      </c>
      <c r="S1399" s="226">
        <v>24410.44</v>
      </c>
      <c r="T1399" s="227">
        <v>44441.94</v>
      </c>
      <c r="U1399" s="227">
        <v>72561.16</v>
      </c>
      <c r="V1399" s="227">
        <v>105773.27</v>
      </c>
      <c r="W1399" s="227">
        <v>111711.34</v>
      </c>
      <c r="X1399" s="227">
        <v>118118.12</v>
      </c>
      <c r="Y1399" s="227">
        <v>127805.53</v>
      </c>
      <c r="Z1399" s="227">
        <v>162159.45000000001</v>
      </c>
      <c r="AA1399" s="227">
        <v>203106.14</v>
      </c>
      <c r="AB1399" s="227">
        <v>296398.02</v>
      </c>
      <c r="AC1399" s="227">
        <v>418530.64</v>
      </c>
      <c r="AD1399" s="227">
        <v>493976.05</v>
      </c>
      <c r="AE1399" s="226">
        <v>4746.83</v>
      </c>
      <c r="AF1399" s="227">
        <v>58623.360000000001</v>
      </c>
      <c r="AG1399" s="227">
        <v>138658.72</v>
      </c>
      <c r="AH1399" s="227">
        <v>185629.66</v>
      </c>
      <c r="AI1399" s="227">
        <v>205173.67</v>
      </c>
      <c r="AJ1399" s="227">
        <v>282500.94</v>
      </c>
      <c r="AK1399" s="227">
        <v>295505.47000000003</v>
      </c>
      <c r="AL1399" s="227">
        <v>313228.99</v>
      </c>
      <c r="AM1399" s="227">
        <v>448533.72000000003</v>
      </c>
      <c r="AN1399" s="227">
        <v>590566.25</v>
      </c>
      <c r="AO1399" s="227">
        <v>687541.38</v>
      </c>
      <c r="AP1399" s="228">
        <v>1152426.75</v>
      </c>
      <c r="AQ1399" s="227"/>
    </row>
    <row r="1400" spans="1:43" s="13" customFormat="1" ht="12.75" outlineLevel="2" x14ac:dyDescent="0.2">
      <c r="A1400" s="360" t="s">
        <v>2008</v>
      </c>
      <c r="B1400" s="361" t="s">
        <v>2877</v>
      </c>
      <c r="C1400" s="362" t="s">
        <v>3657</v>
      </c>
      <c r="D1400" s="363"/>
      <c r="E1400" s="364"/>
      <c r="F1400" s="227">
        <v>-310862.16000000003</v>
      </c>
      <c r="G1400" s="227">
        <v>-143218.20000000001</v>
      </c>
      <c r="H1400" s="227">
        <f t="shared" si="158"/>
        <v>-167643.96000000002</v>
      </c>
      <c r="I1400" s="437">
        <f t="shared" si="159"/>
        <v>-1.1705492737654852</v>
      </c>
      <c r="J1400" s="437"/>
      <c r="K1400" s="365"/>
      <c r="L1400" s="18">
        <v>-143218.20000000001</v>
      </c>
      <c r="M1400" s="234">
        <f t="shared" si="160"/>
        <v>-167643.96000000002</v>
      </c>
      <c r="N1400" s="365"/>
      <c r="O1400" s="18">
        <v>-146532.95000000001</v>
      </c>
      <c r="P1400" s="234">
        <f t="shared" si="161"/>
        <v>-164329.21000000002</v>
      </c>
      <c r="Q1400" s="353"/>
      <c r="R1400" s="226">
        <v>-61727.01</v>
      </c>
      <c r="S1400" s="226">
        <v>-8504.42</v>
      </c>
      <c r="T1400" s="227">
        <v>-19025.66</v>
      </c>
      <c r="U1400" s="227">
        <v>-26718.45</v>
      </c>
      <c r="V1400" s="227">
        <v>-30391.48</v>
      </c>
      <c r="W1400" s="227">
        <v>-34495.43</v>
      </c>
      <c r="X1400" s="227">
        <v>-37765.61</v>
      </c>
      <c r="Y1400" s="227">
        <v>-45096.68</v>
      </c>
      <c r="Z1400" s="227">
        <v>-60571.18</v>
      </c>
      <c r="AA1400" s="227">
        <v>-80141.22</v>
      </c>
      <c r="AB1400" s="227">
        <v>-95198.24</v>
      </c>
      <c r="AC1400" s="227">
        <v>-100800.90000000001</v>
      </c>
      <c r="AD1400" s="227">
        <v>-143218.20000000001</v>
      </c>
      <c r="AE1400" s="226">
        <v>-3877.98</v>
      </c>
      <c r="AF1400" s="227">
        <v>-19877.61</v>
      </c>
      <c r="AG1400" s="227">
        <v>-32863.24</v>
      </c>
      <c r="AH1400" s="227">
        <v>-45398.07</v>
      </c>
      <c r="AI1400" s="227">
        <v>-57544.46</v>
      </c>
      <c r="AJ1400" s="227">
        <v>-75796.36</v>
      </c>
      <c r="AK1400" s="227">
        <v>-83924.790000000008</v>
      </c>
      <c r="AL1400" s="227">
        <v>-96904.33</v>
      </c>
      <c r="AM1400" s="227">
        <v>-142445.89000000001</v>
      </c>
      <c r="AN1400" s="227">
        <v>-144429.82</v>
      </c>
      <c r="AO1400" s="227">
        <v>-146532.95000000001</v>
      </c>
      <c r="AP1400" s="228">
        <v>-310862.16000000003</v>
      </c>
      <c r="AQ1400" s="227"/>
    </row>
    <row r="1401" spans="1:43" s="13" customFormat="1" ht="12.75" outlineLevel="2" x14ac:dyDescent="0.2">
      <c r="A1401" s="360" t="s">
        <v>2009</v>
      </c>
      <c r="B1401" s="361" t="s">
        <v>2878</v>
      </c>
      <c r="C1401" s="362" t="s">
        <v>3658</v>
      </c>
      <c r="D1401" s="363"/>
      <c r="E1401" s="364"/>
      <c r="F1401" s="227">
        <v>29961967.920000002</v>
      </c>
      <c r="G1401" s="227">
        <v>13547078.109999999</v>
      </c>
      <c r="H1401" s="227">
        <f t="shared" si="158"/>
        <v>16414889.810000002</v>
      </c>
      <c r="I1401" s="437">
        <f t="shared" si="159"/>
        <v>1.2116922687470946</v>
      </c>
      <c r="J1401" s="437"/>
      <c r="K1401" s="365"/>
      <c r="L1401" s="18">
        <v>13547078.109999999</v>
      </c>
      <c r="M1401" s="234">
        <f t="shared" si="160"/>
        <v>16414889.810000002</v>
      </c>
      <c r="N1401" s="365"/>
      <c r="O1401" s="18">
        <v>28113985.460000001</v>
      </c>
      <c r="P1401" s="234">
        <f t="shared" si="161"/>
        <v>1847982.4600000009</v>
      </c>
      <c r="Q1401" s="353"/>
      <c r="R1401" s="226">
        <v>3879655.4</v>
      </c>
      <c r="S1401" s="226">
        <v>308585.71000000002</v>
      </c>
      <c r="T1401" s="227">
        <v>2202523.02</v>
      </c>
      <c r="U1401" s="227">
        <v>2422522</v>
      </c>
      <c r="V1401" s="227">
        <v>2625852.02</v>
      </c>
      <c r="W1401" s="227">
        <v>3211715.69</v>
      </c>
      <c r="X1401" s="227">
        <v>4508246.6399999997</v>
      </c>
      <c r="Y1401" s="227">
        <v>6079343.4699999997</v>
      </c>
      <c r="Z1401" s="227">
        <v>8669681.9199999999</v>
      </c>
      <c r="AA1401" s="227">
        <v>10766240.93</v>
      </c>
      <c r="AB1401" s="227">
        <v>11956864.52</v>
      </c>
      <c r="AC1401" s="227">
        <v>12628830.15</v>
      </c>
      <c r="AD1401" s="227">
        <v>13547078.109999999</v>
      </c>
      <c r="AE1401" s="226">
        <v>5037651.07</v>
      </c>
      <c r="AF1401" s="227">
        <v>5993983.0700000003</v>
      </c>
      <c r="AG1401" s="227">
        <v>6449813.7300000004</v>
      </c>
      <c r="AH1401" s="227">
        <v>8949851.8599999994</v>
      </c>
      <c r="AI1401" s="227">
        <v>11977951.279999999</v>
      </c>
      <c r="AJ1401" s="227">
        <v>14322506.33</v>
      </c>
      <c r="AK1401" s="227">
        <v>21204586.609999999</v>
      </c>
      <c r="AL1401" s="227">
        <v>26225180.52</v>
      </c>
      <c r="AM1401" s="227">
        <v>26793644.07</v>
      </c>
      <c r="AN1401" s="227">
        <v>27275870.829999998</v>
      </c>
      <c r="AO1401" s="227">
        <v>28113985.460000001</v>
      </c>
      <c r="AP1401" s="228">
        <v>29961967.920000002</v>
      </c>
      <c r="AQ1401" s="227"/>
    </row>
    <row r="1402" spans="1:43" s="13" customFormat="1" ht="12.75" outlineLevel="2" x14ac:dyDescent="0.2">
      <c r="A1402" s="360" t="s">
        <v>2010</v>
      </c>
      <c r="B1402" s="361" t="s">
        <v>2879</v>
      </c>
      <c r="C1402" s="362" t="s">
        <v>3659</v>
      </c>
      <c r="D1402" s="363"/>
      <c r="E1402" s="364"/>
      <c r="F1402" s="227">
        <v>850774.1</v>
      </c>
      <c r="G1402" s="227">
        <v>487572.75</v>
      </c>
      <c r="H1402" s="227">
        <f t="shared" si="158"/>
        <v>363201.35</v>
      </c>
      <c r="I1402" s="437">
        <f t="shared" si="159"/>
        <v>0.74491724568282369</v>
      </c>
      <c r="J1402" s="437"/>
      <c r="K1402" s="365"/>
      <c r="L1402" s="18">
        <v>487572.75</v>
      </c>
      <c r="M1402" s="234">
        <f t="shared" si="160"/>
        <v>363201.35</v>
      </c>
      <c r="N1402" s="365"/>
      <c r="O1402" s="18">
        <v>705961.22</v>
      </c>
      <c r="P1402" s="234">
        <f t="shared" si="161"/>
        <v>144812.88</v>
      </c>
      <c r="Q1402" s="353"/>
      <c r="R1402" s="226">
        <v>201342.97</v>
      </c>
      <c r="S1402" s="226">
        <v>16320.1</v>
      </c>
      <c r="T1402" s="227">
        <v>40781.550000000003</v>
      </c>
      <c r="U1402" s="227">
        <v>72762.03</v>
      </c>
      <c r="V1402" s="227">
        <v>89962.150000000009</v>
      </c>
      <c r="W1402" s="227">
        <v>116721.05</v>
      </c>
      <c r="X1402" s="227">
        <v>146462.13</v>
      </c>
      <c r="Y1402" s="227">
        <v>169803.61000000002</v>
      </c>
      <c r="Z1402" s="227">
        <v>214735.57</v>
      </c>
      <c r="AA1402" s="227">
        <v>257038.75</v>
      </c>
      <c r="AB1402" s="227">
        <v>327952.97000000003</v>
      </c>
      <c r="AC1402" s="227">
        <v>434058.23999999999</v>
      </c>
      <c r="AD1402" s="227">
        <v>487572.75</v>
      </c>
      <c r="AE1402" s="226">
        <v>64020.43</v>
      </c>
      <c r="AF1402" s="227">
        <v>118845.61</v>
      </c>
      <c r="AG1402" s="227">
        <v>164592.95000000001</v>
      </c>
      <c r="AH1402" s="227">
        <v>212793.7</v>
      </c>
      <c r="AI1402" s="227">
        <v>255490.18</v>
      </c>
      <c r="AJ1402" s="227">
        <v>500208.42</v>
      </c>
      <c r="AK1402" s="227">
        <v>538663.5</v>
      </c>
      <c r="AL1402" s="227">
        <v>576964.21</v>
      </c>
      <c r="AM1402" s="227">
        <v>598028.17000000004</v>
      </c>
      <c r="AN1402" s="227">
        <v>633581.65</v>
      </c>
      <c r="AO1402" s="227">
        <v>705961.22</v>
      </c>
      <c r="AP1402" s="228">
        <v>850774.1</v>
      </c>
      <c r="AQ1402" s="227"/>
    </row>
    <row r="1403" spans="1:43" s="13" customFormat="1" ht="12.75" outlineLevel="2" x14ac:dyDescent="0.2">
      <c r="A1403" s="360" t="s">
        <v>2011</v>
      </c>
      <c r="B1403" s="361" t="s">
        <v>2880</v>
      </c>
      <c r="C1403" s="362" t="s">
        <v>3660</v>
      </c>
      <c r="D1403" s="363"/>
      <c r="E1403" s="364"/>
      <c r="F1403" s="227">
        <v>-87308.900000000009</v>
      </c>
      <c r="G1403" s="227">
        <v>-41777.75</v>
      </c>
      <c r="H1403" s="227">
        <f t="shared" si="158"/>
        <v>-45531.150000000009</v>
      </c>
      <c r="I1403" s="437">
        <f t="shared" si="159"/>
        <v>-1.0898420810120222</v>
      </c>
      <c r="J1403" s="437"/>
      <c r="K1403" s="365"/>
      <c r="L1403" s="18">
        <v>-41777.75</v>
      </c>
      <c r="M1403" s="234">
        <f t="shared" si="160"/>
        <v>-45531.150000000009</v>
      </c>
      <c r="N1403" s="365"/>
      <c r="O1403" s="18">
        <v>-77749.39</v>
      </c>
      <c r="P1403" s="234">
        <f t="shared" si="161"/>
        <v>-9559.5100000000093</v>
      </c>
      <c r="Q1403" s="353"/>
      <c r="R1403" s="226">
        <v>-22504.97</v>
      </c>
      <c r="S1403" s="226">
        <v>-2791.91</v>
      </c>
      <c r="T1403" s="227">
        <v>-6294.45</v>
      </c>
      <c r="U1403" s="227">
        <v>-9561.27</v>
      </c>
      <c r="V1403" s="227">
        <v>-10776.15</v>
      </c>
      <c r="W1403" s="227">
        <v>-21372.670000000002</v>
      </c>
      <c r="X1403" s="227">
        <v>-25102.16</v>
      </c>
      <c r="Y1403" s="227">
        <v>-28552.82</v>
      </c>
      <c r="Z1403" s="227">
        <v>-33494.82</v>
      </c>
      <c r="AA1403" s="227">
        <v>-36209.57</v>
      </c>
      <c r="AB1403" s="227">
        <v>-39579.94</v>
      </c>
      <c r="AC1403" s="227">
        <v>-40295.53</v>
      </c>
      <c r="AD1403" s="227">
        <v>-41777.75</v>
      </c>
      <c r="AE1403" s="226">
        <v>-1523.95</v>
      </c>
      <c r="AF1403" s="227">
        <v>-6067.67</v>
      </c>
      <c r="AG1403" s="227">
        <v>-7429.46</v>
      </c>
      <c r="AH1403" s="227">
        <v>-10829.12</v>
      </c>
      <c r="AI1403" s="227">
        <v>-21132.25</v>
      </c>
      <c r="AJ1403" s="227">
        <v>-61669.5</v>
      </c>
      <c r="AK1403" s="227">
        <v>-72391.650000000009</v>
      </c>
      <c r="AL1403" s="227">
        <v>-76314.16</v>
      </c>
      <c r="AM1403" s="227">
        <v>-77749.39</v>
      </c>
      <c r="AN1403" s="227">
        <v>-77749.39</v>
      </c>
      <c r="AO1403" s="227">
        <v>-77749.39</v>
      </c>
      <c r="AP1403" s="228">
        <v>-87308.900000000009</v>
      </c>
      <c r="AQ1403" s="227"/>
    </row>
    <row r="1404" spans="1:43" s="13" customFormat="1" ht="12.75" outlineLevel="2" x14ac:dyDescent="0.2">
      <c r="A1404" s="360" t="s">
        <v>2012</v>
      </c>
      <c r="B1404" s="361" t="s">
        <v>2881</v>
      </c>
      <c r="C1404" s="362" t="s">
        <v>3661</v>
      </c>
      <c r="D1404" s="363"/>
      <c r="E1404" s="364"/>
      <c r="F1404" s="227">
        <v>44473.760000000002</v>
      </c>
      <c r="G1404" s="227">
        <v>46582.18</v>
      </c>
      <c r="H1404" s="227">
        <f t="shared" si="158"/>
        <v>-2108.4199999999983</v>
      </c>
      <c r="I1404" s="437">
        <f t="shared" si="159"/>
        <v>-4.526237286447303E-2</v>
      </c>
      <c r="J1404" s="437"/>
      <c r="K1404" s="365"/>
      <c r="L1404" s="18">
        <v>46582.18</v>
      </c>
      <c r="M1404" s="234">
        <f t="shared" si="160"/>
        <v>-2108.4199999999983</v>
      </c>
      <c r="N1404" s="365"/>
      <c r="O1404" s="18">
        <v>44473.760000000002</v>
      </c>
      <c r="P1404" s="234">
        <f t="shared" si="161"/>
        <v>0</v>
      </c>
      <c r="Q1404" s="353"/>
      <c r="R1404" s="226">
        <v>54489.73</v>
      </c>
      <c r="S1404" s="226">
        <v>65.460000000000008</v>
      </c>
      <c r="T1404" s="227">
        <v>300.06</v>
      </c>
      <c r="U1404" s="227">
        <v>421.53000000000003</v>
      </c>
      <c r="V1404" s="227">
        <v>1186.96</v>
      </c>
      <c r="W1404" s="227">
        <v>3169.7000000000003</v>
      </c>
      <c r="X1404" s="227">
        <v>7502.38</v>
      </c>
      <c r="Y1404" s="227">
        <v>17306.89</v>
      </c>
      <c r="Z1404" s="227">
        <v>30082.52</v>
      </c>
      <c r="AA1404" s="227">
        <v>40764.559999999998</v>
      </c>
      <c r="AB1404" s="227">
        <v>44051.46</v>
      </c>
      <c r="AC1404" s="227">
        <v>46088.480000000003</v>
      </c>
      <c r="AD1404" s="227">
        <v>46582.18</v>
      </c>
      <c r="AE1404" s="226">
        <v>437.69</v>
      </c>
      <c r="AF1404" s="227">
        <v>842.7</v>
      </c>
      <c r="AG1404" s="227">
        <v>1353.3</v>
      </c>
      <c r="AH1404" s="227">
        <v>1611.78</v>
      </c>
      <c r="AI1404" s="227">
        <v>2063.29</v>
      </c>
      <c r="AJ1404" s="227">
        <v>17566.16</v>
      </c>
      <c r="AK1404" s="227">
        <v>30516.83</v>
      </c>
      <c r="AL1404" s="227">
        <v>42068.87</v>
      </c>
      <c r="AM1404" s="227">
        <v>44493.120000000003</v>
      </c>
      <c r="AN1404" s="227">
        <v>44474.07</v>
      </c>
      <c r="AO1404" s="227">
        <v>44473.760000000002</v>
      </c>
      <c r="AP1404" s="228">
        <v>44473.760000000002</v>
      </c>
      <c r="AQ1404" s="227"/>
    </row>
    <row r="1405" spans="1:43" s="13" customFormat="1" ht="12.75" outlineLevel="2" x14ac:dyDescent="0.2">
      <c r="A1405" s="360" t="s">
        <v>2013</v>
      </c>
      <c r="B1405" s="361" t="s">
        <v>2882</v>
      </c>
      <c r="C1405" s="362" t="s">
        <v>3662</v>
      </c>
      <c r="D1405" s="363"/>
      <c r="E1405" s="364"/>
      <c r="F1405" s="227">
        <v>0</v>
      </c>
      <c r="G1405" s="227">
        <v>0</v>
      </c>
      <c r="H1405" s="227">
        <f t="shared" si="158"/>
        <v>0</v>
      </c>
      <c r="I1405" s="437">
        <f t="shared" si="159"/>
        <v>0</v>
      </c>
      <c r="J1405" s="437"/>
      <c r="K1405" s="365"/>
      <c r="L1405" s="18">
        <v>0</v>
      </c>
      <c r="M1405" s="234">
        <f t="shared" si="160"/>
        <v>0</v>
      </c>
      <c r="N1405" s="365"/>
      <c r="O1405" s="18">
        <v>0</v>
      </c>
      <c r="P1405" s="234">
        <f t="shared" si="161"/>
        <v>0</v>
      </c>
      <c r="Q1405" s="353"/>
      <c r="R1405" s="226">
        <v>-23.32</v>
      </c>
      <c r="S1405" s="226">
        <v>0</v>
      </c>
      <c r="T1405" s="227">
        <v>0</v>
      </c>
      <c r="U1405" s="227">
        <v>0</v>
      </c>
      <c r="V1405" s="227">
        <v>0</v>
      </c>
      <c r="W1405" s="227">
        <v>0</v>
      </c>
      <c r="X1405" s="227">
        <v>0</v>
      </c>
      <c r="Y1405" s="227">
        <v>0</v>
      </c>
      <c r="Z1405" s="227">
        <v>0</v>
      </c>
      <c r="AA1405" s="227">
        <v>0</v>
      </c>
      <c r="AB1405" s="227">
        <v>0</v>
      </c>
      <c r="AC1405" s="227">
        <v>0</v>
      </c>
      <c r="AD1405" s="227">
        <v>0</v>
      </c>
      <c r="AE1405" s="226">
        <v>0</v>
      </c>
      <c r="AF1405" s="227">
        <v>0</v>
      </c>
      <c r="AG1405" s="227">
        <v>0</v>
      </c>
      <c r="AH1405" s="227">
        <v>0</v>
      </c>
      <c r="AI1405" s="227">
        <v>0</v>
      </c>
      <c r="AJ1405" s="227">
        <v>0</v>
      </c>
      <c r="AK1405" s="227">
        <v>0</v>
      </c>
      <c r="AL1405" s="227">
        <v>0</v>
      </c>
      <c r="AM1405" s="227">
        <v>0</v>
      </c>
      <c r="AN1405" s="227">
        <v>0</v>
      </c>
      <c r="AO1405" s="227">
        <v>0</v>
      </c>
      <c r="AP1405" s="228">
        <v>0</v>
      </c>
      <c r="AQ1405" s="227"/>
    </row>
    <row r="1406" spans="1:43" s="13" customFormat="1" ht="12.75" outlineLevel="2" x14ac:dyDescent="0.2">
      <c r="A1406" s="360" t="s">
        <v>2014</v>
      </c>
      <c r="B1406" s="361" t="s">
        <v>2883</v>
      </c>
      <c r="C1406" s="362" t="s">
        <v>3663</v>
      </c>
      <c r="D1406" s="363"/>
      <c r="E1406" s="364"/>
      <c r="F1406" s="227">
        <v>1221114.3900000001</v>
      </c>
      <c r="G1406" s="227">
        <v>668431.6</v>
      </c>
      <c r="H1406" s="227">
        <f t="shared" si="158"/>
        <v>552682.79000000015</v>
      </c>
      <c r="I1406" s="437">
        <f t="shared" si="159"/>
        <v>0.82683522143477384</v>
      </c>
      <c r="J1406" s="437"/>
      <c r="K1406" s="365"/>
      <c r="L1406" s="18">
        <v>668431.6</v>
      </c>
      <c r="M1406" s="234">
        <f t="shared" si="160"/>
        <v>552682.79000000015</v>
      </c>
      <c r="N1406" s="365"/>
      <c r="O1406" s="18">
        <v>812266.68</v>
      </c>
      <c r="P1406" s="234">
        <f t="shared" si="161"/>
        <v>408847.71000000008</v>
      </c>
      <c r="Q1406" s="353"/>
      <c r="R1406" s="226">
        <v>356618.12</v>
      </c>
      <c r="S1406" s="226">
        <v>27139.73</v>
      </c>
      <c r="T1406" s="227">
        <v>88091.37</v>
      </c>
      <c r="U1406" s="227">
        <v>126907.19</v>
      </c>
      <c r="V1406" s="227">
        <v>206610.36000000002</v>
      </c>
      <c r="W1406" s="227">
        <v>243001.60000000001</v>
      </c>
      <c r="X1406" s="227">
        <v>274251.74</v>
      </c>
      <c r="Y1406" s="227">
        <v>337389.02</v>
      </c>
      <c r="Z1406" s="227">
        <v>444121.03</v>
      </c>
      <c r="AA1406" s="227">
        <v>485877.76000000001</v>
      </c>
      <c r="AB1406" s="227">
        <v>538311.87</v>
      </c>
      <c r="AC1406" s="227">
        <v>609324.55000000005</v>
      </c>
      <c r="AD1406" s="227">
        <v>668431.6</v>
      </c>
      <c r="AE1406" s="226">
        <v>39930.74</v>
      </c>
      <c r="AF1406" s="227">
        <v>91816.55</v>
      </c>
      <c r="AG1406" s="227">
        <v>117735.13</v>
      </c>
      <c r="AH1406" s="227">
        <v>152590.03</v>
      </c>
      <c r="AI1406" s="227">
        <v>192684.32</v>
      </c>
      <c r="AJ1406" s="227">
        <v>268503.66000000003</v>
      </c>
      <c r="AK1406" s="227">
        <v>402438.58</v>
      </c>
      <c r="AL1406" s="227">
        <v>516757.85000000003</v>
      </c>
      <c r="AM1406" s="227">
        <v>618193.53</v>
      </c>
      <c r="AN1406" s="227">
        <v>666805.57000000007</v>
      </c>
      <c r="AO1406" s="227">
        <v>812266.68</v>
      </c>
      <c r="AP1406" s="228">
        <v>1221114.3900000001</v>
      </c>
      <c r="AQ1406" s="227"/>
    </row>
    <row r="1407" spans="1:43" s="13" customFormat="1" ht="12.75" outlineLevel="2" x14ac:dyDescent="0.2">
      <c r="A1407" s="360" t="s">
        <v>2015</v>
      </c>
      <c r="B1407" s="361" t="s">
        <v>2884</v>
      </c>
      <c r="C1407" s="362" t="s">
        <v>3664</v>
      </c>
      <c r="D1407" s="363"/>
      <c r="E1407" s="364"/>
      <c r="F1407" s="227">
        <v>13856254.73</v>
      </c>
      <c r="G1407" s="227">
        <v>8569294.1099999994</v>
      </c>
      <c r="H1407" s="227">
        <f t="shared" si="158"/>
        <v>5286960.620000001</v>
      </c>
      <c r="I1407" s="437">
        <f t="shared" si="159"/>
        <v>0.61696570944278184</v>
      </c>
      <c r="J1407" s="437"/>
      <c r="K1407" s="365"/>
      <c r="L1407" s="18">
        <v>8569294.1099999994</v>
      </c>
      <c r="M1407" s="234">
        <f t="shared" si="160"/>
        <v>5286960.620000001</v>
      </c>
      <c r="N1407" s="365"/>
      <c r="O1407" s="18">
        <v>10703243.960000001</v>
      </c>
      <c r="P1407" s="234">
        <f t="shared" si="161"/>
        <v>3153010.7699999996</v>
      </c>
      <c r="Q1407" s="353"/>
      <c r="R1407" s="226">
        <v>5230168.57</v>
      </c>
      <c r="S1407" s="226">
        <v>291053.93</v>
      </c>
      <c r="T1407" s="227">
        <v>518619.09</v>
      </c>
      <c r="U1407" s="227">
        <v>758278.6</v>
      </c>
      <c r="V1407" s="227">
        <v>1473777.67</v>
      </c>
      <c r="W1407" s="227">
        <v>1842300.83</v>
      </c>
      <c r="X1407" s="227">
        <v>2270812.87</v>
      </c>
      <c r="Y1407" s="227">
        <v>3580662.41</v>
      </c>
      <c r="Z1407" s="227">
        <v>4967876.72</v>
      </c>
      <c r="AA1407" s="227">
        <v>5269686.57</v>
      </c>
      <c r="AB1407" s="227">
        <v>6058885.46</v>
      </c>
      <c r="AC1407" s="227">
        <v>8151749.1200000001</v>
      </c>
      <c r="AD1407" s="227">
        <v>8569294.1099999994</v>
      </c>
      <c r="AE1407" s="226">
        <v>1119956.01</v>
      </c>
      <c r="AF1407" s="227">
        <v>2061165.33</v>
      </c>
      <c r="AG1407" s="227">
        <v>3175923.09</v>
      </c>
      <c r="AH1407" s="227">
        <v>3812245.4</v>
      </c>
      <c r="AI1407" s="227">
        <v>4063552.29</v>
      </c>
      <c r="AJ1407" s="227">
        <v>6223153.1299999999</v>
      </c>
      <c r="AK1407" s="227">
        <v>7330465.2599999998</v>
      </c>
      <c r="AL1407" s="227">
        <v>7446577.1799999997</v>
      </c>
      <c r="AM1407" s="227">
        <v>8244522.7999999998</v>
      </c>
      <c r="AN1407" s="227">
        <v>9722965.2899999991</v>
      </c>
      <c r="AO1407" s="227">
        <v>10703243.960000001</v>
      </c>
      <c r="AP1407" s="228">
        <v>13856254.73</v>
      </c>
      <c r="AQ1407" s="227"/>
    </row>
    <row r="1408" spans="1:43" s="13" customFormat="1" ht="12.75" outlineLevel="2" x14ac:dyDescent="0.2">
      <c r="A1408" s="360" t="s">
        <v>2016</v>
      </c>
      <c r="B1408" s="361" t="s">
        <v>2885</v>
      </c>
      <c r="C1408" s="362" t="s">
        <v>3665</v>
      </c>
      <c r="D1408" s="363"/>
      <c r="E1408" s="364"/>
      <c r="F1408" s="227">
        <v>-15910227.76</v>
      </c>
      <c r="G1408" s="227">
        <v>-8278732.5099999998</v>
      </c>
      <c r="H1408" s="227">
        <f t="shared" si="158"/>
        <v>-7631495.25</v>
      </c>
      <c r="I1408" s="437">
        <f t="shared" si="159"/>
        <v>-0.92181928100488897</v>
      </c>
      <c r="J1408" s="437"/>
      <c r="K1408" s="365"/>
      <c r="L1408" s="18">
        <v>-8278732.5099999998</v>
      </c>
      <c r="M1408" s="234">
        <f t="shared" si="160"/>
        <v>-7631495.25</v>
      </c>
      <c r="N1408" s="365"/>
      <c r="O1408" s="18">
        <v>-12367822.699999999</v>
      </c>
      <c r="P1408" s="234">
        <f t="shared" si="161"/>
        <v>-3542405.0600000005</v>
      </c>
      <c r="Q1408" s="353"/>
      <c r="R1408" s="226">
        <v>-6878126.21</v>
      </c>
      <c r="S1408" s="226">
        <v>-203968.76</v>
      </c>
      <c r="T1408" s="227">
        <v>-441521.72000000003</v>
      </c>
      <c r="U1408" s="227">
        <v>-1062864.83</v>
      </c>
      <c r="V1408" s="227">
        <v>-1800011.04</v>
      </c>
      <c r="W1408" s="227">
        <v>-2261696.2799999998</v>
      </c>
      <c r="X1408" s="227">
        <v>-2570386.5499999998</v>
      </c>
      <c r="Y1408" s="227">
        <v>-3869199.64</v>
      </c>
      <c r="Z1408" s="227">
        <v>-4769906.95</v>
      </c>
      <c r="AA1408" s="227">
        <v>-5039422.8099999996</v>
      </c>
      <c r="AB1408" s="227">
        <v>-5526379.7599999998</v>
      </c>
      <c r="AC1408" s="227">
        <v>-7636104.0499999998</v>
      </c>
      <c r="AD1408" s="227">
        <v>-8278732.5099999998</v>
      </c>
      <c r="AE1408" s="226">
        <v>-2494673.94</v>
      </c>
      <c r="AF1408" s="227">
        <v>-3525254.38</v>
      </c>
      <c r="AG1408" s="227">
        <v>-4138330.32</v>
      </c>
      <c r="AH1408" s="227">
        <v>-4642470.55</v>
      </c>
      <c r="AI1408" s="227">
        <v>-5660440.2999999998</v>
      </c>
      <c r="AJ1408" s="227">
        <v>-7627399.4299999997</v>
      </c>
      <c r="AK1408" s="227">
        <v>-8826919.8100000005</v>
      </c>
      <c r="AL1408" s="227">
        <v>-9514523.5899999999</v>
      </c>
      <c r="AM1408" s="227">
        <v>-10009011.289999999</v>
      </c>
      <c r="AN1408" s="227">
        <v>-11166709.140000001</v>
      </c>
      <c r="AO1408" s="227">
        <v>-12367822.699999999</v>
      </c>
      <c r="AP1408" s="228">
        <v>-15910227.76</v>
      </c>
      <c r="AQ1408" s="227"/>
    </row>
    <row r="1409" spans="1:43" s="13" customFormat="1" ht="12.75" outlineLevel="2" x14ac:dyDescent="0.2">
      <c r="A1409" s="360" t="s">
        <v>2017</v>
      </c>
      <c r="B1409" s="361" t="s">
        <v>2886</v>
      </c>
      <c r="C1409" s="362" t="s">
        <v>3666</v>
      </c>
      <c r="D1409" s="363"/>
      <c r="E1409" s="364"/>
      <c r="F1409" s="227">
        <v>-142975.73000000001</v>
      </c>
      <c r="G1409" s="227">
        <v>-42838.090000000004</v>
      </c>
      <c r="H1409" s="227">
        <f t="shared" si="158"/>
        <v>-100137.64000000001</v>
      </c>
      <c r="I1409" s="437">
        <f t="shared" si="159"/>
        <v>-2.3375841453248736</v>
      </c>
      <c r="J1409" s="437"/>
      <c r="K1409" s="365"/>
      <c r="L1409" s="18">
        <v>-42838.090000000004</v>
      </c>
      <c r="M1409" s="234">
        <f t="shared" si="160"/>
        <v>-100137.64000000001</v>
      </c>
      <c r="N1409" s="365"/>
      <c r="O1409" s="18">
        <v>-136303.86000000002</v>
      </c>
      <c r="P1409" s="234">
        <f t="shared" si="161"/>
        <v>-6671.8699999999953</v>
      </c>
      <c r="Q1409" s="353"/>
      <c r="R1409" s="226">
        <v>-22642.9</v>
      </c>
      <c r="S1409" s="226">
        <v>-718.51</v>
      </c>
      <c r="T1409" s="227">
        <v>-25080.68</v>
      </c>
      <c r="U1409" s="227">
        <v>-25409.98</v>
      </c>
      <c r="V1409" s="227">
        <v>-25520.12</v>
      </c>
      <c r="W1409" s="227">
        <v>-28005.260000000002</v>
      </c>
      <c r="X1409" s="227">
        <v>-30583.360000000001</v>
      </c>
      <c r="Y1409" s="227">
        <v>-30712.68</v>
      </c>
      <c r="Z1409" s="227">
        <v>-31891.7</v>
      </c>
      <c r="AA1409" s="227">
        <v>-33737.699999999997</v>
      </c>
      <c r="AB1409" s="227">
        <v>-37034.57</v>
      </c>
      <c r="AC1409" s="227">
        <v>-37081.72</v>
      </c>
      <c r="AD1409" s="227">
        <v>-42838.090000000004</v>
      </c>
      <c r="AE1409" s="226">
        <v>-4928.18</v>
      </c>
      <c r="AF1409" s="227">
        <v>-11786.11</v>
      </c>
      <c r="AG1409" s="227">
        <v>-18509.71</v>
      </c>
      <c r="AH1409" s="227">
        <v>-18836.11</v>
      </c>
      <c r="AI1409" s="227">
        <v>-33137.68</v>
      </c>
      <c r="AJ1409" s="227">
        <v>-53632.91</v>
      </c>
      <c r="AK1409" s="227">
        <v>-73846.8</v>
      </c>
      <c r="AL1409" s="227">
        <v>-98488.21</v>
      </c>
      <c r="AM1409" s="227">
        <v>-136283.29999999999</v>
      </c>
      <c r="AN1409" s="227">
        <v>-136283.29999999999</v>
      </c>
      <c r="AO1409" s="227">
        <v>-136303.86000000002</v>
      </c>
      <c r="AP1409" s="228">
        <v>-142975.73000000001</v>
      </c>
      <c r="AQ1409" s="227"/>
    </row>
    <row r="1410" spans="1:43" s="13" customFormat="1" ht="12.75" outlineLevel="2" x14ac:dyDescent="0.2">
      <c r="A1410" s="360" t="s">
        <v>2018</v>
      </c>
      <c r="B1410" s="361" t="s">
        <v>2887</v>
      </c>
      <c r="C1410" s="362" t="s">
        <v>3667</v>
      </c>
      <c r="D1410" s="363"/>
      <c r="E1410" s="364"/>
      <c r="F1410" s="227">
        <v>-13554400.01</v>
      </c>
      <c r="G1410" s="227">
        <v>-14999999.880000001</v>
      </c>
      <c r="H1410" s="227">
        <f t="shared" si="158"/>
        <v>1445599.870000001</v>
      </c>
      <c r="I1410" s="437">
        <f t="shared" si="159"/>
        <v>9.637332543765334E-2</v>
      </c>
      <c r="J1410" s="437"/>
      <c r="K1410" s="365"/>
      <c r="L1410" s="18">
        <v>-14999999.880000001</v>
      </c>
      <c r="M1410" s="234">
        <f t="shared" si="160"/>
        <v>1445599.870000001</v>
      </c>
      <c r="N1410" s="365"/>
      <c r="O1410" s="18">
        <v>-13749999.890000001</v>
      </c>
      <c r="P1410" s="234">
        <f t="shared" si="161"/>
        <v>195599.88000000082</v>
      </c>
      <c r="Q1410" s="353"/>
      <c r="R1410" s="226">
        <v>-14999999.99</v>
      </c>
      <c r="S1410" s="226">
        <v>-1249999.99</v>
      </c>
      <c r="T1410" s="227">
        <v>-2499999.98</v>
      </c>
      <c r="U1410" s="227">
        <v>-3749999.9699999997</v>
      </c>
      <c r="V1410" s="227">
        <v>-4999999.96</v>
      </c>
      <c r="W1410" s="227">
        <v>-6249999.9500000002</v>
      </c>
      <c r="X1410" s="227">
        <v>-7499999.9400000004</v>
      </c>
      <c r="Y1410" s="227">
        <v>-8749999.9299999997</v>
      </c>
      <c r="Z1410" s="227">
        <v>-9999999.9199999999</v>
      </c>
      <c r="AA1410" s="227">
        <v>-11249999.91</v>
      </c>
      <c r="AB1410" s="227">
        <v>-12499999.9</v>
      </c>
      <c r="AC1410" s="227">
        <v>-13749999.890000001</v>
      </c>
      <c r="AD1410" s="227">
        <v>-14999999.880000001</v>
      </c>
      <c r="AE1410" s="226">
        <v>-1249999.99</v>
      </c>
      <c r="AF1410" s="227">
        <v>-2499999.98</v>
      </c>
      <c r="AG1410" s="227">
        <v>-3749999.9699999997</v>
      </c>
      <c r="AH1410" s="227">
        <v>-4999999.96</v>
      </c>
      <c r="AI1410" s="227">
        <v>-6249999.9500000002</v>
      </c>
      <c r="AJ1410" s="227">
        <v>-7499999.9400000004</v>
      </c>
      <c r="AK1410" s="227">
        <v>-8749999.9299999997</v>
      </c>
      <c r="AL1410" s="227">
        <v>-9999999.9199999999</v>
      </c>
      <c r="AM1410" s="227">
        <v>-11249999.91</v>
      </c>
      <c r="AN1410" s="227">
        <v>-12499999.9</v>
      </c>
      <c r="AO1410" s="227">
        <v>-13749999.890000001</v>
      </c>
      <c r="AP1410" s="228">
        <v>-13554400.01</v>
      </c>
      <c r="AQ1410" s="227"/>
    </row>
    <row r="1411" spans="1:43" s="13" customFormat="1" ht="12.75" outlineLevel="2" x14ac:dyDescent="0.2">
      <c r="A1411" s="360" t="s">
        <v>2019</v>
      </c>
      <c r="B1411" s="361" t="s">
        <v>2888</v>
      </c>
      <c r="C1411" s="362" t="s">
        <v>3668</v>
      </c>
      <c r="D1411" s="363"/>
      <c r="E1411" s="364"/>
      <c r="F1411" s="227">
        <v>14227680.83</v>
      </c>
      <c r="G1411" s="227">
        <v>8694414.9100000001</v>
      </c>
      <c r="H1411" s="227">
        <f t="shared" si="158"/>
        <v>5533265.9199999999</v>
      </c>
      <c r="I1411" s="437">
        <f t="shared" si="159"/>
        <v>0.63641613349229953</v>
      </c>
      <c r="J1411" s="437"/>
      <c r="K1411" s="365"/>
      <c r="L1411" s="18">
        <v>8694414.9100000001</v>
      </c>
      <c r="M1411" s="234">
        <f t="shared" si="160"/>
        <v>5533265.9199999999</v>
      </c>
      <c r="N1411" s="365"/>
      <c r="O1411" s="18">
        <v>12518094.130000001</v>
      </c>
      <c r="P1411" s="234">
        <f t="shared" si="161"/>
        <v>1709586.6999999993</v>
      </c>
      <c r="Q1411" s="353"/>
      <c r="R1411" s="226">
        <v>4948483.13</v>
      </c>
      <c r="S1411" s="226">
        <v>461959.03</v>
      </c>
      <c r="T1411" s="227">
        <v>1630936.55</v>
      </c>
      <c r="U1411" s="227">
        <v>1933155.7000000002</v>
      </c>
      <c r="V1411" s="227">
        <v>2357325.2599999998</v>
      </c>
      <c r="W1411" s="227">
        <v>2900459.3</v>
      </c>
      <c r="X1411" s="227">
        <v>3703224.64</v>
      </c>
      <c r="Y1411" s="227">
        <v>4542658.59</v>
      </c>
      <c r="Z1411" s="227">
        <v>5453539.5499999998</v>
      </c>
      <c r="AA1411" s="227">
        <v>6206735.1299999999</v>
      </c>
      <c r="AB1411" s="227">
        <v>6838305.75</v>
      </c>
      <c r="AC1411" s="227">
        <v>7916422.6500000004</v>
      </c>
      <c r="AD1411" s="227">
        <v>8694414.9100000001</v>
      </c>
      <c r="AE1411" s="226">
        <v>1396038.96</v>
      </c>
      <c r="AF1411" s="227">
        <v>1632659.25</v>
      </c>
      <c r="AG1411" s="227">
        <v>2022862.82</v>
      </c>
      <c r="AH1411" s="227">
        <v>3200328.61</v>
      </c>
      <c r="AI1411" s="227">
        <v>4515141.71</v>
      </c>
      <c r="AJ1411" s="227">
        <v>6238797.1399999997</v>
      </c>
      <c r="AK1411" s="227">
        <v>8041735.3200000003</v>
      </c>
      <c r="AL1411" s="227">
        <v>9759025.2599999998</v>
      </c>
      <c r="AM1411" s="227">
        <v>10850704.58</v>
      </c>
      <c r="AN1411" s="227">
        <v>11681577.789999999</v>
      </c>
      <c r="AO1411" s="227">
        <v>12518094.130000001</v>
      </c>
      <c r="AP1411" s="228">
        <v>14227680.83</v>
      </c>
      <c r="AQ1411" s="227"/>
    </row>
    <row r="1412" spans="1:43" s="13" customFormat="1" ht="12.75" outlineLevel="2" x14ac:dyDescent="0.2">
      <c r="A1412" s="360" t="s">
        <v>2020</v>
      </c>
      <c r="B1412" s="361" t="s">
        <v>2889</v>
      </c>
      <c r="C1412" s="362" t="s">
        <v>3669</v>
      </c>
      <c r="D1412" s="363"/>
      <c r="E1412" s="364"/>
      <c r="F1412" s="227">
        <v>-4523067.3899999997</v>
      </c>
      <c r="G1412" s="227">
        <v>-2198594.4700000002</v>
      </c>
      <c r="H1412" s="227">
        <f t="shared" si="158"/>
        <v>-2324472.9199999995</v>
      </c>
      <c r="I1412" s="437">
        <f t="shared" si="159"/>
        <v>-1.0572540555876133</v>
      </c>
      <c r="J1412" s="437"/>
      <c r="K1412" s="365"/>
      <c r="L1412" s="18">
        <v>-2198594.4700000002</v>
      </c>
      <c r="M1412" s="234">
        <f t="shared" si="160"/>
        <v>-2324472.9199999995</v>
      </c>
      <c r="N1412" s="365"/>
      <c r="O1412" s="18">
        <v>-3872972.29</v>
      </c>
      <c r="P1412" s="234">
        <f t="shared" si="161"/>
        <v>-650095.09999999963</v>
      </c>
      <c r="Q1412" s="353"/>
      <c r="R1412" s="226">
        <v>-1119199.68</v>
      </c>
      <c r="S1412" s="226">
        <v>-156564.80000000002</v>
      </c>
      <c r="T1412" s="227">
        <v>-454742.94</v>
      </c>
      <c r="U1412" s="227">
        <v>-579337.29</v>
      </c>
      <c r="V1412" s="227">
        <v>-678475.68</v>
      </c>
      <c r="W1412" s="227">
        <v>-782045.93</v>
      </c>
      <c r="X1412" s="227">
        <v>-932396.09</v>
      </c>
      <c r="Y1412" s="227">
        <v>-1137112.46</v>
      </c>
      <c r="Z1412" s="227">
        <v>-1362710.97</v>
      </c>
      <c r="AA1412" s="227">
        <v>-1540356.33</v>
      </c>
      <c r="AB1412" s="227">
        <v>-1734953.8900000001</v>
      </c>
      <c r="AC1412" s="227">
        <v>-2003912.62</v>
      </c>
      <c r="AD1412" s="227">
        <v>-2198594.4700000002</v>
      </c>
      <c r="AE1412" s="226">
        <v>-523833.32</v>
      </c>
      <c r="AF1412" s="227">
        <v>-826347.66</v>
      </c>
      <c r="AG1412" s="227">
        <v>-1028700.3</v>
      </c>
      <c r="AH1412" s="227">
        <v>-1228492.95</v>
      </c>
      <c r="AI1412" s="227">
        <v>-1579400.4100000001</v>
      </c>
      <c r="AJ1412" s="227">
        <v>-1960279.1099999999</v>
      </c>
      <c r="AK1412" s="227">
        <v>-2420360.42</v>
      </c>
      <c r="AL1412" s="227">
        <v>-2965758.65</v>
      </c>
      <c r="AM1412" s="227">
        <v>-3351895.51</v>
      </c>
      <c r="AN1412" s="227">
        <v>-3603381.68</v>
      </c>
      <c r="AO1412" s="227">
        <v>-3872972.29</v>
      </c>
      <c r="AP1412" s="228">
        <v>-4523067.3899999997</v>
      </c>
      <c r="AQ1412" s="227"/>
    </row>
    <row r="1413" spans="1:43" s="13" customFormat="1" ht="12.75" outlineLevel="2" x14ac:dyDescent="0.2">
      <c r="A1413" s="360" t="s">
        <v>2021</v>
      </c>
      <c r="B1413" s="361" t="s">
        <v>2890</v>
      </c>
      <c r="C1413" s="362" t="s">
        <v>3670</v>
      </c>
      <c r="D1413" s="363"/>
      <c r="E1413" s="364"/>
      <c r="F1413" s="227">
        <v>-5826.79</v>
      </c>
      <c r="G1413" s="227">
        <v>-4836.51</v>
      </c>
      <c r="H1413" s="227">
        <f t="shared" si="158"/>
        <v>-990.27999999999975</v>
      </c>
      <c r="I1413" s="437">
        <f t="shared" si="159"/>
        <v>-0.20475094644692138</v>
      </c>
      <c r="J1413" s="437"/>
      <c r="K1413" s="365"/>
      <c r="L1413" s="18">
        <v>-4836.51</v>
      </c>
      <c r="M1413" s="234">
        <f t="shared" si="160"/>
        <v>-990.27999999999975</v>
      </c>
      <c r="N1413" s="365"/>
      <c r="O1413" s="18">
        <v>-5703.47</v>
      </c>
      <c r="P1413" s="234">
        <f t="shared" si="161"/>
        <v>-123.31999999999971</v>
      </c>
      <c r="Q1413" s="353"/>
      <c r="R1413" s="226">
        <v>-2714.26</v>
      </c>
      <c r="S1413" s="226">
        <v>-180.73</v>
      </c>
      <c r="T1413" s="227">
        <v>-231.16</v>
      </c>
      <c r="U1413" s="227">
        <v>-255.89000000000001</v>
      </c>
      <c r="V1413" s="227">
        <v>-769.89</v>
      </c>
      <c r="W1413" s="227">
        <v>-2445.61</v>
      </c>
      <c r="X1413" s="227">
        <v>-3766.11</v>
      </c>
      <c r="Y1413" s="227">
        <v>-5473.25</v>
      </c>
      <c r="Z1413" s="227">
        <v>-4580.2</v>
      </c>
      <c r="AA1413" s="227">
        <v>-4581.0600000000004</v>
      </c>
      <c r="AB1413" s="227">
        <v>-4798.1500000000005</v>
      </c>
      <c r="AC1413" s="227">
        <v>-4836.51</v>
      </c>
      <c r="AD1413" s="227">
        <v>-4836.51</v>
      </c>
      <c r="AE1413" s="226">
        <v>-44.28</v>
      </c>
      <c r="AF1413" s="227">
        <v>-617.48</v>
      </c>
      <c r="AG1413" s="227">
        <v>-617.48</v>
      </c>
      <c r="AH1413" s="227">
        <v>-975.31000000000006</v>
      </c>
      <c r="AI1413" s="227">
        <v>-975.31000000000006</v>
      </c>
      <c r="AJ1413" s="227">
        <v>-1919.19</v>
      </c>
      <c r="AK1413" s="227">
        <v>-1919.19</v>
      </c>
      <c r="AL1413" s="227">
        <v>-2446.0700000000002</v>
      </c>
      <c r="AM1413" s="227">
        <v>-2961.89</v>
      </c>
      <c r="AN1413" s="227">
        <v>-4880.8500000000004</v>
      </c>
      <c r="AO1413" s="227">
        <v>-5703.47</v>
      </c>
      <c r="AP1413" s="228">
        <v>-5826.79</v>
      </c>
      <c r="AQ1413" s="227"/>
    </row>
    <row r="1414" spans="1:43" s="13" customFormat="1" ht="12.75" outlineLevel="2" x14ac:dyDescent="0.2">
      <c r="A1414" s="360" t="s">
        <v>2022</v>
      </c>
      <c r="B1414" s="361" t="s">
        <v>2891</v>
      </c>
      <c r="C1414" s="362" t="s">
        <v>3671</v>
      </c>
      <c r="D1414" s="363"/>
      <c r="E1414" s="364"/>
      <c r="F1414" s="227">
        <v>9020.42</v>
      </c>
      <c r="G1414" s="227">
        <v>0</v>
      </c>
      <c r="H1414" s="227">
        <f t="shared" si="158"/>
        <v>9020.42</v>
      </c>
      <c r="I1414" s="437" t="str">
        <f t="shared" si="159"/>
        <v>N.M.</v>
      </c>
      <c r="J1414" s="437"/>
      <c r="K1414" s="365"/>
      <c r="L1414" s="18">
        <v>0</v>
      </c>
      <c r="M1414" s="234">
        <f t="shared" si="160"/>
        <v>9020.42</v>
      </c>
      <c r="N1414" s="365"/>
      <c r="O1414" s="18">
        <v>9020.42</v>
      </c>
      <c r="P1414" s="234">
        <f t="shared" si="161"/>
        <v>0</v>
      </c>
      <c r="Q1414" s="353"/>
      <c r="R1414" s="226">
        <v>0</v>
      </c>
      <c r="S1414" s="226">
        <v>0</v>
      </c>
      <c r="T1414" s="227">
        <v>0</v>
      </c>
      <c r="U1414" s="227">
        <v>0</v>
      </c>
      <c r="V1414" s="227">
        <v>0</v>
      </c>
      <c r="W1414" s="227">
        <v>0</v>
      </c>
      <c r="X1414" s="227">
        <v>0</v>
      </c>
      <c r="Y1414" s="227">
        <v>0</v>
      </c>
      <c r="Z1414" s="227">
        <v>0</v>
      </c>
      <c r="AA1414" s="227">
        <v>0</v>
      </c>
      <c r="AB1414" s="227">
        <v>0</v>
      </c>
      <c r="AC1414" s="227">
        <v>0</v>
      </c>
      <c r="AD1414" s="227">
        <v>0</v>
      </c>
      <c r="AE1414" s="226">
        <v>0</v>
      </c>
      <c r="AF1414" s="227">
        <v>0</v>
      </c>
      <c r="AG1414" s="227">
        <v>0</v>
      </c>
      <c r="AH1414" s="227">
        <v>0</v>
      </c>
      <c r="AI1414" s="227">
        <v>0</v>
      </c>
      <c r="AJ1414" s="227">
        <v>0</v>
      </c>
      <c r="AK1414" s="227">
        <v>0</v>
      </c>
      <c r="AL1414" s="227">
        <v>0</v>
      </c>
      <c r="AM1414" s="227">
        <v>0</v>
      </c>
      <c r="AN1414" s="227">
        <v>9020.42</v>
      </c>
      <c r="AO1414" s="227">
        <v>9020.42</v>
      </c>
      <c r="AP1414" s="228">
        <v>9020.42</v>
      </c>
      <c r="AQ1414" s="227"/>
    </row>
    <row r="1415" spans="1:43" s="13" customFormat="1" ht="12.75" outlineLevel="2" x14ac:dyDescent="0.2">
      <c r="A1415" s="360" t="s">
        <v>2023</v>
      </c>
      <c r="B1415" s="361" t="s">
        <v>2892</v>
      </c>
      <c r="C1415" s="362" t="s">
        <v>3672</v>
      </c>
      <c r="D1415" s="363"/>
      <c r="E1415" s="364"/>
      <c r="F1415" s="227">
        <v>267089.57</v>
      </c>
      <c r="G1415" s="227">
        <v>345020.18</v>
      </c>
      <c r="H1415" s="227">
        <f t="shared" si="158"/>
        <v>-77930.609999999986</v>
      </c>
      <c r="I1415" s="437">
        <f t="shared" si="159"/>
        <v>-0.22587261417578527</v>
      </c>
      <c r="J1415" s="437"/>
      <c r="K1415" s="365"/>
      <c r="L1415" s="18">
        <v>345020.18</v>
      </c>
      <c r="M1415" s="234">
        <f t="shared" si="160"/>
        <v>-77930.609999999986</v>
      </c>
      <c r="N1415" s="365"/>
      <c r="O1415" s="18">
        <v>268031.61</v>
      </c>
      <c r="P1415" s="234">
        <f t="shared" si="161"/>
        <v>-942.03999999997905</v>
      </c>
      <c r="Q1415" s="353"/>
      <c r="R1415" s="226">
        <v>393703.33</v>
      </c>
      <c r="S1415" s="226">
        <v>40337.19</v>
      </c>
      <c r="T1415" s="227">
        <v>71925.19</v>
      </c>
      <c r="U1415" s="227">
        <v>115394.48</v>
      </c>
      <c r="V1415" s="227">
        <v>146964.66</v>
      </c>
      <c r="W1415" s="227">
        <v>175622.13</v>
      </c>
      <c r="X1415" s="227">
        <v>207192.1</v>
      </c>
      <c r="Y1415" s="227">
        <v>226583.49</v>
      </c>
      <c r="Z1415" s="227">
        <v>247315.05000000002</v>
      </c>
      <c r="AA1415" s="227">
        <v>276334.75</v>
      </c>
      <c r="AB1415" s="227">
        <v>302429.67</v>
      </c>
      <c r="AC1415" s="227">
        <v>327022.72000000003</v>
      </c>
      <c r="AD1415" s="227">
        <v>345020.18</v>
      </c>
      <c r="AE1415" s="226">
        <v>35686.410000000003</v>
      </c>
      <c r="AF1415" s="227">
        <v>64392.380000000005</v>
      </c>
      <c r="AG1415" s="227">
        <v>98021.930000000008</v>
      </c>
      <c r="AH1415" s="227">
        <v>126730.18000000001</v>
      </c>
      <c r="AI1415" s="227">
        <v>156956.45000000001</v>
      </c>
      <c r="AJ1415" s="227">
        <v>192146.47</v>
      </c>
      <c r="AK1415" s="227">
        <v>216051.45</v>
      </c>
      <c r="AL1415" s="227">
        <v>248482.13</v>
      </c>
      <c r="AM1415" s="227">
        <v>255117.39</v>
      </c>
      <c r="AN1415" s="227">
        <v>262401.13</v>
      </c>
      <c r="AO1415" s="227">
        <v>268031.61</v>
      </c>
      <c r="AP1415" s="228">
        <v>267089.57</v>
      </c>
      <c r="AQ1415" s="227"/>
    </row>
    <row r="1416" spans="1:43" s="13" customFormat="1" ht="12.75" outlineLevel="2" x14ac:dyDescent="0.2">
      <c r="A1416" s="360" t="s">
        <v>2024</v>
      </c>
      <c r="B1416" s="361" t="s">
        <v>2893</v>
      </c>
      <c r="C1416" s="362" t="s">
        <v>3673</v>
      </c>
      <c r="D1416" s="363"/>
      <c r="E1416" s="364"/>
      <c r="F1416" s="227">
        <v>742305.32000000007</v>
      </c>
      <c r="G1416" s="227">
        <v>501430.94</v>
      </c>
      <c r="H1416" s="227">
        <f t="shared" si="158"/>
        <v>240874.38000000006</v>
      </c>
      <c r="I1416" s="437">
        <f t="shared" si="159"/>
        <v>0.48037398729324532</v>
      </c>
      <c r="J1416" s="437"/>
      <c r="K1416" s="365"/>
      <c r="L1416" s="18">
        <v>501430.94</v>
      </c>
      <c r="M1416" s="234">
        <f t="shared" si="160"/>
        <v>240874.38000000006</v>
      </c>
      <c r="N1416" s="365"/>
      <c r="O1416" s="18">
        <v>656703.30000000005</v>
      </c>
      <c r="P1416" s="234">
        <f t="shared" si="161"/>
        <v>85602.020000000019</v>
      </c>
      <c r="Q1416" s="353"/>
      <c r="R1416" s="226">
        <v>497159</v>
      </c>
      <c r="S1416" s="226">
        <v>58491.520000000004</v>
      </c>
      <c r="T1416" s="227">
        <v>98422.760000000009</v>
      </c>
      <c r="U1416" s="227">
        <v>144752.64000000001</v>
      </c>
      <c r="V1416" s="227">
        <v>184213.33000000002</v>
      </c>
      <c r="W1416" s="227">
        <v>222820.17</v>
      </c>
      <c r="X1416" s="227">
        <v>267302.92</v>
      </c>
      <c r="Y1416" s="227">
        <v>296834.12</v>
      </c>
      <c r="Z1416" s="227">
        <v>340745.08</v>
      </c>
      <c r="AA1416" s="227">
        <v>388571.46</v>
      </c>
      <c r="AB1416" s="227">
        <v>428568.18</v>
      </c>
      <c r="AC1416" s="227">
        <v>469601.55</v>
      </c>
      <c r="AD1416" s="227">
        <v>501430.94</v>
      </c>
      <c r="AE1416" s="226">
        <v>43560.86</v>
      </c>
      <c r="AF1416" s="227">
        <v>82132.36</v>
      </c>
      <c r="AG1416" s="227">
        <v>136869.19</v>
      </c>
      <c r="AH1416" s="227">
        <v>201209.77000000002</v>
      </c>
      <c r="AI1416" s="227">
        <v>262470</v>
      </c>
      <c r="AJ1416" s="227">
        <v>331580.23</v>
      </c>
      <c r="AK1416" s="227">
        <v>390009.01</v>
      </c>
      <c r="AL1416" s="227">
        <v>457723.86</v>
      </c>
      <c r="AM1416" s="227">
        <v>528153.73</v>
      </c>
      <c r="AN1416" s="227">
        <v>595128.63</v>
      </c>
      <c r="AO1416" s="227">
        <v>656703.30000000005</v>
      </c>
      <c r="AP1416" s="228">
        <v>742305.32000000007</v>
      </c>
      <c r="AQ1416" s="227"/>
    </row>
    <row r="1417" spans="1:43" s="13" customFormat="1" ht="12.75" outlineLevel="2" x14ac:dyDescent="0.2">
      <c r="A1417" s="360" t="s">
        <v>2025</v>
      </c>
      <c r="B1417" s="361" t="s">
        <v>2894</v>
      </c>
      <c r="C1417" s="362" t="s">
        <v>3674</v>
      </c>
      <c r="D1417" s="363"/>
      <c r="E1417" s="364"/>
      <c r="F1417" s="227">
        <v>32884.76</v>
      </c>
      <c r="G1417" s="227">
        <v>52671.26</v>
      </c>
      <c r="H1417" s="227">
        <f t="shared" si="158"/>
        <v>-19786.5</v>
      </c>
      <c r="I1417" s="437">
        <f t="shared" si="159"/>
        <v>-0.3756602746924983</v>
      </c>
      <c r="J1417" s="437"/>
      <c r="K1417" s="365"/>
      <c r="L1417" s="18">
        <v>52671.26</v>
      </c>
      <c r="M1417" s="234">
        <f t="shared" si="160"/>
        <v>-19786.5</v>
      </c>
      <c r="N1417" s="365"/>
      <c r="O1417" s="18">
        <v>32884.76</v>
      </c>
      <c r="P1417" s="234">
        <f t="shared" si="161"/>
        <v>0</v>
      </c>
      <c r="Q1417" s="353"/>
      <c r="R1417" s="226">
        <v>23129.84</v>
      </c>
      <c r="S1417" s="226">
        <v>275.95</v>
      </c>
      <c r="T1417" s="227">
        <v>287.37</v>
      </c>
      <c r="U1417" s="227">
        <v>299.35000000000002</v>
      </c>
      <c r="V1417" s="227">
        <v>2537.81</v>
      </c>
      <c r="W1417" s="227">
        <v>2547.2200000000003</v>
      </c>
      <c r="X1417" s="227">
        <v>10956.04</v>
      </c>
      <c r="Y1417" s="227">
        <v>10963.15</v>
      </c>
      <c r="Z1417" s="227">
        <v>52443.520000000004</v>
      </c>
      <c r="AA1417" s="227">
        <v>52620.87</v>
      </c>
      <c r="AB1417" s="227">
        <v>52628.89</v>
      </c>
      <c r="AC1417" s="227">
        <v>52665.85</v>
      </c>
      <c r="AD1417" s="227">
        <v>52671.26</v>
      </c>
      <c r="AE1417" s="226">
        <v>225.18</v>
      </c>
      <c r="AF1417" s="227">
        <v>225.18</v>
      </c>
      <c r="AG1417" s="227">
        <v>225.18</v>
      </c>
      <c r="AH1417" s="227">
        <v>225.18</v>
      </c>
      <c r="AI1417" s="227">
        <v>225.18</v>
      </c>
      <c r="AJ1417" s="227">
        <v>225.18</v>
      </c>
      <c r="AK1417" s="227">
        <v>225.18</v>
      </c>
      <c r="AL1417" s="227">
        <v>32884.76</v>
      </c>
      <c r="AM1417" s="227">
        <v>32884.76</v>
      </c>
      <c r="AN1417" s="227">
        <v>32884.76</v>
      </c>
      <c r="AO1417" s="227">
        <v>32884.76</v>
      </c>
      <c r="AP1417" s="228">
        <v>32884.76</v>
      </c>
      <c r="AQ1417" s="227"/>
    </row>
    <row r="1418" spans="1:43" s="13" customFormat="1" ht="12.75" outlineLevel="2" x14ac:dyDescent="0.2">
      <c r="A1418" s="360" t="s">
        <v>2026</v>
      </c>
      <c r="B1418" s="361" t="s">
        <v>2895</v>
      </c>
      <c r="C1418" s="362" t="s">
        <v>3675</v>
      </c>
      <c r="D1418" s="363"/>
      <c r="E1418" s="364"/>
      <c r="F1418" s="227">
        <v>173.05</v>
      </c>
      <c r="G1418" s="227">
        <v>5.29</v>
      </c>
      <c r="H1418" s="227">
        <f t="shared" si="158"/>
        <v>167.76000000000002</v>
      </c>
      <c r="I1418" s="437" t="str">
        <f t="shared" si="159"/>
        <v>N.M.</v>
      </c>
      <c r="J1418" s="437"/>
      <c r="K1418" s="365"/>
      <c r="L1418" s="18">
        <v>5.29</v>
      </c>
      <c r="M1418" s="234">
        <f t="shared" si="160"/>
        <v>167.76000000000002</v>
      </c>
      <c r="N1418" s="365"/>
      <c r="O1418" s="18">
        <v>173.05</v>
      </c>
      <c r="P1418" s="234">
        <f t="shared" si="161"/>
        <v>0</v>
      </c>
      <c r="Q1418" s="353"/>
      <c r="R1418" s="226">
        <v>0</v>
      </c>
      <c r="S1418" s="226">
        <v>0</v>
      </c>
      <c r="T1418" s="227">
        <v>0</v>
      </c>
      <c r="U1418" s="227">
        <v>5.29</v>
      </c>
      <c r="V1418" s="227">
        <v>5.29</v>
      </c>
      <c r="W1418" s="227">
        <v>5.29</v>
      </c>
      <c r="X1418" s="227">
        <v>5.29</v>
      </c>
      <c r="Y1418" s="227">
        <v>5.29</v>
      </c>
      <c r="Z1418" s="227">
        <v>5.29</v>
      </c>
      <c r="AA1418" s="227">
        <v>5.29</v>
      </c>
      <c r="AB1418" s="227">
        <v>5.29</v>
      </c>
      <c r="AC1418" s="227">
        <v>5.29</v>
      </c>
      <c r="AD1418" s="227">
        <v>5.29</v>
      </c>
      <c r="AE1418" s="226">
        <v>0</v>
      </c>
      <c r="AF1418" s="227">
        <v>0</v>
      </c>
      <c r="AG1418" s="227">
        <v>15.14</v>
      </c>
      <c r="AH1418" s="227">
        <v>15.36</v>
      </c>
      <c r="AI1418" s="227">
        <v>15.36</v>
      </c>
      <c r="AJ1418" s="227">
        <v>15.36</v>
      </c>
      <c r="AK1418" s="227">
        <v>173.05</v>
      </c>
      <c r="AL1418" s="227">
        <v>173.05</v>
      </c>
      <c r="AM1418" s="227">
        <v>173.05</v>
      </c>
      <c r="AN1418" s="227">
        <v>173.05</v>
      </c>
      <c r="AO1418" s="227">
        <v>173.05</v>
      </c>
      <c r="AP1418" s="228">
        <v>173.05</v>
      </c>
      <c r="AQ1418" s="227"/>
    </row>
    <row r="1419" spans="1:43" s="13" customFormat="1" ht="12.75" outlineLevel="2" x14ac:dyDescent="0.2">
      <c r="A1419" s="360" t="s">
        <v>2027</v>
      </c>
      <c r="B1419" s="361" t="s">
        <v>2896</v>
      </c>
      <c r="C1419" s="362" t="s">
        <v>3676</v>
      </c>
      <c r="D1419" s="363"/>
      <c r="E1419" s="364"/>
      <c r="F1419" s="227">
        <v>0</v>
      </c>
      <c r="G1419" s="227">
        <v>0</v>
      </c>
      <c r="H1419" s="227">
        <f t="shared" si="158"/>
        <v>0</v>
      </c>
      <c r="I1419" s="437">
        <f t="shared" si="159"/>
        <v>0</v>
      </c>
      <c r="J1419" s="437"/>
      <c r="K1419" s="365"/>
      <c r="L1419" s="18">
        <v>0</v>
      </c>
      <c r="M1419" s="234">
        <f t="shared" si="160"/>
        <v>0</v>
      </c>
      <c r="N1419" s="365"/>
      <c r="O1419" s="18">
        <v>0</v>
      </c>
      <c r="P1419" s="234">
        <f t="shared" si="161"/>
        <v>0</v>
      </c>
      <c r="Q1419" s="353"/>
      <c r="R1419" s="226">
        <v>0</v>
      </c>
      <c r="S1419" s="226">
        <v>0</v>
      </c>
      <c r="T1419" s="227">
        <v>0</v>
      </c>
      <c r="U1419" s="227">
        <v>0</v>
      </c>
      <c r="V1419" s="227">
        <v>0</v>
      </c>
      <c r="W1419" s="227">
        <v>0</v>
      </c>
      <c r="X1419" s="227">
        <v>0</v>
      </c>
      <c r="Y1419" s="227">
        <v>0</v>
      </c>
      <c r="Z1419" s="227">
        <v>0</v>
      </c>
      <c r="AA1419" s="227">
        <v>0</v>
      </c>
      <c r="AB1419" s="227">
        <v>0</v>
      </c>
      <c r="AC1419" s="227">
        <v>0</v>
      </c>
      <c r="AD1419" s="227">
        <v>0</v>
      </c>
      <c r="AE1419" s="226">
        <v>0</v>
      </c>
      <c r="AF1419" s="227">
        <v>0</v>
      </c>
      <c r="AG1419" s="227">
        <v>2.04</v>
      </c>
      <c r="AH1419" s="227">
        <v>0</v>
      </c>
      <c r="AI1419" s="227">
        <v>0</v>
      </c>
      <c r="AJ1419" s="227">
        <v>0</v>
      </c>
      <c r="AK1419" s="227">
        <v>0</v>
      </c>
      <c r="AL1419" s="227">
        <v>0</v>
      </c>
      <c r="AM1419" s="227">
        <v>23.72</v>
      </c>
      <c r="AN1419" s="227">
        <v>1.78</v>
      </c>
      <c r="AO1419" s="227">
        <v>0</v>
      </c>
      <c r="AP1419" s="228">
        <v>0</v>
      </c>
      <c r="AQ1419" s="227"/>
    </row>
    <row r="1420" spans="1:43" s="13" customFormat="1" ht="12.75" outlineLevel="2" x14ac:dyDescent="0.2">
      <c r="A1420" s="360" t="s">
        <v>2028</v>
      </c>
      <c r="B1420" s="361" t="s">
        <v>2897</v>
      </c>
      <c r="C1420" s="362" t="s">
        <v>3677</v>
      </c>
      <c r="D1420" s="363"/>
      <c r="E1420" s="364"/>
      <c r="F1420" s="227">
        <v>0</v>
      </c>
      <c r="G1420" s="227">
        <v>10.51</v>
      </c>
      <c r="H1420" s="227">
        <f t="shared" si="158"/>
        <v>-10.51</v>
      </c>
      <c r="I1420" s="437" t="str">
        <f t="shared" si="159"/>
        <v>N.M.</v>
      </c>
      <c r="J1420" s="437"/>
      <c r="K1420" s="365"/>
      <c r="L1420" s="18">
        <v>10.51</v>
      </c>
      <c r="M1420" s="234">
        <f t="shared" si="160"/>
        <v>-10.51</v>
      </c>
      <c r="N1420" s="365"/>
      <c r="O1420" s="18">
        <v>0</v>
      </c>
      <c r="P1420" s="234">
        <f t="shared" si="161"/>
        <v>0</v>
      </c>
      <c r="Q1420" s="353"/>
      <c r="R1420" s="226">
        <v>0</v>
      </c>
      <c r="S1420" s="226">
        <v>0</v>
      </c>
      <c r="T1420" s="227">
        <v>0</v>
      </c>
      <c r="U1420" s="227">
        <v>0</v>
      </c>
      <c r="V1420" s="227">
        <v>0</v>
      </c>
      <c r="W1420" s="227">
        <v>0</v>
      </c>
      <c r="X1420" s="227">
        <v>0</v>
      </c>
      <c r="Y1420" s="227">
        <v>0</v>
      </c>
      <c r="Z1420" s="227">
        <v>0</v>
      </c>
      <c r="AA1420" s="227">
        <v>0</v>
      </c>
      <c r="AB1420" s="227">
        <v>0</v>
      </c>
      <c r="AC1420" s="227">
        <v>10.51</v>
      </c>
      <c r="AD1420" s="227">
        <v>10.51</v>
      </c>
      <c r="AE1420" s="226">
        <v>0</v>
      </c>
      <c r="AF1420" s="227">
        <v>0</v>
      </c>
      <c r="AG1420" s="227">
        <v>0</v>
      </c>
      <c r="AH1420" s="227">
        <v>0</v>
      </c>
      <c r="AI1420" s="227">
        <v>0</v>
      </c>
      <c r="AJ1420" s="227">
        <v>0</v>
      </c>
      <c r="AK1420" s="227">
        <v>0</v>
      </c>
      <c r="AL1420" s="227">
        <v>0</v>
      </c>
      <c r="AM1420" s="227">
        <v>0</v>
      </c>
      <c r="AN1420" s="227">
        <v>0</v>
      </c>
      <c r="AO1420" s="227">
        <v>0</v>
      </c>
      <c r="AP1420" s="228">
        <v>0</v>
      </c>
      <c r="AQ1420" s="227"/>
    </row>
    <row r="1421" spans="1:43" s="13" customFormat="1" ht="12.75" outlineLevel="2" x14ac:dyDescent="0.2">
      <c r="A1421" s="360" t="s">
        <v>2029</v>
      </c>
      <c r="B1421" s="361" t="s">
        <v>2898</v>
      </c>
      <c r="C1421" s="362" t="s">
        <v>3603</v>
      </c>
      <c r="D1421" s="363"/>
      <c r="E1421" s="364"/>
      <c r="F1421" s="227">
        <v>3116507.6</v>
      </c>
      <c r="G1421" s="227">
        <v>2675796.98</v>
      </c>
      <c r="H1421" s="227">
        <f t="shared" si="158"/>
        <v>440710.62000000011</v>
      </c>
      <c r="I1421" s="437">
        <f t="shared" si="159"/>
        <v>0.16470256274823963</v>
      </c>
      <c r="J1421" s="437"/>
      <c r="K1421" s="365"/>
      <c r="L1421" s="18">
        <v>2675796.98</v>
      </c>
      <c r="M1421" s="234">
        <f t="shared" si="160"/>
        <v>440710.62000000011</v>
      </c>
      <c r="N1421" s="365"/>
      <c r="O1421" s="18">
        <v>2902087.6800000002</v>
      </c>
      <c r="P1421" s="234">
        <f t="shared" si="161"/>
        <v>214419.91999999993</v>
      </c>
      <c r="Q1421" s="353"/>
      <c r="R1421" s="226">
        <v>2438642.09</v>
      </c>
      <c r="S1421" s="226">
        <v>442590.82</v>
      </c>
      <c r="T1421" s="227">
        <v>644670.11</v>
      </c>
      <c r="U1421" s="227">
        <v>868310.1</v>
      </c>
      <c r="V1421" s="227">
        <v>1086835.1000000001</v>
      </c>
      <c r="W1421" s="227">
        <v>1309996.8999999999</v>
      </c>
      <c r="X1421" s="227">
        <v>1520045.53</v>
      </c>
      <c r="Y1421" s="227">
        <v>1707690.3</v>
      </c>
      <c r="Z1421" s="227">
        <v>1912556.12</v>
      </c>
      <c r="AA1421" s="227">
        <v>2146837.2200000002</v>
      </c>
      <c r="AB1421" s="227">
        <v>2353862.81</v>
      </c>
      <c r="AC1421" s="227">
        <v>2527857.5300000003</v>
      </c>
      <c r="AD1421" s="227">
        <v>2675796.98</v>
      </c>
      <c r="AE1421" s="226">
        <v>349561.39</v>
      </c>
      <c r="AF1421" s="227">
        <v>552437.07999999996</v>
      </c>
      <c r="AG1421" s="227">
        <v>795328.48</v>
      </c>
      <c r="AH1421" s="227">
        <v>1004479.6</v>
      </c>
      <c r="AI1421" s="227">
        <v>1208473.92</v>
      </c>
      <c r="AJ1421" s="227">
        <v>1440589.94</v>
      </c>
      <c r="AK1421" s="227">
        <v>1578361.3599999999</v>
      </c>
      <c r="AL1421" s="227">
        <v>2276432.5499999998</v>
      </c>
      <c r="AM1421" s="227">
        <v>2442993.87</v>
      </c>
      <c r="AN1421" s="227">
        <v>2799145.4699999997</v>
      </c>
      <c r="AO1421" s="227">
        <v>2902087.6800000002</v>
      </c>
      <c r="AP1421" s="228">
        <v>3116507.6</v>
      </c>
      <c r="AQ1421" s="227"/>
    </row>
    <row r="1422" spans="1:43" s="13" customFormat="1" ht="12.75" outlineLevel="2" x14ac:dyDescent="0.2">
      <c r="A1422" s="360" t="s">
        <v>2030</v>
      </c>
      <c r="B1422" s="361" t="s">
        <v>2899</v>
      </c>
      <c r="C1422" s="362" t="s">
        <v>3678</v>
      </c>
      <c r="D1422" s="363"/>
      <c r="E1422" s="364"/>
      <c r="F1422" s="227">
        <v>0</v>
      </c>
      <c r="G1422" s="227">
        <v>0</v>
      </c>
      <c r="H1422" s="227">
        <f t="shared" si="158"/>
        <v>0</v>
      </c>
      <c r="I1422" s="437">
        <f t="shared" si="159"/>
        <v>0</v>
      </c>
      <c r="J1422" s="437"/>
      <c r="K1422" s="365"/>
      <c r="L1422" s="18">
        <v>0</v>
      </c>
      <c r="M1422" s="234">
        <f t="shared" si="160"/>
        <v>0</v>
      </c>
      <c r="N1422" s="365"/>
      <c r="O1422" s="18">
        <v>0</v>
      </c>
      <c r="P1422" s="234">
        <f t="shared" si="161"/>
        <v>0</v>
      </c>
      <c r="Q1422" s="353"/>
      <c r="R1422" s="226">
        <v>0</v>
      </c>
      <c r="S1422" s="226">
        <v>0</v>
      </c>
      <c r="T1422" s="227">
        <v>0</v>
      </c>
      <c r="U1422" s="227">
        <v>0</v>
      </c>
      <c r="V1422" s="227">
        <v>0</v>
      </c>
      <c r="W1422" s="227">
        <v>0</v>
      </c>
      <c r="X1422" s="227">
        <v>0</v>
      </c>
      <c r="Y1422" s="227">
        <v>0</v>
      </c>
      <c r="Z1422" s="227">
        <v>0</v>
      </c>
      <c r="AA1422" s="227">
        <v>0</v>
      </c>
      <c r="AB1422" s="227">
        <v>0</v>
      </c>
      <c r="AC1422" s="227">
        <v>0</v>
      </c>
      <c r="AD1422" s="227">
        <v>0</v>
      </c>
      <c r="AE1422" s="226">
        <v>0</v>
      </c>
      <c r="AF1422" s="227">
        <v>2.06</v>
      </c>
      <c r="AG1422" s="227">
        <v>0</v>
      </c>
      <c r="AH1422" s="227">
        <v>0</v>
      </c>
      <c r="AI1422" s="227">
        <v>0</v>
      </c>
      <c r="AJ1422" s="227">
        <v>0</v>
      </c>
      <c r="AK1422" s="227">
        <v>0</v>
      </c>
      <c r="AL1422" s="227">
        <v>0</v>
      </c>
      <c r="AM1422" s="227">
        <v>0</v>
      </c>
      <c r="AN1422" s="227">
        <v>0</v>
      </c>
      <c r="AO1422" s="227">
        <v>0</v>
      </c>
      <c r="AP1422" s="228">
        <v>0</v>
      </c>
      <c r="AQ1422" s="227"/>
    </row>
    <row r="1423" spans="1:43" s="13" customFormat="1" ht="12.75" outlineLevel="2" x14ac:dyDescent="0.2">
      <c r="A1423" s="360" t="s">
        <v>2031</v>
      </c>
      <c r="B1423" s="361" t="s">
        <v>2900</v>
      </c>
      <c r="C1423" s="362" t="s">
        <v>3679</v>
      </c>
      <c r="D1423" s="363"/>
      <c r="E1423" s="364"/>
      <c r="F1423" s="227">
        <v>312921.65000000002</v>
      </c>
      <c r="G1423" s="227">
        <v>309115.7</v>
      </c>
      <c r="H1423" s="227">
        <f t="shared" si="158"/>
        <v>3805.9500000000116</v>
      </c>
      <c r="I1423" s="437">
        <f t="shared" si="159"/>
        <v>1.231238012174733E-2</v>
      </c>
      <c r="J1423" s="437"/>
      <c r="K1423" s="365"/>
      <c r="L1423" s="18">
        <v>309115.7</v>
      </c>
      <c r="M1423" s="234">
        <f t="shared" si="160"/>
        <v>3805.9500000000116</v>
      </c>
      <c r="N1423" s="365"/>
      <c r="O1423" s="18">
        <v>283734.74</v>
      </c>
      <c r="P1423" s="234">
        <f t="shared" si="161"/>
        <v>29186.910000000033</v>
      </c>
      <c r="Q1423" s="353"/>
      <c r="R1423" s="226">
        <v>334283.31</v>
      </c>
      <c r="S1423" s="226">
        <v>32869.599999999999</v>
      </c>
      <c r="T1423" s="227">
        <v>52115.44</v>
      </c>
      <c r="U1423" s="227">
        <v>80543.45</v>
      </c>
      <c r="V1423" s="227">
        <v>109516.54000000001</v>
      </c>
      <c r="W1423" s="227">
        <v>131590.6</v>
      </c>
      <c r="X1423" s="227">
        <v>159845.4</v>
      </c>
      <c r="Y1423" s="227">
        <v>180133.9</v>
      </c>
      <c r="Z1423" s="227">
        <v>206819.16</v>
      </c>
      <c r="AA1423" s="227">
        <v>238577.4</v>
      </c>
      <c r="AB1423" s="227">
        <v>263444.18</v>
      </c>
      <c r="AC1423" s="227">
        <v>287766.98</v>
      </c>
      <c r="AD1423" s="227">
        <v>309115.7</v>
      </c>
      <c r="AE1423" s="226">
        <v>27134.400000000001</v>
      </c>
      <c r="AF1423" s="227">
        <v>52138.21</v>
      </c>
      <c r="AG1423" s="227">
        <v>80582.240000000005</v>
      </c>
      <c r="AH1423" s="227">
        <v>109994.11</v>
      </c>
      <c r="AI1423" s="227">
        <v>137317</v>
      </c>
      <c r="AJ1423" s="227">
        <v>165614.94</v>
      </c>
      <c r="AK1423" s="227">
        <v>183679.30000000002</v>
      </c>
      <c r="AL1423" s="227">
        <v>210255.78</v>
      </c>
      <c r="AM1423" s="227">
        <v>235202</v>
      </c>
      <c r="AN1423" s="227">
        <v>260430.37</v>
      </c>
      <c r="AO1423" s="227">
        <v>283734.74</v>
      </c>
      <c r="AP1423" s="228">
        <v>312921.65000000002</v>
      </c>
      <c r="AQ1423" s="227"/>
    </row>
    <row r="1424" spans="1:43" s="13" customFormat="1" ht="12.75" outlineLevel="2" x14ac:dyDescent="0.2">
      <c r="A1424" s="360" t="s">
        <v>2032</v>
      </c>
      <c r="B1424" s="361" t="s">
        <v>2901</v>
      </c>
      <c r="C1424" s="362" t="s">
        <v>3680</v>
      </c>
      <c r="D1424" s="363"/>
      <c r="E1424" s="364"/>
      <c r="F1424" s="227">
        <v>85472.7</v>
      </c>
      <c r="G1424" s="227">
        <v>118995.84</v>
      </c>
      <c r="H1424" s="227">
        <f t="shared" si="158"/>
        <v>-33523.14</v>
      </c>
      <c r="I1424" s="437">
        <f t="shared" si="159"/>
        <v>-0.28171690707843233</v>
      </c>
      <c r="J1424" s="437"/>
      <c r="K1424" s="365"/>
      <c r="L1424" s="18">
        <v>118995.84</v>
      </c>
      <c r="M1424" s="234">
        <f t="shared" si="160"/>
        <v>-33523.14</v>
      </c>
      <c r="N1424" s="365"/>
      <c r="O1424" s="18">
        <v>80252.259999999995</v>
      </c>
      <c r="P1424" s="234">
        <f t="shared" si="161"/>
        <v>5220.4400000000023</v>
      </c>
      <c r="Q1424" s="353"/>
      <c r="R1424" s="226">
        <v>63382.14</v>
      </c>
      <c r="S1424" s="226">
        <v>2137.4499999999998</v>
      </c>
      <c r="T1424" s="227">
        <v>19129.88</v>
      </c>
      <c r="U1424" s="227">
        <v>24075.89</v>
      </c>
      <c r="V1424" s="227">
        <v>27531.32</v>
      </c>
      <c r="W1424" s="227">
        <v>32677.74</v>
      </c>
      <c r="X1424" s="227">
        <v>52192.770000000004</v>
      </c>
      <c r="Y1424" s="227">
        <v>73369.66</v>
      </c>
      <c r="Z1424" s="227">
        <v>94977.900000000009</v>
      </c>
      <c r="AA1424" s="227">
        <v>107889.91</v>
      </c>
      <c r="AB1424" s="227">
        <v>113328.77</v>
      </c>
      <c r="AC1424" s="227">
        <v>114712.43000000001</v>
      </c>
      <c r="AD1424" s="227">
        <v>118995.84</v>
      </c>
      <c r="AE1424" s="226">
        <v>1193.42</v>
      </c>
      <c r="AF1424" s="227">
        <v>16268.73</v>
      </c>
      <c r="AG1424" s="227">
        <v>18479.77</v>
      </c>
      <c r="AH1424" s="227">
        <v>32994.97</v>
      </c>
      <c r="AI1424" s="227">
        <v>39538.15</v>
      </c>
      <c r="AJ1424" s="227">
        <v>50360.07</v>
      </c>
      <c r="AK1424" s="227">
        <v>64471.810000000005</v>
      </c>
      <c r="AL1424" s="227">
        <v>72622.91</v>
      </c>
      <c r="AM1424" s="227">
        <v>72893.600000000006</v>
      </c>
      <c r="AN1424" s="227">
        <v>76083.06</v>
      </c>
      <c r="AO1424" s="227">
        <v>80252.259999999995</v>
      </c>
      <c r="AP1424" s="228">
        <v>85472.7</v>
      </c>
      <c r="AQ1424" s="227"/>
    </row>
    <row r="1425" spans="1:43" s="13" customFormat="1" ht="12.75" outlineLevel="2" x14ac:dyDescent="0.2">
      <c r="A1425" s="360" t="s">
        <v>2033</v>
      </c>
      <c r="B1425" s="361" t="s">
        <v>2902</v>
      </c>
      <c r="C1425" s="362" t="s">
        <v>3681</v>
      </c>
      <c r="D1425" s="363"/>
      <c r="E1425" s="364"/>
      <c r="F1425" s="227">
        <v>1141601.8500000001</v>
      </c>
      <c r="G1425" s="227">
        <v>1005981.01</v>
      </c>
      <c r="H1425" s="227">
        <f t="shared" si="158"/>
        <v>135620.84000000008</v>
      </c>
      <c r="I1425" s="437">
        <f t="shared" si="159"/>
        <v>0.13481451304930706</v>
      </c>
      <c r="J1425" s="437"/>
      <c r="K1425" s="365"/>
      <c r="L1425" s="18">
        <v>1005981.01</v>
      </c>
      <c r="M1425" s="234">
        <f t="shared" si="160"/>
        <v>135620.84000000008</v>
      </c>
      <c r="N1425" s="365"/>
      <c r="O1425" s="18">
        <v>1028889.81</v>
      </c>
      <c r="P1425" s="234">
        <f t="shared" si="161"/>
        <v>112712.04000000004</v>
      </c>
      <c r="Q1425" s="353"/>
      <c r="R1425" s="226">
        <v>960574.52</v>
      </c>
      <c r="S1425" s="226">
        <v>114222.29000000001</v>
      </c>
      <c r="T1425" s="227">
        <v>214666.23999999999</v>
      </c>
      <c r="U1425" s="227">
        <v>315677.59000000003</v>
      </c>
      <c r="V1425" s="227">
        <v>392813.44</v>
      </c>
      <c r="W1425" s="227">
        <v>459267.08</v>
      </c>
      <c r="X1425" s="227">
        <v>533799.85</v>
      </c>
      <c r="Y1425" s="227">
        <v>612733.38</v>
      </c>
      <c r="Z1425" s="227">
        <v>688973.59</v>
      </c>
      <c r="AA1425" s="227">
        <v>776599.93</v>
      </c>
      <c r="AB1425" s="227">
        <v>847237.71</v>
      </c>
      <c r="AC1425" s="227">
        <v>922125.01</v>
      </c>
      <c r="AD1425" s="227">
        <v>1005981.01</v>
      </c>
      <c r="AE1425" s="226">
        <v>7300.87</v>
      </c>
      <c r="AF1425" s="227">
        <v>186117.56</v>
      </c>
      <c r="AG1425" s="227">
        <v>274047.92</v>
      </c>
      <c r="AH1425" s="227">
        <v>365355.08</v>
      </c>
      <c r="AI1425" s="227">
        <v>459854.75</v>
      </c>
      <c r="AJ1425" s="227">
        <v>567346.4</v>
      </c>
      <c r="AK1425" s="227">
        <v>645378.80000000005</v>
      </c>
      <c r="AL1425" s="227">
        <v>718238.64</v>
      </c>
      <c r="AM1425" s="227">
        <v>720266.01</v>
      </c>
      <c r="AN1425" s="227">
        <v>904659.3</v>
      </c>
      <c r="AO1425" s="227">
        <v>1028889.81</v>
      </c>
      <c r="AP1425" s="228">
        <v>1141601.8500000001</v>
      </c>
      <c r="AQ1425" s="227"/>
    </row>
    <row r="1426" spans="1:43" s="13" customFormat="1" ht="12.75" outlineLevel="2" x14ac:dyDescent="0.2">
      <c r="A1426" s="360" t="s">
        <v>2034</v>
      </c>
      <c r="B1426" s="361" t="s">
        <v>2903</v>
      </c>
      <c r="C1426" s="362" t="s">
        <v>3682</v>
      </c>
      <c r="D1426" s="363"/>
      <c r="E1426" s="364"/>
      <c r="F1426" s="227">
        <v>0</v>
      </c>
      <c r="G1426" s="227">
        <v>0</v>
      </c>
      <c r="H1426" s="227">
        <f t="shared" si="158"/>
        <v>0</v>
      </c>
      <c r="I1426" s="437">
        <f t="shared" si="159"/>
        <v>0</v>
      </c>
      <c r="J1426" s="437"/>
      <c r="K1426" s="365"/>
      <c r="L1426" s="18">
        <v>0</v>
      </c>
      <c r="M1426" s="234">
        <f t="shared" si="160"/>
        <v>0</v>
      </c>
      <c r="N1426" s="365"/>
      <c r="O1426" s="18">
        <v>0</v>
      </c>
      <c r="P1426" s="234">
        <f t="shared" si="161"/>
        <v>0</v>
      </c>
      <c r="Q1426" s="353"/>
      <c r="R1426" s="226">
        <v>1.3800000000000001</v>
      </c>
      <c r="S1426" s="226">
        <v>0</v>
      </c>
      <c r="T1426" s="227">
        <v>0</v>
      </c>
      <c r="U1426" s="227">
        <v>0</v>
      </c>
      <c r="V1426" s="227">
        <v>0</v>
      </c>
      <c r="W1426" s="227">
        <v>0</v>
      </c>
      <c r="X1426" s="227">
        <v>0</v>
      </c>
      <c r="Y1426" s="227">
        <v>0</v>
      </c>
      <c r="Z1426" s="227">
        <v>0</v>
      </c>
      <c r="AA1426" s="227">
        <v>0</v>
      </c>
      <c r="AB1426" s="227">
        <v>0</v>
      </c>
      <c r="AC1426" s="227">
        <v>0</v>
      </c>
      <c r="AD1426" s="227">
        <v>0</v>
      </c>
      <c r="AE1426" s="226">
        <v>0</v>
      </c>
      <c r="AF1426" s="227">
        <v>0</v>
      </c>
      <c r="AG1426" s="227">
        <v>0</v>
      </c>
      <c r="AH1426" s="227">
        <v>0</v>
      </c>
      <c r="AI1426" s="227">
        <v>0</v>
      </c>
      <c r="AJ1426" s="227">
        <v>0</v>
      </c>
      <c r="AK1426" s="227">
        <v>0</v>
      </c>
      <c r="AL1426" s="227">
        <v>0</v>
      </c>
      <c r="AM1426" s="227">
        <v>0</v>
      </c>
      <c r="AN1426" s="227">
        <v>0</v>
      </c>
      <c r="AO1426" s="227">
        <v>0</v>
      </c>
      <c r="AP1426" s="228">
        <v>0</v>
      </c>
      <c r="AQ1426" s="227"/>
    </row>
    <row r="1427" spans="1:43" s="13" customFormat="1" ht="12.75" outlineLevel="2" x14ac:dyDescent="0.2">
      <c r="A1427" s="360" t="s">
        <v>2035</v>
      </c>
      <c r="B1427" s="361" t="s">
        <v>2904</v>
      </c>
      <c r="C1427" s="362" t="s">
        <v>3683</v>
      </c>
      <c r="D1427" s="363"/>
      <c r="E1427" s="364"/>
      <c r="F1427" s="227">
        <v>0</v>
      </c>
      <c r="G1427" s="227">
        <v>-302305.81</v>
      </c>
      <c r="H1427" s="227">
        <f t="shared" si="158"/>
        <v>302305.81</v>
      </c>
      <c r="I1427" s="437" t="str">
        <f t="shared" si="159"/>
        <v>N.M.</v>
      </c>
      <c r="J1427" s="437"/>
      <c r="K1427" s="365"/>
      <c r="L1427" s="18">
        <v>-302305.81</v>
      </c>
      <c r="M1427" s="234">
        <f t="shared" si="160"/>
        <v>302305.81</v>
      </c>
      <c r="N1427" s="365"/>
      <c r="O1427" s="18">
        <v>0</v>
      </c>
      <c r="P1427" s="234">
        <f t="shared" si="161"/>
        <v>0</v>
      </c>
      <c r="Q1427" s="353"/>
      <c r="R1427" s="226">
        <v>72067.09</v>
      </c>
      <c r="S1427" s="226">
        <v>570.48</v>
      </c>
      <c r="T1427" s="227">
        <v>1023.03</v>
      </c>
      <c r="U1427" s="227">
        <v>-302371.23</v>
      </c>
      <c r="V1427" s="227">
        <v>-300829.08</v>
      </c>
      <c r="W1427" s="227">
        <v>-300663.78000000003</v>
      </c>
      <c r="X1427" s="227">
        <v>-302830.45</v>
      </c>
      <c r="Y1427" s="227">
        <v>-302305.81</v>
      </c>
      <c r="Z1427" s="227">
        <v>-302305.81</v>
      </c>
      <c r="AA1427" s="227">
        <v>-302305.81</v>
      </c>
      <c r="AB1427" s="227">
        <v>-302305.81</v>
      </c>
      <c r="AC1427" s="227">
        <v>-302305.81</v>
      </c>
      <c r="AD1427" s="227">
        <v>-302305.81</v>
      </c>
      <c r="AE1427" s="226">
        <v>0</v>
      </c>
      <c r="AF1427" s="227">
        <v>0</v>
      </c>
      <c r="AG1427" s="227">
        <v>0</v>
      </c>
      <c r="AH1427" s="227">
        <v>0</v>
      </c>
      <c r="AI1427" s="227">
        <v>0</v>
      </c>
      <c r="AJ1427" s="227">
        <v>0</v>
      </c>
      <c r="AK1427" s="227">
        <v>0</v>
      </c>
      <c r="AL1427" s="227">
        <v>0</v>
      </c>
      <c r="AM1427" s="227">
        <v>0</v>
      </c>
      <c r="AN1427" s="227">
        <v>0</v>
      </c>
      <c r="AO1427" s="227">
        <v>0</v>
      </c>
      <c r="AP1427" s="228">
        <v>0</v>
      </c>
      <c r="AQ1427" s="227"/>
    </row>
    <row r="1428" spans="1:43" s="13" customFormat="1" ht="12.75" outlineLevel="2" x14ac:dyDescent="0.2">
      <c r="A1428" s="360" t="s">
        <v>2036</v>
      </c>
      <c r="B1428" s="361" t="s">
        <v>2905</v>
      </c>
      <c r="C1428" s="362" t="s">
        <v>3684</v>
      </c>
      <c r="D1428" s="363"/>
      <c r="E1428" s="364"/>
      <c r="F1428" s="227">
        <v>16451</v>
      </c>
      <c r="G1428" s="227">
        <v>-32497.91</v>
      </c>
      <c r="H1428" s="227">
        <f t="shared" si="158"/>
        <v>48948.91</v>
      </c>
      <c r="I1428" s="437">
        <f t="shared" si="159"/>
        <v>1.5062171690425632</v>
      </c>
      <c r="J1428" s="437"/>
      <c r="K1428" s="365"/>
      <c r="L1428" s="18">
        <v>-32497.91</v>
      </c>
      <c r="M1428" s="234">
        <f t="shared" si="160"/>
        <v>48948.91</v>
      </c>
      <c r="N1428" s="365"/>
      <c r="O1428" s="18">
        <v>12338.25</v>
      </c>
      <c r="P1428" s="234">
        <f t="shared" si="161"/>
        <v>4112.75</v>
      </c>
      <c r="Q1428" s="353"/>
      <c r="R1428" s="226">
        <v>11056.23</v>
      </c>
      <c r="S1428" s="226">
        <v>82.08</v>
      </c>
      <c r="T1428" s="227">
        <v>147.63</v>
      </c>
      <c r="U1428" s="227">
        <v>-48967.33</v>
      </c>
      <c r="V1428" s="227">
        <v>-44634.97</v>
      </c>
      <c r="W1428" s="227">
        <v>-44611.4</v>
      </c>
      <c r="X1428" s="227">
        <v>-40810.86</v>
      </c>
      <c r="Y1428" s="227">
        <v>-40723.410000000003</v>
      </c>
      <c r="Z1428" s="227">
        <v>-40723.410000000003</v>
      </c>
      <c r="AA1428" s="227">
        <v>-36610.660000000003</v>
      </c>
      <c r="AB1428" s="227">
        <v>-36610.660000000003</v>
      </c>
      <c r="AC1428" s="227">
        <v>-36610.660000000003</v>
      </c>
      <c r="AD1428" s="227">
        <v>-32497.91</v>
      </c>
      <c r="AE1428" s="226">
        <v>0</v>
      </c>
      <c r="AF1428" s="227">
        <v>0</v>
      </c>
      <c r="AG1428" s="227">
        <v>4112.75</v>
      </c>
      <c r="AH1428" s="227">
        <v>4112.75</v>
      </c>
      <c r="AI1428" s="227">
        <v>4112.75</v>
      </c>
      <c r="AJ1428" s="227">
        <v>8225.5</v>
      </c>
      <c r="AK1428" s="227">
        <v>8225.5</v>
      </c>
      <c r="AL1428" s="227">
        <v>8225.5</v>
      </c>
      <c r="AM1428" s="227">
        <v>12338.25</v>
      </c>
      <c r="AN1428" s="227">
        <v>12338.25</v>
      </c>
      <c r="AO1428" s="227">
        <v>12338.25</v>
      </c>
      <c r="AP1428" s="228">
        <v>16451</v>
      </c>
      <c r="AQ1428" s="227"/>
    </row>
    <row r="1429" spans="1:43" s="13" customFormat="1" ht="12.75" outlineLevel="2" x14ac:dyDescent="0.2">
      <c r="A1429" s="360" t="s">
        <v>2037</v>
      </c>
      <c r="B1429" s="361" t="s">
        <v>2906</v>
      </c>
      <c r="C1429" s="362" t="s">
        <v>3685</v>
      </c>
      <c r="D1429" s="363"/>
      <c r="E1429" s="364"/>
      <c r="F1429" s="227">
        <v>101152.60400000001</v>
      </c>
      <c r="G1429" s="227">
        <v>95827.32</v>
      </c>
      <c r="H1429" s="227">
        <f t="shared" si="158"/>
        <v>5325.2839999999997</v>
      </c>
      <c r="I1429" s="437">
        <f t="shared" si="159"/>
        <v>5.5571667870916136E-2</v>
      </c>
      <c r="J1429" s="437"/>
      <c r="K1429" s="365"/>
      <c r="L1429" s="18">
        <v>95827.32</v>
      </c>
      <c r="M1429" s="234">
        <f t="shared" si="160"/>
        <v>5325.2839999999997</v>
      </c>
      <c r="N1429" s="365"/>
      <c r="O1429" s="18">
        <v>92723.224000000002</v>
      </c>
      <c r="P1429" s="234">
        <f t="shared" si="161"/>
        <v>8429.3800000000047</v>
      </c>
      <c r="Q1429" s="353"/>
      <c r="R1429" s="226">
        <v>-64954.15</v>
      </c>
      <c r="S1429" s="226">
        <v>-244.74</v>
      </c>
      <c r="T1429" s="227">
        <v>-504.88</v>
      </c>
      <c r="U1429" s="227">
        <v>20994.75</v>
      </c>
      <c r="V1429" s="227">
        <v>29185.100000000002</v>
      </c>
      <c r="W1429" s="227">
        <v>37344.629999999997</v>
      </c>
      <c r="X1429" s="227">
        <v>45511.87</v>
      </c>
      <c r="Y1429" s="227">
        <v>53680.42</v>
      </c>
      <c r="Z1429" s="227">
        <v>62109.8</v>
      </c>
      <c r="AA1429" s="227">
        <v>70539.180000000008</v>
      </c>
      <c r="AB1429" s="227">
        <v>78968.56</v>
      </c>
      <c r="AC1429" s="227">
        <v>87397.94</v>
      </c>
      <c r="AD1429" s="227">
        <v>95827.32</v>
      </c>
      <c r="AE1429" s="226">
        <v>8429.380000000001</v>
      </c>
      <c r="AF1429" s="227">
        <v>16858.760000000002</v>
      </c>
      <c r="AG1429" s="227">
        <v>25288.184000000001</v>
      </c>
      <c r="AH1429" s="227">
        <v>33717.563999999998</v>
      </c>
      <c r="AI1429" s="227">
        <v>42146.944000000003</v>
      </c>
      <c r="AJ1429" s="227">
        <v>50576.324000000001</v>
      </c>
      <c r="AK1429" s="227">
        <v>59005.703999999998</v>
      </c>
      <c r="AL1429" s="227">
        <v>67435.084000000003</v>
      </c>
      <c r="AM1429" s="227">
        <v>75864.464000000007</v>
      </c>
      <c r="AN1429" s="227">
        <v>84293.843999999997</v>
      </c>
      <c r="AO1429" s="227">
        <v>92723.224000000002</v>
      </c>
      <c r="AP1429" s="228">
        <v>101152.60400000001</v>
      </c>
      <c r="AQ1429" s="227"/>
    </row>
    <row r="1430" spans="1:43" s="13" customFormat="1" ht="12.75" outlineLevel="2" x14ac:dyDescent="0.2">
      <c r="A1430" s="360" t="s">
        <v>2038</v>
      </c>
      <c r="B1430" s="361" t="s">
        <v>2907</v>
      </c>
      <c r="C1430" s="362" t="s">
        <v>3686</v>
      </c>
      <c r="D1430" s="363"/>
      <c r="E1430" s="364"/>
      <c r="F1430" s="227">
        <v>79870.080000000002</v>
      </c>
      <c r="G1430" s="227">
        <v>126575.36</v>
      </c>
      <c r="H1430" s="227">
        <f t="shared" si="158"/>
        <v>-46705.279999999999</v>
      </c>
      <c r="I1430" s="437">
        <f t="shared" si="159"/>
        <v>-0.36899187962017249</v>
      </c>
      <c r="J1430" s="437"/>
      <c r="K1430" s="365"/>
      <c r="L1430" s="18">
        <v>126575.36</v>
      </c>
      <c r="M1430" s="234">
        <f t="shared" si="160"/>
        <v>-46705.279999999999</v>
      </c>
      <c r="N1430" s="365"/>
      <c r="O1430" s="18">
        <v>74891.040000000008</v>
      </c>
      <c r="P1430" s="234">
        <f t="shared" si="161"/>
        <v>4979.0399999999936</v>
      </c>
      <c r="Q1430" s="353"/>
      <c r="R1430" s="226">
        <v>91613.62</v>
      </c>
      <c r="S1430" s="226">
        <v>11319.85</v>
      </c>
      <c r="T1430" s="227">
        <v>19161.32</v>
      </c>
      <c r="U1430" s="227">
        <v>29692.66</v>
      </c>
      <c r="V1430" s="227">
        <v>41418.520000000004</v>
      </c>
      <c r="W1430" s="227">
        <v>54549.590000000004</v>
      </c>
      <c r="X1430" s="227">
        <v>64122.44</v>
      </c>
      <c r="Y1430" s="227">
        <v>72595.47</v>
      </c>
      <c r="Z1430" s="227">
        <v>85230.91</v>
      </c>
      <c r="AA1430" s="227">
        <v>99092.44</v>
      </c>
      <c r="AB1430" s="227">
        <v>108807.43000000001</v>
      </c>
      <c r="AC1430" s="227">
        <v>118295.03</v>
      </c>
      <c r="AD1430" s="227">
        <v>126575.36</v>
      </c>
      <c r="AE1430" s="226">
        <v>11078.12</v>
      </c>
      <c r="AF1430" s="227">
        <v>20965.98</v>
      </c>
      <c r="AG1430" s="227">
        <v>25981.97</v>
      </c>
      <c r="AH1430" s="227">
        <v>30695.850000000002</v>
      </c>
      <c r="AI1430" s="227">
        <v>35452.31</v>
      </c>
      <c r="AJ1430" s="227">
        <v>40620.230000000003</v>
      </c>
      <c r="AK1430" s="227">
        <v>47771.1</v>
      </c>
      <c r="AL1430" s="227">
        <v>58069.25</v>
      </c>
      <c r="AM1430" s="227">
        <v>63741.65</v>
      </c>
      <c r="AN1430" s="227">
        <v>69996.08</v>
      </c>
      <c r="AO1430" s="227">
        <v>74891.040000000008</v>
      </c>
      <c r="AP1430" s="228">
        <v>79870.080000000002</v>
      </c>
      <c r="AQ1430" s="227"/>
    </row>
    <row r="1431" spans="1:43" s="13" customFormat="1" ht="12.75" outlineLevel="2" x14ac:dyDescent="0.2">
      <c r="A1431" s="360" t="s">
        <v>2039</v>
      </c>
      <c r="B1431" s="361" t="s">
        <v>2908</v>
      </c>
      <c r="C1431" s="362" t="s">
        <v>3687</v>
      </c>
      <c r="D1431" s="363"/>
      <c r="E1431" s="364"/>
      <c r="F1431" s="227">
        <v>0</v>
      </c>
      <c r="G1431" s="227">
        <v>0</v>
      </c>
      <c r="H1431" s="227">
        <f t="shared" si="158"/>
        <v>0</v>
      </c>
      <c r="I1431" s="437">
        <f t="shared" si="159"/>
        <v>0</v>
      </c>
      <c r="J1431" s="437"/>
      <c r="K1431" s="365"/>
      <c r="L1431" s="18">
        <v>0</v>
      </c>
      <c r="M1431" s="234">
        <f t="shared" si="160"/>
        <v>0</v>
      </c>
      <c r="N1431" s="365"/>
      <c r="O1431" s="18">
        <v>0</v>
      </c>
      <c r="P1431" s="234">
        <f t="shared" si="161"/>
        <v>0</v>
      </c>
      <c r="Q1431" s="353"/>
      <c r="R1431" s="226">
        <v>0</v>
      </c>
      <c r="S1431" s="226">
        <v>0</v>
      </c>
      <c r="T1431" s="227">
        <v>0</v>
      </c>
      <c r="U1431" s="227">
        <v>0</v>
      </c>
      <c r="V1431" s="227">
        <v>0</v>
      </c>
      <c r="W1431" s="227">
        <v>0</v>
      </c>
      <c r="X1431" s="227">
        <v>0</v>
      </c>
      <c r="Y1431" s="227">
        <v>0</v>
      </c>
      <c r="Z1431" s="227">
        <v>0</v>
      </c>
      <c r="AA1431" s="227">
        <v>0</v>
      </c>
      <c r="AB1431" s="227">
        <v>0</v>
      </c>
      <c r="AC1431" s="227">
        <v>0</v>
      </c>
      <c r="AD1431" s="227">
        <v>0</v>
      </c>
      <c r="AE1431" s="226">
        <v>0</v>
      </c>
      <c r="AF1431" s="227">
        <v>0</v>
      </c>
      <c r="AG1431" s="227">
        <v>72.97</v>
      </c>
      <c r="AH1431" s="227">
        <v>0</v>
      </c>
      <c r="AI1431" s="227">
        <v>27.900000000000002</v>
      </c>
      <c r="AJ1431" s="227">
        <v>0</v>
      </c>
      <c r="AK1431" s="227">
        <v>51.15</v>
      </c>
      <c r="AL1431" s="227">
        <v>0</v>
      </c>
      <c r="AM1431" s="227">
        <v>0</v>
      </c>
      <c r="AN1431" s="227">
        <v>0</v>
      </c>
      <c r="AO1431" s="227">
        <v>0</v>
      </c>
      <c r="AP1431" s="228">
        <v>0</v>
      </c>
      <c r="AQ1431" s="227"/>
    </row>
    <row r="1432" spans="1:43" s="13" customFormat="1" ht="12.75" outlineLevel="2" x14ac:dyDescent="0.2">
      <c r="A1432" s="360" t="s">
        <v>2040</v>
      </c>
      <c r="B1432" s="361" t="s">
        <v>2909</v>
      </c>
      <c r="C1432" s="362" t="s">
        <v>3688</v>
      </c>
      <c r="D1432" s="363"/>
      <c r="E1432" s="364"/>
      <c r="F1432" s="227">
        <v>25303.27</v>
      </c>
      <c r="G1432" s="227">
        <v>32894.26</v>
      </c>
      <c r="H1432" s="227">
        <f t="shared" si="158"/>
        <v>-7590.9900000000016</v>
      </c>
      <c r="I1432" s="437">
        <f t="shared" si="159"/>
        <v>-0.23076944123382015</v>
      </c>
      <c r="J1432" s="437"/>
      <c r="K1432" s="365"/>
      <c r="L1432" s="18">
        <v>32894.26</v>
      </c>
      <c r="M1432" s="234">
        <f t="shared" si="160"/>
        <v>-7590.9900000000016</v>
      </c>
      <c r="N1432" s="365"/>
      <c r="O1432" s="18">
        <v>23889.13</v>
      </c>
      <c r="P1432" s="234">
        <f t="shared" si="161"/>
        <v>1414.1399999999994</v>
      </c>
      <c r="Q1432" s="353"/>
      <c r="R1432" s="226">
        <v>18620.260000000002</v>
      </c>
      <c r="S1432" s="226">
        <v>1249.96</v>
      </c>
      <c r="T1432" s="227">
        <v>5630.99</v>
      </c>
      <c r="U1432" s="227">
        <v>6896.63</v>
      </c>
      <c r="V1432" s="227">
        <v>7857.2</v>
      </c>
      <c r="W1432" s="227">
        <v>9287.75</v>
      </c>
      <c r="X1432" s="227">
        <v>14714.970000000001</v>
      </c>
      <c r="Y1432" s="227">
        <v>20391.25</v>
      </c>
      <c r="Z1432" s="227">
        <v>26181.55</v>
      </c>
      <c r="AA1432" s="227">
        <v>29627.170000000002</v>
      </c>
      <c r="AB1432" s="227">
        <v>31024.68</v>
      </c>
      <c r="AC1432" s="227">
        <v>31633.74</v>
      </c>
      <c r="AD1432" s="227">
        <v>32894.26</v>
      </c>
      <c r="AE1432" s="226">
        <v>2727.42</v>
      </c>
      <c r="AF1432" s="227">
        <v>6050.38</v>
      </c>
      <c r="AG1432" s="227">
        <v>6441.66</v>
      </c>
      <c r="AH1432" s="227">
        <v>10410.68</v>
      </c>
      <c r="AI1432" s="227">
        <v>11722.79</v>
      </c>
      <c r="AJ1432" s="227">
        <v>14124.51</v>
      </c>
      <c r="AK1432" s="227">
        <v>18533.88</v>
      </c>
      <c r="AL1432" s="227">
        <v>21721.78</v>
      </c>
      <c r="AM1432" s="227">
        <v>21941.63</v>
      </c>
      <c r="AN1432" s="227">
        <v>22861.54</v>
      </c>
      <c r="AO1432" s="227">
        <v>23889.13</v>
      </c>
      <c r="AP1432" s="228">
        <v>25303.27</v>
      </c>
      <c r="AQ1432" s="227"/>
    </row>
    <row r="1433" spans="1:43" s="13" customFormat="1" ht="12.75" outlineLevel="2" x14ac:dyDescent="0.2">
      <c r="A1433" s="360" t="s">
        <v>2041</v>
      </c>
      <c r="B1433" s="361" t="s">
        <v>2910</v>
      </c>
      <c r="C1433" s="362" t="s">
        <v>3689</v>
      </c>
      <c r="D1433" s="363"/>
      <c r="E1433" s="364"/>
      <c r="F1433" s="227">
        <v>327276.07</v>
      </c>
      <c r="G1433" s="227">
        <v>296301.43</v>
      </c>
      <c r="H1433" s="227">
        <f t="shared" si="158"/>
        <v>30974.640000000014</v>
      </c>
      <c r="I1433" s="437">
        <f t="shared" si="159"/>
        <v>0.10453759875542962</v>
      </c>
      <c r="J1433" s="437"/>
      <c r="K1433" s="365"/>
      <c r="L1433" s="18">
        <v>296301.43</v>
      </c>
      <c r="M1433" s="234">
        <f t="shared" si="160"/>
        <v>30974.640000000014</v>
      </c>
      <c r="N1433" s="365"/>
      <c r="O1433" s="18">
        <v>296653.84000000003</v>
      </c>
      <c r="P1433" s="234">
        <f t="shared" si="161"/>
        <v>30622.229999999981</v>
      </c>
      <c r="Q1433" s="353"/>
      <c r="R1433" s="226">
        <v>294140.94</v>
      </c>
      <c r="S1433" s="226">
        <v>51617.22</v>
      </c>
      <c r="T1433" s="227">
        <v>77340.7</v>
      </c>
      <c r="U1433" s="227">
        <v>103090.37</v>
      </c>
      <c r="V1433" s="227">
        <v>124317.38</v>
      </c>
      <c r="W1433" s="227">
        <v>142852.99</v>
      </c>
      <c r="X1433" s="227">
        <v>163719.32</v>
      </c>
      <c r="Y1433" s="227">
        <v>185079.35</v>
      </c>
      <c r="Z1433" s="227">
        <v>205717.38</v>
      </c>
      <c r="AA1433" s="227">
        <v>229196.55000000002</v>
      </c>
      <c r="AB1433" s="227">
        <v>247471.35</v>
      </c>
      <c r="AC1433" s="227">
        <v>271641.8</v>
      </c>
      <c r="AD1433" s="227">
        <v>296301.43</v>
      </c>
      <c r="AE1433" s="226">
        <v>24156.36</v>
      </c>
      <c r="AF1433" s="227">
        <v>70932.070000000007</v>
      </c>
      <c r="AG1433" s="227">
        <v>91676.180000000008</v>
      </c>
      <c r="AH1433" s="227">
        <v>115398.85</v>
      </c>
      <c r="AI1433" s="227">
        <v>137025.12</v>
      </c>
      <c r="AJ1433" s="227">
        <v>160839.89000000001</v>
      </c>
      <c r="AK1433" s="227">
        <v>186897.55000000002</v>
      </c>
      <c r="AL1433" s="227">
        <v>213054.56</v>
      </c>
      <c r="AM1433" s="227">
        <v>214723.5</v>
      </c>
      <c r="AN1433" s="227">
        <v>268065.74</v>
      </c>
      <c r="AO1433" s="227">
        <v>296653.84000000003</v>
      </c>
      <c r="AP1433" s="228">
        <v>327276.07</v>
      </c>
      <c r="AQ1433" s="227"/>
    </row>
    <row r="1434" spans="1:43" s="13" customFormat="1" ht="12.75" outlineLevel="2" x14ac:dyDescent="0.2">
      <c r="A1434" s="360" t="s">
        <v>2042</v>
      </c>
      <c r="B1434" s="361" t="s">
        <v>2911</v>
      </c>
      <c r="C1434" s="362" t="s">
        <v>3690</v>
      </c>
      <c r="D1434" s="363"/>
      <c r="E1434" s="364"/>
      <c r="F1434" s="227">
        <v>322662.81</v>
      </c>
      <c r="G1434" s="227">
        <v>191473.53</v>
      </c>
      <c r="H1434" s="227">
        <f t="shared" si="158"/>
        <v>131189.28</v>
      </c>
      <c r="I1434" s="437">
        <f t="shared" si="159"/>
        <v>0.68515621976572949</v>
      </c>
      <c r="J1434" s="437"/>
      <c r="K1434" s="365"/>
      <c r="L1434" s="18">
        <v>191473.53</v>
      </c>
      <c r="M1434" s="234">
        <f t="shared" si="160"/>
        <v>131189.28</v>
      </c>
      <c r="N1434" s="365"/>
      <c r="O1434" s="18">
        <v>289485.42</v>
      </c>
      <c r="P1434" s="234">
        <f t="shared" si="161"/>
        <v>33177.390000000014</v>
      </c>
      <c r="Q1434" s="353"/>
      <c r="R1434" s="226">
        <v>192673.67300000001</v>
      </c>
      <c r="S1434" s="226">
        <v>27196.147000000001</v>
      </c>
      <c r="T1434" s="227">
        <v>45670.700000000004</v>
      </c>
      <c r="U1434" s="227">
        <v>64128.93</v>
      </c>
      <c r="V1434" s="227">
        <v>73170.11</v>
      </c>
      <c r="W1434" s="227">
        <v>81447.509999999995</v>
      </c>
      <c r="X1434" s="227">
        <v>89146.2</v>
      </c>
      <c r="Y1434" s="227">
        <v>105105.79000000001</v>
      </c>
      <c r="Z1434" s="227">
        <v>114645.83</v>
      </c>
      <c r="AA1434" s="227">
        <v>129979.295</v>
      </c>
      <c r="AB1434" s="227">
        <v>141799.47</v>
      </c>
      <c r="AC1434" s="227">
        <v>156088.98000000001</v>
      </c>
      <c r="AD1434" s="227">
        <v>191473.53</v>
      </c>
      <c r="AE1434" s="226">
        <v>12507.61</v>
      </c>
      <c r="AF1434" s="227">
        <v>40243.360000000001</v>
      </c>
      <c r="AG1434" s="227">
        <v>73464.98</v>
      </c>
      <c r="AH1434" s="227">
        <v>97292.78</v>
      </c>
      <c r="AI1434" s="227">
        <v>117669.84</v>
      </c>
      <c r="AJ1434" s="227">
        <v>136389.59</v>
      </c>
      <c r="AK1434" s="227">
        <v>164172.01999999999</v>
      </c>
      <c r="AL1434" s="227">
        <v>198463.91</v>
      </c>
      <c r="AM1434" s="227">
        <v>226852.34</v>
      </c>
      <c r="AN1434" s="227">
        <v>253127.11000000002</v>
      </c>
      <c r="AO1434" s="227">
        <v>289485.42</v>
      </c>
      <c r="AP1434" s="228">
        <v>322662.81</v>
      </c>
      <c r="AQ1434" s="227"/>
    </row>
    <row r="1435" spans="1:43" s="13" customFormat="1" ht="12.75" outlineLevel="2" x14ac:dyDescent="0.2">
      <c r="A1435" s="360" t="s">
        <v>2043</v>
      </c>
      <c r="B1435" s="361" t="s">
        <v>2912</v>
      </c>
      <c r="C1435" s="362" t="s">
        <v>3691</v>
      </c>
      <c r="D1435" s="363"/>
      <c r="E1435" s="364"/>
      <c r="F1435" s="227">
        <v>23983.72</v>
      </c>
      <c r="G1435" s="227">
        <v>18880.89</v>
      </c>
      <c r="H1435" s="227">
        <f t="shared" si="158"/>
        <v>5102.8300000000017</v>
      </c>
      <c r="I1435" s="437">
        <f t="shared" si="159"/>
        <v>0.27026427249986634</v>
      </c>
      <c r="J1435" s="437"/>
      <c r="K1435" s="365"/>
      <c r="L1435" s="18">
        <v>18880.89</v>
      </c>
      <c r="M1435" s="234">
        <f t="shared" si="160"/>
        <v>5102.8300000000017</v>
      </c>
      <c r="N1435" s="365"/>
      <c r="O1435" s="18">
        <v>22737.77</v>
      </c>
      <c r="P1435" s="234">
        <f t="shared" si="161"/>
        <v>1245.9500000000007</v>
      </c>
      <c r="Q1435" s="353"/>
      <c r="R1435" s="226">
        <v>40034.9</v>
      </c>
      <c r="S1435" s="226">
        <v>1264.47</v>
      </c>
      <c r="T1435" s="227">
        <v>2499.83</v>
      </c>
      <c r="U1435" s="227">
        <v>5055.4800000000005</v>
      </c>
      <c r="V1435" s="227">
        <v>6336.85</v>
      </c>
      <c r="W1435" s="227">
        <v>7716.9400000000005</v>
      </c>
      <c r="X1435" s="227">
        <v>9539.7000000000007</v>
      </c>
      <c r="Y1435" s="227">
        <v>10619.130000000001</v>
      </c>
      <c r="Z1435" s="227">
        <v>12048.04</v>
      </c>
      <c r="AA1435" s="227">
        <v>13435.84</v>
      </c>
      <c r="AB1435" s="227">
        <v>14847.34</v>
      </c>
      <c r="AC1435" s="227">
        <v>16425.79</v>
      </c>
      <c r="AD1435" s="227">
        <v>18880.89</v>
      </c>
      <c r="AE1435" s="226">
        <v>1670.06</v>
      </c>
      <c r="AF1435" s="227">
        <v>2870.55</v>
      </c>
      <c r="AG1435" s="227">
        <v>4472.68</v>
      </c>
      <c r="AH1435" s="227">
        <v>7050.59</v>
      </c>
      <c r="AI1435" s="227">
        <v>8967.43</v>
      </c>
      <c r="AJ1435" s="227">
        <v>13077.86</v>
      </c>
      <c r="AK1435" s="227">
        <v>14934.78</v>
      </c>
      <c r="AL1435" s="227">
        <v>17347.72</v>
      </c>
      <c r="AM1435" s="227">
        <v>19091.21</v>
      </c>
      <c r="AN1435" s="227">
        <v>20942.98</v>
      </c>
      <c r="AO1435" s="227">
        <v>22737.77</v>
      </c>
      <c r="AP1435" s="228">
        <v>23983.72</v>
      </c>
      <c r="AQ1435" s="227"/>
    </row>
    <row r="1436" spans="1:43" s="13" customFormat="1" ht="12.75" outlineLevel="2" x14ac:dyDescent="0.2">
      <c r="A1436" s="360" t="s">
        <v>2044</v>
      </c>
      <c r="B1436" s="361" t="s">
        <v>2913</v>
      </c>
      <c r="C1436" s="362" t="s">
        <v>3692</v>
      </c>
      <c r="D1436" s="363"/>
      <c r="E1436" s="364"/>
      <c r="F1436" s="227">
        <v>64753.590000000004</v>
      </c>
      <c r="G1436" s="227">
        <v>-0.71</v>
      </c>
      <c r="H1436" s="227">
        <f t="shared" si="158"/>
        <v>64754.3</v>
      </c>
      <c r="I1436" s="437" t="str">
        <f t="shared" si="159"/>
        <v>N.M.</v>
      </c>
      <c r="J1436" s="437"/>
      <c r="K1436" s="365"/>
      <c r="L1436" s="18">
        <v>-0.71</v>
      </c>
      <c r="M1436" s="234">
        <f t="shared" si="160"/>
        <v>64754.3</v>
      </c>
      <c r="N1436" s="365"/>
      <c r="O1436" s="18">
        <v>64753.590000000004</v>
      </c>
      <c r="P1436" s="234">
        <f t="shared" si="161"/>
        <v>0</v>
      </c>
      <c r="Q1436" s="353"/>
      <c r="R1436" s="226">
        <v>0.73</v>
      </c>
      <c r="S1436" s="226">
        <v>-0.71</v>
      </c>
      <c r="T1436" s="227">
        <v>-0.71</v>
      </c>
      <c r="U1436" s="227">
        <v>-0.71</v>
      </c>
      <c r="V1436" s="227">
        <v>-0.71</v>
      </c>
      <c r="W1436" s="227">
        <v>-0.71</v>
      </c>
      <c r="X1436" s="227">
        <v>-0.71</v>
      </c>
      <c r="Y1436" s="227">
        <v>-0.71</v>
      </c>
      <c r="Z1436" s="227">
        <v>-0.71</v>
      </c>
      <c r="AA1436" s="227">
        <v>-0.71</v>
      </c>
      <c r="AB1436" s="227">
        <v>-0.71</v>
      </c>
      <c r="AC1436" s="227">
        <v>-0.71</v>
      </c>
      <c r="AD1436" s="227">
        <v>-0.71</v>
      </c>
      <c r="AE1436" s="226">
        <v>466.37</v>
      </c>
      <c r="AF1436" s="227">
        <v>5881.37</v>
      </c>
      <c r="AG1436" s="227">
        <v>4741.37</v>
      </c>
      <c r="AH1436" s="227">
        <v>6554.37</v>
      </c>
      <c r="AI1436" s="227">
        <v>11459.59</v>
      </c>
      <c r="AJ1436" s="227">
        <v>14927.09</v>
      </c>
      <c r="AK1436" s="227">
        <v>18568.34</v>
      </c>
      <c r="AL1436" s="227">
        <v>18262.09</v>
      </c>
      <c r="AM1436" s="227">
        <v>20082.34</v>
      </c>
      <c r="AN1436" s="227">
        <v>64753.590000000004</v>
      </c>
      <c r="AO1436" s="227">
        <v>64753.590000000004</v>
      </c>
      <c r="AP1436" s="228">
        <v>64753.590000000004</v>
      </c>
      <c r="AQ1436" s="227"/>
    </row>
    <row r="1437" spans="1:43" s="13" customFormat="1" ht="12.75" outlineLevel="2" x14ac:dyDescent="0.2">
      <c r="A1437" s="360" t="s">
        <v>2045</v>
      </c>
      <c r="B1437" s="361" t="s">
        <v>2914</v>
      </c>
      <c r="C1437" s="362" t="s">
        <v>3693</v>
      </c>
      <c r="D1437" s="363"/>
      <c r="E1437" s="364"/>
      <c r="F1437" s="227">
        <v>132102</v>
      </c>
      <c r="G1437" s="227">
        <v>131875.5</v>
      </c>
      <c r="H1437" s="227">
        <f t="shared" si="158"/>
        <v>226.5</v>
      </c>
      <c r="I1437" s="437">
        <f t="shared" si="159"/>
        <v>1.7175290330652775E-3</v>
      </c>
      <c r="J1437" s="437"/>
      <c r="K1437" s="365"/>
      <c r="L1437" s="18">
        <v>131875.5</v>
      </c>
      <c r="M1437" s="234">
        <f t="shared" si="160"/>
        <v>226.5</v>
      </c>
      <c r="N1437" s="365"/>
      <c r="O1437" s="18">
        <v>119245.5</v>
      </c>
      <c r="P1437" s="234">
        <f t="shared" si="161"/>
        <v>12856.5</v>
      </c>
      <c r="Q1437" s="353"/>
      <c r="R1437" s="226">
        <v>110839.5</v>
      </c>
      <c r="S1437" s="226">
        <v>12256.5</v>
      </c>
      <c r="T1437" s="227">
        <v>26095.5</v>
      </c>
      <c r="U1437" s="227">
        <v>35715</v>
      </c>
      <c r="V1437" s="227">
        <v>43465.5</v>
      </c>
      <c r="W1437" s="227">
        <v>52074</v>
      </c>
      <c r="X1437" s="227">
        <v>61644</v>
      </c>
      <c r="Y1437" s="227">
        <v>72051</v>
      </c>
      <c r="Z1437" s="227">
        <v>85165.5</v>
      </c>
      <c r="AA1437" s="227">
        <v>95737.5</v>
      </c>
      <c r="AB1437" s="227">
        <v>107383.5</v>
      </c>
      <c r="AC1437" s="227">
        <v>120384</v>
      </c>
      <c r="AD1437" s="227">
        <v>131875.5</v>
      </c>
      <c r="AE1437" s="226">
        <v>16834.5</v>
      </c>
      <c r="AF1437" s="227">
        <v>28482</v>
      </c>
      <c r="AG1437" s="227">
        <v>39952.5</v>
      </c>
      <c r="AH1437" s="227">
        <v>51459</v>
      </c>
      <c r="AI1437" s="227">
        <v>62806.5</v>
      </c>
      <c r="AJ1437" s="227">
        <v>73240.5</v>
      </c>
      <c r="AK1437" s="227">
        <v>83685</v>
      </c>
      <c r="AL1437" s="227">
        <v>93316.5</v>
      </c>
      <c r="AM1437" s="227">
        <v>99997.5</v>
      </c>
      <c r="AN1437" s="227">
        <v>108556.5</v>
      </c>
      <c r="AO1437" s="227">
        <v>119245.5</v>
      </c>
      <c r="AP1437" s="228">
        <v>132102</v>
      </c>
      <c r="AQ1437" s="227"/>
    </row>
    <row r="1438" spans="1:43" s="13" customFormat="1" ht="12.75" outlineLevel="2" x14ac:dyDescent="0.2">
      <c r="A1438" s="360" t="s">
        <v>2046</v>
      </c>
      <c r="B1438" s="361" t="s">
        <v>2915</v>
      </c>
      <c r="C1438" s="362" t="s">
        <v>3694</v>
      </c>
      <c r="D1438" s="363"/>
      <c r="E1438" s="364"/>
      <c r="F1438" s="227">
        <v>1780385.06</v>
      </c>
      <c r="G1438" s="227">
        <v>2129893.2799999998</v>
      </c>
      <c r="H1438" s="227">
        <f t="shared" si="158"/>
        <v>-349508.21999999974</v>
      </c>
      <c r="I1438" s="437">
        <f t="shared" si="159"/>
        <v>-0.16409658797552512</v>
      </c>
      <c r="J1438" s="437"/>
      <c r="K1438" s="365"/>
      <c r="L1438" s="18">
        <v>2129893.2799999998</v>
      </c>
      <c r="M1438" s="234">
        <f t="shared" si="160"/>
        <v>-349508.21999999974</v>
      </c>
      <c r="N1438" s="365"/>
      <c r="O1438" s="18">
        <v>1632738.58</v>
      </c>
      <c r="P1438" s="234">
        <f t="shared" si="161"/>
        <v>147646.47999999998</v>
      </c>
      <c r="Q1438" s="353"/>
      <c r="R1438" s="226">
        <v>1704643.74</v>
      </c>
      <c r="S1438" s="226">
        <v>266813.28999999998</v>
      </c>
      <c r="T1438" s="227">
        <v>502222.21</v>
      </c>
      <c r="U1438" s="227">
        <v>663050.77</v>
      </c>
      <c r="V1438" s="227">
        <v>828749.96</v>
      </c>
      <c r="W1438" s="227">
        <v>991542.51</v>
      </c>
      <c r="X1438" s="227">
        <v>1157475.05</v>
      </c>
      <c r="Y1438" s="227">
        <v>1323923.03</v>
      </c>
      <c r="Z1438" s="227">
        <v>1489888.78</v>
      </c>
      <c r="AA1438" s="227">
        <v>1655940.63</v>
      </c>
      <c r="AB1438" s="227">
        <v>1821992.94</v>
      </c>
      <c r="AC1438" s="227">
        <v>1987958.24</v>
      </c>
      <c r="AD1438" s="227">
        <v>2129893.2799999998</v>
      </c>
      <c r="AE1438" s="226">
        <v>2169657.96</v>
      </c>
      <c r="AF1438" s="227">
        <v>2315867.5699999998</v>
      </c>
      <c r="AG1438" s="227">
        <v>448153.52</v>
      </c>
      <c r="AH1438" s="227">
        <v>594463.35</v>
      </c>
      <c r="AI1438" s="227">
        <v>738897.26</v>
      </c>
      <c r="AJ1438" s="227">
        <v>862664.3</v>
      </c>
      <c r="AK1438" s="227">
        <v>1032483.07</v>
      </c>
      <c r="AL1438" s="227">
        <v>1180126.8500000001</v>
      </c>
      <c r="AM1438" s="227">
        <v>1327802.98</v>
      </c>
      <c r="AN1438" s="227">
        <v>1475446.73</v>
      </c>
      <c r="AO1438" s="227">
        <v>1632738.58</v>
      </c>
      <c r="AP1438" s="228">
        <v>1780385.06</v>
      </c>
      <c r="AQ1438" s="227"/>
    </row>
    <row r="1439" spans="1:43" s="13" customFormat="1" ht="12.75" outlineLevel="2" x14ac:dyDescent="0.2">
      <c r="A1439" s="360" t="s">
        <v>2047</v>
      </c>
      <c r="B1439" s="361" t="s">
        <v>2916</v>
      </c>
      <c r="C1439" s="362" t="s">
        <v>3695</v>
      </c>
      <c r="D1439" s="363"/>
      <c r="E1439" s="364"/>
      <c r="F1439" s="227">
        <v>118820.57</v>
      </c>
      <c r="G1439" s="227">
        <v>302017.23</v>
      </c>
      <c r="H1439" s="227">
        <f t="shared" si="158"/>
        <v>-183196.65999999997</v>
      </c>
      <c r="I1439" s="437">
        <f t="shared" si="159"/>
        <v>-0.60657684993667405</v>
      </c>
      <c r="J1439" s="437"/>
      <c r="K1439" s="365"/>
      <c r="L1439" s="18">
        <v>302017.23</v>
      </c>
      <c r="M1439" s="234">
        <f t="shared" si="160"/>
        <v>-183196.65999999997</v>
      </c>
      <c r="N1439" s="365"/>
      <c r="O1439" s="18">
        <v>107173.62</v>
      </c>
      <c r="P1439" s="234">
        <f t="shared" si="161"/>
        <v>11646.950000000012</v>
      </c>
      <c r="Q1439" s="353"/>
      <c r="R1439" s="226">
        <v>203618.06</v>
      </c>
      <c r="S1439" s="226">
        <v>31394.400000000001</v>
      </c>
      <c r="T1439" s="227">
        <v>59528.35</v>
      </c>
      <c r="U1439" s="227">
        <v>84792.14</v>
      </c>
      <c r="V1439" s="227">
        <v>106808.55</v>
      </c>
      <c r="W1439" s="227">
        <v>129128.81</v>
      </c>
      <c r="X1439" s="227">
        <v>153100.31</v>
      </c>
      <c r="Y1439" s="227">
        <v>179707.47</v>
      </c>
      <c r="Z1439" s="227">
        <v>206748.57</v>
      </c>
      <c r="AA1439" s="227">
        <v>229732.33000000002</v>
      </c>
      <c r="AB1439" s="227">
        <v>250466.26</v>
      </c>
      <c r="AC1439" s="227">
        <v>275319.3</v>
      </c>
      <c r="AD1439" s="227">
        <v>302017.23</v>
      </c>
      <c r="AE1439" s="226">
        <v>12618.53</v>
      </c>
      <c r="AF1439" s="227">
        <v>22766.98</v>
      </c>
      <c r="AG1439" s="227">
        <v>32412.09</v>
      </c>
      <c r="AH1439" s="227">
        <v>40811.71</v>
      </c>
      <c r="AI1439" s="227">
        <v>49737.21</v>
      </c>
      <c r="AJ1439" s="227">
        <v>59481.32</v>
      </c>
      <c r="AK1439" s="227">
        <v>69904.240000000005</v>
      </c>
      <c r="AL1439" s="227">
        <v>80094.210000000006</v>
      </c>
      <c r="AM1439" s="227">
        <v>88846.89</v>
      </c>
      <c r="AN1439" s="227">
        <v>97614.35</v>
      </c>
      <c r="AO1439" s="227">
        <v>107173.62</v>
      </c>
      <c r="AP1439" s="228">
        <v>118820.57</v>
      </c>
      <c r="AQ1439" s="227"/>
    </row>
    <row r="1440" spans="1:43" s="13" customFormat="1" ht="12.75" outlineLevel="2" x14ac:dyDescent="0.2">
      <c r="A1440" s="360" t="s">
        <v>2048</v>
      </c>
      <c r="B1440" s="361" t="s">
        <v>2917</v>
      </c>
      <c r="C1440" s="362" t="s">
        <v>3696</v>
      </c>
      <c r="D1440" s="363"/>
      <c r="E1440" s="364"/>
      <c r="F1440" s="227">
        <v>59768772.990000002</v>
      </c>
      <c r="G1440" s="227">
        <v>50604499.799999997</v>
      </c>
      <c r="H1440" s="227">
        <f t="shared" si="158"/>
        <v>9164273.1900000051</v>
      </c>
      <c r="I1440" s="437">
        <f t="shared" si="159"/>
        <v>0.18109601371852718</v>
      </c>
      <c r="J1440" s="437"/>
      <c r="K1440" s="365"/>
      <c r="L1440" s="18">
        <v>50604499.799999997</v>
      </c>
      <c r="M1440" s="234">
        <f t="shared" si="160"/>
        <v>9164273.1900000051</v>
      </c>
      <c r="N1440" s="365"/>
      <c r="O1440" s="18">
        <v>54692225.890000001</v>
      </c>
      <c r="P1440" s="234">
        <f t="shared" si="161"/>
        <v>5076547.1000000015</v>
      </c>
      <c r="Q1440" s="353"/>
      <c r="R1440" s="226">
        <v>45438820.590000004</v>
      </c>
      <c r="S1440" s="226">
        <v>4298157.47</v>
      </c>
      <c r="T1440" s="227">
        <v>8179092.7699999996</v>
      </c>
      <c r="U1440" s="227">
        <v>12477272.949999999</v>
      </c>
      <c r="V1440" s="227">
        <v>16636367.91</v>
      </c>
      <c r="W1440" s="227">
        <v>20934537.309999999</v>
      </c>
      <c r="X1440" s="227">
        <v>25093632.27</v>
      </c>
      <c r="Y1440" s="227">
        <v>29391801.670000002</v>
      </c>
      <c r="Z1440" s="227">
        <v>33689971.07</v>
      </c>
      <c r="AA1440" s="227">
        <v>37849066.020000003</v>
      </c>
      <c r="AB1440" s="227">
        <v>42147235.43</v>
      </c>
      <c r="AC1440" s="227">
        <v>46306330.399999999</v>
      </c>
      <c r="AD1440" s="227">
        <v>50604499.799999997</v>
      </c>
      <c r="AE1440" s="226">
        <v>5076547.0999999996</v>
      </c>
      <c r="AF1440" s="227">
        <v>9660326.1099999994</v>
      </c>
      <c r="AG1440" s="227">
        <v>14736873.210000001</v>
      </c>
      <c r="AH1440" s="227">
        <v>19649164.280000001</v>
      </c>
      <c r="AI1440" s="227">
        <v>24725711.379999999</v>
      </c>
      <c r="AJ1440" s="227">
        <v>29638002.449999999</v>
      </c>
      <c r="AK1440" s="227">
        <v>34714549.549999997</v>
      </c>
      <c r="AL1440" s="227">
        <v>39791096.649999999</v>
      </c>
      <c r="AM1440" s="227">
        <v>44703387.719999999</v>
      </c>
      <c r="AN1440" s="227">
        <v>49779934.82</v>
      </c>
      <c r="AO1440" s="227">
        <v>54692225.890000001</v>
      </c>
      <c r="AP1440" s="228">
        <v>59768772.990000002</v>
      </c>
      <c r="AQ1440" s="227"/>
    </row>
    <row r="1441" spans="1:43" s="13" customFormat="1" ht="12.75" outlineLevel="2" x14ac:dyDescent="0.2">
      <c r="A1441" s="360" t="s">
        <v>2049</v>
      </c>
      <c r="B1441" s="361" t="s">
        <v>2918</v>
      </c>
      <c r="C1441" s="362" t="s">
        <v>3697</v>
      </c>
      <c r="D1441" s="363"/>
      <c r="E1441" s="364"/>
      <c r="F1441" s="227">
        <v>5155030.84</v>
      </c>
      <c r="G1441" s="227">
        <v>5355661.76</v>
      </c>
      <c r="H1441" s="227">
        <f t="shared" si="158"/>
        <v>-200630.91999999993</v>
      </c>
      <c r="I1441" s="437">
        <f t="shared" si="159"/>
        <v>-3.7461462092034714E-2</v>
      </c>
      <c r="J1441" s="437"/>
      <c r="K1441" s="365"/>
      <c r="L1441" s="18">
        <v>5355661.76</v>
      </c>
      <c r="M1441" s="234">
        <f t="shared" si="160"/>
        <v>-200630.91999999993</v>
      </c>
      <c r="N1441" s="365"/>
      <c r="O1441" s="18">
        <v>4725444.9400000004</v>
      </c>
      <c r="P1441" s="234">
        <f t="shared" si="161"/>
        <v>429585.89999999944</v>
      </c>
      <c r="Q1441" s="353"/>
      <c r="R1441" s="226">
        <v>5631250.2699999996</v>
      </c>
      <c r="S1441" s="226">
        <v>446304.02</v>
      </c>
      <c r="T1441" s="227">
        <v>892608.04</v>
      </c>
      <c r="U1441" s="227">
        <v>1338914.52</v>
      </c>
      <c r="V1441" s="227">
        <v>1785219.77</v>
      </c>
      <c r="W1441" s="227">
        <v>2231525.02</v>
      </c>
      <c r="X1441" s="227">
        <v>2677830.27</v>
      </c>
      <c r="Y1441" s="227">
        <v>3124135.52</v>
      </c>
      <c r="Z1441" s="227">
        <v>3570440.77</v>
      </c>
      <c r="AA1441" s="227">
        <v>4016746.02</v>
      </c>
      <c r="AB1441" s="227">
        <v>4463051.2699999996</v>
      </c>
      <c r="AC1441" s="227">
        <v>4909356.5199999996</v>
      </c>
      <c r="AD1441" s="227">
        <v>5355661.76</v>
      </c>
      <c r="AE1441" s="226">
        <v>429585.9</v>
      </c>
      <c r="AF1441" s="227">
        <v>859171.81</v>
      </c>
      <c r="AG1441" s="227">
        <v>1288757.71</v>
      </c>
      <c r="AH1441" s="227">
        <v>1718343.62</v>
      </c>
      <c r="AI1441" s="227">
        <v>2147929.52</v>
      </c>
      <c r="AJ1441" s="227">
        <v>2577515.42</v>
      </c>
      <c r="AK1441" s="227">
        <v>3007101.33</v>
      </c>
      <c r="AL1441" s="227">
        <v>3436687.23</v>
      </c>
      <c r="AM1441" s="227">
        <v>3866273.14</v>
      </c>
      <c r="AN1441" s="227">
        <v>4295859.04</v>
      </c>
      <c r="AO1441" s="227">
        <v>4725444.9400000004</v>
      </c>
      <c r="AP1441" s="228">
        <v>5155030.84</v>
      </c>
      <c r="AQ1441" s="227"/>
    </row>
    <row r="1442" spans="1:43" s="13" customFormat="1" ht="12.75" outlineLevel="2" x14ac:dyDescent="0.2">
      <c r="A1442" s="360" t="s">
        <v>2050</v>
      </c>
      <c r="B1442" s="361" t="s">
        <v>2919</v>
      </c>
      <c r="C1442" s="362" t="s">
        <v>3698</v>
      </c>
      <c r="D1442" s="363"/>
      <c r="E1442" s="364"/>
      <c r="F1442" s="227">
        <v>-1335949.57</v>
      </c>
      <c r="G1442" s="227">
        <v>-309006.41000000003</v>
      </c>
      <c r="H1442" s="227">
        <f t="shared" si="158"/>
        <v>-1026943.16</v>
      </c>
      <c r="I1442" s="437">
        <f t="shared" si="159"/>
        <v>-3.3233717061079733</v>
      </c>
      <c r="J1442" s="437"/>
      <c r="K1442" s="365"/>
      <c r="L1442" s="18">
        <v>-309006.41000000003</v>
      </c>
      <c r="M1442" s="234">
        <f t="shared" si="160"/>
        <v>-1026943.16</v>
      </c>
      <c r="N1442" s="365"/>
      <c r="O1442" s="18">
        <v>-1724370.57</v>
      </c>
      <c r="P1442" s="234">
        <f t="shared" si="161"/>
        <v>388421</v>
      </c>
      <c r="Q1442" s="353"/>
      <c r="R1442" s="226">
        <v>-3174007.83</v>
      </c>
      <c r="S1442" s="226">
        <v>170619.49</v>
      </c>
      <c r="T1442" s="227">
        <v>341995.94</v>
      </c>
      <c r="U1442" s="227">
        <v>508292.85000000003</v>
      </c>
      <c r="V1442" s="227">
        <v>681331.43</v>
      </c>
      <c r="W1442" s="227">
        <v>851206.52</v>
      </c>
      <c r="X1442" s="227">
        <v>906265.96</v>
      </c>
      <c r="Y1442" s="227">
        <v>1068193.9099999999</v>
      </c>
      <c r="Z1442" s="227">
        <v>1244970.97</v>
      </c>
      <c r="AA1442" s="227">
        <v>1417968.21</v>
      </c>
      <c r="AB1442" s="227">
        <v>1449506.49</v>
      </c>
      <c r="AC1442" s="227">
        <v>-305193.41000000003</v>
      </c>
      <c r="AD1442" s="227">
        <v>-309006.41000000003</v>
      </c>
      <c r="AE1442" s="226">
        <v>-3127.1</v>
      </c>
      <c r="AF1442" s="227">
        <v>-4222.37</v>
      </c>
      <c r="AG1442" s="227">
        <v>-11828.51</v>
      </c>
      <c r="AH1442" s="227">
        <v>-18568.91</v>
      </c>
      <c r="AI1442" s="227">
        <v>-18121.25</v>
      </c>
      <c r="AJ1442" s="227">
        <v>-1704178.02</v>
      </c>
      <c r="AK1442" s="227">
        <v>-1708299.5</v>
      </c>
      <c r="AL1442" s="227">
        <v>-1707471.6</v>
      </c>
      <c r="AM1442" s="227">
        <v>-1717225.57</v>
      </c>
      <c r="AN1442" s="227">
        <v>-1720955.57</v>
      </c>
      <c r="AO1442" s="227">
        <v>-1724370.57</v>
      </c>
      <c r="AP1442" s="228">
        <v>-1335949.57</v>
      </c>
      <c r="AQ1442" s="227"/>
    </row>
    <row r="1443" spans="1:43" s="13" customFormat="1" ht="12.75" outlineLevel="2" x14ac:dyDescent="0.2">
      <c r="A1443" s="360" t="s">
        <v>2051</v>
      </c>
      <c r="B1443" s="361" t="s">
        <v>2920</v>
      </c>
      <c r="C1443" s="362" t="s">
        <v>3699</v>
      </c>
      <c r="D1443" s="363"/>
      <c r="E1443" s="364"/>
      <c r="F1443" s="227">
        <v>694850.06</v>
      </c>
      <c r="G1443" s="227">
        <v>498163.01</v>
      </c>
      <c r="H1443" s="227">
        <f t="shared" si="158"/>
        <v>196687.05000000005</v>
      </c>
      <c r="I1443" s="437">
        <f t="shared" si="159"/>
        <v>0.39482467797036969</v>
      </c>
      <c r="J1443" s="437"/>
      <c r="K1443" s="365"/>
      <c r="L1443" s="18">
        <v>498163.01</v>
      </c>
      <c r="M1443" s="234">
        <f t="shared" si="160"/>
        <v>196687.05000000005</v>
      </c>
      <c r="N1443" s="365"/>
      <c r="O1443" s="18">
        <v>641226.41</v>
      </c>
      <c r="P1443" s="234">
        <f t="shared" si="161"/>
        <v>53623.650000000023</v>
      </c>
      <c r="Q1443" s="353"/>
      <c r="R1443" s="226">
        <v>364252.62</v>
      </c>
      <c r="S1443" s="226">
        <v>37100.78</v>
      </c>
      <c r="T1443" s="227">
        <v>79100.03</v>
      </c>
      <c r="U1443" s="227">
        <v>120641.72</v>
      </c>
      <c r="V1443" s="227">
        <v>162659.04</v>
      </c>
      <c r="W1443" s="227">
        <v>204517.76000000001</v>
      </c>
      <c r="X1443" s="227">
        <v>246535.05000000002</v>
      </c>
      <c r="Y1443" s="227">
        <v>288393.71000000002</v>
      </c>
      <c r="Z1443" s="227">
        <v>330410.95</v>
      </c>
      <c r="AA1443" s="227">
        <v>372428.2</v>
      </c>
      <c r="AB1443" s="227">
        <v>414286.94</v>
      </c>
      <c r="AC1443" s="227">
        <v>456304.27</v>
      </c>
      <c r="AD1443" s="227">
        <v>498163.01</v>
      </c>
      <c r="AE1443" s="226">
        <v>43445.33</v>
      </c>
      <c r="AF1443" s="227">
        <v>86788.09</v>
      </c>
      <c r="AG1443" s="227">
        <v>129664.98</v>
      </c>
      <c r="AH1443" s="227">
        <v>182131.99</v>
      </c>
      <c r="AI1443" s="227">
        <v>229854.44</v>
      </c>
      <c r="AJ1443" s="227">
        <v>292370.94</v>
      </c>
      <c r="AK1443" s="227">
        <v>341181.46</v>
      </c>
      <c r="AL1443" s="227">
        <v>390147.26</v>
      </c>
      <c r="AM1443" s="227">
        <v>439113.09</v>
      </c>
      <c r="AN1443" s="227">
        <v>487923.63</v>
      </c>
      <c r="AO1443" s="227">
        <v>641226.41</v>
      </c>
      <c r="AP1443" s="228">
        <v>694850.06</v>
      </c>
      <c r="AQ1443" s="227"/>
    </row>
    <row r="1444" spans="1:43" s="13" customFormat="1" ht="12.75" outlineLevel="2" x14ac:dyDescent="0.2">
      <c r="A1444" s="360" t="s">
        <v>2052</v>
      </c>
      <c r="B1444" s="361" t="s">
        <v>2921</v>
      </c>
      <c r="C1444" s="362" t="s">
        <v>3700</v>
      </c>
      <c r="D1444" s="363"/>
      <c r="E1444" s="364"/>
      <c r="F1444" s="227">
        <v>267046.03999999998</v>
      </c>
      <c r="G1444" s="227">
        <v>2104049.92</v>
      </c>
      <c r="H1444" s="227">
        <f t="shared" si="158"/>
        <v>-1837003.88</v>
      </c>
      <c r="I1444" s="437">
        <f t="shared" si="159"/>
        <v>-0.87307998852042445</v>
      </c>
      <c r="J1444" s="437"/>
      <c r="K1444" s="365"/>
      <c r="L1444" s="18">
        <v>2104049.92</v>
      </c>
      <c r="M1444" s="234">
        <f t="shared" si="160"/>
        <v>-1837003.88</v>
      </c>
      <c r="N1444" s="365"/>
      <c r="O1444" s="18">
        <v>244790.37</v>
      </c>
      <c r="P1444" s="234">
        <f t="shared" si="161"/>
        <v>22255.669999999984</v>
      </c>
      <c r="Q1444" s="353"/>
      <c r="R1444" s="226">
        <v>0</v>
      </c>
      <c r="S1444" s="226">
        <v>0</v>
      </c>
      <c r="T1444" s="227">
        <v>0</v>
      </c>
      <c r="U1444" s="227">
        <v>0</v>
      </c>
      <c r="V1444" s="227">
        <v>0</v>
      </c>
      <c r="W1444" s="227">
        <v>0</v>
      </c>
      <c r="X1444" s="227">
        <v>0</v>
      </c>
      <c r="Y1444" s="227">
        <v>0</v>
      </c>
      <c r="Z1444" s="227">
        <v>0</v>
      </c>
      <c r="AA1444" s="227">
        <v>0</v>
      </c>
      <c r="AB1444" s="227">
        <v>0</v>
      </c>
      <c r="AC1444" s="227">
        <v>1927790.92</v>
      </c>
      <c r="AD1444" s="227">
        <v>2104049.92</v>
      </c>
      <c r="AE1444" s="226">
        <v>22253.670000000002</v>
      </c>
      <c r="AF1444" s="227">
        <v>44507.340000000004</v>
      </c>
      <c r="AG1444" s="227">
        <v>66761.009999999995</v>
      </c>
      <c r="AH1444" s="227">
        <v>89014.680000000008</v>
      </c>
      <c r="AI1444" s="227">
        <v>111268.35</v>
      </c>
      <c r="AJ1444" s="227">
        <v>133522.01999999999</v>
      </c>
      <c r="AK1444" s="227">
        <v>155775.69</v>
      </c>
      <c r="AL1444" s="227">
        <v>178029.36000000002</v>
      </c>
      <c r="AM1444" s="227">
        <v>200283.03</v>
      </c>
      <c r="AN1444" s="227">
        <v>222536.7</v>
      </c>
      <c r="AO1444" s="227">
        <v>244790.37</v>
      </c>
      <c r="AP1444" s="228">
        <v>267046.03999999998</v>
      </c>
      <c r="AQ1444" s="227"/>
    </row>
    <row r="1445" spans="1:43" s="13" customFormat="1" ht="12.75" outlineLevel="2" x14ac:dyDescent="0.2">
      <c r="A1445" s="360" t="s">
        <v>2053</v>
      </c>
      <c r="B1445" s="361" t="s">
        <v>2922</v>
      </c>
      <c r="C1445" s="362" t="s">
        <v>3701</v>
      </c>
      <c r="D1445" s="363"/>
      <c r="E1445" s="364"/>
      <c r="F1445" s="227">
        <v>327.95</v>
      </c>
      <c r="G1445" s="227">
        <v>0</v>
      </c>
      <c r="H1445" s="227">
        <f t="shared" si="158"/>
        <v>327.95</v>
      </c>
      <c r="I1445" s="437" t="str">
        <f t="shared" si="159"/>
        <v>N.M.</v>
      </c>
      <c r="J1445" s="437"/>
      <c r="K1445" s="365"/>
      <c r="L1445" s="18">
        <v>0</v>
      </c>
      <c r="M1445" s="234">
        <f t="shared" si="160"/>
        <v>327.95</v>
      </c>
      <c r="N1445" s="365"/>
      <c r="O1445" s="18">
        <v>327.95</v>
      </c>
      <c r="P1445" s="234">
        <f t="shared" si="161"/>
        <v>0</v>
      </c>
      <c r="Q1445" s="353"/>
      <c r="R1445" s="226">
        <v>0</v>
      </c>
      <c r="S1445" s="226">
        <v>0</v>
      </c>
      <c r="T1445" s="227">
        <v>0</v>
      </c>
      <c r="U1445" s="227">
        <v>0</v>
      </c>
      <c r="V1445" s="227">
        <v>0</v>
      </c>
      <c r="W1445" s="227">
        <v>0</v>
      </c>
      <c r="X1445" s="227">
        <v>0</v>
      </c>
      <c r="Y1445" s="227">
        <v>0</v>
      </c>
      <c r="Z1445" s="227">
        <v>0</v>
      </c>
      <c r="AA1445" s="227">
        <v>0</v>
      </c>
      <c r="AB1445" s="227">
        <v>0</v>
      </c>
      <c r="AC1445" s="227">
        <v>0</v>
      </c>
      <c r="AD1445" s="227">
        <v>0</v>
      </c>
      <c r="AE1445" s="226">
        <v>0</v>
      </c>
      <c r="AF1445" s="227">
        <v>0</v>
      </c>
      <c r="AG1445" s="227">
        <v>0</v>
      </c>
      <c r="AH1445" s="227">
        <v>0</v>
      </c>
      <c r="AI1445" s="227">
        <v>0</v>
      </c>
      <c r="AJ1445" s="227">
        <v>0</v>
      </c>
      <c r="AK1445" s="227">
        <v>0</v>
      </c>
      <c r="AL1445" s="227">
        <v>0</v>
      </c>
      <c r="AM1445" s="227">
        <v>0</v>
      </c>
      <c r="AN1445" s="227">
        <v>0</v>
      </c>
      <c r="AO1445" s="227">
        <v>327.95</v>
      </c>
      <c r="AP1445" s="228">
        <v>327.95</v>
      </c>
      <c r="AQ1445" s="227"/>
    </row>
    <row r="1446" spans="1:43" s="13" customFormat="1" ht="12.75" outlineLevel="2" x14ac:dyDescent="0.2">
      <c r="A1446" s="360" t="s">
        <v>2054</v>
      </c>
      <c r="B1446" s="361" t="s">
        <v>2923</v>
      </c>
      <c r="C1446" s="362" t="s">
        <v>3702</v>
      </c>
      <c r="D1446" s="363"/>
      <c r="E1446" s="364"/>
      <c r="F1446" s="227">
        <v>0</v>
      </c>
      <c r="G1446" s="227">
        <v>634204.73</v>
      </c>
      <c r="H1446" s="227">
        <f t="shared" si="158"/>
        <v>-634204.73</v>
      </c>
      <c r="I1446" s="437" t="str">
        <f t="shared" si="159"/>
        <v>N.M.</v>
      </c>
      <c r="J1446" s="437"/>
      <c r="K1446" s="365"/>
      <c r="L1446" s="18">
        <v>634204.73</v>
      </c>
      <c r="M1446" s="234">
        <f t="shared" si="160"/>
        <v>-634204.73</v>
      </c>
      <c r="N1446" s="365"/>
      <c r="O1446" s="18">
        <v>0</v>
      </c>
      <c r="P1446" s="234">
        <f t="shared" si="161"/>
        <v>0</v>
      </c>
      <c r="Q1446" s="353"/>
      <c r="R1446" s="226">
        <v>135391.21</v>
      </c>
      <c r="S1446" s="226">
        <v>10866.1</v>
      </c>
      <c r="T1446" s="227">
        <v>21732.2</v>
      </c>
      <c r="U1446" s="227">
        <v>7603.3</v>
      </c>
      <c r="V1446" s="227">
        <v>634204.73</v>
      </c>
      <c r="W1446" s="227">
        <v>634204.73</v>
      </c>
      <c r="X1446" s="227">
        <v>634204.73</v>
      </c>
      <c r="Y1446" s="227">
        <v>634204.73</v>
      </c>
      <c r="Z1446" s="227">
        <v>634204.73</v>
      </c>
      <c r="AA1446" s="227">
        <v>634204.73</v>
      </c>
      <c r="AB1446" s="227">
        <v>634204.73</v>
      </c>
      <c r="AC1446" s="227">
        <v>634204.73</v>
      </c>
      <c r="AD1446" s="227">
        <v>634204.73</v>
      </c>
      <c r="AE1446" s="226">
        <v>0</v>
      </c>
      <c r="AF1446" s="227">
        <v>0</v>
      </c>
      <c r="AG1446" s="227">
        <v>0</v>
      </c>
      <c r="AH1446" s="227">
        <v>0</v>
      </c>
      <c r="AI1446" s="227">
        <v>0</v>
      </c>
      <c r="AJ1446" s="227">
        <v>0</v>
      </c>
      <c r="AK1446" s="227">
        <v>0</v>
      </c>
      <c r="AL1446" s="227">
        <v>0</v>
      </c>
      <c r="AM1446" s="227">
        <v>0</v>
      </c>
      <c r="AN1446" s="227">
        <v>0</v>
      </c>
      <c r="AO1446" s="227">
        <v>0</v>
      </c>
      <c r="AP1446" s="228">
        <v>0</v>
      </c>
      <c r="AQ1446" s="227"/>
    </row>
    <row r="1447" spans="1:43" s="13" customFormat="1" ht="12.75" outlineLevel="2" x14ac:dyDescent="0.2">
      <c r="A1447" s="360" t="s">
        <v>2055</v>
      </c>
      <c r="B1447" s="361" t="s">
        <v>2924</v>
      </c>
      <c r="C1447" s="362" t="s">
        <v>3703</v>
      </c>
      <c r="D1447" s="363"/>
      <c r="E1447" s="364"/>
      <c r="F1447" s="227">
        <v>973425</v>
      </c>
      <c r="G1447" s="227">
        <v>-973425</v>
      </c>
      <c r="H1447" s="227">
        <f t="shared" si="158"/>
        <v>1946850</v>
      </c>
      <c r="I1447" s="437">
        <f t="shared" si="159"/>
        <v>2</v>
      </c>
      <c r="J1447" s="437"/>
      <c r="K1447" s="365"/>
      <c r="L1447" s="18">
        <v>-973425</v>
      </c>
      <c r="M1447" s="234">
        <f t="shared" si="160"/>
        <v>1946850</v>
      </c>
      <c r="N1447" s="365"/>
      <c r="O1447" s="18">
        <v>892309</v>
      </c>
      <c r="P1447" s="234">
        <f t="shared" si="161"/>
        <v>81116</v>
      </c>
      <c r="Q1447" s="353"/>
      <c r="R1447" s="226">
        <v>0</v>
      </c>
      <c r="S1447" s="226">
        <v>0</v>
      </c>
      <c r="T1447" s="227">
        <v>0</v>
      </c>
      <c r="U1447" s="227">
        <v>0</v>
      </c>
      <c r="V1447" s="227">
        <v>0</v>
      </c>
      <c r="W1447" s="227">
        <v>0</v>
      </c>
      <c r="X1447" s="227">
        <v>-973425</v>
      </c>
      <c r="Y1447" s="227">
        <v>-973425</v>
      </c>
      <c r="Z1447" s="227">
        <v>-973425</v>
      </c>
      <c r="AA1447" s="227">
        <v>-973425</v>
      </c>
      <c r="AB1447" s="227">
        <v>-973425</v>
      </c>
      <c r="AC1447" s="227">
        <v>-973425</v>
      </c>
      <c r="AD1447" s="227">
        <v>-973425</v>
      </c>
      <c r="AE1447" s="226">
        <v>81119</v>
      </c>
      <c r="AF1447" s="227">
        <v>162238</v>
      </c>
      <c r="AG1447" s="227">
        <v>243357</v>
      </c>
      <c r="AH1447" s="227">
        <v>324476</v>
      </c>
      <c r="AI1447" s="227">
        <v>405595</v>
      </c>
      <c r="AJ1447" s="227">
        <v>486714</v>
      </c>
      <c r="AK1447" s="227">
        <v>567833</v>
      </c>
      <c r="AL1447" s="227">
        <v>648952</v>
      </c>
      <c r="AM1447" s="227">
        <v>730071</v>
      </c>
      <c r="AN1447" s="227">
        <v>811190</v>
      </c>
      <c r="AO1447" s="227">
        <v>892309</v>
      </c>
      <c r="AP1447" s="228">
        <v>973425</v>
      </c>
      <c r="AQ1447" s="227"/>
    </row>
    <row r="1448" spans="1:43" s="13" customFormat="1" ht="12.75" outlineLevel="2" x14ac:dyDescent="0.2">
      <c r="A1448" s="360" t="s">
        <v>2056</v>
      </c>
      <c r="B1448" s="361" t="s">
        <v>2925</v>
      </c>
      <c r="C1448" s="362" t="s">
        <v>3704</v>
      </c>
      <c r="D1448" s="363"/>
      <c r="E1448" s="364"/>
      <c r="F1448" s="227">
        <v>934559.10400000005</v>
      </c>
      <c r="G1448" s="227">
        <v>1165139.01</v>
      </c>
      <c r="H1448" s="227">
        <f t="shared" si="158"/>
        <v>-230579.90599999996</v>
      </c>
      <c r="I1448" s="437">
        <f t="shared" si="159"/>
        <v>-0.19789905240577255</v>
      </c>
      <c r="J1448" s="437"/>
      <c r="K1448" s="365"/>
      <c r="L1448" s="18">
        <v>1165139.01</v>
      </c>
      <c r="M1448" s="234">
        <f t="shared" si="160"/>
        <v>-230579.90599999996</v>
      </c>
      <c r="N1448" s="365"/>
      <c r="O1448" s="18">
        <v>833127.76399999997</v>
      </c>
      <c r="P1448" s="234">
        <f t="shared" si="161"/>
        <v>101431.34000000008</v>
      </c>
      <c r="Q1448" s="353"/>
      <c r="R1448" s="226">
        <v>1356789.73</v>
      </c>
      <c r="S1448" s="226">
        <v>-237434.39</v>
      </c>
      <c r="T1448" s="227">
        <v>-158727.76</v>
      </c>
      <c r="U1448" s="227">
        <v>-59836.950000000004</v>
      </c>
      <c r="V1448" s="227">
        <v>43590.05</v>
      </c>
      <c r="W1448" s="227">
        <v>127250.91</v>
      </c>
      <c r="X1448" s="227">
        <v>205184.75</v>
      </c>
      <c r="Y1448" s="227">
        <v>278211.3</v>
      </c>
      <c r="Z1448" s="227">
        <v>371647.52</v>
      </c>
      <c r="AA1448" s="227">
        <v>608974.79</v>
      </c>
      <c r="AB1448" s="227">
        <v>761459.33</v>
      </c>
      <c r="AC1448" s="227">
        <v>823373.54</v>
      </c>
      <c r="AD1448" s="227">
        <v>1165139.01</v>
      </c>
      <c r="AE1448" s="226">
        <v>-81986.02</v>
      </c>
      <c r="AF1448" s="227">
        <v>20443.060000000001</v>
      </c>
      <c r="AG1448" s="227">
        <v>133151.93400000001</v>
      </c>
      <c r="AH1448" s="227">
        <v>234424.18400000001</v>
      </c>
      <c r="AI1448" s="227">
        <v>332164.19400000002</v>
      </c>
      <c r="AJ1448" s="227">
        <v>430296.864</v>
      </c>
      <c r="AK1448" s="227">
        <v>493204.56400000001</v>
      </c>
      <c r="AL1448" s="227">
        <v>639612.34400000004</v>
      </c>
      <c r="AM1448" s="227">
        <v>716000.84400000004</v>
      </c>
      <c r="AN1448" s="227">
        <v>779135.08400000003</v>
      </c>
      <c r="AO1448" s="227">
        <v>833127.76399999997</v>
      </c>
      <c r="AP1448" s="228">
        <v>934559.10400000005</v>
      </c>
      <c r="AQ1448" s="227"/>
    </row>
    <row r="1449" spans="1:43" s="13" customFormat="1" ht="12.75" outlineLevel="2" x14ac:dyDescent="0.2">
      <c r="A1449" s="360" t="s">
        <v>2057</v>
      </c>
      <c r="B1449" s="361" t="s">
        <v>2926</v>
      </c>
      <c r="C1449" s="362" t="s">
        <v>3705</v>
      </c>
      <c r="D1449" s="363"/>
      <c r="E1449" s="364"/>
      <c r="F1449" s="227">
        <v>-54754.22</v>
      </c>
      <c r="G1449" s="227">
        <v>3742758</v>
      </c>
      <c r="H1449" s="227">
        <f t="shared" si="158"/>
        <v>-3797512.22</v>
      </c>
      <c r="I1449" s="437">
        <f t="shared" si="159"/>
        <v>-1.0146293775873301</v>
      </c>
      <c r="J1449" s="437"/>
      <c r="K1449" s="365"/>
      <c r="L1449" s="18">
        <v>3742758</v>
      </c>
      <c r="M1449" s="234">
        <f t="shared" si="160"/>
        <v>-3797512.22</v>
      </c>
      <c r="N1449" s="365"/>
      <c r="O1449" s="18">
        <v>-1128943</v>
      </c>
      <c r="P1449" s="234">
        <f t="shared" si="161"/>
        <v>1074188.78</v>
      </c>
      <c r="Q1449" s="353"/>
      <c r="R1449" s="226">
        <v>-18660181.16</v>
      </c>
      <c r="S1449" s="226">
        <v>-822342.96</v>
      </c>
      <c r="T1449" s="227">
        <v>651744.21</v>
      </c>
      <c r="U1449" s="227">
        <v>1236454.82</v>
      </c>
      <c r="V1449" s="227">
        <v>1577193.81</v>
      </c>
      <c r="W1449" s="227">
        <v>1281866.79</v>
      </c>
      <c r="X1449" s="227">
        <v>1678516.75</v>
      </c>
      <c r="Y1449" s="227">
        <v>1961255.9100000001</v>
      </c>
      <c r="Z1449" s="227">
        <v>2722008.33</v>
      </c>
      <c r="AA1449" s="227">
        <v>2069043.95</v>
      </c>
      <c r="AB1449" s="227">
        <v>1769217.51</v>
      </c>
      <c r="AC1449" s="227">
        <v>2835082.37</v>
      </c>
      <c r="AD1449" s="227">
        <v>3742758</v>
      </c>
      <c r="AE1449" s="226">
        <v>-2172292.2999999998</v>
      </c>
      <c r="AF1449" s="227">
        <v>-1001216.77</v>
      </c>
      <c r="AG1449" s="227">
        <v>-339366.38</v>
      </c>
      <c r="AH1449" s="227">
        <v>-229395.91</v>
      </c>
      <c r="AI1449" s="227">
        <v>-43058.86</v>
      </c>
      <c r="AJ1449" s="227">
        <v>-281208.67</v>
      </c>
      <c r="AK1449" s="227">
        <v>-898113.86</v>
      </c>
      <c r="AL1449" s="227">
        <v>-2305844.71</v>
      </c>
      <c r="AM1449" s="227">
        <v>-2349009.15</v>
      </c>
      <c r="AN1449" s="227">
        <v>-2028396.34</v>
      </c>
      <c r="AO1449" s="227">
        <v>-1128943</v>
      </c>
      <c r="AP1449" s="228">
        <v>-54754.22</v>
      </c>
      <c r="AQ1449" s="227"/>
    </row>
    <row r="1450" spans="1:43" s="13" customFormat="1" ht="12.75" outlineLevel="2" x14ac:dyDescent="0.2">
      <c r="A1450" s="360" t="s">
        <v>2058</v>
      </c>
      <c r="B1450" s="361" t="s">
        <v>2927</v>
      </c>
      <c r="C1450" s="362" t="s">
        <v>3685</v>
      </c>
      <c r="D1450" s="363"/>
      <c r="E1450" s="364"/>
      <c r="F1450" s="227">
        <v>0</v>
      </c>
      <c r="G1450" s="227">
        <v>-466.87</v>
      </c>
      <c r="H1450" s="227">
        <f t="shared" si="158"/>
        <v>466.87</v>
      </c>
      <c r="I1450" s="437" t="str">
        <f t="shared" si="159"/>
        <v>N.M.</v>
      </c>
      <c r="J1450" s="437"/>
      <c r="K1450" s="365"/>
      <c r="L1450" s="18">
        <v>-466.87</v>
      </c>
      <c r="M1450" s="234">
        <f t="shared" si="160"/>
        <v>466.87</v>
      </c>
      <c r="N1450" s="365"/>
      <c r="O1450" s="18">
        <v>0</v>
      </c>
      <c r="P1450" s="234">
        <f t="shared" si="161"/>
        <v>0</v>
      </c>
      <c r="Q1450" s="353"/>
      <c r="R1450" s="226">
        <v>-16937.98</v>
      </c>
      <c r="S1450" s="226">
        <v>-63.82</v>
      </c>
      <c r="T1450" s="227">
        <v>-131.66</v>
      </c>
      <c r="U1450" s="227">
        <v>-197.79</v>
      </c>
      <c r="V1450" s="227">
        <v>-260.12</v>
      </c>
      <c r="W1450" s="227">
        <v>-330.49</v>
      </c>
      <c r="X1450" s="227">
        <v>-398.85</v>
      </c>
      <c r="Y1450" s="227">
        <v>-466.87</v>
      </c>
      <c r="Z1450" s="227">
        <v>-466.87</v>
      </c>
      <c r="AA1450" s="227">
        <v>-466.87</v>
      </c>
      <c r="AB1450" s="227">
        <v>-466.87</v>
      </c>
      <c r="AC1450" s="227">
        <v>-466.87</v>
      </c>
      <c r="AD1450" s="227">
        <v>-466.87</v>
      </c>
      <c r="AE1450" s="226">
        <v>0</v>
      </c>
      <c r="AF1450" s="227">
        <v>0</v>
      </c>
      <c r="AG1450" s="227">
        <v>0</v>
      </c>
      <c r="AH1450" s="227">
        <v>0</v>
      </c>
      <c r="AI1450" s="227">
        <v>0</v>
      </c>
      <c r="AJ1450" s="227">
        <v>0</v>
      </c>
      <c r="AK1450" s="227">
        <v>0</v>
      </c>
      <c r="AL1450" s="227">
        <v>0</v>
      </c>
      <c r="AM1450" s="227">
        <v>0</v>
      </c>
      <c r="AN1450" s="227">
        <v>0</v>
      </c>
      <c r="AO1450" s="227">
        <v>0</v>
      </c>
      <c r="AP1450" s="228">
        <v>0</v>
      </c>
      <c r="AQ1450" s="227"/>
    </row>
    <row r="1451" spans="1:43" s="13" customFormat="1" ht="12.75" outlineLevel="2" x14ac:dyDescent="0.2">
      <c r="A1451" s="360" t="s">
        <v>2059</v>
      </c>
      <c r="B1451" s="361" t="s">
        <v>2928</v>
      </c>
      <c r="C1451" s="362" t="s">
        <v>3706</v>
      </c>
      <c r="D1451" s="363"/>
      <c r="E1451" s="364"/>
      <c r="F1451" s="227">
        <v>4210.4400000000005</v>
      </c>
      <c r="G1451" s="227">
        <v>5477.06</v>
      </c>
      <c r="H1451" s="227">
        <f t="shared" si="158"/>
        <v>-1266.6199999999999</v>
      </c>
      <c r="I1451" s="437">
        <f t="shared" si="159"/>
        <v>-0.23125910616279532</v>
      </c>
      <c r="J1451" s="437"/>
      <c r="K1451" s="365"/>
      <c r="L1451" s="18">
        <v>5477.06</v>
      </c>
      <c r="M1451" s="234">
        <f t="shared" si="160"/>
        <v>-1266.6199999999999</v>
      </c>
      <c r="N1451" s="365"/>
      <c r="O1451" s="18">
        <v>3708.52</v>
      </c>
      <c r="P1451" s="234">
        <f t="shared" si="161"/>
        <v>501.92000000000053</v>
      </c>
      <c r="Q1451" s="353"/>
      <c r="R1451" s="226">
        <v>4011.9</v>
      </c>
      <c r="S1451" s="226">
        <v>333.72</v>
      </c>
      <c r="T1451" s="227">
        <v>873.19</v>
      </c>
      <c r="U1451" s="227">
        <v>1214.53</v>
      </c>
      <c r="V1451" s="227">
        <v>1560.29</v>
      </c>
      <c r="W1451" s="227">
        <v>1957.88</v>
      </c>
      <c r="X1451" s="227">
        <v>2375.36</v>
      </c>
      <c r="Y1451" s="227">
        <v>2763.6</v>
      </c>
      <c r="Z1451" s="227">
        <v>3175.6</v>
      </c>
      <c r="AA1451" s="227">
        <v>3564.12</v>
      </c>
      <c r="AB1451" s="227">
        <v>4039.33</v>
      </c>
      <c r="AC1451" s="227">
        <v>4436.3500000000004</v>
      </c>
      <c r="AD1451" s="227">
        <v>5477.06</v>
      </c>
      <c r="AE1451" s="226">
        <v>421.86</v>
      </c>
      <c r="AF1451" s="227">
        <v>773.07</v>
      </c>
      <c r="AG1451" s="227">
        <v>1245.3500000000001</v>
      </c>
      <c r="AH1451" s="227">
        <v>1610.19</v>
      </c>
      <c r="AI1451" s="227">
        <v>1885.41</v>
      </c>
      <c r="AJ1451" s="227">
        <v>2148.38</v>
      </c>
      <c r="AK1451" s="227">
        <v>2425.25</v>
      </c>
      <c r="AL1451" s="227">
        <v>2694.66</v>
      </c>
      <c r="AM1451" s="227">
        <v>3016.16</v>
      </c>
      <c r="AN1451" s="227">
        <v>3345.41</v>
      </c>
      <c r="AO1451" s="227">
        <v>3708.52</v>
      </c>
      <c r="AP1451" s="228">
        <v>4210.4400000000005</v>
      </c>
      <c r="AQ1451" s="227"/>
    </row>
    <row r="1452" spans="1:43" s="13" customFormat="1" ht="12.75" outlineLevel="2" x14ac:dyDescent="0.2">
      <c r="A1452" s="360" t="s">
        <v>2060</v>
      </c>
      <c r="B1452" s="361" t="s">
        <v>2929</v>
      </c>
      <c r="C1452" s="362" t="s">
        <v>3707</v>
      </c>
      <c r="D1452" s="363"/>
      <c r="E1452" s="364"/>
      <c r="F1452" s="227">
        <v>277.29000000000002</v>
      </c>
      <c r="G1452" s="227">
        <v>350</v>
      </c>
      <c r="H1452" s="227">
        <f t="shared" si="158"/>
        <v>-72.70999999999998</v>
      </c>
      <c r="I1452" s="437">
        <f t="shared" si="159"/>
        <v>-0.20774285714285709</v>
      </c>
      <c r="J1452" s="437"/>
      <c r="K1452" s="365"/>
      <c r="L1452" s="18">
        <v>350</v>
      </c>
      <c r="M1452" s="234">
        <f t="shared" si="160"/>
        <v>-72.70999999999998</v>
      </c>
      <c r="N1452" s="365"/>
      <c r="O1452" s="18">
        <v>277.29000000000002</v>
      </c>
      <c r="P1452" s="234">
        <f t="shared" si="161"/>
        <v>0</v>
      </c>
      <c r="Q1452" s="353"/>
      <c r="R1452" s="226">
        <v>265.38</v>
      </c>
      <c r="S1452" s="226">
        <v>0</v>
      </c>
      <c r="T1452" s="227">
        <v>0</v>
      </c>
      <c r="U1452" s="227">
        <v>0</v>
      </c>
      <c r="V1452" s="227">
        <v>0</v>
      </c>
      <c r="W1452" s="227">
        <v>0</v>
      </c>
      <c r="X1452" s="227">
        <v>0</v>
      </c>
      <c r="Y1452" s="227">
        <v>250</v>
      </c>
      <c r="Z1452" s="227">
        <v>250</v>
      </c>
      <c r="AA1452" s="227">
        <v>250</v>
      </c>
      <c r="AB1452" s="227">
        <v>250</v>
      </c>
      <c r="AC1452" s="227">
        <v>250</v>
      </c>
      <c r="AD1452" s="227">
        <v>350</v>
      </c>
      <c r="AE1452" s="226">
        <v>0</v>
      </c>
      <c r="AF1452" s="227">
        <v>0</v>
      </c>
      <c r="AG1452" s="227">
        <v>0</v>
      </c>
      <c r="AH1452" s="227">
        <v>250</v>
      </c>
      <c r="AI1452" s="227">
        <v>277.29000000000002</v>
      </c>
      <c r="AJ1452" s="227">
        <v>277.29000000000002</v>
      </c>
      <c r="AK1452" s="227">
        <v>277.29000000000002</v>
      </c>
      <c r="AL1452" s="227">
        <v>277.29000000000002</v>
      </c>
      <c r="AM1452" s="227">
        <v>277.29000000000002</v>
      </c>
      <c r="AN1452" s="227">
        <v>285.45999999999998</v>
      </c>
      <c r="AO1452" s="227">
        <v>277.29000000000002</v>
      </c>
      <c r="AP1452" s="228">
        <v>277.29000000000002</v>
      </c>
      <c r="AQ1452" s="227"/>
    </row>
    <row r="1453" spans="1:43" s="13" customFormat="1" ht="12.75" outlineLevel="2" x14ac:dyDescent="0.2">
      <c r="A1453" s="360" t="s">
        <v>2061</v>
      </c>
      <c r="B1453" s="361" t="s">
        <v>2930</v>
      </c>
      <c r="C1453" s="362" t="s">
        <v>3708</v>
      </c>
      <c r="D1453" s="363"/>
      <c r="E1453" s="364"/>
      <c r="F1453" s="227">
        <v>0</v>
      </c>
      <c r="G1453" s="227">
        <v>0</v>
      </c>
      <c r="H1453" s="227">
        <f t="shared" si="158"/>
        <v>0</v>
      </c>
      <c r="I1453" s="437">
        <f t="shared" si="159"/>
        <v>0</v>
      </c>
      <c r="J1453" s="437"/>
      <c r="K1453" s="365"/>
      <c r="L1453" s="18">
        <v>0</v>
      </c>
      <c r="M1453" s="234">
        <f t="shared" si="160"/>
        <v>0</v>
      </c>
      <c r="N1453" s="365"/>
      <c r="O1453" s="18">
        <v>0</v>
      </c>
      <c r="P1453" s="234">
        <f t="shared" si="161"/>
        <v>0</v>
      </c>
      <c r="Q1453" s="353"/>
      <c r="R1453" s="226">
        <v>26389</v>
      </c>
      <c r="S1453" s="226">
        <v>0</v>
      </c>
      <c r="T1453" s="227">
        <v>0</v>
      </c>
      <c r="U1453" s="227">
        <v>0</v>
      </c>
      <c r="V1453" s="227">
        <v>0</v>
      </c>
      <c r="W1453" s="227">
        <v>0</v>
      </c>
      <c r="X1453" s="227">
        <v>0</v>
      </c>
      <c r="Y1453" s="227">
        <v>0</v>
      </c>
      <c r="Z1453" s="227">
        <v>0</v>
      </c>
      <c r="AA1453" s="227">
        <v>0</v>
      </c>
      <c r="AB1453" s="227">
        <v>0</v>
      </c>
      <c r="AC1453" s="227">
        <v>0</v>
      </c>
      <c r="AD1453" s="227">
        <v>0</v>
      </c>
      <c r="AE1453" s="226">
        <v>0</v>
      </c>
      <c r="AF1453" s="227">
        <v>0</v>
      </c>
      <c r="AG1453" s="227">
        <v>0</v>
      </c>
      <c r="AH1453" s="227">
        <v>0</v>
      </c>
      <c r="AI1453" s="227">
        <v>0</v>
      </c>
      <c r="AJ1453" s="227">
        <v>0</v>
      </c>
      <c r="AK1453" s="227">
        <v>0</v>
      </c>
      <c r="AL1453" s="227">
        <v>0</v>
      </c>
      <c r="AM1453" s="227">
        <v>0</v>
      </c>
      <c r="AN1453" s="227">
        <v>0</v>
      </c>
      <c r="AO1453" s="227">
        <v>0</v>
      </c>
      <c r="AP1453" s="228">
        <v>0</v>
      </c>
      <c r="AQ1453" s="227"/>
    </row>
    <row r="1454" spans="1:43" s="13" customFormat="1" ht="12.75" outlineLevel="2" x14ac:dyDescent="0.2">
      <c r="A1454" s="360" t="s">
        <v>2062</v>
      </c>
      <c r="B1454" s="361" t="s">
        <v>2931</v>
      </c>
      <c r="C1454" s="362" t="s">
        <v>3636</v>
      </c>
      <c r="D1454" s="363"/>
      <c r="E1454" s="364"/>
      <c r="F1454" s="227">
        <v>1519.19</v>
      </c>
      <c r="G1454" s="227">
        <v>2784.19</v>
      </c>
      <c r="H1454" s="227">
        <f t="shared" ref="H1454:H1517" si="162">+F1454-G1454</f>
        <v>-1265</v>
      </c>
      <c r="I1454" s="437">
        <f t="shared" ref="I1454:I1517" si="163">IF(G1454&lt;0,IF(H1454=0,0,IF(OR(G1454=0,F1454=0),"N.M.",IF(ABS(H1454/G1454)&gt;=10,"N.M.",H1454/(-G1454)))),IF(H1454=0,0,IF(OR(G1454=0,F1454=0),"N.M.",IF(ABS(H1454/G1454)&gt;=10,"N.M.",H1454/G1454))))</f>
        <v>-0.45435117574590811</v>
      </c>
      <c r="J1454" s="437"/>
      <c r="K1454" s="365"/>
      <c r="L1454" s="18">
        <v>2784.19</v>
      </c>
      <c r="M1454" s="234">
        <f t="shared" ref="M1454:M1517" si="164">F1454-L1454</f>
        <v>-1265</v>
      </c>
      <c r="N1454" s="365"/>
      <c r="O1454" s="18">
        <v>1468.98</v>
      </c>
      <c r="P1454" s="234">
        <f t="shared" ref="P1454:P1517" si="165">+F1454-O1454</f>
        <v>50.210000000000036</v>
      </c>
      <c r="Q1454" s="353"/>
      <c r="R1454" s="226">
        <v>3917.92</v>
      </c>
      <c r="S1454" s="226">
        <v>71.39</v>
      </c>
      <c r="T1454" s="227">
        <v>327.49</v>
      </c>
      <c r="U1454" s="227">
        <v>658.21</v>
      </c>
      <c r="V1454" s="227">
        <v>1012.77</v>
      </c>
      <c r="W1454" s="227">
        <v>2102.9900000000002</v>
      </c>
      <c r="X1454" s="227">
        <v>2341.0500000000002</v>
      </c>
      <c r="Y1454" s="227">
        <v>2093.19</v>
      </c>
      <c r="Z1454" s="227">
        <v>2484.1</v>
      </c>
      <c r="AA1454" s="227">
        <v>2811.93</v>
      </c>
      <c r="AB1454" s="227">
        <v>2958.28</v>
      </c>
      <c r="AC1454" s="227">
        <v>2897.11</v>
      </c>
      <c r="AD1454" s="227">
        <v>2784.19</v>
      </c>
      <c r="AE1454" s="226">
        <v>575.1</v>
      </c>
      <c r="AF1454" s="227">
        <v>549.38</v>
      </c>
      <c r="AG1454" s="227">
        <v>974.55000000000007</v>
      </c>
      <c r="AH1454" s="227">
        <v>1112.3</v>
      </c>
      <c r="AI1454" s="227">
        <v>1183.55</v>
      </c>
      <c r="AJ1454" s="227">
        <v>973.18000000000006</v>
      </c>
      <c r="AK1454" s="227">
        <v>943.11</v>
      </c>
      <c r="AL1454" s="227">
        <v>955.55000000000007</v>
      </c>
      <c r="AM1454" s="227">
        <v>1549.17</v>
      </c>
      <c r="AN1454" s="227">
        <v>1575.39</v>
      </c>
      <c r="AO1454" s="227">
        <v>1468.98</v>
      </c>
      <c r="AP1454" s="228">
        <v>1519.19</v>
      </c>
      <c r="AQ1454" s="227"/>
    </row>
    <row r="1455" spans="1:43" s="13" customFormat="1" ht="12.75" outlineLevel="2" x14ac:dyDescent="0.2">
      <c r="A1455" s="360" t="s">
        <v>2063</v>
      </c>
      <c r="B1455" s="361" t="s">
        <v>2932</v>
      </c>
      <c r="C1455" s="362" t="s">
        <v>3637</v>
      </c>
      <c r="D1455" s="363"/>
      <c r="E1455" s="364"/>
      <c r="F1455" s="227">
        <v>9614.35</v>
      </c>
      <c r="G1455" s="227">
        <v>9621.89</v>
      </c>
      <c r="H1455" s="227">
        <f t="shared" si="162"/>
        <v>-7.5399999999990541</v>
      </c>
      <c r="I1455" s="437">
        <f t="shared" si="163"/>
        <v>-7.8362982740387327E-4</v>
      </c>
      <c r="J1455" s="437"/>
      <c r="K1455" s="365"/>
      <c r="L1455" s="18">
        <v>9621.89</v>
      </c>
      <c r="M1455" s="234">
        <f t="shared" si="164"/>
        <v>-7.5399999999990541</v>
      </c>
      <c r="N1455" s="365"/>
      <c r="O1455" s="18">
        <v>8481.2100000000009</v>
      </c>
      <c r="P1455" s="234">
        <f t="shared" si="165"/>
        <v>1133.1399999999994</v>
      </c>
      <c r="Q1455" s="353"/>
      <c r="R1455" s="226">
        <v>3298.34</v>
      </c>
      <c r="S1455" s="226">
        <v>967.32</v>
      </c>
      <c r="T1455" s="227">
        <v>1130.76</v>
      </c>
      <c r="U1455" s="227">
        <v>4900.71</v>
      </c>
      <c r="V1455" s="227">
        <v>8346.56</v>
      </c>
      <c r="W1455" s="227">
        <v>8369.34</v>
      </c>
      <c r="X1455" s="227">
        <v>8538.11</v>
      </c>
      <c r="Y1455" s="227">
        <v>8880.8700000000008</v>
      </c>
      <c r="Z1455" s="227">
        <v>9269.6200000000008</v>
      </c>
      <c r="AA1455" s="227">
        <v>9561</v>
      </c>
      <c r="AB1455" s="227">
        <v>9535.86</v>
      </c>
      <c r="AC1455" s="227">
        <v>9608.44</v>
      </c>
      <c r="AD1455" s="227">
        <v>9621.89</v>
      </c>
      <c r="AE1455" s="226">
        <v>182.68</v>
      </c>
      <c r="AF1455" s="227">
        <v>1389.54</v>
      </c>
      <c r="AG1455" s="227">
        <v>2623.67</v>
      </c>
      <c r="AH1455" s="227">
        <v>3520</v>
      </c>
      <c r="AI1455" s="227">
        <v>3487.07</v>
      </c>
      <c r="AJ1455" s="227">
        <v>4030.32</v>
      </c>
      <c r="AK1455" s="227">
        <v>4899.58</v>
      </c>
      <c r="AL1455" s="227">
        <v>7312.1100000000006</v>
      </c>
      <c r="AM1455" s="227">
        <v>7767.32</v>
      </c>
      <c r="AN1455" s="227">
        <v>8397.6</v>
      </c>
      <c r="AO1455" s="227">
        <v>8481.2100000000009</v>
      </c>
      <c r="AP1455" s="228">
        <v>9614.35</v>
      </c>
      <c r="AQ1455" s="227"/>
    </row>
    <row r="1456" spans="1:43" s="13" customFormat="1" ht="12.75" outlineLevel="2" x14ac:dyDescent="0.2">
      <c r="A1456" s="360" t="s">
        <v>2064</v>
      </c>
      <c r="B1456" s="361" t="s">
        <v>2933</v>
      </c>
      <c r="C1456" s="362" t="s">
        <v>3709</v>
      </c>
      <c r="D1456" s="363"/>
      <c r="E1456" s="364"/>
      <c r="F1456" s="227">
        <v>4753.34</v>
      </c>
      <c r="G1456" s="227">
        <v>5800.9000000000005</v>
      </c>
      <c r="H1456" s="227">
        <f t="shared" si="162"/>
        <v>-1047.5600000000004</v>
      </c>
      <c r="I1456" s="437">
        <f t="shared" si="163"/>
        <v>-0.18058577117343866</v>
      </c>
      <c r="J1456" s="437"/>
      <c r="K1456" s="365"/>
      <c r="L1456" s="18">
        <v>5800.9000000000005</v>
      </c>
      <c r="M1456" s="234">
        <f t="shared" si="164"/>
        <v>-1047.5600000000004</v>
      </c>
      <c r="N1456" s="365"/>
      <c r="O1456" s="18">
        <v>4139.3</v>
      </c>
      <c r="P1456" s="234">
        <f t="shared" si="165"/>
        <v>614.04</v>
      </c>
      <c r="Q1456" s="353"/>
      <c r="R1456" s="226">
        <v>4585.7700000000004</v>
      </c>
      <c r="S1456" s="226">
        <v>903.7</v>
      </c>
      <c r="T1456" s="227">
        <v>1364.17</v>
      </c>
      <c r="U1456" s="227">
        <v>2185.35</v>
      </c>
      <c r="V1456" s="227">
        <v>2631.68</v>
      </c>
      <c r="W1456" s="227">
        <v>3212.41</v>
      </c>
      <c r="X1456" s="227">
        <v>3717.33</v>
      </c>
      <c r="Y1456" s="227">
        <v>3845.81</v>
      </c>
      <c r="Z1456" s="227">
        <v>4390.18</v>
      </c>
      <c r="AA1456" s="227">
        <v>4812.99</v>
      </c>
      <c r="AB1456" s="227">
        <v>5254.53</v>
      </c>
      <c r="AC1456" s="227">
        <v>5628.18</v>
      </c>
      <c r="AD1456" s="227">
        <v>5800.9000000000005</v>
      </c>
      <c r="AE1456" s="226">
        <v>613.98</v>
      </c>
      <c r="AF1456" s="227">
        <v>982.15</v>
      </c>
      <c r="AG1456" s="227">
        <v>1469.66</v>
      </c>
      <c r="AH1456" s="227">
        <v>1649.3</v>
      </c>
      <c r="AI1456" s="227">
        <v>2250.34</v>
      </c>
      <c r="AJ1456" s="227">
        <v>3178.4300000000003</v>
      </c>
      <c r="AK1456" s="227">
        <v>2674.25</v>
      </c>
      <c r="AL1456" s="227">
        <v>3132.07</v>
      </c>
      <c r="AM1456" s="227">
        <v>3430.66</v>
      </c>
      <c r="AN1456" s="227">
        <v>3911.19</v>
      </c>
      <c r="AO1456" s="227">
        <v>4139.3</v>
      </c>
      <c r="AP1456" s="228">
        <v>4753.34</v>
      </c>
      <c r="AQ1456" s="227"/>
    </row>
    <row r="1457" spans="1:43" s="13" customFormat="1" ht="12.75" outlineLevel="2" x14ac:dyDescent="0.2">
      <c r="A1457" s="360" t="s">
        <v>2065</v>
      </c>
      <c r="B1457" s="361" t="s">
        <v>2934</v>
      </c>
      <c r="C1457" s="362" t="s">
        <v>3710</v>
      </c>
      <c r="D1457" s="363"/>
      <c r="E1457" s="364"/>
      <c r="F1457" s="227">
        <v>132098.92000000001</v>
      </c>
      <c r="G1457" s="227">
        <v>96782.37</v>
      </c>
      <c r="H1457" s="227">
        <f t="shared" si="162"/>
        <v>35316.550000000017</v>
      </c>
      <c r="I1457" s="437">
        <f t="shared" si="163"/>
        <v>0.36490685235337822</v>
      </c>
      <c r="J1457" s="437"/>
      <c r="K1457" s="365"/>
      <c r="L1457" s="18">
        <v>96782.37</v>
      </c>
      <c r="M1457" s="234">
        <f t="shared" si="164"/>
        <v>35316.550000000017</v>
      </c>
      <c r="N1457" s="365"/>
      <c r="O1457" s="18">
        <v>122595.78</v>
      </c>
      <c r="P1457" s="234">
        <f t="shared" si="165"/>
        <v>9503.140000000014</v>
      </c>
      <c r="Q1457" s="353"/>
      <c r="R1457" s="226">
        <v>263535.73</v>
      </c>
      <c r="S1457" s="226">
        <v>8817.85</v>
      </c>
      <c r="T1457" s="227">
        <v>20185.2</v>
      </c>
      <c r="U1457" s="227">
        <v>23736.87</v>
      </c>
      <c r="V1457" s="227">
        <v>30365.96</v>
      </c>
      <c r="W1457" s="227">
        <v>42517.78</v>
      </c>
      <c r="X1457" s="227">
        <v>45945.55</v>
      </c>
      <c r="Y1457" s="227">
        <v>52975.85</v>
      </c>
      <c r="Z1457" s="227">
        <v>60874.49</v>
      </c>
      <c r="AA1457" s="227">
        <v>68816.78</v>
      </c>
      <c r="AB1457" s="227">
        <v>77652.03</v>
      </c>
      <c r="AC1457" s="227">
        <v>84822.52</v>
      </c>
      <c r="AD1457" s="227">
        <v>96782.37</v>
      </c>
      <c r="AE1457" s="226">
        <v>5201.68</v>
      </c>
      <c r="AF1457" s="227">
        <v>18059.2</v>
      </c>
      <c r="AG1457" s="227">
        <v>31829.63</v>
      </c>
      <c r="AH1457" s="227">
        <v>42392.94</v>
      </c>
      <c r="AI1457" s="227">
        <v>52923.18</v>
      </c>
      <c r="AJ1457" s="227">
        <v>65499.450000000004</v>
      </c>
      <c r="AK1457" s="227">
        <v>74893.33</v>
      </c>
      <c r="AL1457" s="227">
        <v>89934.67</v>
      </c>
      <c r="AM1457" s="227">
        <v>99248.46</v>
      </c>
      <c r="AN1457" s="227">
        <v>111974.26000000001</v>
      </c>
      <c r="AO1457" s="227">
        <v>122595.78</v>
      </c>
      <c r="AP1457" s="228">
        <v>132098.92000000001</v>
      </c>
      <c r="AQ1457" s="227"/>
    </row>
    <row r="1458" spans="1:43" s="13" customFormat="1" ht="12.75" outlineLevel="2" x14ac:dyDescent="0.2">
      <c r="A1458" s="360" t="s">
        <v>2066</v>
      </c>
      <c r="B1458" s="361" t="s">
        <v>2935</v>
      </c>
      <c r="C1458" s="362" t="s">
        <v>3711</v>
      </c>
      <c r="D1458" s="363"/>
      <c r="E1458" s="364"/>
      <c r="F1458" s="227">
        <v>1708.97</v>
      </c>
      <c r="G1458" s="227">
        <v>1712.26</v>
      </c>
      <c r="H1458" s="227">
        <f t="shared" si="162"/>
        <v>-3.2899999999999636</v>
      </c>
      <c r="I1458" s="437">
        <f t="shared" si="163"/>
        <v>-1.9214371649165219E-3</v>
      </c>
      <c r="J1458" s="437"/>
      <c r="K1458" s="365"/>
      <c r="L1458" s="18">
        <v>1712.26</v>
      </c>
      <c r="M1458" s="234">
        <f t="shared" si="164"/>
        <v>-3.2899999999999636</v>
      </c>
      <c r="N1458" s="365"/>
      <c r="O1458" s="18">
        <v>5572.07</v>
      </c>
      <c r="P1458" s="234">
        <f t="shared" si="165"/>
        <v>-3863.0999999999995</v>
      </c>
      <c r="Q1458" s="353"/>
      <c r="R1458" s="226">
        <v>832.49</v>
      </c>
      <c r="S1458" s="226">
        <v>1620.3400000000001</v>
      </c>
      <c r="T1458" s="227">
        <v>1530.25</v>
      </c>
      <c r="U1458" s="227">
        <v>3449.59</v>
      </c>
      <c r="V1458" s="227">
        <v>5154.1400000000003</v>
      </c>
      <c r="W1458" s="227">
        <v>4363.66</v>
      </c>
      <c r="X1458" s="227">
        <v>6291.85</v>
      </c>
      <c r="Y1458" s="227">
        <v>1923.55</v>
      </c>
      <c r="Z1458" s="227">
        <v>2982.34</v>
      </c>
      <c r="AA1458" s="227">
        <v>7652.12</v>
      </c>
      <c r="AB1458" s="227">
        <v>8847.33</v>
      </c>
      <c r="AC1458" s="227">
        <v>8410.7900000000009</v>
      </c>
      <c r="AD1458" s="227">
        <v>1712.26</v>
      </c>
      <c r="AE1458" s="226">
        <v>4386.8</v>
      </c>
      <c r="AF1458" s="227">
        <v>4091.4100000000003</v>
      </c>
      <c r="AG1458" s="227">
        <v>5836.25</v>
      </c>
      <c r="AH1458" s="227">
        <v>5861.06</v>
      </c>
      <c r="AI1458" s="227">
        <v>5402.8</v>
      </c>
      <c r="AJ1458" s="227">
        <v>5965.57</v>
      </c>
      <c r="AK1458" s="227">
        <v>959.15</v>
      </c>
      <c r="AL1458" s="227">
        <v>2785.82</v>
      </c>
      <c r="AM1458" s="227">
        <v>3866.38</v>
      </c>
      <c r="AN1458" s="227">
        <v>4707.7</v>
      </c>
      <c r="AO1458" s="227">
        <v>5572.07</v>
      </c>
      <c r="AP1458" s="228">
        <v>1708.97</v>
      </c>
      <c r="AQ1458" s="227"/>
    </row>
    <row r="1459" spans="1:43" s="13" customFormat="1" ht="12.75" outlineLevel="2" x14ac:dyDescent="0.2">
      <c r="A1459" s="360" t="s">
        <v>2067</v>
      </c>
      <c r="B1459" s="361" t="s">
        <v>2936</v>
      </c>
      <c r="C1459" s="362" t="s">
        <v>3712</v>
      </c>
      <c r="D1459" s="363"/>
      <c r="E1459" s="364"/>
      <c r="F1459" s="227">
        <v>554346.37100000004</v>
      </c>
      <c r="G1459" s="227">
        <v>503785.88</v>
      </c>
      <c r="H1459" s="227">
        <f t="shared" si="162"/>
        <v>50560.491000000038</v>
      </c>
      <c r="I1459" s="437">
        <f t="shared" si="163"/>
        <v>0.10036107204910157</v>
      </c>
      <c r="J1459" s="437"/>
      <c r="K1459" s="365"/>
      <c r="L1459" s="18">
        <v>503785.88</v>
      </c>
      <c r="M1459" s="234">
        <f t="shared" si="164"/>
        <v>50560.491000000038</v>
      </c>
      <c r="N1459" s="365"/>
      <c r="O1459" s="18">
        <v>510992.951</v>
      </c>
      <c r="P1459" s="234">
        <f t="shared" si="165"/>
        <v>43353.420000000042</v>
      </c>
      <c r="Q1459" s="353"/>
      <c r="R1459" s="226">
        <v>467560.87</v>
      </c>
      <c r="S1459" s="226">
        <v>40342.720000000001</v>
      </c>
      <c r="T1459" s="227">
        <v>88942.14</v>
      </c>
      <c r="U1459" s="227">
        <v>143110.37</v>
      </c>
      <c r="V1459" s="227">
        <v>201878.57</v>
      </c>
      <c r="W1459" s="227">
        <v>260537.32</v>
      </c>
      <c r="X1459" s="227">
        <v>275851.61</v>
      </c>
      <c r="Y1459" s="227">
        <v>293701.08</v>
      </c>
      <c r="Z1459" s="227">
        <v>320705.09000000003</v>
      </c>
      <c r="AA1459" s="227">
        <v>395726.74</v>
      </c>
      <c r="AB1459" s="227">
        <v>437744.82</v>
      </c>
      <c r="AC1459" s="227">
        <v>479847.24</v>
      </c>
      <c r="AD1459" s="227">
        <v>503785.88</v>
      </c>
      <c r="AE1459" s="226">
        <v>32829.569000000003</v>
      </c>
      <c r="AF1459" s="227">
        <v>85061.569000000003</v>
      </c>
      <c r="AG1459" s="227">
        <v>155763.97899999999</v>
      </c>
      <c r="AH1459" s="227">
        <v>252966.44099999999</v>
      </c>
      <c r="AI1459" s="227">
        <v>326519.42099999997</v>
      </c>
      <c r="AJ1459" s="227">
        <v>371471.46100000001</v>
      </c>
      <c r="AK1459" s="227">
        <v>393503.701</v>
      </c>
      <c r="AL1459" s="227">
        <v>427190.96100000001</v>
      </c>
      <c r="AM1459" s="227">
        <v>441772.67099999997</v>
      </c>
      <c r="AN1459" s="227">
        <v>501560.42099999997</v>
      </c>
      <c r="AO1459" s="227">
        <v>510992.951</v>
      </c>
      <c r="AP1459" s="228">
        <v>554346.37100000004</v>
      </c>
      <c r="AQ1459" s="227"/>
    </row>
    <row r="1460" spans="1:43" s="13" customFormat="1" ht="12.75" outlineLevel="2" x14ac:dyDescent="0.2">
      <c r="A1460" s="360" t="s">
        <v>2068</v>
      </c>
      <c r="B1460" s="361" t="s">
        <v>2937</v>
      </c>
      <c r="C1460" s="362" t="s">
        <v>3713</v>
      </c>
      <c r="D1460" s="363"/>
      <c r="E1460" s="364"/>
      <c r="F1460" s="227">
        <v>5442768.4500000002</v>
      </c>
      <c r="G1460" s="227">
        <v>6524013.0099999998</v>
      </c>
      <c r="H1460" s="227">
        <f t="shared" si="162"/>
        <v>-1081244.5599999996</v>
      </c>
      <c r="I1460" s="437">
        <f t="shared" si="163"/>
        <v>-0.16573304779476514</v>
      </c>
      <c r="J1460" s="437"/>
      <c r="K1460" s="365"/>
      <c r="L1460" s="18">
        <v>6524013.0099999998</v>
      </c>
      <c r="M1460" s="234">
        <f t="shared" si="164"/>
        <v>-1081244.5599999996</v>
      </c>
      <c r="N1460" s="365"/>
      <c r="O1460" s="18">
        <v>5218932.01</v>
      </c>
      <c r="P1460" s="234">
        <f t="shared" si="165"/>
        <v>223836.44000000041</v>
      </c>
      <c r="Q1460" s="353"/>
      <c r="R1460" s="226">
        <v>4986970.92</v>
      </c>
      <c r="S1460" s="226">
        <v>348894.46</v>
      </c>
      <c r="T1460" s="227">
        <v>-223975.24</v>
      </c>
      <c r="U1460" s="227">
        <v>720450.71</v>
      </c>
      <c r="V1460" s="227">
        <v>1255972.58</v>
      </c>
      <c r="W1460" s="227">
        <v>1581745.73</v>
      </c>
      <c r="X1460" s="227">
        <v>2610242.63</v>
      </c>
      <c r="Y1460" s="227">
        <v>4147556.95</v>
      </c>
      <c r="Z1460" s="227">
        <v>4834738.88</v>
      </c>
      <c r="AA1460" s="227">
        <v>5182108.0999999996</v>
      </c>
      <c r="AB1460" s="227">
        <v>5830935.9800000004</v>
      </c>
      <c r="AC1460" s="227">
        <v>6270217.0499999998</v>
      </c>
      <c r="AD1460" s="227">
        <v>6524013.0099999998</v>
      </c>
      <c r="AE1460" s="226">
        <v>354653.63</v>
      </c>
      <c r="AF1460" s="227">
        <v>802717.86</v>
      </c>
      <c r="AG1460" s="227">
        <v>1220836.54</v>
      </c>
      <c r="AH1460" s="227">
        <v>1617368.72</v>
      </c>
      <c r="AI1460" s="227">
        <v>1861490.4</v>
      </c>
      <c r="AJ1460" s="227">
        <v>2329989.65</v>
      </c>
      <c r="AK1460" s="227">
        <v>3007489.46</v>
      </c>
      <c r="AL1460" s="227">
        <v>3798034.3</v>
      </c>
      <c r="AM1460" s="227">
        <v>3936580.06</v>
      </c>
      <c r="AN1460" s="227">
        <v>4189600.26</v>
      </c>
      <c r="AO1460" s="227">
        <v>5218932.01</v>
      </c>
      <c r="AP1460" s="228">
        <v>5442768.4500000002</v>
      </c>
      <c r="AQ1460" s="227"/>
    </row>
    <row r="1461" spans="1:43" s="13" customFormat="1" ht="12.75" outlineLevel="2" x14ac:dyDescent="0.2">
      <c r="A1461" s="360" t="s">
        <v>2069</v>
      </c>
      <c r="B1461" s="361" t="s">
        <v>2938</v>
      </c>
      <c r="C1461" s="362" t="s">
        <v>3714</v>
      </c>
      <c r="D1461" s="363"/>
      <c r="E1461" s="364"/>
      <c r="F1461" s="227">
        <v>511.87</v>
      </c>
      <c r="G1461" s="227">
        <v>438.81</v>
      </c>
      <c r="H1461" s="227">
        <f t="shared" si="162"/>
        <v>73.06</v>
      </c>
      <c r="I1461" s="437">
        <f t="shared" si="163"/>
        <v>0.16649574986896379</v>
      </c>
      <c r="J1461" s="437"/>
      <c r="K1461" s="365"/>
      <c r="L1461" s="18">
        <v>438.81</v>
      </c>
      <c r="M1461" s="234">
        <f t="shared" si="164"/>
        <v>73.06</v>
      </c>
      <c r="N1461" s="365"/>
      <c r="O1461" s="18">
        <v>639.15</v>
      </c>
      <c r="P1461" s="234">
        <f t="shared" si="165"/>
        <v>-127.27999999999997</v>
      </c>
      <c r="Q1461" s="353"/>
      <c r="R1461" s="226">
        <v>405.26</v>
      </c>
      <c r="S1461" s="226">
        <v>146.39000000000001</v>
      </c>
      <c r="T1461" s="227">
        <v>43.1</v>
      </c>
      <c r="U1461" s="227">
        <v>181.66</v>
      </c>
      <c r="V1461" s="227">
        <v>513.95000000000005</v>
      </c>
      <c r="W1461" s="227">
        <v>451.73</v>
      </c>
      <c r="X1461" s="227">
        <v>665.78</v>
      </c>
      <c r="Y1461" s="227">
        <v>352.05</v>
      </c>
      <c r="Z1461" s="227">
        <v>389.29</v>
      </c>
      <c r="AA1461" s="227">
        <v>515.57000000000005</v>
      </c>
      <c r="AB1461" s="227">
        <v>588.91</v>
      </c>
      <c r="AC1461" s="227">
        <v>540.91999999999996</v>
      </c>
      <c r="AD1461" s="227">
        <v>438.81</v>
      </c>
      <c r="AE1461" s="226">
        <v>138.55000000000001</v>
      </c>
      <c r="AF1461" s="227">
        <v>81.3</v>
      </c>
      <c r="AG1461" s="227">
        <v>302.40000000000003</v>
      </c>
      <c r="AH1461" s="227">
        <v>463.12</v>
      </c>
      <c r="AI1461" s="227">
        <v>400.25</v>
      </c>
      <c r="AJ1461" s="227">
        <v>541.4</v>
      </c>
      <c r="AK1461" s="227">
        <v>406.76</v>
      </c>
      <c r="AL1461" s="227">
        <v>480.08</v>
      </c>
      <c r="AM1461" s="227">
        <v>524.38</v>
      </c>
      <c r="AN1461" s="227">
        <v>555.02</v>
      </c>
      <c r="AO1461" s="227">
        <v>639.15</v>
      </c>
      <c r="AP1461" s="228">
        <v>511.87</v>
      </c>
      <c r="AQ1461" s="227"/>
    </row>
    <row r="1462" spans="1:43" s="13" customFormat="1" ht="12.75" outlineLevel="2" x14ac:dyDescent="0.2">
      <c r="A1462" s="360" t="s">
        <v>2070</v>
      </c>
      <c r="B1462" s="361" t="s">
        <v>2939</v>
      </c>
      <c r="C1462" s="362" t="s">
        <v>3715</v>
      </c>
      <c r="D1462" s="363"/>
      <c r="E1462" s="364"/>
      <c r="F1462" s="227">
        <v>6278.09</v>
      </c>
      <c r="G1462" s="227">
        <v>18380.02</v>
      </c>
      <c r="H1462" s="227">
        <f t="shared" si="162"/>
        <v>-12101.93</v>
      </c>
      <c r="I1462" s="437">
        <f t="shared" si="163"/>
        <v>-0.65842855448470672</v>
      </c>
      <c r="J1462" s="437"/>
      <c r="K1462" s="365"/>
      <c r="L1462" s="18">
        <v>18380.02</v>
      </c>
      <c r="M1462" s="234">
        <f t="shared" si="164"/>
        <v>-12101.93</v>
      </c>
      <c r="N1462" s="365"/>
      <c r="O1462" s="18">
        <v>6308.64</v>
      </c>
      <c r="P1462" s="234">
        <f t="shared" si="165"/>
        <v>-30.550000000000182</v>
      </c>
      <c r="Q1462" s="353"/>
      <c r="R1462" s="226">
        <v>37989.910000000003</v>
      </c>
      <c r="S1462" s="226">
        <v>4548.09</v>
      </c>
      <c r="T1462" s="227">
        <v>8508.61</v>
      </c>
      <c r="U1462" s="227">
        <v>12528.39</v>
      </c>
      <c r="V1462" s="227">
        <v>14377.720000000001</v>
      </c>
      <c r="W1462" s="227">
        <v>15693.66</v>
      </c>
      <c r="X1462" s="227">
        <v>17517.2</v>
      </c>
      <c r="Y1462" s="227">
        <v>16981.78</v>
      </c>
      <c r="Z1462" s="227">
        <v>16149.300000000001</v>
      </c>
      <c r="AA1462" s="227">
        <v>16912.670000000002</v>
      </c>
      <c r="AB1462" s="227">
        <v>17728.11</v>
      </c>
      <c r="AC1462" s="227">
        <v>18097.87</v>
      </c>
      <c r="AD1462" s="227">
        <v>18380.02</v>
      </c>
      <c r="AE1462" s="226">
        <v>888.99</v>
      </c>
      <c r="AF1462" s="227">
        <v>2851.01</v>
      </c>
      <c r="AG1462" s="227">
        <v>3841.57</v>
      </c>
      <c r="AH1462" s="227">
        <v>4164.54</v>
      </c>
      <c r="AI1462" s="227">
        <v>4876.84</v>
      </c>
      <c r="AJ1462" s="227">
        <v>5385.37</v>
      </c>
      <c r="AK1462" s="227">
        <v>5249</v>
      </c>
      <c r="AL1462" s="227">
        <v>5382.9000000000005</v>
      </c>
      <c r="AM1462" s="227">
        <v>6089.66</v>
      </c>
      <c r="AN1462" s="227">
        <v>6260.55</v>
      </c>
      <c r="AO1462" s="227">
        <v>6308.64</v>
      </c>
      <c r="AP1462" s="228">
        <v>6278.09</v>
      </c>
      <c r="AQ1462" s="227"/>
    </row>
    <row r="1463" spans="1:43" s="13" customFormat="1" ht="12.75" outlineLevel="2" x14ac:dyDescent="0.2">
      <c r="A1463" s="360" t="s">
        <v>2071</v>
      </c>
      <c r="B1463" s="361" t="s">
        <v>2940</v>
      </c>
      <c r="C1463" s="362" t="s">
        <v>3716</v>
      </c>
      <c r="D1463" s="363"/>
      <c r="E1463" s="364"/>
      <c r="F1463" s="227">
        <v>75016.72</v>
      </c>
      <c r="G1463" s="227">
        <v>119835.08</v>
      </c>
      <c r="H1463" s="227">
        <f t="shared" si="162"/>
        <v>-44818.36</v>
      </c>
      <c r="I1463" s="437">
        <f t="shared" si="163"/>
        <v>-0.37400033445965908</v>
      </c>
      <c r="J1463" s="437"/>
      <c r="K1463" s="365"/>
      <c r="L1463" s="18">
        <v>119835.08</v>
      </c>
      <c r="M1463" s="234">
        <f t="shared" si="164"/>
        <v>-44818.36</v>
      </c>
      <c r="N1463" s="365"/>
      <c r="O1463" s="18">
        <v>71201.509999999995</v>
      </c>
      <c r="P1463" s="234">
        <f t="shared" si="165"/>
        <v>3815.2100000000064</v>
      </c>
      <c r="Q1463" s="353"/>
      <c r="R1463" s="226">
        <v>62511.31</v>
      </c>
      <c r="S1463" s="226">
        <v>2064.8200000000002</v>
      </c>
      <c r="T1463" s="227">
        <v>17820.97</v>
      </c>
      <c r="U1463" s="227">
        <v>21365.420000000002</v>
      </c>
      <c r="V1463" s="227">
        <v>24621.920000000002</v>
      </c>
      <c r="W1463" s="227">
        <v>29905.260000000002</v>
      </c>
      <c r="X1463" s="227">
        <v>52084.4</v>
      </c>
      <c r="Y1463" s="227">
        <v>73898.11</v>
      </c>
      <c r="Z1463" s="227">
        <v>95942.400000000009</v>
      </c>
      <c r="AA1463" s="227">
        <v>108568.28</v>
      </c>
      <c r="AB1463" s="227">
        <v>113675.44</v>
      </c>
      <c r="AC1463" s="227">
        <v>115472.62</v>
      </c>
      <c r="AD1463" s="227">
        <v>119835.08</v>
      </c>
      <c r="AE1463" s="226">
        <v>5927.45</v>
      </c>
      <c r="AF1463" s="227">
        <v>17295.810000000001</v>
      </c>
      <c r="AG1463" s="227">
        <v>18491.29</v>
      </c>
      <c r="AH1463" s="227">
        <v>28026.86</v>
      </c>
      <c r="AI1463" s="227">
        <v>34128.949999999997</v>
      </c>
      <c r="AJ1463" s="227">
        <v>42348.06</v>
      </c>
      <c r="AK1463" s="227">
        <v>55097</v>
      </c>
      <c r="AL1463" s="227">
        <v>65133.33</v>
      </c>
      <c r="AM1463" s="227">
        <v>65566.91</v>
      </c>
      <c r="AN1463" s="227">
        <v>68374.02</v>
      </c>
      <c r="AO1463" s="227">
        <v>71201.509999999995</v>
      </c>
      <c r="AP1463" s="228">
        <v>75016.72</v>
      </c>
      <c r="AQ1463" s="227"/>
    </row>
    <row r="1464" spans="1:43" s="13" customFormat="1" ht="12.75" outlineLevel="2" x14ac:dyDescent="0.2">
      <c r="A1464" s="360" t="s">
        <v>2072</v>
      </c>
      <c r="B1464" s="361" t="s">
        <v>2941</v>
      </c>
      <c r="C1464" s="362" t="s">
        <v>3717</v>
      </c>
      <c r="D1464" s="363"/>
      <c r="E1464" s="364"/>
      <c r="F1464" s="227">
        <v>950086.11</v>
      </c>
      <c r="G1464" s="227">
        <v>1000079.73</v>
      </c>
      <c r="H1464" s="227">
        <f t="shared" si="162"/>
        <v>-49993.619999999995</v>
      </c>
      <c r="I1464" s="437">
        <f t="shared" si="163"/>
        <v>-4.9989634326455146E-2</v>
      </c>
      <c r="J1464" s="437"/>
      <c r="K1464" s="365"/>
      <c r="L1464" s="18">
        <v>1000079.73</v>
      </c>
      <c r="M1464" s="234">
        <f t="shared" si="164"/>
        <v>-49993.619999999995</v>
      </c>
      <c r="N1464" s="365"/>
      <c r="O1464" s="18">
        <v>870021.99</v>
      </c>
      <c r="P1464" s="234">
        <f t="shared" si="165"/>
        <v>80064.12</v>
      </c>
      <c r="Q1464" s="353"/>
      <c r="R1464" s="226">
        <v>901251.44000000006</v>
      </c>
      <c r="S1464" s="226">
        <v>94804.38</v>
      </c>
      <c r="T1464" s="227">
        <v>190422.33000000002</v>
      </c>
      <c r="U1464" s="227">
        <v>278258.01</v>
      </c>
      <c r="V1464" s="227">
        <v>350541.59</v>
      </c>
      <c r="W1464" s="227">
        <v>421721.03</v>
      </c>
      <c r="X1464" s="227">
        <v>507056.85000000003</v>
      </c>
      <c r="Y1464" s="227">
        <v>594942.15</v>
      </c>
      <c r="Z1464" s="227">
        <v>679959.86</v>
      </c>
      <c r="AA1464" s="227">
        <v>769689.95000000007</v>
      </c>
      <c r="AB1464" s="227">
        <v>835663.84</v>
      </c>
      <c r="AC1464" s="227">
        <v>912394.03</v>
      </c>
      <c r="AD1464" s="227">
        <v>1000079.73</v>
      </c>
      <c r="AE1464" s="226">
        <v>44397.29</v>
      </c>
      <c r="AF1464" s="227">
        <v>200806.48</v>
      </c>
      <c r="AG1464" s="227">
        <v>258490.88</v>
      </c>
      <c r="AH1464" s="227">
        <v>317738.53000000003</v>
      </c>
      <c r="AI1464" s="227">
        <v>400146.76</v>
      </c>
      <c r="AJ1464" s="227">
        <v>487019.19</v>
      </c>
      <c r="AK1464" s="227">
        <v>568052.44000000006</v>
      </c>
      <c r="AL1464" s="227">
        <v>655326.92000000004</v>
      </c>
      <c r="AM1464" s="227">
        <v>664784.20000000007</v>
      </c>
      <c r="AN1464" s="227">
        <v>801410.14</v>
      </c>
      <c r="AO1464" s="227">
        <v>870021.99</v>
      </c>
      <c r="AP1464" s="228">
        <v>950086.11</v>
      </c>
      <c r="AQ1464" s="227"/>
    </row>
    <row r="1465" spans="1:43" s="13" customFormat="1" ht="12.75" outlineLevel="2" x14ac:dyDescent="0.2">
      <c r="A1465" s="360" t="s">
        <v>2073</v>
      </c>
      <c r="B1465" s="361" t="s">
        <v>2942</v>
      </c>
      <c r="C1465" s="362" t="s">
        <v>3603</v>
      </c>
      <c r="D1465" s="363"/>
      <c r="E1465" s="364"/>
      <c r="F1465" s="227">
        <v>805658.89</v>
      </c>
      <c r="G1465" s="227">
        <v>829970.3</v>
      </c>
      <c r="H1465" s="227">
        <f t="shared" si="162"/>
        <v>-24311.410000000033</v>
      </c>
      <c r="I1465" s="437">
        <f t="shared" si="163"/>
        <v>-2.9291903577754567E-2</v>
      </c>
      <c r="J1465" s="437"/>
      <c r="K1465" s="365"/>
      <c r="L1465" s="18">
        <v>829970.3</v>
      </c>
      <c r="M1465" s="234">
        <f t="shared" si="164"/>
        <v>-24311.410000000033</v>
      </c>
      <c r="N1465" s="365"/>
      <c r="O1465" s="18">
        <v>804043.83000000007</v>
      </c>
      <c r="P1465" s="234">
        <f t="shared" si="165"/>
        <v>1615.0599999999395</v>
      </c>
      <c r="Q1465" s="353"/>
      <c r="R1465" s="226">
        <v>758510.43500000006</v>
      </c>
      <c r="S1465" s="226">
        <v>74558.25</v>
      </c>
      <c r="T1465" s="227">
        <v>196734.69</v>
      </c>
      <c r="U1465" s="227">
        <v>224119.58000000002</v>
      </c>
      <c r="V1465" s="227">
        <v>281847.81</v>
      </c>
      <c r="W1465" s="227">
        <v>344784.19</v>
      </c>
      <c r="X1465" s="227">
        <v>352744.83</v>
      </c>
      <c r="Y1465" s="227">
        <v>437298.91000000003</v>
      </c>
      <c r="Z1465" s="227">
        <v>565253.88</v>
      </c>
      <c r="AA1465" s="227">
        <v>672948.13</v>
      </c>
      <c r="AB1465" s="227">
        <v>755121.94000000006</v>
      </c>
      <c r="AC1465" s="227">
        <v>813157.03</v>
      </c>
      <c r="AD1465" s="227">
        <v>829970.3</v>
      </c>
      <c r="AE1465" s="226">
        <v>62425.98</v>
      </c>
      <c r="AF1465" s="227">
        <v>94740</v>
      </c>
      <c r="AG1465" s="227">
        <v>202051.34</v>
      </c>
      <c r="AH1465" s="227">
        <v>247190.87</v>
      </c>
      <c r="AI1465" s="227">
        <v>340988.79</v>
      </c>
      <c r="AJ1465" s="227">
        <v>416101.5</v>
      </c>
      <c r="AK1465" s="227">
        <v>510493.73000000004</v>
      </c>
      <c r="AL1465" s="227">
        <v>584883.1</v>
      </c>
      <c r="AM1465" s="227">
        <v>548251.34</v>
      </c>
      <c r="AN1465" s="227">
        <v>712271.86</v>
      </c>
      <c r="AO1465" s="227">
        <v>804043.83000000007</v>
      </c>
      <c r="AP1465" s="228">
        <v>805658.89</v>
      </c>
      <c r="AQ1465" s="227"/>
    </row>
    <row r="1466" spans="1:43" s="13" customFormat="1" ht="12.75" outlineLevel="2" x14ac:dyDescent="0.2">
      <c r="A1466" s="360" t="s">
        <v>2074</v>
      </c>
      <c r="B1466" s="361" t="s">
        <v>2943</v>
      </c>
      <c r="C1466" s="362" t="s">
        <v>3718</v>
      </c>
      <c r="D1466" s="363"/>
      <c r="E1466" s="364"/>
      <c r="F1466" s="227">
        <v>1964.39</v>
      </c>
      <c r="G1466" s="227">
        <v>3409.85</v>
      </c>
      <c r="H1466" s="227">
        <f t="shared" si="162"/>
        <v>-1445.4599999999998</v>
      </c>
      <c r="I1466" s="437">
        <f t="shared" si="163"/>
        <v>-0.42390720999457449</v>
      </c>
      <c r="J1466" s="437"/>
      <c r="K1466" s="365"/>
      <c r="L1466" s="18">
        <v>3409.85</v>
      </c>
      <c r="M1466" s="234">
        <f t="shared" si="164"/>
        <v>-1445.4599999999998</v>
      </c>
      <c r="N1466" s="365"/>
      <c r="O1466" s="18">
        <v>1895.3600000000001</v>
      </c>
      <c r="P1466" s="234">
        <f t="shared" si="165"/>
        <v>69.029999999999973</v>
      </c>
      <c r="Q1466" s="353"/>
      <c r="R1466" s="226">
        <v>312.34000000000003</v>
      </c>
      <c r="S1466" s="226">
        <v>59.54</v>
      </c>
      <c r="T1466" s="227">
        <v>59.54</v>
      </c>
      <c r="U1466" s="227">
        <v>269.39999999999998</v>
      </c>
      <c r="V1466" s="227">
        <v>273.99</v>
      </c>
      <c r="W1466" s="227">
        <v>453.6</v>
      </c>
      <c r="X1466" s="227">
        <v>619.72</v>
      </c>
      <c r="Y1466" s="227">
        <v>758.91</v>
      </c>
      <c r="Z1466" s="227">
        <v>757.44</v>
      </c>
      <c r="AA1466" s="227">
        <v>757.44</v>
      </c>
      <c r="AB1466" s="227">
        <v>772.24</v>
      </c>
      <c r="AC1466" s="227">
        <v>1555.2</v>
      </c>
      <c r="AD1466" s="227">
        <v>3409.85</v>
      </c>
      <c r="AE1466" s="226">
        <v>-5.38</v>
      </c>
      <c r="AF1466" s="227">
        <v>174.87</v>
      </c>
      <c r="AG1466" s="227">
        <v>259.23</v>
      </c>
      <c r="AH1466" s="227">
        <v>294.78000000000003</v>
      </c>
      <c r="AI1466" s="227">
        <v>292.73</v>
      </c>
      <c r="AJ1466" s="227">
        <v>727.91</v>
      </c>
      <c r="AK1466" s="227">
        <v>713.63</v>
      </c>
      <c r="AL1466" s="227">
        <v>739.83</v>
      </c>
      <c r="AM1466" s="227">
        <v>1370.18</v>
      </c>
      <c r="AN1466" s="227">
        <v>1352.6100000000001</v>
      </c>
      <c r="AO1466" s="227">
        <v>1895.3600000000001</v>
      </c>
      <c r="AP1466" s="228">
        <v>1964.39</v>
      </c>
      <c r="AQ1466" s="227"/>
    </row>
    <row r="1467" spans="1:43" s="13" customFormat="1" ht="12.75" outlineLevel="2" x14ac:dyDescent="0.2">
      <c r="A1467" s="360" t="s">
        <v>2075</v>
      </c>
      <c r="B1467" s="361" t="s">
        <v>2944</v>
      </c>
      <c r="C1467" s="362" t="s">
        <v>3719</v>
      </c>
      <c r="D1467" s="363"/>
      <c r="E1467" s="364"/>
      <c r="F1467" s="227">
        <v>388478.57</v>
      </c>
      <c r="G1467" s="227">
        <v>259294</v>
      </c>
      <c r="H1467" s="227">
        <f t="shared" si="162"/>
        <v>129184.57</v>
      </c>
      <c r="I1467" s="437">
        <f t="shared" si="163"/>
        <v>0.49821658040679695</v>
      </c>
      <c r="J1467" s="437"/>
      <c r="K1467" s="365"/>
      <c r="L1467" s="18">
        <v>259294</v>
      </c>
      <c r="M1467" s="234">
        <f t="shared" si="164"/>
        <v>129184.57</v>
      </c>
      <c r="N1467" s="365"/>
      <c r="O1467" s="18">
        <v>352273.56</v>
      </c>
      <c r="P1467" s="234">
        <f t="shared" si="165"/>
        <v>36205.010000000009</v>
      </c>
      <c r="Q1467" s="353"/>
      <c r="R1467" s="226">
        <v>222574.84</v>
      </c>
      <c r="S1467" s="226">
        <v>22120.74</v>
      </c>
      <c r="T1467" s="227">
        <v>36251.480000000003</v>
      </c>
      <c r="U1467" s="227">
        <v>59408.31</v>
      </c>
      <c r="V1467" s="227">
        <v>86879.75</v>
      </c>
      <c r="W1467" s="227">
        <v>107993.27</v>
      </c>
      <c r="X1467" s="227">
        <v>131331.22</v>
      </c>
      <c r="Y1467" s="227">
        <v>135421.53</v>
      </c>
      <c r="Z1467" s="227">
        <v>153120.66</v>
      </c>
      <c r="AA1467" s="227">
        <v>172587.87</v>
      </c>
      <c r="AB1467" s="227">
        <v>203710.06</v>
      </c>
      <c r="AC1467" s="227">
        <v>227289.26</v>
      </c>
      <c r="AD1467" s="227">
        <v>259294</v>
      </c>
      <c r="AE1467" s="226">
        <v>26928.93</v>
      </c>
      <c r="AF1467" s="227">
        <v>44877.79</v>
      </c>
      <c r="AG1467" s="227">
        <v>64475.41</v>
      </c>
      <c r="AH1467" s="227">
        <v>84054.11</v>
      </c>
      <c r="AI1467" s="227">
        <v>105276.19</v>
      </c>
      <c r="AJ1467" s="227">
        <v>128271.22</v>
      </c>
      <c r="AK1467" s="227">
        <v>161188.45000000001</v>
      </c>
      <c r="AL1467" s="227">
        <v>189243.66</v>
      </c>
      <c r="AM1467" s="227">
        <v>222982.08000000002</v>
      </c>
      <c r="AN1467" s="227">
        <v>250870.74</v>
      </c>
      <c r="AO1467" s="227">
        <v>352273.56</v>
      </c>
      <c r="AP1467" s="228">
        <v>388478.57</v>
      </c>
      <c r="AQ1467" s="227"/>
    </row>
    <row r="1468" spans="1:43" s="13" customFormat="1" ht="12.75" outlineLevel="2" x14ac:dyDescent="0.2">
      <c r="A1468" s="360" t="s">
        <v>2076</v>
      </c>
      <c r="B1468" s="361" t="s">
        <v>2945</v>
      </c>
      <c r="C1468" s="362" t="s">
        <v>3691</v>
      </c>
      <c r="D1468" s="363"/>
      <c r="E1468" s="364"/>
      <c r="F1468" s="227">
        <v>351140.69</v>
      </c>
      <c r="G1468" s="227">
        <v>397079.04000000004</v>
      </c>
      <c r="H1468" s="227">
        <f t="shared" si="162"/>
        <v>-45938.350000000035</v>
      </c>
      <c r="I1468" s="437">
        <f t="shared" si="163"/>
        <v>-0.11569069472919052</v>
      </c>
      <c r="J1468" s="437"/>
      <c r="K1468" s="365"/>
      <c r="L1468" s="18">
        <v>397079.04000000004</v>
      </c>
      <c r="M1468" s="234">
        <f t="shared" si="164"/>
        <v>-45938.350000000035</v>
      </c>
      <c r="N1468" s="365"/>
      <c r="O1468" s="18">
        <v>306291.44</v>
      </c>
      <c r="P1468" s="234">
        <f t="shared" si="165"/>
        <v>44849.25</v>
      </c>
      <c r="Q1468" s="353"/>
      <c r="R1468" s="226">
        <v>692064.15</v>
      </c>
      <c r="S1468" s="226">
        <v>87607.05</v>
      </c>
      <c r="T1468" s="227">
        <v>107357.7</v>
      </c>
      <c r="U1468" s="227">
        <v>114017.64</v>
      </c>
      <c r="V1468" s="227">
        <v>154825.59</v>
      </c>
      <c r="W1468" s="227">
        <v>169349.92</v>
      </c>
      <c r="X1468" s="227">
        <v>131402.83000000002</v>
      </c>
      <c r="Y1468" s="227">
        <v>175664.83000000002</v>
      </c>
      <c r="Z1468" s="227">
        <v>222498.64</v>
      </c>
      <c r="AA1468" s="227">
        <v>241395.41</v>
      </c>
      <c r="AB1468" s="227">
        <v>276063.65000000002</v>
      </c>
      <c r="AC1468" s="227">
        <v>339751.47000000003</v>
      </c>
      <c r="AD1468" s="227">
        <v>397079.04000000004</v>
      </c>
      <c r="AE1468" s="226">
        <v>19269.48</v>
      </c>
      <c r="AF1468" s="227">
        <v>64030.03</v>
      </c>
      <c r="AG1468" s="227">
        <v>110357.82</v>
      </c>
      <c r="AH1468" s="227">
        <v>155618.15</v>
      </c>
      <c r="AI1468" s="227">
        <v>185067.75</v>
      </c>
      <c r="AJ1468" s="227">
        <v>245314.84</v>
      </c>
      <c r="AK1468" s="227">
        <v>260542.31</v>
      </c>
      <c r="AL1468" s="227">
        <v>182716.1</v>
      </c>
      <c r="AM1468" s="227">
        <v>263294.77</v>
      </c>
      <c r="AN1468" s="227">
        <v>316067.14</v>
      </c>
      <c r="AO1468" s="227">
        <v>306291.44</v>
      </c>
      <c r="AP1468" s="228">
        <v>351140.69</v>
      </c>
      <c r="AQ1468" s="227"/>
    </row>
    <row r="1469" spans="1:43" s="13" customFormat="1" ht="12.75" outlineLevel="2" x14ac:dyDescent="0.2">
      <c r="A1469" s="360" t="s">
        <v>2077</v>
      </c>
      <c r="B1469" s="361" t="s">
        <v>2946</v>
      </c>
      <c r="C1469" s="362" t="s">
        <v>3692</v>
      </c>
      <c r="D1469" s="363"/>
      <c r="E1469" s="364"/>
      <c r="F1469" s="227">
        <v>238860.97</v>
      </c>
      <c r="G1469" s="227">
        <v>152749.80000000002</v>
      </c>
      <c r="H1469" s="227">
        <f t="shared" si="162"/>
        <v>86111.169999999984</v>
      </c>
      <c r="I1469" s="437">
        <f t="shared" si="163"/>
        <v>0.56373998525693636</v>
      </c>
      <c r="J1469" s="437"/>
      <c r="K1469" s="365"/>
      <c r="L1469" s="18">
        <v>152749.80000000002</v>
      </c>
      <c r="M1469" s="234">
        <f t="shared" si="164"/>
        <v>86111.169999999984</v>
      </c>
      <c r="N1469" s="365"/>
      <c r="O1469" s="18">
        <v>211923.32</v>
      </c>
      <c r="P1469" s="234">
        <f t="shared" si="165"/>
        <v>26937.649999999994</v>
      </c>
      <c r="Q1469" s="353"/>
      <c r="R1469" s="226">
        <v>151143.67999999999</v>
      </c>
      <c r="S1469" s="226">
        <v>10889.880000000001</v>
      </c>
      <c r="T1469" s="227">
        <v>11066.11</v>
      </c>
      <c r="U1469" s="227">
        <v>21493.89</v>
      </c>
      <c r="V1469" s="227">
        <v>25702.010000000002</v>
      </c>
      <c r="W1469" s="227">
        <v>29038.240000000002</v>
      </c>
      <c r="X1469" s="227">
        <v>32514.75</v>
      </c>
      <c r="Y1469" s="227">
        <v>120698.21</v>
      </c>
      <c r="Z1469" s="227">
        <v>126151.13</v>
      </c>
      <c r="AA1469" s="227">
        <v>111484.57</v>
      </c>
      <c r="AB1469" s="227">
        <v>124696.72</v>
      </c>
      <c r="AC1469" s="227">
        <v>139849.48000000001</v>
      </c>
      <c r="AD1469" s="227">
        <v>152749.80000000002</v>
      </c>
      <c r="AE1469" s="226">
        <v>15458.1</v>
      </c>
      <c r="AF1469" s="227">
        <v>18839.68</v>
      </c>
      <c r="AG1469" s="227">
        <v>40321.520000000004</v>
      </c>
      <c r="AH1469" s="227">
        <v>67753.430000000008</v>
      </c>
      <c r="AI1469" s="227">
        <v>71783.509999999995</v>
      </c>
      <c r="AJ1469" s="227">
        <v>100712.78</v>
      </c>
      <c r="AK1469" s="227">
        <v>111318.36</v>
      </c>
      <c r="AL1469" s="227">
        <v>150890.26</v>
      </c>
      <c r="AM1469" s="227">
        <v>170465.63</v>
      </c>
      <c r="AN1469" s="227">
        <v>224295.15</v>
      </c>
      <c r="AO1469" s="227">
        <v>211923.32</v>
      </c>
      <c r="AP1469" s="228">
        <v>238860.97</v>
      </c>
      <c r="AQ1469" s="227"/>
    </row>
    <row r="1470" spans="1:43" s="13" customFormat="1" ht="12.75" outlineLevel="2" x14ac:dyDescent="0.2">
      <c r="A1470" s="360" t="s">
        <v>2078</v>
      </c>
      <c r="B1470" s="361" t="s">
        <v>2947</v>
      </c>
      <c r="C1470" s="362" t="s">
        <v>3720</v>
      </c>
      <c r="D1470" s="363"/>
      <c r="E1470" s="364"/>
      <c r="F1470" s="227">
        <v>46815.590000000004</v>
      </c>
      <c r="G1470" s="227">
        <v>78060.44</v>
      </c>
      <c r="H1470" s="227">
        <f t="shared" si="162"/>
        <v>-31244.85</v>
      </c>
      <c r="I1470" s="437">
        <f t="shared" si="163"/>
        <v>-0.40026484606030915</v>
      </c>
      <c r="J1470" s="437"/>
      <c r="K1470" s="365"/>
      <c r="L1470" s="18">
        <v>78060.44</v>
      </c>
      <c r="M1470" s="234">
        <f t="shared" si="164"/>
        <v>-31244.85</v>
      </c>
      <c r="N1470" s="365"/>
      <c r="O1470" s="18">
        <v>42051.32</v>
      </c>
      <c r="P1470" s="234">
        <f t="shared" si="165"/>
        <v>4764.2700000000041</v>
      </c>
      <c r="Q1470" s="353"/>
      <c r="R1470" s="226">
        <v>83520.644</v>
      </c>
      <c r="S1470" s="226">
        <v>2932.64</v>
      </c>
      <c r="T1470" s="227">
        <v>7506.96</v>
      </c>
      <c r="U1470" s="227">
        <v>11971.81</v>
      </c>
      <c r="V1470" s="227">
        <v>31753.73</v>
      </c>
      <c r="W1470" s="227">
        <v>48249.68</v>
      </c>
      <c r="X1470" s="227">
        <v>50917.53</v>
      </c>
      <c r="Y1470" s="227">
        <v>53082.8</v>
      </c>
      <c r="Z1470" s="227">
        <v>53633.03</v>
      </c>
      <c r="AA1470" s="227">
        <v>54991.43</v>
      </c>
      <c r="AB1470" s="227">
        <v>75117.490000000005</v>
      </c>
      <c r="AC1470" s="227">
        <v>77497.41</v>
      </c>
      <c r="AD1470" s="227">
        <v>78060.44</v>
      </c>
      <c r="AE1470" s="226">
        <v>1241.6200000000001</v>
      </c>
      <c r="AF1470" s="227">
        <v>1991.9</v>
      </c>
      <c r="AG1470" s="227">
        <v>5995.91</v>
      </c>
      <c r="AH1470" s="227">
        <v>10078.86</v>
      </c>
      <c r="AI1470" s="227">
        <v>14120.95</v>
      </c>
      <c r="AJ1470" s="227">
        <v>20346.18</v>
      </c>
      <c r="AK1470" s="227">
        <v>22219.94</v>
      </c>
      <c r="AL1470" s="227">
        <v>29532.16</v>
      </c>
      <c r="AM1470" s="227">
        <v>30318.690000000002</v>
      </c>
      <c r="AN1470" s="227">
        <v>36295.69</v>
      </c>
      <c r="AO1470" s="227">
        <v>42051.32</v>
      </c>
      <c r="AP1470" s="228">
        <v>46815.590000000004</v>
      </c>
      <c r="AQ1470" s="227"/>
    </row>
    <row r="1471" spans="1:43" s="13" customFormat="1" ht="12.75" outlineLevel="2" x14ac:dyDescent="0.2">
      <c r="A1471" s="360" t="s">
        <v>2079</v>
      </c>
      <c r="B1471" s="361" t="s">
        <v>2948</v>
      </c>
      <c r="C1471" s="362" t="s">
        <v>3721</v>
      </c>
      <c r="D1471" s="363"/>
      <c r="E1471" s="364"/>
      <c r="F1471" s="227">
        <v>1229731.97</v>
      </c>
      <c r="G1471" s="227">
        <v>1151401.3600000001</v>
      </c>
      <c r="H1471" s="227">
        <f t="shared" si="162"/>
        <v>78330.60999999987</v>
      </c>
      <c r="I1471" s="437">
        <f t="shared" si="163"/>
        <v>6.8030673509018494E-2</v>
      </c>
      <c r="J1471" s="437"/>
      <c r="K1471" s="365"/>
      <c r="L1471" s="18">
        <v>1151401.3600000001</v>
      </c>
      <c r="M1471" s="234">
        <f t="shared" si="164"/>
        <v>78330.60999999987</v>
      </c>
      <c r="N1471" s="365"/>
      <c r="O1471" s="18">
        <v>1080103.1599999999</v>
      </c>
      <c r="P1471" s="234">
        <f t="shared" si="165"/>
        <v>149628.81000000006</v>
      </c>
      <c r="Q1471" s="353"/>
      <c r="R1471" s="226">
        <v>1379774.591</v>
      </c>
      <c r="S1471" s="226">
        <v>129480.94</v>
      </c>
      <c r="T1471" s="227">
        <v>188045.96</v>
      </c>
      <c r="U1471" s="227">
        <v>269914.90000000002</v>
      </c>
      <c r="V1471" s="227">
        <v>395352.9</v>
      </c>
      <c r="W1471" s="227">
        <v>484941.68</v>
      </c>
      <c r="X1471" s="227">
        <v>575391.86</v>
      </c>
      <c r="Y1471" s="227">
        <v>698059.06</v>
      </c>
      <c r="Z1471" s="227">
        <v>800774.74</v>
      </c>
      <c r="AA1471" s="227">
        <v>901141.65</v>
      </c>
      <c r="AB1471" s="227">
        <v>983182.56</v>
      </c>
      <c r="AC1471" s="227">
        <v>1063220.97</v>
      </c>
      <c r="AD1471" s="227">
        <v>1151401.3600000001</v>
      </c>
      <c r="AE1471" s="226">
        <v>116112.68000000001</v>
      </c>
      <c r="AF1471" s="227">
        <v>212060.41</v>
      </c>
      <c r="AG1471" s="227">
        <v>322201.63</v>
      </c>
      <c r="AH1471" s="227">
        <v>434696.96000000002</v>
      </c>
      <c r="AI1471" s="227">
        <v>552183.92000000004</v>
      </c>
      <c r="AJ1471" s="227">
        <v>653228.72</v>
      </c>
      <c r="AK1471" s="227">
        <v>741133.6</v>
      </c>
      <c r="AL1471" s="227">
        <v>792233.65</v>
      </c>
      <c r="AM1471" s="227">
        <v>878975.04</v>
      </c>
      <c r="AN1471" s="227">
        <v>985976.79</v>
      </c>
      <c r="AO1471" s="227">
        <v>1080103.1599999999</v>
      </c>
      <c r="AP1471" s="228">
        <v>1229731.97</v>
      </c>
      <c r="AQ1471" s="227"/>
    </row>
    <row r="1472" spans="1:43" s="13" customFormat="1" ht="12.75" outlineLevel="2" x14ac:dyDescent="0.2">
      <c r="A1472" s="360" t="s">
        <v>2080</v>
      </c>
      <c r="B1472" s="361" t="s">
        <v>2949</v>
      </c>
      <c r="C1472" s="362" t="s">
        <v>3722</v>
      </c>
      <c r="D1472" s="363"/>
      <c r="E1472" s="364"/>
      <c r="F1472" s="227">
        <v>200909.77000000002</v>
      </c>
      <c r="G1472" s="227">
        <v>193715.35</v>
      </c>
      <c r="H1472" s="227">
        <f t="shared" si="162"/>
        <v>7194.4200000000128</v>
      </c>
      <c r="I1472" s="437">
        <f t="shared" si="163"/>
        <v>3.713913223706853E-2</v>
      </c>
      <c r="J1472" s="437"/>
      <c r="K1472" s="365"/>
      <c r="L1472" s="18">
        <v>193715.35</v>
      </c>
      <c r="M1472" s="234">
        <f t="shared" si="164"/>
        <v>7194.4200000000128</v>
      </c>
      <c r="N1472" s="365"/>
      <c r="O1472" s="18">
        <v>184420.31</v>
      </c>
      <c r="P1472" s="234">
        <f t="shared" si="165"/>
        <v>16489.460000000021</v>
      </c>
      <c r="Q1472" s="353"/>
      <c r="R1472" s="226">
        <v>201141.14300000001</v>
      </c>
      <c r="S1472" s="226">
        <v>21974.43</v>
      </c>
      <c r="T1472" s="227">
        <v>31735.64</v>
      </c>
      <c r="U1472" s="227">
        <v>46982.840000000004</v>
      </c>
      <c r="V1472" s="227">
        <v>65468.560000000005</v>
      </c>
      <c r="W1472" s="227">
        <v>83362.45</v>
      </c>
      <c r="X1472" s="227">
        <v>100861.18000000001</v>
      </c>
      <c r="Y1472" s="227">
        <v>118271.74</v>
      </c>
      <c r="Z1472" s="227">
        <v>134969.72</v>
      </c>
      <c r="AA1472" s="227">
        <v>149924.47</v>
      </c>
      <c r="AB1472" s="227">
        <v>170116.92</v>
      </c>
      <c r="AC1472" s="227">
        <v>184095.05000000002</v>
      </c>
      <c r="AD1472" s="227">
        <v>193715.35</v>
      </c>
      <c r="AE1472" s="226">
        <v>15037.300000000001</v>
      </c>
      <c r="AF1472" s="227">
        <v>33223</v>
      </c>
      <c r="AG1472" s="227">
        <v>50961.020000000004</v>
      </c>
      <c r="AH1472" s="227">
        <v>70663.009999999995</v>
      </c>
      <c r="AI1472" s="227">
        <v>88806.83</v>
      </c>
      <c r="AJ1472" s="227">
        <v>106556.47</v>
      </c>
      <c r="AK1472" s="227">
        <v>117976.77</v>
      </c>
      <c r="AL1472" s="227">
        <v>124885.58</v>
      </c>
      <c r="AM1472" s="227">
        <v>145169.06</v>
      </c>
      <c r="AN1472" s="227">
        <v>165400.03</v>
      </c>
      <c r="AO1472" s="227">
        <v>184420.31</v>
      </c>
      <c r="AP1472" s="228">
        <v>200909.77000000002</v>
      </c>
      <c r="AQ1472" s="227"/>
    </row>
    <row r="1473" spans="1:43" s="13" customFormat="1" ht="12.75" outlineLevel="2" x14ac:dyDescent="0.2">
      <c r="A1473" s="360" t="s">
        <v>2081</v>
      </c>
      <c r="B1473" s="361" t="s">
        <v>2950</v>
      </c>
      <c r="C1473" s="362" t="s">
        <v>3723</v>
      </c>
      <c r="D1473" s="363"/>
      <c r="E1473" s="364"/>
      <c r="F1473" s="227">
        <v>3192386.83</v>
      </c>
      <c r="G1473" s="227">
        <v>2424122.068</v>
      </c>
      <c r="H1473" s="227">
        <f t="shared" si="162"/>
        <v>768264.7620000001</v>
      </c>
      <c r="I1473" s="437">
        <f t="shared" si="163"/>
        <v>0.31692494868208104</v>
      </c>
      <c r="J1473" s="437"/>
      <c r="K1473" s="365"/>
      <c r="L1473" s="18">
        <v>2424122.068</v>
      </c>
      <c r="M1473" s="234">
        <f t="shared" si="164"/>
        <v>768264.7620000001</v>
      </c>
      <c r="N1473" s="365"/>
      <c r="O1473" s="18">
        <v>2866383.21</v>
      </c>
      <c r="P1473" s="234">
        <f t="shared" si="165"/>
        <v>326003.62000000011</v>
      </c>
      <c r="Q1473" s="353"/>
      <c r="R1473" s="226">
        <v>4770802.0319999997</v>
      </c>
      <c r="S1473" s="226">
        <v>-1085574.892</v>
      </c>
      <c r="T1473" s="227">
        <v>-857841.87199999997</v>
      </c>
      <c r="U1473" s="227">
        <v>-572839.19200000004</v>
      </c>
      <c r="V1473" s="227">
        <v>-298769.91200000001</v>
      </c>
      <c r="W1473" s="227">
        <v>28802.898000000001</v>
      </c>
      <c r="X1473" s="227">
        <v>299501.56800000003</v>
      </c>
      <c r="Y1473" s="227">
        <v>536724.41799999995</v>
      </c>
      <c r="Z1473" s="227">
        <v>761060.12800000003</v>
      </c>
      <c r="AA1473" s="227">
        <v>994683.45799999998</v>
      </c>
      <c r="AB1473" s="227">
        <v>1292904.9979999999</v>
      </c>
      <c r="AC1473" s="227">
        <v>1742934.868</v>
      </c>
      <c r="AD1473" s="227">
        <v>2424122.068</v>
      </c>
      <c r="AE1473" s="226">
        <v>-116268.89</v>
      </c>
      <c r="AF1473" s="227">
        <v>146279.92000000001</v>
      </c>
      <c r="AG1473" s="227">
        <v>580045.59</v>
      </c>
      <c r="AH1473" s="227">
        <v>749791.20000000007</v>
      </c>
      <c r="AI1473" s="227">
        <v>1089095.78</v>
      </c>
      <c r="AJ1473" s="227">
        <v>1449694.19</v>
      </c>
      <c r="AK1473" s="227">
        <v>1685458.78</v>
      </c>
      <c r="AL1473" s="227">
        <v>1962279.87</v>
      </c>
      <c r="AM1473" s="227">
        <v>2286419.15</v>
      </c>
      <c r="AN1473" s="227">
        <v>2600193.91</v>
      </c>
      <c r="AO1473" s="227">
        <v>2866383.21</v>
      </c>
      <c r="AP1473" s="228">
        <v>3192386.83</v>
      </c>
      <c r="AQ1473" s="227"/>
    </row>
    <row r="1474" spans="1:43" s="13" customFormat="1" ht="12.75" outlineLevel="2" x14ac:dyDescent="0.2">
      <c r="A1474" s="360" t="s">
        <v>2082</v>
      </c>
      <c r="B1474" s="361" t="s">
        <v>2951</v>
      </c>
      <c r="C1474" s="362" t="s">
        <v>3707</v>
      </c>
      <c r="D1474" s="363"/>
      <c r="E1474" s="364"/>
      <c r="F1474" s="227">
        <v>924485.65</v>
      </c>
      <c r="G1474" s="227">
        <v>225832.7</v>
      </c>
      <c r="H1474" s="227">
        <f t="shared" si="162"/>
        <v>698652.95</v>
      </c>
      <c r="I1474" s="437">
        <f t="shared" si="163"/>
        <v>3.0936748752505725</v>
      </c>
      <c r="J1474" s="437"/>
      <c r="K1474" s="365"/>
      <c r="L1474" s="18">
        <v>225832.7</v>
      </c>
      <c r="M1474" s="234">
        <f t="shared" si="164"/>
        <v>698652.95</v>
      </c>
      <c r="N1474" s="365"/>
      <c r="O1474" s="18">
        <v>853049.93</v>
      </c>
      <c r="P1474" s="234">
        <f t="shared" si="165"/>
        <v>71435.719999999972</v>
      </c>
      <c r="Q1474" s="353"/>
      <c r="R1474" s="226">
        <v>1378628.82</v>
      </c>
      <c r="S1474" s="226">
        <v>111508.41</v>
      </c>
      <c r="T1474" s="227">
        <v>223681.78</v>
      </c>
      <c r="U1474" s="227">
        <v>340610.68</v>
      </c>
      <c r="V1474" s="227">
        <v>456359.82</v>
      </c>
      <c r="W1474" s="227">
        <v>575639.99</v>
      </c>
      <c r="X1474" s="227">
        <v>5300.45</v>
      </c>
      <c r="Y1474" s="227">
        <v>53250.49</v>
      </c>
      <c r="Z1474" s="227">
        <v>85632.56</v>
      </c>
      <c r="AA1474" s="227">
        <v>122769.77</v>
      </c>
      <c r="AB1474" s="227">
        <v>155432.1</v>
      </c>
      <c r="AC1474" s="227">
        <v>191156.77</v>
      </c>
      <c r="AD1474" s="227">
        <v>225832.7</v>
      </c>
      <c r="AE1474" s="226">
        <v>74815.75</v>
      </c>
      <c r="AF1474" s="227">
        <v>153748.96</v>
      </c>
      <c r="AG1474" s="227">
        <v>233494.39999999999</v>
      </c>
      <c r="AH1474" s="227">
        <v>309004.16000000003</v>
      </c>
      <c r="AI1474" s="227">
        <v>384169.75</v>
      </c>
      <c r="AJ1474" s="227">
        <v>460610.98</v>
      </c>
      <c r="AK1474" s="227">
        <v>551523.01</v>
      </c>
      <c r="AL1474" s="227">
        <v>623269.09</v>
      </c>
      <c r="AM1474" s="227">
        <v>694750.75</v>
      </c>
      <c r="AN1474" s="227">
        <v>766360.47</v>
      </c>
      <c r="AO1474" s="227">
        <v>853049.93</v>
      </c>
      <c r="AP1474" s="228">
        <v>924485.65</v>
      </c>
      <c r="AQ1474" s="227"/>
    </row>
    <row r="1475" spans="1:43" s="13" customFormat="1" ht="12.75" outlineLevel="2" x14ac:dyDescent="0.2">
      <c r="A1475" s="360" t="s">
        <v>2083</v>
      </c>
      <c r="B1475" s="361" t="s">
        <v>2952</v>
      </c>
      <c r="C1475" s="362" t="s">
        <v>3708</v>
      </c>
      <c r="D1475" s="363"/>
      <c r="E1475" s="364"/>
      <c r="F1475" s="227">
        <v>9042.1440000000002</v>
      </c>
      <c r="G1475" s="227">
        <v>16241.748</v>
      </c>
      <c r="H1475" s="227">
        <f t="shared" si="162"/>
        <v>-7199.6039999999994</v>
      </c>
      <c r="I1475" s="437">
        <f t="shared" si="163"/>
        <v>-0.44327765706006517</v>
      </c>
      <c r="J1475" s="437"/>
      <c r="K1475" s="365"/>
      <c r="L1475" s="18">
        <v>16241.748</v>
      </c>
      <c r="M1475" s="234">
        <f t="shared" si="164"/>
        <v>-7199.6039999999994</v>
      </c>
      <c r="N1475" s="365"/>
      <c r="O1475" s="18">
        <v>8288.6319999999996</v>
      </c>
      <c r="P1475" s="234">
        <f t="shared" si="165"/>
        <v>753.51200000000063</v>
      </c>
      <c r="Q1475" s="353"/>
      <c r="R1475" s="226">
        <v>7858.92</v>
      </c>
      <c r="S1475" s="226">
        <v>1353.479</v>
      </c>
      <c r="T1475" s="227">
        <v>2706.9580000000001</v>
      </c>
      <c r="U1475" s="227">
        <v>4060.4370000000004</v>
      </c>
      <c r="V1475" s="227">
        <v>5413.9160000000002</v>
      </c>
      <c r="W1475" s="227">
        <v>6767.3950000000004</v>
      </c>
      <c r="X1475" s="227">
        <v>8120.8740000000007</v>
      </c>
      <c r="Y1475" s="227">
        <v>9474.353000000001</v>
      </c>
      <c r="Z1475" s="227">
        <v>10827.832</v>
      </c>
      <c r="AA1475" s="227">
        <v>12181.311</v>
      </c>
      <c r="AB1475" s="227">
        <v>13534.79</v>
      </c>
      <c r="AC1475" s="227">
        <v>14888.269</v>
      </c>
      <c r="AD1475" s="227">
        <v>16241.748</v>
      </c>
      <c r="AE1475" s="226">
        <v>753.51200000000006</v>
      </c>
      <c r="AF1475" s="227">
        <v>1507.0240000000001</v>
      </c>
      <c r="AG1475" s="227">
        <v>2260.5360000000001</v>
      </c>
      <c r="AH1475" s="227">
        <v>3014.0480000000002</v>
      </c>
      <c r="AI1475" s="227">
        <v>3767.56</v>
      </c>
      <c r="AJ1475" s="227">
        <v>4521.0720000000001</v>
      </c>
      <c r="AK1475" s="227">
        <v>5274.5839999999998</v>
      </c>
      <c r="AL1475" s="227">
        <v>6028.0960000000005</v>
      </c>
      <c r="AM1475" s="227">
        <v>6781.6080000000002</v>
      </c>
      <c r="AN1475" s="227">
        <v>7535.12</v>
      </c>
      <c r="AO1475" s="227">
        <v>8288.6319999999996</v>
      </c>
      <c r="AP1475" s="228">
        <v>9042.1440000000002</v>
      </c>
      <c r="AQ1475" s="227"/>
    </row>
    <row r="1476" spans="1:43" s="13" customFormat="1" ht="12.75" outlineLevel="2" x14ac:dyDescent="0.2">
      <c r="A1476" s="360" t="s">
        <v>2084</v>
      </c>
      <c r="B1476" s="361" t="s">
        <v>2953</v>
      </c>
      <c r="C1476" s="362" t="s">
        <v>3636</v>
      </c>
      <c r="D1476" s="363"/>
      <c r="E1476" s="364"/>
      <c r="F1476" s="227">
        <v>5110.1400000000003</v>
      </c>
      <c r="G1476" s="227">
        <v>26433.63</v>
      </c>
      <c r="H1476" s="227">
        <f t="shared" si="162"/>
        <v>-21323.49</v>
      </c>
      <c r="I1476" s="437">
        <f t="shared" si="163"/>
        <v>-0.80668035377660963</v>
      </c>
      <c r="J1476" s="437"/>
      <c r="K1476" s="365"/>
      <c r="L1476" s="18">
        <v>26433.63</v>
      </c>
      <c r="M1476" s="234">
        <f t="shared" si="164"/>
        <v>-21323.49</v>
      </c>
      <c r="N1476" s="365"/>
      <c r="O1476" s="18">
        <v>3630.38</v>
      </c>
      <c r="P1476" s="234">
        <f t="shared" si="165"/>
        <v>1479.7600000000002</v>
      </c>
      <c r="Q1476" s="353"/>
      <c r="R1476" s="226">
        <v>3035.54</v>
      </c>
      <c r="S1476" s="226">
        <v>259.17</v>
      </c>
      <c r="T1476" s="227">
        <v>506.26</v>
      </c>
      <c r="U1476" s="227">
        <v>981.2</v>
      </c>
      <c r="V1476" s="227">
        <v>1488.52</v>
      </c>
      <c r="W1476" s="227">
        <v>1878.38</v>
      </c>
      <c r="X1476" s="227">
        <v>2176.54</v>
      </c>
      <c r="Y1476" s="227">
        <v>2561</v>
      </c>
      <c r="Z1476" s="227">
        <v>2856.2400000000002</v>
      </c>
      <c r="AA1476" s="227">
        <v>25615.510000000002</v>
      </c>
      <c r="AB1476" s="227">
        <v>25915.600000000002</v>
      </c>
      <c r="AC1476" s="227">
        <v>26207.95</v>
      </c>
      <c r="AD1476" s="227">
        <v>26433.63</v>
      </c>
      <c r="AE1476" s="226">
        <v>308.45999999999998</v>
      </c>
      <c r="AF1476" s="227">
        <v>595.79</v>
      </c>
      <c r="AG1476" s="227">
        <v>1025.98</v>
      </c>
      <c r="AH1476" s="227">
        <v>1365.98</v>
      </c>
      <c r="AI1476" s="227">
        <v>1859.57</v>
      </c>
      <c r="AJ1476" s="227">
        <v>2222.9500000000003</v>
      </c>
      <c r="AK1476" s="227">
        <v>2237.15</v>
      </c>
      <c r="AL1476" s="227">
        <v>2733.51</v>
      </c>
      <c r="AM1476" s="227">
        <v>3235.71</v>
      </c>
      <c r="AN1476" s="227">
        <v>3336.52</v>
      </c>
      <c r="AO1476" s="227">
        <v>3630.38</v>
      </c>
      <c r="AP1476" s="228">
        <v>5110.1400000000003</v>
      </c>
      <c r="AQ1476" s="227"/>
    </row>
    <row r="1477" spans="1:43" s="13" customFormat="1" ht="12.75" outlineLevel="2" x14ac:dyDescent="0.2">
      <c r="A1477" s="360" t="s">
        <v>2085</v>
      </c>
      <c r="B1477" s="361" t="s">
        <v>2954</v>
      </c>
      <c r="C1477" s="362" t="s">
        <v>3637</v>
      </c>
      <c r="D1477" s="363"/>
      <c r="E1477" s="364"/>
      <c r="F1477" s="227">
        <v>20772.62</v>
      </c>
      <c r="G1477" s="227">
        <v>8122.22</v>
      </c>
      <c r="H1477" s="227">
        <f t="shared" si="162"/>
        <v>12650.399999999998</v>
      </c>
      <c r="I1477" s="437">
        <f t="shared" si="163"/>
        <v>1.5575052140917136</v>
      </c>
      <c r="J1477" s="437"/>
      <c r="K1477" s="365"/>
      <c r="L1477" s="18">
        <v>8122.22</v>
      </c>
      <c r="M1477" s="234">
        <f t="shared" si="164"/>
        <v>12650.399999999998</v>
      </c>
      <c r="N1477" s="365"/>
      <c r="O1477" s="18">
        <v>16025.970000000001</v>
      </c>
      <c r="P1477" s="234">
        <f t="shared" si="165"/>
        <v>4746.6499999999978</v>
      </c>
      <c r="Q1477" s="353"/>
      <c r="R1477" s="226">
        <v>111506.32</v>
      </c>
      <c r="S1477" s="226">
        <v>454.18</v>
      </c>
      <c r="T1477" s="227">
        <v>885.14</v>
      </c>
      <c r="U1477" s="227">
        <v>1047.56</v>
      </c>
      <c r="V1477" s="227">
        <v>1028</v>
      </c>
      <c r="W1477" s="227">
        <v>1969.7</v>
      </c>
      <c r="X1477" s="227">
        <v>2906.55</v>
      </c>
      <c r="Y1477" s="227">
        <v>3826.83</v>
      </c>
      <c r="Z1477" s="227">
        <v>3850.7000000000003</v>
      </c>
      <c r="AA1477" s="227">
        <v>6070.89</v>
      </c>
      <c r="AB1477" s="227">
        <v>8154.68</v>
      </c>
      <c r="AC1477" s="227">
        <v>8109.59</v>
      </c>
      <c r="AD1477" s="227">
        <v>8122.22</v>
      </c>
      <c r="AE1477" s="226">
        <v>465.27</v>
      </c>
      <c r="AF1477" s="227">
        <v>487.08</v>
      </c>
      <c r="AG1477" s="227">
        <v>1715.51</v>
      </c>
      <c r="AH1477" s="227">
        <v>1899.3500000000001</v>
      </c>
      <c r="AI1477" s="227">
        <v>4419.0200000000004</v>
      </c>
      <c r="AJ1477" s="227">
        <v>5353.41</v>
      </c>
      <c r="AK1477" s="227">
        <v>5652.62</v>
      </c>
      <c r="AL1477" s="227">
        <v>10535.58</v>
      </c>
      <c r="AM1477" s="227">
        <v>10536</v>
      </c>
      <c r="AN1477" s="227">
        <v>13419.44</v>
      </c>
      <c r="AO1477" s="227">
        <v>16025.970000000001</v>
      </c>
      <c r="AP1477" s="228">
        <v>20772.62</v>
      </c>
      <c r="AQ1477" s="227"/>
    </row>
    <row r="1478" spans="1:43" s="13" customFormat="1" ht="12.75" outlineLevel="2" x14ac:dyDescent="0.2">
      <c r="A1478" s="360" t="s">
        <v>2086</v>
      </c>
      <c r="B1478" s="361" t="s">
        <v>2955</v>
      </c>
      <c r="C1478" s="362" t="s">
        <v>3712</v>
      </c>
      <c r="D1478" s="363"/>
      <c r="E1478" s="364"/>
      <c r="F1478" s="227">
        <v>337440.2</v>
      </c>
      <c r="G1478" s="227">
        <v>683773.51</v>
      </c>
      <c r="H1478" s="227">
        <f t="shared" si="162"/>
        <v>-346333.31</v>
      </c>
      <c r="I1478" s="437">
        <f t="shared" si="163"/>
        <v>-0.50650296470244949</v>
      </c>
      <c r="J1478" s="437"/>
      <c r="K1478" s="365"/>
      <c r="L1478" s="18">
        <v>683773.51</v>
      </c>
      <c r="M1478" s="234">
        <f t="shared" si="164"/>
        <v>-346333.31</v>
      </c>
      <c r="N1478" s="365"/>
      <c r="O1478" s="18">
        <v>134010</v>
      </c>
      <c r="P1478" s="234">
        <f t="shared" si="165"/>
        <v>203430.2</v>
      </c>
      <c r="Q1478" s="353"/>
      <c r="R1478" s="226">
        <v>337489.97000000003</v>
      </c>
      <c r="S1478" s="226">
        <v>271013</v>
      </c>
      <c r="T1478" s="227">
        <v>320233.78999999998</v>
      </c>
      <c r="U1478" s="227">
        <v>436551.12</v>
      </c>
      <c r="V1478" s="227">
        <v>392211.98</v>
      </c>
      <c r="W1478" s="227">
        <v>472180.82</v>
      </c>
      <c r="X1478" s="227">
        <v>535209.01</v>
      </c>
      <c r="Y1478" s="227">
        <v>599988.23</v>
      </c>
      <c r="Z1478" s="227">
        <v>611092.15</v>
      </c>
      <c r="AA1478" s="227">
        <v>429149.68</v>
      </c>
      <c r="AB1478" s="227">
        <v>490600.77</v>
      </c>
      <c r="AC1478" s="227">
        <v>532871.64</v>
      </c>
      <c r="AD1478" s="227">
        <v>683773.51</v>
      </c>
      <c r="AE1478" s="226">
        <v>90533.26</v>
      </c>
      <c r="AF1478" s="227">
        <v>140398.24</v>
      </c>
      <c r="AG1478" s="227">
        <v>109681.14</v>
      </c>
      <c r="AH1478" s="227">
        <v>164510.23000000001</v>
      </c>
      <c r="AI1478" s="227">
        <v>165706</v>
      </c>
      <c r="AJ1478" s="227">
        <v>214456.69</v>
      </c>
      <c r="AK1478" s="227">
        <v>252912.41</v>
      </c>
      <c r="AL1478" s="227">
        <v>363245.57</v>
      </c>
      <c r="AM1478" s="227">
        <v>299495.49</v>
      </c>
      <c r="AN1478" s="227">
        <v>490346.8</v>
      </c>
      <c r="AO1478" s="227">
        <v>134010</v>
      </c>
      <c r="AP1478" s="228">
        <v>337440.2</v>
      </c>
      <c r="AQ1478" s="227"/>
    </row>
    <row r="1479" spans="1:43" s="13" customFormat="1" ht="12.75" outlineLevel="2" x14ac:dyDescent="0.2">
      <c r="A1479" s="360" t="s">
        <v>2087</v>
      </c>
      <c r="B1479" s="361" t="s">
        <v>2956</v>
      </c>
      <c r="C1479" s="362" t="s">
        <v>3713</v>
      </c>
      <c r="D1479" s="363"/>
      <c r="E1479" s="364"/>
      <c r="F1479" s="227">
        <v>30753304.129999999</v>
      </c>
      <c r="G1479" s="227">
        <v>31184662.02</v>
      </c>
      <c r="H1479" s="227">
        <f t="shared" si="162"/>
        <v>-431357.8900000006</v>
      </c>
      <c r="I1479" s="437">
        <f t="shared" si="163"/>
        <v>-1.3832373418809321E-2</v>
      </c>
      <c r="J1479" s="437"/>
      <c r="K1479" s="365"/>
      <c r="L1479" s="18">
        <v>31184662.02</v>
      </c>
      <c r="M1479" s="234">
        <f t="shared" si="164"/>
        <v>-431357.8900000006</v>
      </c>
      <c r="N1479" s="365"/>
      <c r="O1479" s="18">
        <v>28180962.329999998</v>
      </c>
      <c r="P1479" s="234">
        <f t="shared" si="165"/>
        <v>2572341.8000000007</v>
      </c>
      <c r="Q1479" s="353"/>
      <c r="R1479" s="226">
        <v>29886137.548999999</v>
      </c>
      <c r="S1479" s="226">
        <v>2331394.648</v>
      </c>
      <c r="T1479" s="227">
        <v>5206188.6900000004</v>
      </c>
      <c r="U1479" s="227">
        <v>11822113.545</v>
      </c>
      <c r="V1479" s="227">
        <v>14726215.68</v>
      </c>
      <c r="W1479" s="227">
        <v>17101564.460000001</v>
      </c>
      <c r="X1479" s="227">
        <v>19044669.57</v>
      </c>
      <c r="Y1479" s="227">
        <v>22494309.550000001</v>
      </c>
      <c r="Z1479" s="227">
        <v>25149617.120000001</v>
      </c>
      <c r="AA1479" s="227">
        <v>27481062.142000001</v>
      </c>
      <c r="AB1479" s="227">
        <v>29220044.629999999</v>
      </c>
      <c r="AC1479" s="227">
        <v>31317375.940000001</v>
      </c>
      <c r="AD1479" s="227">
        <v>31184662.02</v>
      </c>
      <c r="AE1479" s="226">
        <v>2911657.7199999997</v>
      </c>
      <c r="AF1479" s="227">
        <v>5408635.3799999999</v>
      </c>
      <c r="AG1479" s="227">
        <v>7831238.7400000002</v>
      </c>
      <c r="AH1479" s="227">
        <v>10294770.98</v>
      </c>
      <c r="AI1479" s="227">
        <v>12862462.300000001</v>
      </c>
      <c r="AJ1479" s="227">
        <v>18172081.09</v>
      </c>
      <c r="AK1479" s="227">
        <v>34368572.600000001</v>
      </c>
      <c r="AL1479" s="227">
        <v>38917285.530000001</v>
      </c>
      <c r="AM1479" s="227">
        <v>23800665.879999999</v>
      </c>
      <c r="AN1479" s="227">
        <v>26344347.649999999</v>
      </c>
      <c r="AO1479" s="227">
        <v>28180962.329999998</v>
      </c>
      <c r="AP1479" s="228">
        <v>30753304.129999999</v>
      </c>
      <c r="AQ1479" s="227"/>
    </row>
    <row r="1480" spans="1:43" s="13" customFormat="1" ht="12.75" outlineLevel="2" x14ac:dyDescent="0.2">
      <c r="A1480" s="360" t="s">
        <v>2088</v>
      </c>
      <c r="B1480" s="361" t="s">
        <v>2957</v>
      </c>
      <c r="C1480" s="362" t="s">
        <v>3724</v>
      </c>
      <c r="D1480" s="363"/>
      <c r="E1480" s="364"/>
      <c r="F1480" s="227">
        <v>372714.95</v>
      </c>
      <c r="G1480" s="227">
        <v>432074.86</v>
      </c>
      <c r="H1480" s="227">
        <f t="shared" si="162"/>
        <v>-59359.909999999974</v>
      </c>
      <c r="I1480" s="437">
        <f t="shared" si="163"/>
        <v>-0.137383392313082</v>
      </c>
      <c r="J1480" s="437"/>
      <c r="K1480" s="365"/>
      <c r="L1480" s="18">
        <v>432074.86</v>
      </c>
      <c r="M1480" s="234">
        <f t="shared" si="164"/>
        <v>-59359.909999999974</v>
      </c>
      <c r="N1480" s="365"/>
      <c r="O1480" s="18">
        <v>348942.08000000002</v>
      </c>
      <c r="P1480" s="234">
        <f t="shared" si="165"/>
        <v>23772.869999999995</v>
      </c>
      <c r="Q1480" s="353"/>
      <c r="R1480" s="226">
        <v>377095.26299999998</v>
      </c>
      <c r="S1480" s="226">
        <v>50997.599999999999</v>
      </c>
      <c r="T1480" s="227">
        <v>71161.41</v>
      </c>
      <c r="U1480" s="227">
        <v>99555.88</v>
      </c>
      <c r="V1480" s="227">
        <v>139031.54999999999</v>
      </c>
      <c r="W1480" s="227">
        <v>179332.04</v>
      </c>
      <c r="X1480" s="227">
        <v>217579.77000000002</v>
      </c>
      <c r="Y1480" s="227">
        <v>255232.57</v>
      </c>
      <c r="Z1480" s="227">
        <v>290676.94</v>
      </c>
      <c r="AA1480" s="227">
        <v>331513.41000000003</v>
      </c>
      <c r="AB1480" s="227">
        <v>364542.98</v>
      </c>
      <c r="AC1480" s="227">
        <v>402504.7</v>
      </c>
      <c r="AD1480" s="227">
        <v>432074.86</v>
      </c>
      <c r="AE1480" s="226">
        <v>45070.3</v>
      </c>
      <c r="AF1480" s="227">
        <v>81651.69</v>
      </c>
      <c r="AG1480" s="227">
        <v>116123.59</v>
      </c>
      <c r="AH1480" s="227">
        <v>146394.31</v>
      </c>
      <c r="AI1480" s="227">
        <v>176686.27</v>
      </c>
      <c r="AJ1480" s="227">
        <v>211148.59</v>
      </c>
      <c r="AK1480" s="227">
        <v>238758.24</v>
      </c>
      <c r="AL1480" s="227">
        <v>255347.67</v>
      </c>
      <c r="AM1480" s="227">
        <v>290626.93</v>
      </c>
      <c r="AN1480" s="227">
        <v>323209.5</v>
      </c>
      <c r="AO1480" s="227">
        <v>348942.08000000002</v>
      </c>
      <c r="AP1480" s="228">
        <v>372714.95</v>
      </c>
      <c r="AQ1480" s="227"/>
    </row>
    <row r="1481" spans="1:43" s="13" customFormat="1" ht="12.75" outlineLevel="2" x14ac:dyDescent="0.2">
      <c r="A1481" s="360" t="s">
        <v>2089</v>
      </c>
      <c r="B1481" s="361" t="s">
        <v>2958</v>
      </c>
      <c r="C1481" s="362" t="s">
        <v>3725</v>
      </c>
      <c r="D1481" s="363"/>
      <c r="E1481" s="364"/>
      <c r="F1481" s="227">
        <v>2068072.56</v>
      </c>
      <c r="G1481" s="227">
        <v>2066558.88</v>
      </c>
      <c r="H1481" s="227">
        <f t="shared" si="162"/>
        <v>1513.6800000001676</v>
      </c>
      <c r="I1481" s="437">
        <f t="shared" si="163"/>
        <v>7.3246400799389163E-4</v>
      </c>
      <c r="J1481" s="437"/>
      <c r="K1481" s="365"/>
      <c r="L1481" s="18">
        <v>2066558.88</v>
      </c>
      <c r="M1481" s="234">
        <f t="shared" si="164"/>
        <v>1513.6800000001676</v>
      </c>
      <c r="N1481" s="365"/>
      <c r="O1481" s="18">
        <v>1895859.32</v>
      </c>
      <c r="P1481" s="234">
        <f t="shared" si="165"/>
        <v>172213.24</v>
      </c>
      <c r="Q1481" s="353"/>
      <c r="R1481" s="226">
        <v>2066558.88</v>
      </c>
      <c r="S1481" s="226">
        <v>172213.24</v>
      </c>
      <c r="T1481" s="227">
        <v>344426.48</v>
      </c>
      <c r="U1481" s="227">
        <v>516639.72000000003</v>
      </c>
      <c r="V1481" s="227">
        <v>688852.96</v>
      </c>
      <c r="W1481" s="227">
        <v>861066.20000000007</v>
      </c>
      <c r="X1481" s="227">
        <v>1033279.44</v>
      </c>
      <c r="Y1481" s="227">
        <v>1205492.68</v>
      </c>
      <c r="Z1481" s="227">
        <v>1377705.92</v>
      </c>
      <c r="AA1481" s="227">
        <v>1549919.1600000001</v>
      </c>
      <c r="AB1481" s="227">
        <v>1722132.4</v>
      </c>
      <c r="AC1481" s="227">
        <v>1894345.6400000001</v>
      </c>
      <c r="AD1481" s="227">
        <v>2066558.88</v>
      </c>
      <c r="AE1481" s="226">
        <v>172213.24</v>
      </c>
      <c r="AF1481" s="227">
        <v>345940.16000000003</v>
      </c>
      <c r="AG1481" s="227">
        <v>518153.4</v>
      </c>
      <c r="AH1481" s="227">
        <v>690366.64</v>
      </c>
      <c r="AI1481" s="227">
        <v>862579.88</v>
      </c>
      <c r="AJ1481" s="227">
        <v>1034793.12</v>
      </c>
      <c r="AK1481" s="227">
        <v>1207006.3600000001</v>
      </c>
      <c r="AL1481" s="227">
        <v>1379219.6</v>
      </c>
      <c r="AM1481" s="227">
        <v>1551432.8399999999</v>
      </c>
      <c r="AN1481" s="227">
        <v>1723646.08</v>
      </c>
      <c r="AO1481" s="227">
        <v>1895859.32</v>
      </c>
      <c r="AP1481" s="228">
        <v>2068072.56</v>
      </c>
      <c r="AQ1481" s="227"/>
    </row>
    <row r="1482" spans="1:43" s="13" customFormat="1" ht="12.75" outlineLevel="2" x14ac:dyDescent="0.2">
      <c r="A1482" s="360" t="s">
        <v>2090</v>
      </c>
      <c r="B1482" s="361" t="s">
        <v>2959</v>
      </c>
      <c r="C1482" s="362" t="s">
        <v>3714</v>
      </c>
      <c r="D1482" s="363"/>
      <c r="E1482" s="364"/>
      <c r="F1482" s="227">
        <v>48395.23</v>
      </c>
      <c r="G1482" s="227">
        <v>19442.79</v>
      </c>
      <c r="H1482" s="227">
        <f t="shared" si="162"/>
        <v>28952.440000000002</v>
      </c>
      <c r="I1482" s="437">
        <f t="shared" si="163"/>
        <v>1.4891093305024639</v>
      </c>
      <c r="J1482" s="437"/>
      <c r="K1482" s="365"/>
      <c r="L1482" s="18">
        <v>19442.79</v>
      </c>
      <c r="M1482" s="234">
        <f t="shared" si="164"/>
        <v>28952.440000000002</v>
      </c>
      <c r="N1482" s="365"/>
      <c r="O1482" s="18">
        <v>32892.93</v>
      </c>
      <c r="P1482" s="234">
        <f t="shared" si="165"/>
        <v>15502.300000000003</v>
      </c>
      <c r="Q1482" s="353"/>
      <c r="R1482" s="226">
        <v>78227.760999999999</v>
      </c>
      <c r="S1482" s="226">
        <v>6755.79</v>
      </c>
      <c r="T1482" s="227">
        <v>11142.82</v>
      </c>
      <c r="U1482" s="227">
        <v>15605.11</v>
      </c>
      <c r="V1482" s="227">
        <v>-355.99</v>
      </c>
      <c r="W1482" s="227">
        <v>8551.94</v>
      </c>
      <c r="X1482" s="227">
        <v>-38726.43</v>
      </c>
      <c r="Y1482" s="227">
        <v>-34471.879999999997</v>
      </c>
      <c r="Z1482" s="227">
        <v>-31619.16</v>
      </c>
      <c r="AA1482" s="227">
        <v>-23910.600000000002</v>
      </c>
      <c r="AB1482" s="227">
        <v>-16456.84</v>
      </c>
      <c r="AC1482" s="227">
        <v>15133.73</v>
      </c>
      <c r="AD1482" s="227">
        <v>19442.79</v>
      </c>
      <c r="AE1482" s="226">
        <v>5943.7</v>
      </c>
      <c r="AF1482" s="227">
        <v>8145.71</v>
      </c>
      <c r="AG1482" s="227">
        <v>10689.43</v>
      </c>
      <c r="AH1482" s="227">
        <v>13948.35</v>
      </c>
      <c r="AI1482" s="227">
        <v>21600.3</v>
      </c>
      <c r="AJ1482" s="227">
        <v>26713</v>
      </c>
      <c r="AK1482" s="227">
        <v>21626.73</v>
      </c>
      <c r="AL1482" s="227">
        <v>17673.510000000002</v>
      </c>
      <c r="AM1482" s="227">
        <v>26513.05</v>
      </c>
      <c r="AN1482" s="227">
        <v>38214.78</v>
      </c>
      <c r="AO1482" s="227">
        <v>32892.93</v>
      </c>
      <c r="AP1482" s="228">
        <v>48395.23</v>
      </c>
      <c r="AQ1482" s="227"/>
    </row>
    <row r="1483" spans="1:43" s="13" customFormat="1" ht="12.75" outlineLevel="2" x14ac:dyDescent="0.2">
      <c r="A1483" s="360" t="s">
        <v>2091</v>
      </c>
      <c r="B1483" s="361" t="s">
        <v>2960</v>
      </c>
      <c r="C1483" s="362" t="s">
        <v>3726</v>
      </c>
      <c r="D1483" s="363"/>
      <c r="E1483" s="364"/>
      <c r="F1483" s="227">
        <v>23585.97</v>
      </c>
      <c r="G1483" s="227">
        <v>52826.78</v>
      </c>
      <c r="H1483" s="227">
        <f t="shared" si="162"/>
        <v>-29240.809999999998</v>
      </c>
      <c r="I1483" s="437">
        <f t="shared" si="163"/>
        <v>-0.55352247477510452</v>
      </c>
      <c r="J1483" s="437"/>
      <c r="K1483" s="365"/>
      <c r="L1483" s="18">
        <v>52826.78</v>
      </c>
      <c r="M1483" s="234">
        <f t="shared" si="164"/>
        <v>-29240.809999999998</v>
      </c>
      <c r="N1483" s="365"/>
      <c r="O1483" s="18">
        <v>20955.29</v>
      </c>
      <c r="P1483" s="234">
        <f t="shared" si="165"/>
        <v>2630.6800000000003</v>
      </c>
      <c r="Q1483" s="353"/>
      <c r="R1483" s="226">
        <v>45465.981</v>
      </c>
      <c r="S1483" s="226">
        <v>314.81</v>
      </c>
      <c r="T1483" s="227">
        <v>731.1</v>
      </c>
      <c r="U1483" s="227">
        <v>10311.73</v>
      </c>
      <c r="V1483" s="227">
        <v>23250.32</v>
      </c>
      <c r="W1483" s="227">
        <v>30603.46</v>
      </c>
      <c r="X1483" s="227">
        <v>35027.270000000004</v>
      </c>
      <c r="Y1483" s="227">
        <v>38290.300000000003</v>
      </c>
      <c r="Z1483" s="227">
        <v>44201.74</v>
      </c>
      <c r="AA1483" s="227">
        <v>46853.270000000004</v>
      </c>
      <c r="AB1483" s="227">
        <v>47277.69</v>
      </c>
      <c r="AC1483" s="227">
        <v>49988.25</v>
      </c>
      <c r="AD1483" s="227">
        <v>52826.78</v>
      </c>
      <c r="AE1483" s="226">
        <v>2928.29</v>
      </c>
      <c r="AF1483" s="227">
        <v>3839.82</v>
      </c>
      <c r="AG1483" s="227">
        <v>5092.8</v>
      </c>
      <c r="AH1483" s="227">
        <v>5341.64</v>
      </c>
      <c r="AI1483" s="227">
        <v>5328.11</v>
      </c>
      <c r="AJ1483" s="227">
        <v>5693.22</v>
      </c>
      <c r="AK1483" s="227">
        <v>9590.17</v>
      </c>
      <c r="AL1483" s="227">
        <v>11713.64</v>
      </c>
      <c r="AM1483" s="227">
        <v>15803.19</v>
      </c>
      <c r="AN1483" s="227">
        <v>18221.8</v>
      </c>
      <c r="AO1483" s="227">
        <v>20955.29</v>
      </c>
      <c r="AP1483" s="228">
        <v>23585.97</v>
      </c>
      <c r="AQ1483" s="227"/>
    </row>
    <row r="1484" spans="1:43" s="13" customFormat="1" ht="12.75" outlineLevel="2" x14ac:dyDescent="0.2">
      <c r="A1484" s="360" t="s">
        <v>2092</v>
      </c>
      <c r="B1484" s="361" t="s">
        <v>2961</v>
      </c>
      <c r="C1484" s="362" t="s">
        <v>3727</v>
      </c>
      <c r="D1484" s="363"/>
      <c r="E1484" s="364"/>
      <c r="F1484" s="227">
        <v>20854.21</v>
      </c>
      <c r="G1484" s="227">
        <v>-8741.89</v>
      </c>
      <c r="H1484" s="227">
        <f t="shared" si="162"/>
        <v>29596.1</v>
      </c>
      <c r="I1484" s="437">
        <f t="shared" si="163"/>
        <v>3.3855493491682007</v>
      </c>
      <c r="J1484" s="437"/>
      <c r="K1484" s="365"/>
      <c r="L1484" s="18">
        <v>-8741.89</v>
      </c>
      <c r="M1484" s="234">
        <f t="shared" si="164"/>
        <v>29596.1</v>
      </c>
      <c r="N1484" s="365"/>
      <c r="O1484" s="18">
        <v>15809.73</v>
      </c>
      <c r="P1484" s="234">
        <f t="shared" si="165"/>
        <v>5044.4799999999996</v>
      </c>
      <c r="Q1484" s="353"/>
      <c r="R1484" s="226">
        <v>57120.957999999999</v>
      </c>
      <c r="S1484" s="226">
        <v>3109.4900000000002</v>
      </c>
      <c r="T1484" s="227">
        <v>4220.74</v>
      </c>
      <c r="U1484" s="227">
        <v>6026.32</v>
      </c>
      <c r="V1484" s="227">
        <v>-15313.220000000001</v>
      </c>
      <c r="W1484" s="227">
        <v>-15148.79</v>
      </c>
      <c r="X1484" s="227">
        <v>-30744.71</v>
      </c>
      <c r="Y1484" s="227">
        <v>-30407.010000000002</v>
      </c>
      <c r="Z1484" s="227">
        <v>-29750.33</v>
      </c>
      <c r="AA1484" s="227">
        <v>-28475.119999999999</v>
      </c>
      <c r="AB1484" s="227">
        <v>-24859.14</v>
      </c>
      <c r="AC1484" s="227">
        <v>-13099.41</v>
      </c>
      <c r="AD1484" s="227">
        <v>-8741.89</v>
      </c>
      <c r="AE1484" s="226">
        <v>4812.1400000000003</v>
      </c>
      <c r="AF1484" s="227">
        <v>8837.89</v>
      </c>
      <c r="AG1484" s="227">
        <v>13412.08</v>
      </c>
      <c r="AH1484" s="227">
        <v>14640.18</v>
      </c>
      <c r="AI1484" s="227">
        <v>15773.37</v>
      </c>
      <c r="AJ1484" s="227">
        <v>18491.260000000002</v>
      </c>
      <c r="AK1484" s="227">
        <v>18565.240000000002</v>
      </c>
      <c r="AL1484" s="227">
        <v>13028.02</v>
      </c>
      <c r="AM1484" s="227">
        <v>15335.83</v>
      </c>
      <c r="AN1484" s="227">
        <v>18462.71</v>
      </c>
      <c r="AO1484" s="227">
        <v>15809.73</v>
      </c>
      <c r="AP1484" s="228">
        <v>20854.21</v>
      </c>
      <c r="AQ1484" s="227"/>
    </row>
    <row r="1485" spans="1:43" s="13" customFormat="1" ht="12.75" outlineLevel="2" x14ac:dyDescent="0.2">
      <c r="A1485" s="360" t="s">
        <v>2093</v>
      </c>
      <c r="B1485" s="361" t="s">
        <v>2962</v>
      </c>
      <c r="C1485" s="362" t="s">
        <v>3728</v>
      </c>
      <c r="D1485" s="363"/>
      <c r="E1485" s="364"/>
      <c r="F1485" s="227">
        <v>33476.840000000004</v>
      </c>
      <c r="G1485" s="227">
        <v>50515.14</v>
      </c>
      <c r="H1485" s="227">
        <f t="shared" si="162"/>
        <v>-17038.299999999996</v>
      </c>
      <c r="I1485" s="437">
        <f t="shared" si="163"/>
        <v>-0.33729095871059639</v>
      </c>
      <c r="J1485" s="437"/>
      <c r="K1485" s="365"/>
      <c r="L1485" s="18">
        <v>50515.14</v>
      </c>
      <c r="M1485" s="234">
        <f t="shared" si="164"/>
        <v>-17038.299999999996</v>
      </c>
      <c r="N1485" s="365"/>
      <c r="O1485" s="18">
        <v>30484.82</v>
      </c>
      <c r="P1485" s="234">
        <f t="shared" si="165"/>
        <v>2992.0200000000041</v>
      </c>
      <c r="Q1485" s="353"/>
      <c r="R1485" s="226">
        <v>34857.383999999998</v>
      </c>
      <c r="S1485" s="226">
        <v>5961.5</v>
      </c>
      <c r="T1485" s="227">
        <v>9141.2000000000007</v>
      </c>
      <c r="U1485" s="227">
        <v>10689.04</v>
      </c>
      <c r="V1485" s="227">
        <v>16633.75</v>
      </c>
      <c r="W1485" s="227">
        <v>20074.05</v>
      </c>
      <c r="X1485" s="227">
        <v>25665.4</v>
      </c>
      <c r="Y1485" s="227">
        <v>30942.82</v>
      </c>
      <c r="Z1485" s="227">
        <v>36433.660000000003</v>
      </c>
      <c r="AA1485" s="227">
        <v>39959.81</v>
      </c>
      <c r="AB1485" s="227">
        <v>44175.21</v>
      </c>
      <c r="AC1485" s="227">
        <v>47324.53</v>
      </c>
      <c r="AD1485" s="227">
        <v>50515.14</v>
      </c>
      <c r="AE1485" s="226">
        <v>6287.53</v>
      </c>
      <c r="AF1485" s="227">
        <v>9029.67</v>
      </c>
      <c r="AG1485" s="227">
        <v>11193.2</v>
      </c>
      <c r="AH1485" s="227">
        <v>14449.41</v>
      </c>
      <c r="AI1485" s="227">
        <v>16680.46</v>
      </c>
      <c r="AJ1485" s="227">
        <v>18769.560000000001</v>
      </c>
      <c r="AK1485" s="227">
        <v>21155.55</v>
      </c>
      <c r="AL1485" s="227">
        <v>23599.52</v>
      </c>
      <c r="AM1485" s="227">
        <v>27197.56</v>
      </c>
      <c r="AN1485" s="227">
        <v>29351.010000000002</v>
      </c>
      <c r="AO1485" s="227">
        <v>30484.82</v>
      </c>
      <c r="AP1485" s="228">
        <v>33476.840000000004</v>
      </c>
      <c r="AQ1485" s="227"/>
    </row>
    <row r="1486" spans="1:43" s="13" customFormat="1" ht="12.75" outlineLevel="2" x14ac:dyDescent="0.2">
      <c r="A1486" s="360" t="s">
        <v>2094</v>
      </c>
      <c r="B1486" s="361" t="s">
        <v>2963</v>
      </c>
      <c r="C1486" s="362" t="s">
        <v>3729</v>
      </c>
      <c r="D1486" s="363"/>
      <c r="E1486" s="364"/>
      <c r="F1486" s="227">
        <v>25516.62</v>
      </c>
      <c r="G1486" s="227">
        <v>20540.5</v>
      </c>
      <c r="H1486" s="227">
        <f t="shared" si="162"/>
        <v>4976.119999999999</v>
      </c>
      <c r="I1486" s="437">
        <f t="shared" si="163"/>
        <v>0.24225895182687857</v>
      </c>
      <c r="J1486" s="437"/>
      <c r="K1486" s="365"/>
      <c r="L1486" s="18">
        <v>20540.5</v>
      </c>
      <c r="M1486" s="234">
        <f t="shared" si="164"/>
        <v>4976.119999999999</v>
      </c>
      <c r="N1486" s="365"/>
      <c r="O1486" s="18">
        <v>25085.040000000001</v>
      </c>
      <c r="P1486" s="234">
        <f t="shared" si="165"/>
        <v>431.57999999999811</v>
      </c>
      <c r="Q1486" s="353"/>
      <c r="R1486" s="226">
        <v>41156.31</v>
      </c>
      <c r="S1486" s="226">
        <v>2311.1799999999998</v>
      </c>
      <c r="T1486" s="227">
        <v>3617.03</v>
      </c>
      <c r="U1486" s="227">
        <v>6213.34</v>
      </c>
      <c r="V1486" s="227">
        <v>6192.01</v>
      </c>
      <c r="W1486" s="227">
        <v>7567.8</v>
      </c>
      <c r="X1486" s="227">
        <v>4643.37</v>
      </c>
      <c r="Y1486" s="227">
        <v>5545.16</v>
      </c>
      <c r="Z1486" s="227">
        <v>5900.39</v>
      </c>
      <c r="AA1486" s="227">
        <v>7578.51</v>
      </c>
      <c r="AB1486" s="227">
        <v>7761.89</v>
      </c>
      <c r="AC1486" s="227">
        <v>9051.7199999999993</v>
      </c>
      <c r="AD1486" s="227">
        <v>20540.5</v>
      </c>
      <c r="AE1486" s="226">
        <v>1911.71</v>
      </c>
      <c r="AF1486" s="227">
        <v>4724.55</v>
      </c>
      <c r="AG1486" s="227">
        <v>7242.1</v>
      </c>
      <c r="AH1486" s="227">
        <v>11253.630000000001</v>
      </c>
      <c r="AI1486" s="227">
        <v>12564.19</v>
      </c>
      <c r="AJ1486" s="227">
        <v>13692.4</v>
      </c>
      <c r="AK1486" s="227">
        <v>13654.800000000001</v>
      </c>
      <c r="AL1486" s="227">
        <v>10951.65</v>
      </c>
      <c r="AM1486" s="227">
        <v>11612.26</v>
      </c>
      <c r="AN1486" s="227">
        <v>12433.36</v>
      </c>
      <c r="AO1486" s="227">
        <v>25085.040000000001</v>
      </c>
      <c r="AP1486" s="228">
        <v>25516.62</v>
      </c>
      <c r="AQ1486" s="227"/>
    </row>
    <row r="1487" spans="1:43" s="13" customFormat="1" ht="12.75" outlineLevel="2" x14ac:dyDescent="0.2">
      <c r="A1487" s="360" t="s">
        <v>2095</v>
      </c>
      <c r="B1487" s="361" t="s">
        <v>2964</v>
      </c>
      <c r="C1487" s="362" t="s">
        <v>3730</v>
      </c>
      <c r="D1487" s="363"/>
      <c r="E1487" s="364"/>
      <c r="F1487" s="227">
        <v>17398.29</v>
      </c>
      <c r="G1487" s="227">
        <v>22750.31</v>
      </c>
      <c r="H1487" s="227">
        <f t="shared" si="162"/>
        <v>-5352.02</v>
      </c>
      <c r="I1487" s="437">
        <f t="shared" si="163"/>
        <v>-0.23525042076349728</v>
      </c>
      <c r="J1487" s="437"/>
      <c r="K1487" s="365"/>
      <c r="L1487" s="18">
        <v>22750.31</v>
      </c>
      <c r="M1487" s="234">
        <f t="shared" si="164"/>
        <v>-5352.02</v>
      </c>
      <c r="N1487" s="365"/>
      <c r="O1487" s="18">
        <v>16450.79</v>
      </c>
      <c r="P1487" s="234">
        <f t="shared" si="165"/>
        <v>947.5</v>
      </c>
      <c r="Q1487" s="353"/>
      <c r="R1487" s="226">
        <v>19105.18</v>
      </c>
      <c r="S1487" s="226">
        <v>2091.3200000000002</v>
      </c>
      <c r="T1487" s="227">
        <v>4597.99</v>
      </c>
      <c r="U1487" s="227">
        <v>5777.64</v>
      </c>
      <c r="V1487" s="227">
        <v>8233.3700000000008</v>
      </c>
      <c r="W1487" s="227">
        <v>11774.93</v>
      </c>
      <c r="X1487" s="227">
        <v>13684.960000000001</v>
      </c>
      <c r="Y1487" s="227">
        <v>15298.76</v>
      </c>
      <c r="Z1487" s="227">
        <v>16944.34</v>
      </c>
      <c r="AA1487" s="227">
        <v>18989.560000000001</v>
      </c>
      <c r="AB1487" s="227">
        <v>20536.939999999999</v>
      </c>
      <c r="AC1487" s="227">
        <v>21886.15</v>
      </c>
      <c r="AD1487" s="227">
        <v>22750.31</v>
      </c>
      <c r="AE1487" s="226">
        <v>1590.8400000000001</v>
      </c>
      <c r="AF1487" s="227">
        <v>3170.37</v>
      </c>
      <c r="AG1487" s="227">
        <v>4796.83</v>
      </c>
      <c r="AH1487" s="227">
        <v>6702.45</v>
      </c>
      <c r="AI1487" s="227">
        <v>8062.29</v>
      </c>
      <c r="AJ1487" s="227">
        <v>9451.8000000000011</v>
      </c>
      <c r="AK1487" s="227">
        <v>10594.85</v>
      </c>
      <c r="AL1487" s="227">
        <v>12266.85</v>
      </c>
      <c r="AM1487" s="227">
        <v>13889.61</v>
      </c>
      <c r="AN1487" s="227">
        <v>15144.84</v>
      </c>
      <c r="AO1487" s="227">
        <v>16450.79</v>
      </c>
      <c r="AP1487" s="228">
        <v>17398.29</v>
      </c>
      <c r="AQ1487" s="227"/>
    </row>
    <row r="1488" spans="1:43" s="13" customFormat="1" ht="12.75" outlineLevel="2" x14ac:dyDescent="0.2">
      <c r="A1488" s="360" t="s">
        <v>2096</v>
      </c>
      <c r="B1488" s="361" t="s">
        <v>2965</v>
      </c>
      <c r="C1488" s="362" t="s">
        <v>3731</v>
      </c>
      <c r="D1488" s="363"/>
      <c r="E1488" s="364"/>
      <c r="F1488" s="227">
        <v>41158.26</v>
      </c>
      <c r="G1488" s="227">
        <v>33688.370000000003</v>
      </c>
      <c r="H1488" s="227">
        <f t="shared" si="162"/>
        <v>7469.8899999999994</v>
      </c>
      <c r="I1488" s="437">
        <f t="shared" si="163"/>
        <v>0.22173497856975563</v>
      </c>
      <c r="J1488" s="437"/>
      <c r="K1488" s="365"/>
      <c r="L1488" s="18">
        <v>33688.370000000003</v>
      </c>
      <c r="M1488" s="234">
        <f t="shared" si="164"/>
        <v>7469.8899999999994</v>
      </c>
      <c r="N1488" s="365"/>
      <c r="O1488" s="18">
        <v>17727.7</v>
      </c>
      <c r="P1488" s="234">
        <f t="shared" si="165"/>
        <v>23430.560000000001</v>
      </c>
      <c r="Q1488" s="353"/>
      <c r="R1488" s="226">
        <v>9120.91</v>
      </c>
      <c r="S1488" s="226">
        <v>4642.0200000000004</v>
      </c>
      <c r="T1488" s="227">
        <v>-1846.6200000000001</v>
      </c>
      <c r="U1488" s="227">
        <v>14621.87</v>
      </c>
      <c r="V1488" s="227">
        <v>11325.72</v>
      </c>
      <c r="W1488" s="227">
        <v>12709.53</v>
      </c>
      <c r="X1488" s="227">
        <v>14367.86</v>
      </c>
      <c r="Y1488" s="227">
        <v>15456.74</v>
      </c>
      <c r="Z1488" s="227">
        <v>16023.02</v>
      </c>
      <c r="AA1488" s="227">
        <v>17307.57</v>
      </c>
      <c r="AB1488" s="227">
        <v>9528.3000000000011</v>
      </c>
      <c r="AC1488" s="227">
        <v>21335.05</v>
      </c>
      <c r="AD1488" s="227">
        <v>33688.370000000003</v>
      </c>
      <c r="AE1488" s="226">
        <v>-9029.0400000000009</v>
      </c>
      <c r="AF1488" s="227">
        <v>-11369.550000000001</v>
      </c>
      <c r="AG1488" s="227">
        <v>-41301.620000000003</v>
      </c>
      <c r="AH1488" s="227">
        <v>-53779.46</v>
      </c>
      <c r="AI1488" s="227">
        <v>-27092.350000000002</v>
      </c>
      <c r="AJ1488" s="227">
        <v>-26606.06</v>
      </c>
      <c r="AK1488" s="227">
        <v>-7380.58</v>
      </c>
      <c r="AL1488" s="227">
        <v>-184.64000000000001</v>
      </c>
      <c r="AM1488" s="227">
        <v>12750.98</v>
      </c>
      <c r="AN1488" s="227">
        <v>-21089.02</v>
      </c>
      <c r="AO1488" s="227">
        <v>17727.7</v>
      </c>
      <c r="AP1488" s="228">
        <v>41158.26</v>
      </c>
      <c r="AQ1488" s="227"/>
    </row>
    <row r="1489" spans="1:43" s="13" customFormat="1" ht="12.75" outlineLevel="2" x14ac:dyDescent="0.2">
      <c r="A1489" s="360" t="s">
        <v>2097</v>
      </c>
      <c r="B1489" s="361" t="s">
        <v>2966</v>
      </c>
      <c r="C1489" s="362" t="s">
        <v>3732</v>
      </c>
      <c r="D1489" s="363"/>
      <c r="E1489" s="364"/>
      <c r="F1489" s="227">
        <v>379571.14</v>
      </c>
      <c r="G1489" s="227">
        <v>464881.48</v>
      </c>
      <c r="H1489" s="227">
        <f t="shared" si="162"/>
        <v>-85310.339999999967</v>
      </c>
      <c r="I1489" s="437">
        <f t="shared" si="163"/>
        <v>-0.1835098700855968</v>
      </c>
      <c r="J1489" s="437"/>
      <c r="K1489" s="365"/>
      <c r="L1489" s="18">
        <v>464881.48</v>
      </c>
      <c r="M1489" s="234">
        <f t="shared" si="164"/>
        <v>-85310.339999999967</v>
      </c>
      <c r="N1489" s="365"/>
      <c r="O1489" s="18">
        <v>358654.62</v>
      </c>
      <c r="P1489" s="234">
        <f t="shared" si="165"/>
        <v>20916.520000000019</v>
      </c>
      <c r="Q1489" s="353"/>
      <c r="R1489" s="226">
        <v>562955.21400000004</v>
      </c>
      <c r="S1489" s="226">
        <v>52435.53</v>
      </c>
      <c r="T1489" s="227">
        <v>72455.42</v>
      </c>
      <c r="U1489" s="227">
        <v>113477.1</v>
      </c>
      <c r="V1489" s="227">
        <v>154281.62</v>
      </c>
      <c r="W1489" s="227">
        <v>194710.41</v>
      </c>
      <c r="X1489" s="227">
        <v>229556.57</v>
      </c>
      <c r="Y1489" s="227">
        <v>267308.16000000003</v>
      </c>
      <c r="Z1489" s="227">
        <v>308360.65000000002</v>
      </c>
      <c r="AA1489" s="227">
        <v>347313.89</v>
      </c>
      <c r="AB1489" s="227">
        <v>383282.85000000003</v>
      </c>
      <c r="AC1489" s="227">
        <v>425866.44</v>
      </c>
      <c r="AD1489" s="227">
        <v>464881.48</v>
      </c>
      <c r="AE1489" s="226">
        <v>49832.68</v>
      </c>
      <c r="AF1489" s="227">
        <v>79812.11</v>
      </c>
      <c r="AG1489" s="227">
        <v>127406.97</v>
      </c>
      <c r="AH1489" s="227">
        <v>176273.69</v>
      </c>
      <c r="AI1489" s="227">
        <v>205386.25</v>
      </c>
      <c r="AJ1489" s="227">
        <v>236862.59</v>
      </c>
      <c r="AK1489" s="227">
        <v>272651.68</v>
      </c>
      <c r="AL1489" s="227">
        <v>304110.87</v>
      </c>
      <c r="AM1489" s="227">
        <v>318610.93</v>
      </c>
      <c r="AN1489" s="227">
        <v>338754.51</v>
      </c>
      <c r="AO1489" s="227">
        <v>358654.62</v>
      </c>
      <c r="AP1489" s="228">
        <v>379571.14</v>
      </c>
      <c r="AQ1489" s="227"/>
    </row>
    <row r="1490" spans="1:43" s="13" customFormat="1" ht="12.75" outlineLevel="2" x14ac:dyDescent="0.2">
      <c r="A1490" s="360" t="s">
        <v>2098</v>
      </c>
      <c r="B1490" s="361" t="s">
        <v>2967</v>
      </c>
      <c r="C1490" s="362" t="s">
        <v>3733</v>
      </c>
      <c r="D1490" s="363"/>
      <c r="E1490" s="364"/>
      <c r="F1490" s="227">
        <v>32856</v>
      </c>
      <c r="G1490" s="227">
        <v>56003.99</v>
      </c>
      <c r="H1490" s="227">
        <f t="shared" si="162"/>
        <v>-23147.989999999998</v>
      </c>
      <c r="I1490" s="437">
        <f t="shared" si="163"/>
        <v>-0.41332751470029189</v>
      </c>
      <c r="J1490" s="437"/>
      <c r="K1490" s="365"/>
      <c r="L1490" s="18">
        <v>56003.99</v>
      </c>
      <c r="M1490" s="234">
        <f t="shared" si="164"/>
        <v>-23147.989999999998</v>
      </c>
      <c r="N1490" s="365"/>
      <c r="O1490" s="18">
        <v>30260.3</v>
      </c>
      <c r="P1490" s="234">
        <f t="shared" si="165"/>
        <v>2595.7000000000007</v>
      </c>
      <c r="Q1490" s="353"/>
      <c r="R1490" s="226">
        <v>58021.502</v>
      </c>
      <c r="S1490" s="226">
        <v>4892.6099999999997</v>
      </c>
      <c r="T1490" s="227">
        <v>8191.02</v>
      </c>
      <c r="U1490" s="227">
        <v>11288.78</v>
      </c>
      <c r="V1490" s="227">
        <v>15219.050000000001</v>
      </c>
      <c r="W1490" s="227">
        <v>20234.84</v>
      </c>
      <c r="X1490" s="227">
        <v>25298.37</v>
      </c>
      <c r="Y1490" s="227">
        <v>30493.09</v>
      </c>
      <c r="Z1490" s="227">
        <v>35282.590000000004</v>
      </c>
      <c r="AA1490" s="227">
        <v>41136.21</v>
      </c>
      <c r="AB1490" s="227">
        <v>46215.08</v>
      </c>
      <c r="AC1490" s="227">
        <v>51478</v>
      </c>
      <c r="AD1490" s="227">
        <v>56003.99</v>
      </c>
      <c r="AE1490" s="226">
        <v>3685.33</v>
      </c>
      <c r="AF1490" s="227">
        <v>5224.34</v>
      </c>
      <c r="AG1490" s="227">
        <v>7014.8</v>
      </c>
      <c r="AH1490" s="227">
        <v>10454.27</v>
      </c>
      <c r="AI1490" s="227">
        <v>13183.56</v>
      </c>
      <c r="AJ1490" s="227">
        <v>16666.43</v>
      </c>
      <c r="AK1490" s="227">
        <v>20110.740000000002</v>
      </c>
      <c r="AL1490" s="227">
        <v>22845.94</v>
      </c>
      <c r="AM1490" s="227">
        <v>25036.66</v>
      </c>
      <c r="AN1490" s="227">
        <v>27857.040000000001</v>
      </c>
      <c r="AO1490" s="227">
        <v>30260.3</v>
      </c>
      <c r="AP1490" s="228">
        <v>32856</v>
      </c>
      <c r="AQ1490" s="227"/>
    </row>
    <row r="1491" spans="1:43" s="13" customFormat="1" ht="12.75" outlineLevel="2" x14ac:dyDescent="0.2">
      <c r="A1491" s="360" t="s">
        <v>2099</v>
      </c>
      <c r="B1491" s="361" t="s">
        <v>2968</v>
      </c>
      <c r="C1491" s="362" t="s">
        <v>3734</v>
      </c>
      <c r="D1491" s="363"/>
      <c r="E1491" s="364"/>
      <c r="F1491" s="227">
        <v>0</v>
      </c>
      <c r="G1491" s="227">
        <v>0</v>
      </c>
      <c r="H1491" s="227">
        <f t="shared" si="162"/>
        <v>0</v>
      </c>
      <c r="I1491" s="437">
        <f t="shared" si="163"/>
        <v>0</v>
      </c>
      <c r="J1491" s="437"/>
      <c r="K1491" s="365"/>
      <c r="L1491" s="18">
        <v>0</v>
      </c>
      <c r="M1491" s="234">
        <f t="shared" si="164"/>
        <v>0</v>
      </c>
      <c r="N1491" s="365"/>
      <c r="O1491" s="18">
        <v>0</v>
      </c>
      <c r="P1491" s="234">
        <f t="shared" si="165"/>
        <v>0</v>
      </c>
      <c r="Q1491" s="353"/>
      <c r="R1491" s="226">
        <v>12.05</v>
      </c>
      <c r="S1491" s="226">
        <v>0</v>
      </c>
      <c r="T1491" s="227">
        <v>0</v>
      </c>
      <c r="U1491" s="227">
        <v>0</v>
      </c>
      <c r="V1491" s="227">
        <v>0</v>
      </c>
      <c r="W1491" s="227">
        <v>0</v>
      </c>
      <c r="X1491" s="227">
        <v>0</v>
      </c>
      <c r="Y1491" s="227">
        <v>0</v>
      </c>
      <c r="Z1491" s="227">
        <v>0</v>
      </c>
      <c r="AA1491" s="227">
        <v>0</v>
      </c>
      <c r="AB1491" s="227">
        <v>0</v>
      </c>
      <c r="AC1491" s="227">
        <v>0</v>
      </c>
      <c r="AD1491" s="227">
        <v>0</v>
      </c>
      <c r="AE1491" s="226">
        <v>0</v>
      </c>
      <c r="AF1491" s="227">
        <v>0</v>
      </c>
      <c r="AG1491" s="227">
        <v>0</v>
      </c>
      <c r="AH1491" s="227">
        <v>0</v>
      </c>
      <c r="AI1491" s="227">
        <v>0</v>
      </c>
      <c r="AJ1491" s="227">
        <v>0</v>
      </c>
      <c r="AK1491" s="227">
        <v>0</v>
      </c>
      <c r="AL1491" s="227">
        <v>0</v>
      </c>
      <c r="AM1491" s="227">
        <v>0</v>
      </c>
      <c r="AN1491" s="227">
        <v>0</v>
      </c>
      <c r="AO1491" s="227">
        <v>0</v>
      </c>
      <c r="AP1491" s="228">
        <v>0</v>
      </c>
      <c r="AQ1491" s="227"/>
    </row>
    <row r="1492" spans="1:43" s="13" customFormat="1" ht="12.75" outlineLevel="2" x14ac:dyDescent="0.2">
      <c r="A1492" s="360" t="s">
        <v>2100</v>
      </c>
      <c r="B1492" s="361" t="s">
        <v>2969</v>
      </c>
      <c r="C1492" s="362" t="s">
        <v>3735</v>
      </c>
      <c r="D1492" s="363"/>
      <c r="E1492" s="364"/>
      <c r="F1492" s="227">
        <v>320114.44</v>
      </c>
      <c r="G1492" s="227">
        <v>337215.37</v>
      </c>
      <c r="H1492" s="227">
        <f t="shared" si="162"/>
        <v>-17100.929999999993</v>
      </c>
      <c r="I1492" s="437">
        <f t="shared" si="163"/>
        <v>-5.0712190253961419E-2</v>
      </c>
      <c r="J1492" s="437"/>
      <c r="K1492" s="365"/>
      <c r="L1492" s="18">
        <v>337215.37</v>
      </c>
      <c r="M1492" s="234">
        <f t="shared" si="164"/>
        <v>-17100.929999999993</v>
      </c>
      <c r="N1492" s="365"/>
      <c r="O1492" s="18">
        <v>297714.35000000003</v>
      </c>
      <c r="P1492" s="234">
        <f t="shared" si="165"/>
        <v>22400.089999999967</v>
      </c>
      <c r="Q1492" s="353"/>
      <c r="R1492" s="226">
        <v>322382.98200000002</v>
      </c>
      <c r="S1492" s="226">
        <v>35688.89</v>
      </c>
      <c r="T1492" s="227">
        <v>60149.950000000004</v>
      </c>
      <c r="U1492" s="227">
        <v>88807.430000000008</v>
      </c>
      <c r="V1492" s="227">
        <v>121368.24</v>
      </c>
      <c r="W1492" s="227">
        <v>146646.51</v>
      </c>
      <c r="X1492" s="227">
        <v>173314.88</v>
      </c>
      <c r="Y1492" s="227">
        <v>197996.07</v>
      </c>
      <c r="Z1492" s="227">
        <v>229040.39</v>
      </c>
      <c r="AA1492" s="227">
        <v>260162.4</v>
      </c>
      <c r="AB1492" s="227">
        <v>286598.12</v>
      </c>
      <c r="AC1492" s="227">
        <v>314558.78999999998</v>
      </c>
      <c r="AD1492" s="227">
        <v>337215.37</v>
      </c>
      <c r="AE1492" s="226">
        <v>29344.39</v>
      </c>
      <c r="AF1492" s="227">
        <v>52445.04</v>
      </c>
      <c r="AG1492" s="227">
        <v>81355.350000000006</v>
      </c>
      <c r="AH1492" s="227">
        <v>113357.51000000001</v>
      </c>
      <c r="AI1492" s="227">
        <v>136137.57</v>
      </c>
      <c r="AJ1492" s="227">
        <v>158530.68</v>
      </c>
      <c r="AK1492" s="227">
        <v>179427.5</v>
      </c>
      <c r="AL1492" s="227">
        <v>210878.66</v>
      </c>
      <c r="AM1492" s="227">
        <v>240659.68</v>
      </c>
      <c r="AN1492" s="227">
        <v>267368.97000000003</v>
      </c>
      <c r="AO1492" s="227">
        <v>297714.35000000003</v>
      </c>
      <c r="AP1492" s="228">
        <v>320114.44</v>
      </c>
      <c r="AQ1492" s="227"/>
    </row>
    <row r="1493" spans="1:43" s="13" customFormat="1" ht="12.75" outlineLevel="2" x14ac:dyDescent="0.2">
      <c r="A1493" s="360" t="s">
        <v>2101</v>
      </c>
      <c r="B1493" s="361" t="s">
        <v>2970</v>
      </c>
      <c r="C1493" s="362" t="s">
        <v>3736</v>
      </c>
      <c r="D1493" s="363"/>
      <c r="E1493" s="364"/>
      <c r="F1493" s="227">
        <v>3138228.24</v>
      </c>
      <c r="G1493" s="227">
        <v>3143947.05</v>
      </c>
      <c r="H1493" s="227">
        <f t="shared" si="162"/>
        <v>-5718.8099999995902</v>
      </c>
      <c r="I1493" s="437">
        <f t="shared" si="163"/>
        <v>-1.8189905583809341E-3</v>
      </c>
      <c r="J1493" s="437"/>
      <c r="K1493" s="365"/>
      <c r="L1493" s="18">
        <v>3143947.05</v>
      </c>
      <c r="M1493" s="234">
        <f t="shared" si="164"/>
        <v>-5718.8099999995902</v>
      </c>
      <c r="N1493" s="365"/>
      <c r="O1493" s="18">
        <v>2804206.27</v>
      </c>
      <c r="P1493" s="234">
        <f t="shared" si="165"/>
        <v>334021.9700000002</v>
      </c>
      <c r="Q1493" s="353"/>
      <c r="R1493" s="226">
        <v>2826520.1540000001</v>
      </c>
      <c r="S1493" s="226">
        <v>344929.84</v>
      </c>
      <c r="T1493" s="227">
        <v>582710.16</v>
      </c>
      <c r="U1493" s="227">
        <v>883660.70000000007</v>
      </c>
      <c r="V1493" s="227">
        <v>1199893.4099999999</v>
      </c>
      <c r="W1493" s="227">
        <v>1435612.44</v>
      </c>
      <c r="X1493" s="227">
        <v>1675411.35</v>
      </c>
      <c r="Y1493" s="227">
        <v>1922209.9</v>
      </c>
      <c r="Z1493" s="227">
        <v>2174624.4900000002</v>
      </c>
      <c r="AA1493" s="227">
        <v>2432242.16</v>
      </c>
      <c r="AB1493" s="227">
        <v>2666654.36</v>
      </c>
      <c r="AC1493" s="227">
        <v>2905072.44</v>
      </c>
      <c r="AD1493" s="227">
        <v>3143947.05</v>
      </c>
      <c r="AE1493" s="226">
        <v>253171.28</v>
      </c>
      <c r="AF1493" s="227">
        <v>508895.15</v>
      </c>
      <c r="AG1493" s="227">
        <v>772729.96</v>
      </c>
      <c r="AH1493" s="227">
        <v>1027428.93</v>
      </c>
      <c r="AI1493" s="227">
        <v>1250253.3500000001</v>
      </c>
      <c r="AJ1493" s="227">
        <v>1507646.24</v>
      </c>
      <c r="AK1493" s="227">
        <v>1764569.97</v>
      </c>
      <c r="AL1493" s="227">
        <v>2047315.02</v>
      </c>
      <c r="AM1493" s="227">
        <v>2297734.02</v>
      </c>
      <c r="AN1493" s="227">
        <v>2555535.85</v>
      </c>
      <c r="AO1493" s="227">
        <v>2804206.27</v>
      </c>
      <c r="AP1493" s="228">
        <v>3138228.24</v>
      </c>
      <c r="AQ1493" s="227"/>
    </row>
    <row r="1494" spans="1:43" s="13" customFormat="1" ht="12.75" outlineLevel="2" x14ac:dyDescent="0.2">
      <c r="A1494" s="360" t="s">
        <v>2102</v>
      </c>
      <c r="B1494" s="361" t="s">
        <v>2971</v>
      </c>
      <c r="C1494" s="362" t="s">
        <v>3737</v>
      </c>
      <c r="D1494" s="363"/>
      <c r="E1494" s="364"/>
      <c r="F1494" s="227">
        <v>15751.210000000001</v>
      </c>
      <c r="G1494" s="227">
        <v>15295.32</v>
      </c>
      <c r="H1494" s="227">
        <f t="shared" si="162"/>
        <v>455.89000000000124</v>
      </c>
      <c r="I1494" s="437">
        <f t="shared" si="163"/>
        <v>2.9805849109400866E-2</v>
      </c>
      <c r="J1494" s="437"/>
      <c r="K1494" s="365"/>
      <c r="L1494" s="18">
        <v>15295.32</v>
      </c>
      <c r="M1494" s="234">
        <f t="shared" si="164"/>
        <v>455.89000000000124</v>
      </c>
      <c r="N1494" s="365"/>
      <c r="O1494" s="18">
        <v>14696.1</v>
      </c>
      <c r="P1494" s="234">
        <f t="shared" si="165"/>
        <v>1055.1100000000006</v>
      </c>
      <c r="Q1494" s="353"/>
      <c r="R1494" s="226">
        <v>13695.77</v>
      </c>
      <c r="S1494" s="226">
        <v>1245.9000000000001</v>
      </c>
      <c r="T1494" s="227">
        <v>2097.52</v>
      </c>
      <c r="U1494" s="227">
        <v>3391.9</v>
      </c>
      <c r="V1494" s="227">
        <v>4515.26</v>
      </c>
      <c r="W1494" s="227">
        <v>5630.7</v>
      </c>
      <c r="X1494" s="227">
        <v>7042.2</v>
      </c>
      <c r="Y1494" s="227">
        <v>8275.02</v>
      </c>
      <c r="Z1494" s="227">
        <v>9683.880000000001</v>
      </c>
      <c r="AA1494" s="227">
        <v>11196.24</v>
      </c>
      <c r="AB1494" s="227">
        <v>12813.09</v>
      </c>
      <c r="AC1494" s="227">
        <v>14179.36</v>
      </c>
      <c r="AD1494" s="227">
        <v>15295.32</v>
      </c>
      <c r="AE1494" s="226">
        <v>1723.07</v>
      </c>
      <c r="AF1494" s="227">
        <v>3010.03</v>
      </c>
      <c r="AG1494" s="227">
        <v>4502.38</v>
      </c>
      <c r="AH1494" s="227">
        <v>5723.76</v>
      </c>
      <c r="AI1494" s="227">
        <v>7252.21</v>
      </c>
      <c r="AJ1494" s="227">
        <v>9230.9500000000007</v>
      </c>
      <c r="AK1494" s="227">
        <v>9712.74</v>
      </c>
      <c r="AL1494" s="227">
        <v>11129.14</v>
      </c>
      <c r="AM1494" s="227">
        <v>12410.26</v>
      </c>
      <c r="AN1494" s="227">
        <v>13778.17</v>
      </c>
      <c r="AO1494" s="227">
        <v>14696.1</v>
      </c>
      <c r="AP1494" s="228">
        <v>15751.210000000001</v>
      </c>
      <c r="AQ1494" s="227"/>
    </row>
    <row r="1495" spans="1:43" s="13" customFormat="1" ht="12.75" outlineLevel="2" x14ac:dyDescent="0.2">
      <c r="A1495" s="360" t="s">
        <v>2103</v>
      </c>
      <c r="B1495" s="361" t="s">
        <v>2972</v>
      </c>
      <c r="C1495" s="362" t="s">
        <v>3738</v>
      </c>
      <c r="D1495" s="363"/>
      <c r="E1495" s="364"/>
      <c r="F1495" s="227">
        <v>601843.32000000007</v>
      </c>
      <c r="G1495" s="227">
        <v>580776.61</v>
      </c>
      <c r="H1495" s="227">
        <f t="shared" si="162"/>
        <v>21066.710000000079</v>
      </c>
      <c r="I1495" s="437">
        <f t="shared" si="163"/>
        <v>3.6273344410340629E-2</v>
      </c>
      <c r="J1495" s="437"/>
      <c r="K1495" s="365"/>
      <c r="L1495" s="18">
        <v>580776.61</v>
      </c>
      <c r="M1495" s="234">
        <f t="shared" si="164"/>
        <v>21066.710000000079</v>
      </c>
      <c r="N1495" s="365"/>
      <c r="O1495" s="18">
        <v>554638.79</v>
      </c>
      <c r="P1495" s="234">
        <f t="shared" si="165"/>
        <v>47204.530000000028</v>
      </c>
      <c r="Q1495" s="353"/>
      <c r="R1495" s="226">
        <v>563017.56000000006</v>
      </c>
      <c r="S1495" s="226">
        <v>53895.520000000004</v>
      </c>
      <c r="T1495" s="227">
        <v>96605.85</v>
      </c>
      <c r="U1495" s="227">
        <v>141036.54</v>
      </c>
      <c r="V1495" s="227">
        <v>201095.43</v>
      </c>
      <c r="W1495" s="227">
        <v>241689.69</v>
      </c>
      <c r="X1495" s="227">
        <v>285577.82</v>
      </c>
      <c r="Y1495" s="227">
        <v>335165.64</v>
      </c>
      <c r="Z1495" s="227">
        <v>382586.95</v>
      </c>
      <c r="AA1495" s="227">
        <v>431930.86</v>
      </c>
      <c r="AB1495" s="227">
        <v>481446.65</v>
      </c>
      <c r="AC1495" s="227">
        <v>533954.75</v>
      </c>
      <c r="AD1495" s="227">
        <v>580776.61</v>
      </c>
      <c r="AE1495" s="226">
        <v>47519.42</v>
      </c>
      <c r="AF1495" s="227">
        <v>93852.89</v>
      </c>
      <c r="AG1495" s="227">
        <v>144852.24</v>
      </c>
      <c r="AH1495" s="227">
        <v>195207.32</v>
      </c>
      <c r="AI1495" s="227">
        <v>241185.54</v>
      </c>
      <c r="AJ1495" s="227">
        <v>290680.15000000002</v>
      </c>
      <c r="AK1495" s="227">
        <v>340826.93</v>
      </c>
      <c r="AL1495" s="227">
        <v>394796.39</v>
      </c>
      <c r="AM1495" s="227">
        <v>454210.17</v>
      </c>
      <c r="AN1495" s="227">
        <v>505796.78</v>
      </c>
      <c r="AO1495" s="227">
        <v>554638.79</v>
      </c>
      <c r="AP1495" s="228">
        <v>601843.32000000007</v>
      </c>
      <c r="AQ1495" s="227"/>
    </row>
    <row r="1496" spans="1:43" s="13" customFormat="1" ht="12.75" outlineLevel="2" x14ac:dyDescent="0.2">
      <c r="A1496" s="360" t="s">
        <v>2104</v>
      </c>
      <c r="B1496" s="361" t="s">
        <v>2973</v>
      </c>
      <c r="C1496" s="362" t="s">
        <v>3739</v>
      </c>
      <c r="D1496" s="363"/>
      <c r="E1496" s="364"/>
      <c r="F1496" s="227">
        <v>53090.96</v>
      </c>
      <c r="G1496" s="227">
        <v>55308.91</v>
      </c>
      <c r="H1496" s="227">
        <f t="shared" si="162"/>
        <v>-2217.9500000000044</v>
      </c>
      <c r="I1496" s="437">
        <f t="shared" si="163"/>
        <v>-4.0101133795621795E-2</v>
      </c>
      <c r="J1496" s="437"/>
      <c r="K1496" s="365"/>
      <c r="L1496" s="18">
        <v>55308.91</v>
      </c>
      <c r="M1496" s="234">
        <f t="shared" si="164"/>
        <v>-2217.9500000000044</v>
      </c>
      <c r="N1496" s="365"/>
      <c r="O1496" s="18">
        <v>47351.19</v>
      </c>
      <c r="P1496" s="234">
        <f t="shared" si="165"/>
        <v>5739.7699999999968</v>
      </c>
      <c r="Q1496" s="353"/>
      <c r="R1496" s="226">
        <v>49741.200000000004</v>
      </c>
      <c r="S1496" s="226">
        <v>5832.24</v>
      </c>
      <c r="T1496" s="227">
        <v>10288.82</v>
      </c>
      <c r="U1496" s="227">
        <v>15036.31</v>
      </c>
      <c r="V1496" s="227">
        <v>19300.21</v>
      </c>
      <c r="W1496" s="227">
        <v>23788.59</v>
      </c>
      <c r="X1496" s="227">
        <v>28219.73</v>
      </c>
      <c r="Y1496" s="227">
        <v>32936.120000000003</v>
      </c>
      <c r="Z1496" s="227">
        <v>36879.68</v>
      </c>
      <c r="AA1496" s="227">
        <v>41622.840000000004</v>
      </c>
      <c r="AB1496" s="227">
        <v>45851.11</v>
      </c>
      <c r="AC1496" s="227">
        <v>50384.91</v>
      </c>
      <c r="AD1496" s="227">
        <v>55308.91</v>
      </c>
      <c r="AE1496" s="226">
        <v>4814.21</v>
      </c>
      <c r="AF1496" s="227">
        <v>8276.380000000001</v>
      </c>
      <c r="AG1496" s="227">
        <v>12327.09</v>
      </c>
      <c r="AH1496" s="227">
        <v>16169.300000000001</v>
      </c>
      <c r="AI1496" s="227">
        <v>20566.91</v>
      </c>
      <c r="AJ1496" s="227">
        <v>25059.119999999999</v>
      </c>
      <c r="AK1496" s="227">
        <v>29859.23</v>
      </c>
      <c r="AL1496" s="227">
        <v>34143.590000000004</v>
      </c>
      <c r="AM1496" s="227">
        <v>38331.81</v>
      </c>
      <c r="AN1496" s="227">
        <v>42827.63</v>
      </c>
      <c r="AO1496" s="227">
        <v>47351.19</v>
      </c>
      <c r="AP1496" s="228">
        <v>53090.96</v>
      </c>
      <c r="AQ1496" s="227"/>
    </row>
    <row r="1497" spans="1:43" s="13" customFormat="1" ht="12.75" outlineLevel="2" x14ac:dyDescent="0.2">
      <c r="A1497" s="360" t="s">
        <v>2105</v>
      </c>
      <c r="B1497" s="361" t="s">
        <v>2974</v>
      </c>
      <c r="C1497" s="362" t="s">
        <v>3740</v>
      </c>
      <c r="D1497" s="363"/>
      <c r="E1497" s="364"/>
      <c r="F1497" s="227">
        <v>24478.190000000002</v>
      </c>
      <c r="G1497" s="227">
        <v>28918.3</v>
      </c>
      <c r="H1497" s="227">
        <f t="shared" si="162"/>
        <v>-4440.1099999999969</v>
      </c>
      <c r="I1497" s="437">
        <f t="shared" si="163"/>
        <v>-0.153539800057403</v>
      </c>
      <c r="J1497" s="437"/>
      <c r="K1497" s="365"/>
      <c r="L1497" s="18">
        <v>28918.3</v>
      </c>
      <c r="M1497" s="234">
        <f t="shared" si="164"/>
        <v>-4440.1099999999969</v>
      </c>
      <c r="N1497" s="365"/>
      <c r="O1497" s="18">
        <v>22640.52</v>
      </c>
      <c r="P1497" s="234">
        <f t="shared" si="165"/>
        <v>1837.6700000000019</v>
      </c>
      <c r="Q1497" s="353"/>
      <c r="R1497" s="226">
        <v>35250.050000000003</v>
      </c>
      <c r="S1497" s="226">
        <v>2639.02</v>
      </c>
      <c r="T1497" s="227">
        <v>8621.51</v>
      </c>
      <c r="U1497" s="227">
        <v>10865.33</v>
      </c>
      <c r="V1497" s="227">
        <v>10931.06</v>
      </c>
      <c r="W1497" s="227">
        <v>15601.75</v>
      </c>
      <c r="X1497" s="227">
        <v>17879.48</v>
      </c>
      <c r="Y1497" s="227">
        <v>20125.34</v>
      </c>
      <c r="Z1497" s="227">
        <v>22572.27</v>
      </c>
      <c r="AA1497" s="227">
        <v>24603.68</v>
      </c>
      <c r="AB1497" s="227">
        <v>26675.03</v>
      </c>
      <c r="AC1497" s="227">
        <v>28864.760000000002</v>
      </c>
      <c r="AD1497" s="227">
        <v>28918.3</v>
      </c>
      <c r="AE1497" s="226">
        <v>4173.71</v>
      </c>
      <c r="AF1497" s="227">
        <v>6183.9800000000005</v>
      </c>
      <c r="AG1497" s="227">
        <v>8247.0400000000009</v>
      </c>
      <c r="AH1497" s="227">
        <v>8289.61</v>
      </c>
      <c r="AI1497" s="227">
        <v>10627.81</v>
      </c>
      <c r="AJ1497" s="227">
        <v>14840.300000000001</v>
      </c>
      <c r="AK1497" s="227">
        <v>17068.400000000001</v>
      </c>
      <c r="AL1497" s="227">
        <v>18978.260000000002</v>
      </c>
      <c r="AM1497" s="227">
        <v>20748.310000000001</v>
      </c>
      <c r="AN1497" s="227">
        <v>22599.18</v>
      </c>
      <c r="AO1497" s="227">
        <v>22640.52</v>
      </c>
      <c r="AP1497" s="228">
        <v>24478.190000000002</v>
      </c>
      <c r="AQ1497" s="227"/>
    </row>
    <row r="1498" spans="1:43" s="13" customFormat="1" ht="12.75" outlineLevel="2" x14ac:dyDescent="0.2">
      <c r="A1498" s="360" t="s">
        <v>2106</v>
      </c>
      <c r="B1498" s="361" t="s">
        <v>2975</v>
      </c>
      <c r="C1498" s="362" t="s">
        <v>3741</v>
      </c>
      <c r="D1498" s="363"/>
      <c r="E1498" s="364"/>
      <c r="F1498" s="227">
        <v>643702.92000000004</v>
      </c>
      <c r="G1498" s="227">
        <v>1017625.55</v>
      </c>
      <c r="H1498" s="227">
        <f t="shared" si="162"/>
        <v>-373922.63</v>
      </c>
      <c r="I1498" s="437">
        <f t="shared" si="163"/>
        <v>-0.36744618882652857</v>
      </c>
      <c r="J1498" s="437"/>
      <c r="K1498" s="365"/>
      <c r="L1498" s="18">
        <v>1017625.55</v>
      </c>
      <c r="M1498" s="234">
        <f t="shared" si="164"/>
        <v>-373922.63</v>
      </c>
      <c r="N1498" s="365"/>
      <c r="O1498" s="18">
        <v>612547.83999999997</v>
      </c>
      <c r="P1498" s="234">
        <f t="shared" si="165"/>
        <v>31155.080000000075</v>
      </c>
      <c r="Q1498" s="353"/>
      <c r="R1498" s="226">
        <v>747459.35600000003</v>
      </c>
      <c r="S1498" s="226">
        <v>150557.24</v>
      </c>
      <c r="T1498" s="227">
        <v>221049.1</v>
      </c>
      <c r="U1498" s="227">
        <v>299208.7</v>
      </c>
      <c r="V1498" s="227">
        <v>374248.46</v>
      </c>
      <c r="W1498" s="227">
        <v>458468.27</v>
      </c>
      <c r="X1498" s="227">
        <v>549696.94000000006</v>
      </c>
      <c r="Y1498" s="227">
        <v>628415.45000000007</v>
      </c>
      <c r="Z1498" s="227">
        <v>704723.53</v>
      </c>
      <c r="AA1498" s="227">
        <v>799302.47</v>
      </c>
      <c r="AB1498" s="227">
        <v>885392.02</v>
      </c>
      <c r="AC1498" s="227">
        <v>956129.4</v>
      </c>
      <c r="AD1498" s="227">
        <v>1017625.55</v>
      </c>
      <c r="AE1498" s="226">
        <v>34686.03</v>
      </c>
      <c r="AF1498" s="227">
        <v>96404.5</v>
      </c>
      <c r="AG1498" s="227">
        <v>179040.62</v>
      </c>
      <c r="AH1498" s="227">
        <v>245131.89</v>
      </c>
      <c r="AI1498" s="227">
        <v>302607.38</v>
      </c>
      <c r="AJ1498" s="227">
        <v>372829.15</v>
      </c>
      <c r="AK1498" s="227">
        <v>408894.42</v>
      </c>
      <c r="AL1498" s="227">
        <v>436621.06</v>
      </c>
      <c r="AM1498" s="227">
        <v>496237.65</v>
      </c>
      <c r="AN1498" s="227">
        <v>552766.07999999996</v>
      </c>
      <c r="AO1498" s="227">
        <v>612547.83999999997</v>
      </c>
      <c r="AP1498" s="228">
        <v>643702.92000000004</v>
      </c>
      <c r="AQ1498" s="227"/>
    </row>
    <row r="1499" spans="1:43" s="13" customFormat="1" ht="12.75" outlineLevel="2" x14ac:dyDescent="0.2">
      <c r="A1499" s="360" t="s">
        <v>2107</v>
      </c>
      <c r="B1499" s="361" t="s">
        <v>2976</v>
      </c>
      <c r="C1499" s="362" t="s">
        <v>3742</v>
      </c>
      <c r="D1499" s="363"/>
      <c r="E1499" s="364"/>
      <c r="F1499" s="227">
        <v>340440.64</v>
      </c>
      <c r="G1499" s="227">
        <v>304540.33</v>
      </c>
      <c r="H1499" s="227">
        <f t="shared" si="162"/>
        <v>35900.31</v>
      </c>
      <c r="I1499" s="437">
        <f t="shared" si="163"/>
        <v>0.11788359853685058</v>
      </c>
      <c r="J1499" s="437"/>
      <c r="K1499" s="365"/>
      <c r="L1499" s="18">
        <v>304540.33</v>
      </c>
      <c r="M1499" s="234">
        <f t="shared" si="164"/>
        <v>35900.31</v>
      </c>
      <c r="N1499" s="365"/>
      <c r="O1499" s="18">
        <v>305675.99</v>
      </c>
      <c r="P1499" s="234">
        <f t="shared" si="165"/>
        <v>34764.650000000023</v>
      </c>
      <c r="Q1499" s="353"/>
      <c r="R1499" s="226">
        <v>220886.65</v>
      </c>
      <c r="S1499" s="226">
        <v>38233.89</v>
      </c>
      <c r="T1499" s="227">
        <v>61846.62</v>
      </c>
      <c r="U1499" s="227">
        <v>88623.05</v>
      </c>
      <c r="V1499" s="227">
        <v>115134.02</v>
      </c>
      <c r="W1499" s="227">
        <v>135435.67000000001</v>
      </c>
      <c r="X1499" s="227">
        <v>158873.45000000001</v>
      </c>
      <c r="Y1499" s="227">
        <v>186386.79</v>
      </c>
      <c r="Z1499" s="227">
        <v>208425.07</v>
      </c>
      <c r="AA1499" s="227">
        <v>231600.25</v>
      </c>
      <c r="AB1499" s="227">
        <v>253564.51</v>
      </c>
      <c r="AC1499" s="227">
        <v>277630.28000000003</v>
      </c>
      <c r="AD1499" s="227">
        <v>304540.33</v>
      </c>
      <c r="AE1499" s="226">
        <v>28926.760000000002</v>
      </c>
      <c r="AF1499" s="227">
        <v>55113.21</v>
      </c>
      <c r="AG1499" s="227">
        <v>81710.77</v>
      </c>
      <c r="AH1499" s="227">
        <v>110782.57</v>
      </c>
      <c r="AI1499" s="227">
        <v>136290.26999999999</v>
      </c>
      <c r="AJ1499" s="227">
        <v>165249.68</v>
      </c>
      <c r="AK1499" s="227">
        <v>194034.94</v>
      </c>
      <c r="AL1499" s="227">
        <v>224420.09</v>
      </c>
      <c r="AM1499" s="227">
        <v>249623.94</v>
      </c>
      <c r="AN1499" s="227">
        <v>278236.94</v>
      </c>
      <c r="AO1499" s="227">
        <v>305675.99</v>
      </c>
      <c r="AP1499" s="228">
        <v>340440.64</v>
      </c>
      <c r="AQ1499" s="227"/>
    </row>
    <row r="1500" spans="1:43" s="13" customFormat="1" ht="12.75" outlineLevel="2" x14ac:dyDescent="0.2">
      <c r="A1500" s="360" t="s">
        <v>2108</v>
      </c>
      <c r="B1500" s="361" t="s">
        <v>2977</v>
      </c>
      <c r="C1500" s="362" t="s">
        <v>3743</v>
      </c>
      <c r="D1500" s="363"/>
      <c r="E1500" s="364"/>
      <c r="F1500" s="227">
        <v>47077.97</v>
      </c>
      <c r="G1500" s="227">
        <v>74352.740000000005</v>
      </c>
      <c r="H1500" s="227">
        <f t="shared" si="162"/>
        <v>-27274.770000000004</v>
      </c>
      <c r="I1500" s="437">
        <f t="shared" si="163"/>
        <v>-0.36682938651621988</v>
      </c>
      <c r="J1500" s="437"/>
      <c r="K1500" s="365"/>
      <c r="L1500" s="18">
        <v>74352.740000000005</v>
      </c>
      <c r="M1500" s="234">
        <f t="shared" si="164"/>
        <v>-27274.770000000004</v>
      </c>
      <c r="N1500" s="365"/>
      <c r="O1500" s="18">
        <v>43826.81</v>
      </c>
      <c r="P1500" s="234">
        <f t="shared" si="165"/>
        <v>3251.1600000000035</v>
      </c>
      <c r="Q1500" s="353"/>
      <c r="R1500" s="226">
        <v>76360.786999999997</v>
      </c>
      <c r="S1500" s="226">
        <v>9471.14</v>
      </c>
      <c r="T1500" s="227">
        <v>13394.56</v>
      </c>
      <c r="U1500" s="227">
        <v>20204.84</v>
      </c>
      <c r="V1500" s="227">
        <v>26022.03</v>
      </c>
      <c r="W1500" s="227">
        <v>32026.190000000002</v>
      </c>
      <c r="X1500" s="227">
        <v>38002.33</v>
      </c>
      <c r="Y1500" s="227">
        <v>44521.42</v>
      </c>
      <c r="Z1500" s="227">
        <v>51610.29</v>
      </c>
      <c r="AA1500" s="227">
        <v>56366.64</v>
      </c>
      <c r="AB1500" s="227">
        <v>62786.37</v>
      </c>
      <c r="AC1500" s="227">
        <v>69885.25</v>
      </c>
      <c r="AD1500" s="227">
        <v>74352.740000000005</v>
      </c>
      <c r="AE1500" s="226">
        <v>6988.2</v>
      </c>
      <c r="AF1500" s="227">
        <v>12447.720000000001</v>
      </c>
      <c r="AG1500" s="227">
        <v>19263.560000000001</v>
      </c>
      <c r="AH1500" s="227">
        <v>24039.31</v>
      </c>
      <c r="AI1500" s="227">
        <v>28455.74</v>
      </c>
      <c r="AJ1500" s="227">
        <v>31456.440000000002</v>
      </c>
      <c r="AK1500" s="227">
        <v>35484.550000000003</v>
      </c>
      <c r="AL1500" s="227">
        <v>38613.93</v>
      </c>
      <c r="AM1500" s="227">
        <v>40835.07</v>
      </c>
      <c r="AN1500" s="227">
        <v>42659.62</v>
      </c>
      <c r="AO1500" s="227">
        <v>43826.81</v>
      </c>
      <c r="AP1500" s="228">
        <v>47077.97</v>
      </c>
      <c r="AQ1500" s="227"/>
    </row>
    <row r="1501" spans="1:43" s="13" customFormat="1" ht="12.75" outlineLevel="2" x14ac:dyDescent="0.2">
      <c r="A1501" s="360" t="s">
        <v>2109</v>
      </c>
      <c r="B1501" s="361" t="s">
        <v>2978</v>
      </c>
      <c r="C1501" s="362" t="s">
        <v>3744</v>
      </c>
      <c r="D1501" s="363"/>
      <c r="E1501" s="364"/>
      <c r="F1501" s="227">
        <v>0</v>
      </c>
      <c r="G1501" s="227">
        <v>0</v>
      </c>
      <c r="H1501" s="227">
        <f t="shared" si="162"/>
        <v>0</v>
      </c>
      <c r="I1501" s="437">
        <f t="shared" si="163"/>
        <v>0</v>
      </c>
      <c r="J1501" s="437"/>
      <c r="K1501" s="365"/>
      <c r="L1501" s="18">
        <v>0</v>
      </c>
      <c r="M1501" s="234">
        <f t="shared" si="164"/>
        <v>0</v>
      </c>
      <c r="N1501" s="365"/>
      <c r="O1501" s="18">
        <v>0</v>
      </c>
      <c r="P1501" s="234">
        <f t="shared" si="165"/>
        <v>0</v>
      </c>
      <c r="Q1501" s="353"/>
      <c r="R1501" s="226">
        <v>109108.09</v>
      </c>
      <c r="S1501" s="226">
        <v>0</v>
      </c>
      <c r="T1501" s="227">
        <v>0</v>
      </c>
      <c r="U1501" s="227">
        <v>0</v>
      </c>
      <c r="V1501" s="227">
        <v>0</v>
      </c>
      <c r="W1501" s="227">
        <v>0</v>
      </c>
      <c r="X1501" s="227">
        <v>0</v>
      </c>
      <c r="Y1501" s="227">
        <v>0</v>
      </c>
      <c r="Z1501" s="227">
        <v>0</v>
      </c>
      <c r="AA1501" s="227">
        <v>0</v>
      </c>
      <c r="AB1501" s="227">
        <v>0</v>
      </c>
      <c r="AC1501" s="227">
        <v>0</v>
      </c>
      <c r="AD1501" s="227">
        <v>0</v>
      </c>
      <c r="AE1501" s="226">
        <v>0</v>
      </c>
      <c r="AF1501" s="227">
        <v>0</v>
      </c>
      <c r="AG1501" s="227">
        <v>0</v>
      </c>
      <c r="AH1501" s="227">
        <v>0</v>
      </c>
      <c r="AI1501" s="227">
        <v>0</v>
      </c>
      <c r="AJ1501" s="227">
        <v>0</v>
      </c>
      <c r="AK1501" s="227">
        <v>0</v>
      </c>
      <c r="AL1501" s="227">
        <v>0</v>
      </c>
      <c r="AM1501" s="227">
        <v>0</v>
      </c>
      <c r="AN1501" s="227">
        <v>0</v>
      </c>
      <c r="AO1501" s="227">
        <v>0</v>
      </c>
      <c r="AP1501" s="228">
        <v>0</v>
      </c>
      <c r="AQ1501" s="227"/>
    </row>
    <row r="1502" spans="1:43" s="13" customFormat="1" ht="12.75" outlineLevel="2" x14ac:dyDescent="0.2">
      <c r="A1502" s="360" t="s">
        <v>2110</v>
      </c>
      <c r="B1502" s="361" t="s">
        <v>2979</v>
      </c>
      <c r="C1502" s="362" t="s">
        <v>3745</v>
      </c>
      <c r="D1502" s="363"/>
      <c r="E1502" s="364"/>
      <c r="F1502" s="227">
        <v>2744276.92</v>
      </c>
      <c r="G1502" s="227">
        <v>0</v>
      </c>
      <c r="H1502" s="227">
        <f t="shared" si="162"/>
        <v>2744276.92</v>
      </c>
      <c r="I1502" s="437" t="str">
        <f t="shared" si="163"/>
        <v>N.M.</v>
      </c>
      <c r="J1502" s="437"/>
      <c r="K1502" s="365"/>
      <c r="L1502" s="18">
        <v>0</v>
      </c>
      <c r="M1502" s="234">
        <f t="shared" si="164"/>
        <v>2744276.92</v>
      </c>
      <c r="N1502" s="365"/>
      <c r="O1502" s="18">
        <v>2363040.19</v>
      </c>
      <c r="P1502" s="234">
        <f t="shared" si="165"/>
        <v>381236.73</v>
      </c>
      <c r="Q1502" s="353"/>
      <c r="R1502" s="226">
        <v>0</v>
      </c>
      <c r="S1502" s="226">
        <v>0</v>
      </c>
      <c r="T1502" s="227">
        <v>0</v>
      </c>
      <c r="U1502" s="227">
        <v>0</v>
      </c>
      <c r="V1502" s="227">
        <v>0</v>
      </c>
      <c r="W1502" s="227">
        <v>0</v>
      </c>
      <c r="X1502" s="227">
        <v>0</v>
      </c>
      <c r="Y1502" s="227">
        <v>0</v>
      </c>
      <c r="Z1502" s="227">
        <v>0</v>
      </c>
      <c r="AA1502" s="227">
        <v>0</v>
      </c>
      <c r="AB1502" s="227">
        <v>0</v>
      </c>
      <c r="AC1502" s="227">
        <v>0</v>
      </c>
      <c r="AD1502" s="227">
        <v>0</v>
      </c>
      <c r="AE1502" s="226">
        <v>0</v>
      </c>
      <c r="AF1502" s="227">
        <v>0</v>
      </c>
      <c r="AG1502" s="227">
        <v>865638.72</v>
      </c>
      <c r="AH1502" s="227">
        <v>893546.70000000007</v>
      </c>
      <c r="AI1502" s="227">
        <v>894643.87</v>
      </c>
      <c r="AJ1502" s="227">
        <v>1202794.17</v>
      </c>
      <c r="AK1502" s="227">
        <v>1494619.87</v>
      </c>
      <c r="AL1502" s="227">
        <v>1694177.96</v>
      </c>
      <c r="AM1502" s="227">
        <v>1900718.3</v>
      </c>
      <c r="AN1502" s="227">
        <v>2060840.56</v>
      </c>
      <c r="AO1502" s="227">
        <v>2363040.19</v>
      </c>
      <c r="AP1502" s="228">
        <v>2744276.92</v>
      </c>
      <c r="AQ1502" s="227"/>
    </row>
    <row r="1503" spans="1:43" s="13" customFormat="1" ht="12.75" outlineLevel="2" x14ac:dyDescent="0.2">
      <c r="A1503" s="360" t="s">
        <v>2111</v>
      </c>
      <c r="B1503" s="361" t="s">
        <v>2980</v>
      </c>
      <c r="C1503" s="362" t="s">
        <v>3746</v>
      </c>
      <c r="D1503" s="363"/>
      <c r="E1503" s="364"/>
      <c r="F1503" s="227">
        <v>555704.01</v>
      </c>
      <c r="G1503" s="227">
        <v>-36810.080000000002</v>
      </c>
      <c r="H1503" s="227">
        <f t="shared" si="162"/>
        <v>592514.09</v>
      </c>
      <c r="I1503" s="437" t="str">
        <f t="shared" si="163"/>
        <v>N.M.</v>
      </c>
      <c r="J1503" s="437"/>
      <c r="K1503" s="365"/>
      <c r="L1503" s="18">
        <v>-36810.080000000002</v>
      </c>
      <c r="M1503" s="234">
        <f t="shared" si="164"/>
        <v>592514.09</v>
      </c>
      <c r="N1503" s="365"/>
      <c r="O1503" s="18">
        <v>616412.63</v>
      </c>
      <c r="P1503" s="234">
        <f t="shared" si="165"/>
        <v>-60708.619999999995</v>
      </c>
      <c r="Q1503" s="353"/>
      <c r="R1503" s="226">
        <v>-88289.34</v>
      </c>
      <c r="S1503" s="226">
        <v>-1134.0899999999999</v>
      </c>
      <c r="T1503" s="227">
        <v>941.42000000000007</v>
      </c>
      <c r="U1503" s="227">
        <v>-59444.21</v>
      </c>
      <c r="V1503" s="227">
        <v>-72393.009999999995</v>
      </c>
      <c r="W1503" s="227">
        <v>-75818.930000000008</v>
      </c>
      <c r="X1503" s="227">
        <v>-76471.430000000008</v>
      </c>
      <c r="Y1503" s="227">
        <v>-25312.240000000002</v>
      </c>
      <c r="Z1503" s="227">
        <v>-29326.920000000002</v>
      </c>
      <c r="AA1503" s="227">
        <v>-31576.86</v>
      </c>
      <c r="AB1503" s="227">
        <v>-34156.090000000004</v>
      </c>
      <c r="AC1503" s="227">
        <v>-38739.71</v>
      </c>
      <c r="AD1503" s="227">
        <v>-36810.080000000002</v>
      </c>
      <c r="AE1503" s="226">
        <v>-1601.3600000000001</v>
      </c>
      <c r="AF1503" s="227">
        <v>1054504.27</v>
      </c>
      <c r="AG1503" s="227">
        <v>3053.62</v>
      </c>
      <c r="AH1503" s="227">
        <v>1875.05</v>
      </c>
      <c r="AI1503" s="227">
        <v>86549.2</v>
      </c>
      <c r="AJ1503" s="227">
        <v>98095.13</v>
      </c>
      <c r="AK1503" s="227">
        <v>147075.55000000002</v>
      </c>
      <c r="AL1503" s="227">
        <v>140969.80000000002</v>
      </c>
      <c r="AM1503" s="227">
        <v>149038.74</v>
      </c>
      <c r="AN1503" s="227">
        <v>147768.47</v>
      </c>
      <c r="AO1503" s="227">
        <v>616412.63</v>
      </c>
      <c r="AP1503" s="228">
        <v>555704.01</v>
      </c>
      <c r="AQ1503" s="227"/>
    </row>
    <row r="1504" spans="1:43" s="13" customFormat="1" ht="12.75" outlineLevel="2" x14ac:dyDescent="0.2">
      <c r="A1504" s="360" t="s">
        <v>2112</v>
      </c>
      <c r="B1504" s="361" t="s">
        <v>2981</v>
      </c>
      <c r="C1504" s="362" t="s">
        <v>3747</v>
      </c>
      <c r="D1504" s="363"/>
      <c r="E1504" s="364"/>
      <c r="F1504" s="227">
        <v>17532.07</v>
      </c>
      <c r="G1504" s="227">
        <v>26768.58</v>
      </c>
      <c r="H1504" s="227">
        <f t="shared" si="162"/>
        <v>-9236.510000000002</v>
      </c>
      <c r="I1504" s="437">
        <f t="shared" si="163"/>
        <v>-0.34505042852478546</v>
      </c>
      <c r="J1504" s="437"/>
      <c r="K1504" s="365"/>
      <c r="L1504" s="18">
        <v>26768.58</v>
      </c>
      <c r="M1504" s="234">
        <f t="shared" si="164"/>
        <v>-9236.510000000002</v>
      </c>
      <c r="N1504" s="365"/>
      <c r="O1504" s="18">
        <v>15532.29</v>
      </c>
      <c r="P1504" s="234">
        <f t="shared" si="165"/>
        <v>1999.7799999999988</v>
      </c>
      <c r="Q1504" s="353"/>
      <c r="R1504" s="226">
        <v>25348.21</v>
      </c>
      <c r="S1504" s="226">
        <v>1102.78</v>
      </c>
      <c r="T1504" s="227">
        <v>5940.96</v>
      </c>
      <c r="U1504" s="227">
        <v>7298.59</v>
      </c>
      <c r="V1504" s="227">
        <v>8677.8700000000008</v>
      </c>
      <c r="W1504" s="227">
        <v>18141.920000000002</v>
      </c>
      <c r="X1504" s="227">
        <v>19352.29</v>
      </c>
      <c r="Y1504" s="227">
        <v>20780.8</v>
      </c>
      <c r="Z1504" s="227">
        <v>21858.89</v>
      </c>
      <c r="AA1504" s="227">
        <v>23243.600000000002</v>
      </c>
      <c r="AB1504" s="227">
        <v>24880.46</v>
      </c>
      <c r="AC1504" s="227">
        <v>25922.47</v>
      </c>
      <c r="AD1504" s="227">
        <v>26768.58</v>
      </c>
      <c r="AE1504" s="226">
        <v>1185.3900000000001</v>
      </c>
      <c r="AF1504" s="227">
        <v>2237.44</v>
      </c>
      <c r="AG1504" s="227">
        <v>6716.51</v>
      </c>
      <c r="AH1504" s="227">
        <v>7969.1500000000005</v>
      </c>
      <c r="AI1504" s="227">
        <v>9018.5</v>
      </c>
      <c r="AJ1504" s="227">
        <v>10215.200000000001</v>
      </c>
      <c r="AK1504" s="227">
        <v>11467.74</v>
      </c>
      <c r="AL1504" s="227">
        <v>12478.95</v>
      </c>
      <c r="AM1504" s="227">
        <v>13614.02</v>
      </c>
      <c r="AN1504" s="227">
        <v>14652.37</v>
      </c>
      <c r="AO1504" s="227">
        <v>15532.29</v>
      </c>
      <c r="AP1504" s="228">
        <v>17532.07</v>
      </c>
      <c r="AQ1504" s="227"/>
    </row>
    <row r="1505" spans="1:43" s="13" customFormat="1" ht="12.75" outlineLevel="2" x14ac:dyDescent="0.2">
      <c r="A1505" s="360" t="s">
        <v>2113</v>
      </c>
      <c r="B1505" s="361" t="s">
        <v>2982</v>
      </c>
      <c r="C1505" s="362" t="s">
        <v>3748</v>
      </c>
      <c r="D1505" s="363"/>
      <c r="E1505" s="364"/>
      <c r="F1505" s="227">
        <v>164653.18</v>
      </c>
      <c r="G1505" s="227">
        <v>43142.35</v>
      </c>
      <c r="H1505" s="227">
        <f t="shared" si="162"/>
        <v>121510.82999999999</v>
      </c>
      <c r="I1505" s="437">
        <f t="shared" si="163"/>
        <v>2.81650930002654</v>
      </c>
      <c r="J1505" s="437"/>
      <c r="K1505" s="365"/>
      <c r="L1505" s="18">
        <v>43142.35</v>
      </c>
      <c r="M1505" s="234">
        <f t="shared" si="164"/>
        <v>121510.82999999999</v>
      </c>
      <c r="N1505" s="365"/>
      <c r="O1505" s="18">
        <v>163058.47</v>
      </c>
      <c r="P1505" s="234">
        <f t="shared" si="165"/>
        <v>1594.7099999999919</v>
      </c>
      <c r="Q1505" s="353"/>
      <c r="R1505" s="226">
        <v>-99022.850999999995</v>
      </c>
      <c r="S1505" s="226">
        <v>3762.59</v>
      </c>
      <c r="T1505" s="227">
        <v>6486.18</v>
      </c>
      <c r="U1505" s="227">
        <v>10657.880000000001</v>
      </c>
      <c r="V1505" s="227">
        <v>15410.28</v>
      </c>
      <c r="W1505" s="227">
        <v>18127.240000000002</v>
      </c>
      <c r="X1505" s="227">
        <v>20934.23</v>
      </c>
      <c r="Y1505" s="227">
        <v>23427.350000000002</v>
      </c>
      <c r="Z1505" s="227">
        <v>28547.02</v>
      </c>
      <c r="AA1505" s="227">
        <v>32137.89</v>
      </c>
      <c r="AB1505" s="227">
        <v>36387.660000000003</v>
      </c>
      <c r="AC1505" s="227">
        <v>40981.53</v>
      </c>
      <c r="AD1505" s="227">
        <v>43142.35</v>
      </c>
      <c r="AE1505" s="226">
        <v>4130.22</v>
      </c>
      <c r="AF1505" s="227">
        <v>145286.88</v>
      </c>
      <c r="AG1505" s="227">
        <v>147521.28</v>
      </c>
      <c r="AH1505" s="227">
        <v>150396.43</v>
      </c>
      <c r="AI1505" s="227">
        <v>152359.67000000001</v>
      </c>
      <c r="AJ1505" s="227">
        <v>155848.42000000001</v>
      </c>
      <c r="AK1505" s="227">
        <v>157110.06</v>
      </c>
      <c r="AL1505" s="227">
        <v>159005.32</v>
      </c>
      <c r="AM1505" s="227">
        <v>160236.08000000002</v>
      </c>
      <c r="AN1505" s="227">
        <v>161684.20000000001</v>
      </c>
      <c r="AO1505" s="227">
        <v>163058.47</v>
      </c>
      <c r="AP1505" s="228">
        <v>164653.18</v>
      </c>
      <c r="AQ1505" s="227"/>
    </row>
    <row r="1506" spans="1:43" s="13" customFormat="1" ht="12.75" outlineLevel="2" x14ac:dyDescent="0.2">
      <c r="A1506" s="360" t="s">
        <v>2114</v>
      </c>
      <c r="B1506" s="361" t="s">
        <v>2983</v>
      </c>
      <c r="C1506" s="362" t="s">
        <v>3749</v>
      </c>
      <c r="D1506" s="363"/>
      <c r="E1506" s="364"/>
      <c r="F1506" s="227">
        <v>0</v>
      </c>
      <c r="G1506" s="227">
        <v>0</v>
      </c>
      <c r="H1506" s="227">
        <f t="shared" si="162"/>
        <v>0</v>
      </c>
      <c r="I1506" s="437">
        <f t="shared" si="163"/>
        <v>0</v>
      </c>
      <c r="J1506" s="437"/>
      <c r="K1506" s="365"/>
      <c r="L1506" s="18">
        <v>0</v>
      </c>
      <c r="M1506" s="234">
        <f t="shared" si="164"/>
        <v>0</v>
      </c>
      <c r="N1506" s="365"/>
      <c r="O1506" s="18">
        <v>0</v>
      </c>
      <c r="P1506" s="234">
        <f t="shared" si="165"/>
        <v>0</v>
      </c>
      <c r="Q1506" s="353"/>
      <c r="R1506" s="226">
        <v>0</v>
      </c>
      <c r="S1506" s="226">
        <v>0</v>
      </c>
      <c r="T1506" s="227">
        <v>0</v>
      </c>
      <c r="U1506" s="227">
        <v>0</v>
      </c>
      <c r="V1506" s="227">
        <v>0</v>
      </c>
      <c r="W1506" s="227">
        <v>0</v>
      </c>
      <c r="X1506" s="227">
        <v>0</v>
      </c>
      <c r="Y1506" s="227">
        <v>0</v>
      </c>
      <c r="Z1506" s="227">
        <v>0</v>
      </c>
      <c r="AA1506" s="227">
        <v>0</v>
      </c>
      <c r="AB1506" s="227">
        <v>0</v>
      </c>
      <c r="AC1506" s="227">
        <v>0</v>
      </c>
      <c r="AD1506" s="227">
        <v>0</v>
      </c>
      <c r="AE1506" s="226">
        <v>0</v>
      </c>
      <c r="AF1506" s="227">
        <v>15.9</v>
      </c>
      <c r="AG1506" s="227">
        <v>0</v>
      </c>
      <c r="AH1506" s="227">
        <v>0</v>
      </c>
      <c r="AI1506" s="227">
        <v>0</v>
      </c>
      <c r="AJ1506" s="227">
        <v>0</v>
      </c>
      <c r="AK1506" s="227">
        <v>0</v>
      </c>
      <c r="AL1506" s="227">
        <v>0</v>
      </c>
      <c r="AM1506" s="227">
        <v>0</v>
      </c>
      <c r="AN1506" s="227">
        <v>0</v>
      </c>
      <c r="AO1506" s="227">
        <v>0</v>
      </c>
      <c r="AP1506" s="228">
        <v>0</v>
      </c>
      <c r="AQ1506" s="227"/>
    </row>
    <row r="1507" spans="1:43" s="13" customFormat="1" ht="12.75" outlineLevel="2" x14ac:dyDescent="0.2">
      <c r="A1507" s="360" t="s">
        <v>2115</v>
      </c>
      <c r="B1507" s="361" t="s">
        <v>2984</v>
      </c>
      <c r="C1507" s="362" t="s">
        <v>3750</v>
      </c>
      <c r="D1507" s="363"/>
      <c r="E1507" s="364"/>
      <c r="F1507" s="227">
        <v>1040651.43</v>
      </c>
      <c r="G1507" s="227">
        <v>1079854.78</v>
      </c>
      <c r="H1507" s="227">
        <f t="shared" si="162"/>
        <v>-39203.349999999977</v>
      </c>
      <c r="I1507" s="437">
        <f t="shared" si="163"/>
        <v>-3.6304279729168748E-2</v>
      </c>
      <c r="J1507" s="437"/>
      <c r="K1507" s="365"/>
      <c r="L1507" s="18">
        <v>1079854.78</v>
      </c>
      <c r="M1507" s="234">
        <f t="shared" si="164"/>
        <v>-39203.349999999977</v>
      </c>
      <c r="N1507" s="365"/>
      <c r="O1507" s="18">
        <v>953986.03</v>
      </c>
      <c r="P1507" s="234">
        <f t="shared" si="165"/>
        <v>86665.400000000023</v>
      </c>
      <c r="Q1507" s="353"/>
      <c r="R1507" s="226">
        <v>1026757.581</v>
      </c>
      <c r="S1507" s="226">
        <v>91652.71</v>
      </c>
      <c r="T1507" s="227">
        <v>172075.39</v>
      </c>
      <c r="U1507" s="227">
        <v>264575.84000000003</v>
      </c>
      <c r="V1507" s="227">
        <v>359015.3</v>
      </c>
      <c r="W1507" s="227">
        <v>446804.04000000004</v>
      </c>
      <c r="X1507" s="227">
        <v>540150.69999999995</v>
      </c>
      <c r="Y1507" s="227">
        <v>629621.6</v>
      </c>
      <c r="Z1507" s="227">
        <v>722655.6</v>
      </c>
      <c r="AA1507" s="227">
        <v>815378.09</v>
      </c>
      <c r="AB1507" s="227">
        <v>906985.33000000007</v>
      </c>
      <c r="AC1507" s="227">
        <v>996808.22</v>
      </c>
      <c r="AD1507" s="227">
        <v>1079854.78</v>
      </c>
      <c r="AE1507" s="226">
        <v>89611.32</v>
      </c>
      <c r="AF1507" s="227">
        <v>180683.91</v>
      </c>
      <c r="AG1507" s="227">
        <v>270334.86</v>
      </c>
      <c r="AH1507" s="227">
        <v>361023.53</v>
      </c>
      <c r="AI1507" s="227">
        <v>445677.17</v>
      </c>
      <c r="AJ1507" s="227">
        <v>528151.62</v>
      </c>
      <c r="AK1507" s="227">
        <v>614218.71</v>
      </c>
      <c r="AL1507" s="227">
        <v>699567.33</v>
      </c>
      <c r="AM1507" s="227">
        <v>787503.84</v>
      </c>
      <c r="AN1507" s="227">
        <v>870190.97</v>
      </c>
      <c r="AO1507" s="227">
        <v>953986.03</v>
      </c>
      <c r="AP1507" s="228">
        <v>1040651.43</v>
      </c>
      <c r="AQ1507" s="227"/>
    </row>
    <row r="1508" spans="1:43" s="13" customFormat="1" ht="12.75" outlineLevel="2" x14ac:dyDescent="0.2">
      <c r="A1508" s="360" t="s">
        <v>2116</v>
      </c>
      <c r="B1508" s="361" t="s">
        <v>2985</v>
      </c>
      <c r="C1508" s="362" t="s">
        <v>3751</v>
      </c>
      <c r="D1508" s="363"/>
      <c r="E1508" s="364"/>
      <c r="F1508" s="227">
        <v>0</v>
      </c>
      <c r="G1508" s="227">
        <v>0</v>
      </c>
      <c r="H1508" s="227">
        <f t="shared" si="162"/>
        <v>0</v>
      </c>
      <c r="I1508" s="437">
        <f t="shared" si="163"/>
        <v>0</v>
      </c>
      <c r="J1508" s="437"/>
      <c r="K1508" s="365"/>
      <c r="L1508" s="18">
        <v>0</v>
      </c>
      <c r="M1508" s="234">
        <f t="shared" si="164"/>
        <v>0</v>
      </c>
      <c r="N1508" s="365"/>
      <c r="O1508" s="18">
        <v>0</v>
      </c>
      <c r="P1508" s="234">
        <f t="shared" si="165"/>
        <v>0</v>
      </c>
      <c r="Q1508" s="353"/>
      <c r="R1508" s="226">
        <v>0</v>
      </c>
      <c r="S1508" s="226">
        <v>0</v>
      </c>
      <c r="T1508" s="227">
        <v>0</v>
      </c>
      <c r="U1508" s="227">
        <v>0</v>
      </c>
      <c r="V1508" s="227">
        <v>0</v>
      </c>
      <c r="W1508" s="227">
        <v>0</v>
      </c>
      <c r="X1508" s="227">
        <v>0</v>
      </c>
      <c r="Y1508" s="227">
        <v>0</v>
      </c>
      <c r="Z1508" s="227">
        <v>8.94</v>
      </c>
      <c r="AA1508" s="227">
        <v>0</v>
      </c>
      <c r="AB1508" s="227">
        <v>0</v>
      </c>
      <c r="AC1508" s="227">
        <v>0</v>
      </c>
      <c r="AD1508" s="227">
        <v>0</v>
      </c>
      <c r="AE1508" s="226">
        <v>0</v>
      </c>
      <c r="AF1508" s="227">
        <v>0</v>
      </c>
      <c r="AG1508" s="227">
        <v>0</v>
      </c>
      <c r="AH1508" s="227">
        <v>0</v>
      </c>
      <c r="AI1508" s="227">
        <v>0</v>
      </c>
      <c r="AJ1508" s="227">
        <v>0</v>
      </c>
      <c r="AK1508" s="227">
        <v>0</v>
      </c>
      <c r="AL1508" s="227">
        <v>0</v>
      </c>
      <c r="AM1508" s="227">
        <v>0</v>
      </c>
      <c r="AN1508" s="227">
        <v>0</v>
      </c>
      <c r="AO1508" s="227">
        <v>0</v>
      </c>
      <c r="AP1508" s="228">
        <v>0</v>
      </c>
      <c r="AQ1508" s="227"/>
    </row>
    <row r="1509" spans="1:43" s="13" customFormat="1" ht="12.75" outlineLevel="2" x14ac:dyDescent="0.2">
      <c r="A1509" s="360" t="s">
        <v>2117</v>
      </c>
      <c r="B1509" s="361" t="s">
        <v>2986</v>
      </c>
      <c r="C1509" s="362" t="s">
        <v>3752</v>
      </c>
      <c r="D1509" s="363"/>
      <c r="E1509" s="364"/>
      <c r="F1509" s="227">
        <v>269333.39</v>
      </c>
      <c r="G1509" s="227">
        <v>272045.90000000002</v>
      </c>
      <c r="H1509" s="227">
        <f t="shared" si="162"/>
        <v>-2712.5100000000093</v>
      </c>
      <c r="I1509" s="437">
        <f t="shared" si="163"/>
        <v>-9.9707806660567534E-3</v>
      </c>
      <c r="J1509" s="437"/>
      <c r="K1509" s="365"/>
      <c r="L1509" s="18">
        <v>272045.90000000002</v>
      </c>
      <c r="M1509" s="234">
        <f t="shared" si="164"/>
        <v>-2712.5100000000093</v>
      </c>
      <c r="N1509" s="365"/>
      <c r="O1509" s="18">
        <v>241607.56</v>
      </c>
      <c r="P1509" s="234">
        <f t="shared" si="165"/>
        <v>27725.830000000016</v>
      </c>
      <c r="Q1509" s="353"/>
      <c r="R1509" s="226">
        <v>233801.64</v>
      </c>
      <c r="S1509" s="226">
        <v>42367.28</v>
      </c>
      <c r="T1509" s="227">
        <v>74319</v>
      </c>
      <c r="U1509" s="227">
        <v>100687.62</v>
      </c>
      <c r="V1509" s="227">
        <v>118883.3</v>
      </c>
      <c r="W1509" s="227">
        <v>134477.59</v>
      </c>
      <c r="X1509" s="227">
        <v>151247.39000000001</v>
      </c>
      <c r="Y1509" s="227">
        <v>171981.4</v>
      </c>
      <c r="Z1509" s="227">
        <v>192960.57</v>
      </c>
      <c r="AA1509" s="227">
        <v>214556.42</v>
      </c>
      <c r="AB1509" s="227">
        <v>229565.86000000002</v>
      </c>
      <c r="AC1509" s="227">
        <v>246312.72</v>
      </c>
      <c r="AD1509" s="227">
        <v>272045.90000000002</v>
      </c>
      <c r="AE1509" s="226">
        <v>28980.83</v>
      </c>
      <c r="AF1509" s="227">
        <v>62099.94</v>
      </c>
      <c r="AG1509" s="227">
        <v>86211.39</v>
      </c>
      <c r="AH1509" s="227">
        <v>105984.72</v>
      </c>
      <c r="AI1509" s="227">
        <v>122612.89</v>
      </c>
      <c r="AJ1509" s="227">
        <v>140982.5</v>
      </c>
      <c r="AK1509" s="227">
        <v>162968.38</v>
      </c>
      <c r="AL1509" s="227">
        <v>187008.91</v>
      </c>
      <c r="AM1509" s="227">
        <v>207375.86000000002</v>
      </c>
      <c r="AN1509" s="227">
        <v>223477.45</v>
      </c>
      <c r="AO1509" s="227">
        <v>241607.56</v>
      </c>
      <c r="AP1509" s="228">
        <v>269333.39</v>
      </c>
      <c r="AQ1509" s="227"/>
    </row>
    <row r="1510" spans="1:43" s="13" customFormat="1" ht="12.75" outlineLevel="2" x14ac:dyDescent="0.2">
      <c r="A1510" s="360" t="s">
        <v>2118</v>
      </c>
      <c r="B1510" s="361" t="s">
        <v>2987</v>
      </c>
      <c r="C1510" s="362" t="s">
        <v>3753</v>
      </c>
      <c r="D1510" s="363"/>
      <c r="E1510" s="364"/>
      <c r="F1510" s="227">
        <v>31067.190000000002</v>
      </c>
      <c r="G1510" s="227">
        <v>94778.8</v>
      </c>
      <c r="H1510" s="227">
        <f t="shared" si="162"/>
        <v>-63711.61</v>
      </c>
      <c r="I1510" s="437">
        <f t="shared" si="163"/>
        <v>-0.67221372290005776</v>
      </c>
      <c r="J1510" s="437"/>
      <c r="K1510" s="365"/>
      <c r="L1510" s="18">
        <v>94778.8</v>
      </c>
      <c r="M1510" s="234">
        <f t="shared" si="164"/>
        <v>-63711.61</v>
      </c>
      <c r="N1510" s="365"/>
      <c r="O1510" s="18">
        <v>30817.200000000001</v>
      </c>
      <c r="P1510" s="234">
        <f t="shared" si="165"/>
        <v>249.9900000000016</v>
      </c>
      <c r="Q1510" s="353"/>
      <c r="R1510" s="226">
        <v>162565</v>
      </c>
      <c r="S1510" s="226">
        <v>0</v>
      </c>
      <c r="T1510" s="227">
        <v>10000</v>
      </c>
      <c r="U1510" s="227">
        <v>10000</v>
      </c>
      <c r="V1510" s="227">
        <v>10000</v>
      </c>
      <c r="W1510" s="227">
        <v>10000</v>
      </c>
      <c r="X1510" s="227">
        <v>10000</v>
      </c>
      <c r="Y1510" s="227">
        <v>10000</v>
      </c>
      <c r="Z1510" s="227">
        <v>10000</v>
      </c>
      <c r="AA1510" s="227">
        <v>10000</v>
      </c>
      <c r="AB1510" s="227">
        <v>10000</v>
      </c>
      <c r="AC1510" s="227">
        <v>10000</v>
      </c>
      <c r="AD1510" s="227">
        <v>94778.8</v>
      </c>
      <c r="AE1510" s="226">
        <v>0</v>
      </c>
      <c r="AF1510" s="227">
        <v>0</v>
      </c>
      <c r="AG1510" s="227">
        <v>12975</v>
      </c>
      <c r="AH1510" s="227">
        <v>12975</v>
      </c>
      <c r="AI1510" s="227">
        <v>20162.5</v>
      </c>
      <c r="AJ1510" s="227">
        <v>23287.5</v>
      </c>
      <c r="AK1510" s="227">
        <v>23287.5</v>
      </c>
      <c r="AL1510" s="227">
        <v>30817.200000000001</v>
      </c>
      <c r="AM1510" s="227">
        <v>30817.200000000001</v>
      </c>
      <c r="AN1510" s="227">
        <v>30817.200000000001</v>
      </c>
      <c r="AO1510" s="227">
        <v>30817.200000000001</v>
      </c>
      <c r="AP1510" s="228">
        <v>31067.190000000002</v>
      </c>
      <c r="AQ1510" s="227"/>
    </row>
    <row r="1511" spans="1:43" s="13" customFormat="1" ht="12.75" outlineLevel="2" x14ac:dyDescent="0.2">
      <c r="A1511" s="360" t="s">
        <v>2119</v>
      </c>
      <c r="B1511" s="361" t="s">
        <v>2988</v>
      </c>
      <c r="C1511" s="362" t="s">
        <v>3754</v>
      </c>
      <c r="D1511" s="363"/>
      <c r="E1511" s="364"/>
      <c r="F1511" s="227">
        <v>32119.05</v>
      </c>
      <c r="G1511" s="227">
        <v>32640.59</v>
      </c>
      <c r="H1511" s="227">
        <f t="shared" si="162"/>
        <v>-521.54000000000087</v>
      </c>
      <c r="I1511" s="437">
        <f t="shared" si="163"/>
        <v>-1.5978265098762028E-2</v>
      </c>
      <c r="J1511" s="437"/>
      <c r="K1511" s="365"/>
      <c r="L1511" s="18">
        <v>32640.59</v>
      </c>
      <c r="M1511" s="234">
        <f t="shared" si="164"/>
        <v>-521.54000000000087</v>
      </c>
      <c r="N1511" s="365"/>
      <c r="O1511" s="18">
        <v>31028.81</v>
      </c>
      <c r="P1511" s="234">
        <f t="shared" si="165"/>
        <v>1090.239999999998</v>
      </c>
      <c r="Q1511" s="353"/>
      <c r="R1511" s="226">
        <v>36340.53</v>
      </c>
      <c r="S1511" s="226">
        <v>1977.95</v>
      </c>
      <c r="T1511" s="227">
        <v>2481.5100000000002</v>
      </c>
      <c r="U1511" s="227">
        <v>5395.29</v>
      </c>
      <c r="V1511" s="227">
        <v>8837.630000000001</v>
      </c>
      <c r="W1511" s="227">
        <v>17143.59</v>
      </c>
      <c r="X1511" s="227">
        <v>19358.580000000002</v>
      </c>
      <c r="Y1511" s="227">
        <v>23299.89</v>
      </c>
      <c r="Z1511" s="227">
        <v>25252.38</v>
      </c>
      <c r="AA1511" s="227">
        <v>26369.25</v>
      </c>
      <c r="AB1511" s="227">
        <v>28017.47</v>
      </c>
      <c r="AC1511" s="227">
        <v>32096.39</v>
      </c>
      <c r="AD1511" s="227">
        <v>32640.59</v>
      </c>
      <c r="AE1511" s="226">
        <v>1414.56</v>
      </c>
      <c r="AF1511" s="227">
        <v>3841.02</v>
      </c>
      <c r="AG1511" s="227">
        <v>5877.7300000000005</v>
      </c>
      <c r="AH1511" s="227">
        <v>10656.31</v>
      </c>
      <c r="AI1511" s="227">
        <v>12681.75</v>
      </c>
      <c r="AJ1511" s="227">
        <v>14869.36</v>
      </c>
      <c r="AK1511" s="227">
        <v>16015.210000000001</v>
      </c>
      <c r="AL1511" s="227">
        <v>17969.48</v>
      </c>
      <c r="AM1511" s="227">
        <v>24322.5</v>
      </c>
      <c r="AN1511" s="227">
        <v>28304.02</v>
      </c>
      <c r="AO1511" s="227">
        <v>31028.81</v>
      </c>
      <c r="AP1511" s="228">
        <v>32119.05</v>
      </c>
      <c r="AQ1511" s="227"/>
    </row>
    <row r="1512" spans="1:43" s="13" customFormat="1" ht="12.75" outlineLevel="2" x14ac:dyDescent="0.2">
      <c r="A1512" s="360" t="s">
        <v>2120</v>
      </c>
      <c r="B1512" s="361" t="s">
        <v>2989</v>
      </c>
      <c r="C1512" s="362" t="s">
        <v>3755</v>
      </c>
      <c r="D1512" s="363"/>
      <c r="E1512" s="364"/>
      <c r="F1512" s="227">
        <v>0</v>
      </c>
      <c r="G1512" s="227">
        <v>3666.17</v>
      </c>
      <c r="H1512" s="227">
        <f t="shared" si="162"/>
        <v>-3666.17</v>
      </c>
      <c r="I1512" s="437" t="str">
        <f t="shared" si="163"/>
        <v>N.M.</v>
      </c>
      <c r="J1512" s="437"/>
      <c r="K1512" s="365"/>
      <c r="L1512" s="18">
        <v>3666.17</v>
      </c>
      <c r="M1512" s="234">
        <f t="shared" si="164"/>
        <v>-3666.17</v>
      </c>
      <c r="N1512" s="365"/>
      <c r="O1512" s="18">
        <v>0</v>
      </c>
      <c r="P1512" s="234">
        <f t="shared" si="165"/>
        <v>0</v>
      </c>
      <c r="Q1512" s="353"/>
      <c r="R1512" s="226">
        <v>5281.36</v>
      </c>
      <c r="S1512" s="226">
        <v>813.17000000000007</v>
      </c>
      <c r="T1512" s="227">
        <v>1267.7</v>
      </c>
      <c r="U1512" s="227">
        <v>1874.66</v>
      </c>
      <c r="V1512" s="227">
        <v>2425.73</v>
      </c>
      <c r="W1512" s="227">
        <v>3131.88</v>
      </c>
      <c r="X1512" s="227">
        <v>3544.58</v>
      </c>
      <c r="Y1512" s="227">
        <v>3734.4300000000003</v>
      </c>
      <c r="Z1512" s="227">
        <v>3680.41</v>
      </c>
      <c r="AA1512" s="227">
        <v>3680.41</v>
      </c>
      <c r="AB1512" s="227">
        <v>3666.17</v>
      </c>
      <c r="AC1512" s="227">
        <v>3666.17</v>
      </c>
      <c r="AD1512" s="227">
        <v>3666.17</v>
      </c>
      <c r="AE1512" s="226">
        <v>0</v>
      </c>
      <c r="AF1512" s="227">
        <v>0</v>
      </c>
      <c r="AG1512" s="227">
        <v>0</v>
      </c>
      <c r="AH1512" s="227">
        <v>0</v>
      </c>
      <c r="AI1512" s="227">
        <v>0</v>
      </c>
      <c r="AJ1512" s="227">
        <v>0</v>
      </c>
      <c r="AK1512" s="227">
        <v>0</v>
      </c>
      <c r="AL1512" s="227">
        <v>0</v>
      </c>
      <c r="AM1512" s="227">
        <v>0</v>
      </c>
      <c r="AN1512" s="227">
        <v>0</v>
      </c>
      <c r="AO1512" s="227">
        <v>0</v>
      </c>
      <c r="AP1512" s="228">
        <v>0</v>
      </c>
      <c r="AQ1512" s="227"/>
    </row>
    <row r="1513" spans="1:43" s="13" customFormat="1" ht="12.75" outlineLevel="2" x14ac:dyDescent="0.2">
      <c r="A1513" s="360" t="s">
        <v>2121</v>
      </c>
      <c r="B1513" s="361" t="s">
        <v>2990</v>
      </c>
      <c r="C1513" s="362" t="s">
        <v>3756</v>
      </c>
      <c r="D1513" s="363"/>
      <c r="E1513" s="364"/>
      <c r="F1513" s="227">
        <v>0</v>
      </c>
      <c r="G1513" s="227">
        <v>0</v>
      </c>
      <c r="H1513" s="227">
        <f t="shared" si="162"/>
        <v>0</v>
      </c>
      <c r="I1513" s="437">
        <f t="shared" si="163"/>
        <v>0</v>
      </c>
      <c r="J1513" s="437"/>
      <c r="K1513" s="365"/>
      <c r="L1513" s="18">
        <v>0</v>
      </c>
      <c r="M1513" s="234">
        <f t="shared" si="164"/>
        <v>0</v>
      </c>
      <c r="N1513" s="365"/>
      <c r="O1513" s="18">
        <v>0</v>
      </c>
      <c r="P1513" s="234">
        <f t="shared" si="165"/>
        <v>0</v>
      </c>
      <c r="Q1513" s="353"/>
      <c r="R1513" s="226">
        <v>143.30000000000001</v>
      </c>
      <c r="S1513" s="226">
        <v>0</v>
      </c>
      <c r="T1513" s="227">
        <v>0</v>
      </c>
      <c r="U1513" s="227">
        <v>0</v>
      </c>
      <c r="V1513" s="227">
        <v>0</v>
      </c>
      <c r="W1513" s="227">
        <v>0</v>
      </c>
      <c r="X1513" s="227">
        <v>0</v>
      </c>
      <c r="Y1513" s="227">
        <v>0</v>
      </c>
      <c r="Z1513" s="227">
        <v>0</v>
      </c>
      <c r="AA1513" s="227">
        <v>0</v>
      </c>
      <c r="AB1513" s="227">
        <v>0</v>
      </c>
      <c r="AC1513" s="227">
        <v>0</v>
      </c>
      <c r="AD1513" s="227">
        <v>0</v>
      </c>
      <c r="AE1513" s="226">
        <v>0</v>
      </c>
      <c r="AF1513" s="227">
        <v>0</v>
      </c>
      <c r="AG1513" s="227">
        <v>0</v>
      </c>
      <c r="AH1513" s="227">
        <v>0</v>
      </c>
      <c r="AI1513" s="227">
        <v>0</v>
      </c>
      <c r="AJ1513" s="227">
        <v>0</v>
      </c>
      <c r="AK1513" s="227">
        <v>0</v>
      </c>
      <c r="AL1513" s="227">
        <v>0</v>
      </c>
      <c r="AM1513" s="227">
        <v>0</v>
      </c>
      <c r="AN1513" s="227">
        <v>0</v>
      </c>
      <c r="AO1513" s="227">
        <v>0</v>
      </c>
      <c r="AP1513" s="228">
        <v>0</v>
      </c>
      <c r="AQ1513" s="227"/>
    </row>
    <row r="1514" spans="1:43" s="13" customFormat="1" ht="12.75" outlineLevel="2" x14ac:dyDescent="0.2">
      <c r="A1514" s="360" t="s">
        <v>2122</v>
      </c>
      <c r="B1514" s="361" t="s">
        <v>2991</v>
      </c>
      <c r="C1514" s="362" t="s">
        <v>3757</v>
      </c>
      <c r="D1514" s="363"/>
      <c r="E1514" s="364"/>
      <c r="F1514" s="227">
        <v>45913.279999999999</v>
      </c>
      <c r="G1514" s="227">
        <v>40613.03</v>
      </c>
      <c r="H1514" s="227">
        <f t="shared" si="162"/>
        <v>5300.25</v>
      </c>
      <c r="I1514" s="437">
        <f t="shared" si="163"/>
        <v>0.13050614544149994</v>
      </c>
      <c r="J1514" s="437"/>
      <c r="K1514" s="365"/>
      <c r="L1514" s="18">
        <v>40613.03</v>
      </c>
      <c r="M1514" s="234">
        <f t="shared" si="164"/>
        <v>5300.25</v>
      </c>
      <c r="N1514" s="365"/>
      <c r="O1514" s="18">
        <v>42224.36</v>
      </c>
      <c r="P1514" s="234">
        <f t="shared" si="165"/>
        <v>3688.9199999999983</v>
      </c>
      <c r="Q1514" s="353"/>
      <c r="R1514" s="226">
        <v>91598.86</v>
      </c>
      <c r="S1514" s="226">
        <v>-2081.09</v>
      </c>
      <c r="T1514" s="227">
        <v>-1723.91</v>
      </c>
      <c r="U1514" s="227">
        <v>15803.9</v>
      </c>
      <c r="V1514" s="227">
        <v>15026.29</v>
      </c>
      <c r="W1514" s="227">
        <v>15655.17</v>
      </c>
      <c r="X1514" s="227">
        <v>20607.7</v>
      </c>
      <c r="Y1514" s="227">
        <v>23433.95</v>
      </c>
      <c r="Z1514" s="227">
        <v>25893.420000000002</v>
      </c>
      <c r="AA1514" s="227">
        <v>27659.38</v>
      </c>
      <c r="AB1514" s="227">
        <v>28427.260000000002</v>
      </c>
      <c r="AC1514" s="227">
        <v>37073.270000000004</v>
      </c>
      <c r="AD1514" s="227">
        <v>40613.03</v>
      </c>
      <c r="AE1514" s="226">
        <v>611.33000000000004</v>
      </c>
      <c r="AF1514" s="227">
        <v>1148.9000000000001</v>
      </c>
      <c r="AG1514" s="227">
        <v>3688.65</v>
      </c>
      <c r="AH1514" s="227">
        <v>6813.1500000000005</v>
      </c>
      <c r="AI1514" s="227">
        <v>14493</v>
      </c>
      <c r="AJ1514" s="227">
        <v>32890.32</v>
      </c>
      <c r="AK1514" s="227">
        <v>33383.71</v>
      </c>
      <c r="AL1514" s="227">
        <v>34414.120000000003</v>
      </c>
      <c r="AM1514" s="227">
        <v>37712.67</v>
      </c>
      <c r="AN1514" s="227">
        <v>39416.959999999999</v>
      </c>
      <c r="AO1514" s="227">
        <v>42224.36</v>
      </c>
      <c r="AP1514" s="228">
        <v>45913.279999999999</v>
      </c>
      <c r="AQ1514" s="227"/>
    </row>
    <row r="1515" spans="1:43" s="13" customFormat="1" ht="12.75" outlineLevel="2" x14ac:dyDescent="0.2">
      <c r="A1515" s="360" t="s">
        <v>2123</v>
      </c>
      <c r="B1515" s="361" t="s">
        <v>2992</v>
      </c>
      <c r="C1515" s="362" t="s">
        <v>3758</v>
      </c>
      <c r="D1515" s="363"/>
      <c r="E1515" s="364"/>
      <c r="F1515" s="227">
        <v>2587.02</v>
      </c>
      <c r="G1515" s="227">
        <v>0.55000000000000004</v>
      </c>
      <c r="H1515" s="227">
        <f t="shared" si="162"/>
        <v>2586.4699999999998</v>
      </c>
      <c r="I1515" s="437" t="str">
        <f t="shared" si="163"/>
        <v>N.M.</v>
      </c>
      <c r="J1515" s="437"/>
      <c r="K1515" s="365"/>
      <c r="L1515" s="18">
        <v>0.55000000000000004</v>
      </c>
      <c r="M1515" s="234">
        <f t="shared" si="164"/>
        <v>2586.4699999999998</v>
      </c>
      <c r="N1515" s="365"/>
      <c r="O1515" s="18">
        <v>2587.02</v>
      </c>
      <c r="P1515" s="234">
        <f t="shared" si="165"/>
        <v>0</v>
      </c>
      <c r="Q1515" s="353"/>
      <c r="R1515" s="226">
        <v>0</v>
      </c>
      <c r="S1515" s="226">
        <v>0</v>
      </c>
      <c r="T1515" s="227">
        <v>0</v>
      </c>
      <c r="U1515" s="227">
        <v>0.55000000000000004</v>
      </c>
      <c r="V1515" s="227">
        <v>0.55000000000000004</v>
      </c>
      <c r="W1515" s="227">
        <v>0.55000000000000004</v>
      </c>
      <c r="X1515" s="227">
        <v>0.55000000000000004</v>
      </c>
      <c r="Y1515" s="227">
        <v>0.55000000000000004</v>
      </c>
      <c r="Z1515" s="227">
        <v>0.55000000000000004</v>
      </c>
      <c r="AA1515" s="227">
        <v>0.55000000000000004</v>
      </c>
      <c r="AB1515" s="227">
        <v>0.55000000000000004</v>
      </c>
      <c r="AC1515" s="227">
        <v>0.55000000000000004</v>
      </c>
      <c r="AD1515" s="227">
        <v>0.55000000000000004</v>
      </c>
      <c r="AE1515" s="226">
        <v>0</v>
      </c>
      <c r="AF1515" s="227">
        <v>0</v>
      </c>
      <c r="AG1515" s="227">
        <v>0</v>
      </c>
      <c r="AH1515" s="227">
        <v>0</v>
      </c>
      <c r="AI1515" s="227">
        <v>2587.02</v>
      </c>
      <c r="AJ1515" s="227">
        <v>2587.02</v>
      </c>
      <c r="AK1515" s="227">
        <v>2587.02</v>
      </c>
      <c r="AL1515" s="227">
        <v>2587.02</v>
      </c>
      <c r="AM1515" s="227">
        <v>2587.02</v>
      </c>
      <c r="AN1515" s="227">
        <v>2587.02</v>
      </c>
      <c r="AO1515" s="227">
        <v>2587.02</v>
      </c>
      <c r="AP1515" s="228">
        <v>2587.02</v>
      </c>
      <c r="AQ1515" s="227"/>
    </row>
    <row r="1516" spans="1:43" s="13" customFormat="1" ht="12.75" outlineLevel="2" x14ac:dyDescent="0.2">
      <c r="A1516" s="360" t="s">
        <v>2124</v>
      </c>
      <c r="B1516" s="361" t="s">
        <v>2993</v>
      </c>
      <c r="C1516" s="362" t="s">
        <v>3759</v>
      </c>
      <c r="D1516" s="363"/>
      <c r="E1516" s="364"/>
      <c r="F1516" s="227">
        <v>28.46</v>
      </c>
      <c r="G1516" s="227">
        <v>6.99</v>
      </c>
      <c r="H1516" s="227">
        <f t="shared" si="162"/>
        <v>21.47</v>
      </c>
      <c r="I1516" s="437">
        <f t="shared" si="163"/>
        <v>3.0715307582260372</v>
      </c>
      <c r="J1516" s="437"/>
      <c r="K1516" s="365"/>
      <c r="L1516" s="18">
        <v>6.99</v>
      </c>
      <c r="M1516" s="234">
        <f t="shared" si="164"/>
        <v>21.47</v>
      </c>
      <c r="N1516" s="365"/>
      <c r="O1516" s="18">
        <v>8.35</v>
      </c>
      <c r="P1516" s="234">
        <f t="shared" si="165"/>
        <v>20.11</v>
      </c>
      <c r="Q1516" s="353"/>
      <c r="R1516" s="226">
        <v>900.86</v>
      </c>
      <c r="S1516" s="226">
        <v>0</v>
      </c>
      <c r="T1516" s="227">
        <v>0</v>
      </c>
      <c r="U1516" s="227">
        <v>0</v>
      </c>
      <c r="V1516" s="227">
        <v>0</v>
      </c>
      <c r="W1516" s="227">
        <v>0</v>
      </c>
      <c r="X1516" s="227">
        <v>6.99</v>
      </c>
      <c r="Y1516" s="227">
        <v>6.99</v>
      </c>
      <c r="Z1516" s="227">
        <v>6.99</v>
      </c>
      <c r="AA1516" s="227">
        <v>6.99</v>
      </c>
      <c r="AB1516" s="227">
        <v>6.99</v>
      </c>
      <c r="AC1516" s="227">
        <v>6.99</v>
      </c>
      <c r="AD1516" s="227">
        <v>6.99</v>
      </c>
      <c r="AE1516" s="226">
        <v>0</v>
      </c>
      <c r="AF1516" s="227">
        <v>1.51</v>
      </c>
      <c r="AG1516" s="227">
        <v>1.68</v>
      </c>
      <c r="AH1516" s="227">
        <v>1.68</v>
      </c>
      <c r="AI1516" s="227">
        <v>3.62</v>
      </c>
      <c r="AJ1516" s="227">
        <v>3.62</v>
      </c>
      <c r="AK1516" s="227">
        <v>3.62</v>
      </c>
      <c r="AL1516" s="227">
        <v>3.62</v>
      </c>
      <c r="AM1516" s="227">
        <v>4.8</v>
      </c>
      <c r="AN1516" s="227">
        <v>8.35</v>
      </c>
      <c r="AO1516" s="227">
        <v>8.35</v>
      </c>
      <c r="AP1516" s="228">
        <v>28.46</v>
      </c>
      <c r="AQ1516" s="227"/>
    </row>
    <row r="1517" spans="1:43" s="13" customFormat="1" ht="12.75" outlineLevel="2" x14ac:dyDescent="0.2">
      <c r="A1517" s="360" t="s">
        <v>2125</v>
      </c>
      <c r="B1517" s="361" t="s">
        <v>2994</v>
      </c>
      <c r="C1517" s="362" t="s">
        <v>3760</v>
      </c>
      <c r="D1517" s="363"/>
      <c r="E1517" s="364"/>
      <c r="F1517" s="227">
        <v>0</v>
      </c>
      <c r="G1517" s="227">
        <v>10702.51</v>
      </c>
      <c r="H1517" s="227">
        <f t="shared" si="162"/>
        <v>-10702.51</v>
      </c>
      <c r="I1517" s="437" t="str">
        <f t="shared" si="163"/>
        <v>N.M.</v>
      </c>
      <c r="J1517" s="437"/>
      <c r="K1517" s="365"/>
      <c r="L1517" s="18">
        <v>10702.51</v>
      </c>
      <c r="M1517" s="234">
        <f t="shared" si="164"/>
        <v>-10702.51</v>
      </c>
      <c r="N1517" s="365"/>
      <c r="O1517" s="18">
        <v>0</v>
      </c>
      <c r="P1517" s="234">
        <f t="shared" si="165"/>
        <v>0</v>
      </c>
      <c r="Q1517" s="353"/>
      <c r="R1517" s="226">
        <v>7199.97</v>
      </c>
      <c r="S1517" s="226">
        <v>2400.02</v>
      </c>
      <c r="T1517" s="227">
        <v>2400.02</v>
      </c>
      <c r="U1517" s="227">
        <v>4800.0200000000004</v>
      </c>
      <c r="V1517" s="227">
        <v>7102.52</v>
      </c>
      <c r="W1517" s="227">
        <v>7102.52</v>
      </c>
      <c r="X1517" s="227">
        <v>8302.52</v>
      </c>
      <c r="Y1517" s="227">
        <v>10702.51</v>
      </c>
      <c r="Z1517" s="227">
        <v>10702.51</v>
      </c>
      <c r="AA1517" s="227">
        <v>10702.51</v>
      </c>
      <c r="AB1517" s="227">
        <v>10702.51</v>
      </c>
      <c r="AC1517" s="227">
        <v>10702.51</v>
      </c>
      <c r="AD1517" s="227">
        <v>10702.51</v>
      </c>
      <c r="AE1517" s="226">
        <v>0</v>
      </c>
      <c r="AF1517" s="227">
        <v>0</v>
      </c>
      <c r="AG1517" s="227">
        <v>0</v>
      </c>
      <c r="AH1517" s="227">
        <v>0</v>
      </c>
      <c r="AI1517" s="227">
        <v>0</v>
      </c>
      <c r="AJ1517" s="227">
        <v>0</v>
      </c>
      <c r="AK1517" s="227">
        <v>0</v>
      </c>
      <c r="AL1517" s="227">
        <v>0</v>
      </c>
      <c r="AM1517" s="227">
        <v>0</v>
      </c>
      <c r="AN1517" s="227">
        <v>0</v>
      </c>
      <c r="AO1517" s="227">
        <v>0</v>
      </c>
      <c r="AP1517" s="228">
        <v>0</v>
      </c>
      <c r="AQ1517" s="227"/>
    </row>
    <row r="1518" spans="1:43" s="13" customFormat="1" ht="12.75" outlineLevel="2" x14ac:dyDescent="0.2">
      <c r="A1518" s="360" t="s">
        <v>2126</v>
      </c>
      <c r="B1518" s="361" t="s">
        <v>2995</v>
      </c>
      <c r="C1518" s="362" t="s">
        <v>3761</v>
      </c>
      <c r="D1518" s="363"/>
      <c r="E1518" s="364"/>
      <c r="F1518" s="227">
        <v>0</v>
      </c>
      <c r="G1518" s="227">
        <v>0</v>
      </c>
      <c r="H1518" s="227">
        <f t="shared" ref="H1518:H1581" si="166">+F1518-G1518</f>
        <v>0</v>
      </c>
      <c r="I1518" s="437">
        <f t="shared" ref="I1518:I1581" si="167">IF(G1518&lt;0,IF(H1518=0,0,IF(OR(G1518=0,F1518=0),"N.M.",IF(ABS(H1518/G1518)&gt;=10,"N.M.",H1518/(-G1518)))),IF(H1518=0,0,IF(OR(G1518=0,F1518=0),"N.M.",IF(ABS(H1518/G1518)&gt;=10,"N.M.",H1518/G1518))))</f>
        <v>0</v>
      </c>
      <c r="J1518" s="437"/>
      <c r="K1518" s="365"/>
      <c r="L1518" s="18">
        <v>0</v>
      </c>
      <c r="M1518" s="234">
        <f t="shared" ref="M1518:M1581" si="168">F1518-L1518</f>
        <v>0</v>
      </c>
      <c r="N1518" s="365"/>
      <c r="O1518" s="18">
        <v>0</v>
      </c>
      <c r="P1518" s="234">
        <f t="shared" ref="P1518:P1581" si="169">+F1518-O1518</f>
        <v>0</v>
      </c>
      <c r="Q1518" s="353"/>
      <c r="R1518" s="226">
        <v>355.31</v>
      </c>
      <c r="S1518" s="226">
        <v>0</v>
      </c>
      <c r="T1518" s="227">
        <v>0</v>
      </c>
      <c r="U1518" s="227">
        <v>0</v>
      </c>
      <c r="V1518" s="227">
        <v>0</v>
      </c>
      <c r="W1518" s="227">
        <v>0</v>
      </c>
      <c r="X1518" s="227">
        <v>0</v>
      </c>
      <c r="Y1518" s="227">
        <v>0</v>
      </c>
      <c r="Z1518" s="227">
        <v>0</v>
      </c>
      <c r="AA1518" s="227">
        <v>0</v>
      </c>
      <c r="AB1518" s="227">
        <v>0</v>
      </c>
      <c r="AC1518" s="227">
        <v>0</v>
      </c>
      <c r="AD1518" s="227">
        <v>0</v>
      </c>
      <c r="AE1518" s="226">
        <v>0</v>
      </c>
      <c r="AF1518" s="227">
        <v>0</v>
      </c>
      <c r="AG1518" s="227">
        <v>0</v>
      </c>
      <c r="AH1518" s="227">
        <v>0</v>
      </c>
      <c r="AI1518" s="227">
        <v>0</v>
      </c>
      <c r="AJ1518" s="227">
        <v>0</v>
      </c>
      <c r="AK1518" s="227">
        <v>0</v>
      </c>
      <c r="AL1518" s="227">
        <v>0</v>
      </c>
      <c r="AM1518" s="227">
        <v>0</v>
      </c>
      <c r="AN1518" s="227">
        <v>0</v>
      </c>
      <c r="AO1518" s="227">
        <v>0</v>
      </c>
      <c r="AP1518" s="228">
        <v>0</v>
      </c>
      <c r="AQ1518" s="227"/>
    </row>
    <row r="1519" spans="1:43" s="13" customFormat="1" ht="12.75" outlineLevel="2" x14ac:dyDescent="0.2">
      <c r="A1519" s="360" t="s">
        <v>2127</v>
      </c>
      <c r="B1519" s="361" t="s">
        <v>2996</v>
      </c>
      <c r="C1519" s="362" t="s">
        <v>3762</v>
      </c>
      <c r="D1519" s="363"/>
      <c r="E1519" s="364"/>
      <c r="F1519" s="227">
        <v>10604895.380000001</v>
      </c>
      <c r="G1519" s="227">
        <v>10584484.66</v>
      </c>
      <c r="H1519" s="227">
        <f t="shared" si="166"/>
        <v>20410.720000000671</v>
      </c>
      <c r="I1519" s="437">
        <f t="shared" si="167"/>
        <v>1.9283621882069666E-3</v>
      </c>
      <c r="J1519" s="437"/>
      <c r="K1519" s="365"/>
      <c r="L1519" s="18">
        <v>10584484.66</v>
      </c>
      <c r="M1519" s="234">
        <f t="shared" si="168"/>
        <v>20410.720000000671</v>
      </c>
      <c r="N1519" s="365"/>
      <c r="O1519" s="18">
        <v>9727781.2699999996</v>
      </c>
      <c r="P1519" s="234">
        <f t="shared" si="169"/>
        <v>877114.11000000127</v>
      </c>
      <c r="Q1519" s="353"/>
      <c r="R1519" s="226">
        <v>10869368.288000001</v>
      </c>
      <c r="S1519" s="226">
        <v>1324655.8999999999</v>
      </c>
      <c r="T1519" s="227">
        <v>2050364.7</v>
      </c>
      <c r="U1519" s="227">
        <v>2964509.35</v>
      </c>
      <c r="V1519" s="227">
        <v>3900021.69</v>
      </c>
      <c r="W1519" s="227">
        <v>4688795.3100000005</v>
      </c>
      <c r="X1519" s="227">
        <v>5516857</v>
      </c>
      <c r="Y1519" s="227">
        <v>6265004.2699999996</v>
      </c>
      <c r="Z1519" s="227">
        <v>7132166.8899999997</v>
      </c>
      <c r="AA1519" s="227">
        <v>8182035.1299999999</v>
      </c>
      <c r="AB1519" s="227">
        <v>9054096.75</v>
      </c>
      <c r="AC1519" s="227">
        <v>9912037.0999999996</v>
      </c>
      <c r="AD1519" s="227">
        <v>10584484.66</v>
      </c>
      <c r="AE1519" s="226">
        <v>1004432.04</v>
      </c>
      <c r="AF1519" s="227">
        <v>1818254.38</v>
      </c>
      <c r="AG1519" s="227">
        <v>2968278.5700000003</v>
      </c>
      <c r="AH1519" s="227">
        <v>3557627.25</v>
      </c>
      <c r="AI1519" s="227">
        <v>4372310.29</v>
      </c>
      <c r="AJ1519" s="227">
        <v>5380200.3499999996</v>
      </c>
      <c r="AK1519" s="227">
        <v>6015934.04</v>
      </c>
      <c r="AL1519" s="227">
        <v>7177095.0300000003</v>
      </c>
      <c r="AM1519" s="227">
        <v>7688226.2800000003</v>
      </c>
      <c r="AN1519" s="227">
        <v>8904315.0899999999</v>
      </c>
      <c r="AO1519" s="227">
        <v>9727781.2699999996</v>
      </c>
      <c r="AP1519" s="228">
        <v>10604895.380000001</v>
      </c>
      <c r="AQ1519" s="227"/>
    </row>
    <row r="1520" spans="1:43" s="13" customFormat="1" ht="12.75" outlineLevel="2" x14ac:dyDescent="0.2">
      <c r="A1520" s="360" t="s">
        <v>2128</v>
      </c>
      <c r="B1520" s="361" t="s">
        <v>2997</v>
      </c>
      <c r="C1520" s="362" t="s">
        <v>3763</v>
      </c>
      <c r="D1520" s="363"/>
      <c r="E1520" s="364"/>
      <c r="F1520" s="227">
        <v>0</v>
      </c>
      <c r="G1520" s="227">
        <v>0</v>
      </c>
      <c r="H1520" s="227">
        <f t="shared" si="166"/>
        <v>0</v>
      </c>
      <c r="I1520" s="437">
        <f t="shared" si="167"/>
        <v>0</v>
      </c>
      <c r="J1520" s="437"/>
      <c r="K1520" s="365"/>
      <c r="L1520" s="18">
        <v>0</v>
      </c>
      <c r="M1520" s="234">
        <f t="shared" si="168"/>
        <v>0</v>
      </c>
      <c r="N1520" s="365"/>
      <c r="O1520" s="18">
        <v>0</v>
      </c>
      <c r="P1520" s="234">
        <f t="shared" si="169"/>
        <v>0</v>
      </c>
      <c r="Q1520" s="353"/>
      <c r="R1520" s="226">
        <v>3395.33</v>
      </c>
      <c r="S1520" s="226">
        <v>0</v>
      </c>
      <c r="T1520" s="227">
        <v>0</v>
      </c>
      <c r="U1520" s="227">
        <v>0</v>
      </c>
      <c r="V1520" s="227">
        <v>0</v>
      </c>
      <c r="W1520" s="227">
        <v>0</v>
      </c>
      <c r="X1520" s="227">
        <v>0</v>
      </c>
      <c r="Y1520" s="227">
        <v>0</v>
      </c>
      <c r="Z1520" s="227">
        <v>0</v>
      </c>
      <c r="AA1520" s="227">
        <v>0</v>
      </c>
      <c r="AB1520" s="227">
        <v>0</v>
      </c>
      <c r="AC1520" s="227">
        <v>0</v>
      </c>
      <c r="AD1520" s="227">
        <v>0</v>
      </c>
      <c r="AE1520" s="226">
        <v>0</v>
      </c>
      <c r="AF1520" s="227">
        <v>0</v>
      </c>
      <c r="AG1520" s="227">
        <v>0</v>
      </c>
      <c r="AH1520" s="227">
        <v>0</v>
      </c>
      <c r="AI1520" s="227">
        <v>0</v>
      </c>
      <c r="AJ1520" s="227">
        <v>0</v>
      </c>
      <c r="AK1520" s="227">
        <v>0</v>
      </c>
      <c r="AL1520" s="227">
        <v>0</v>
      </c>
      <c r="AM1520" s="227">
        <v>0</v>
      </c>
      <c r="AN1520" s="227">
        <v>0</v>
      </c>
      <c r="AO1520" s="227">
        <v>0</v>
      </c>
      <c r="AP1520" s="228">
        <v>0</v>
      </c>
      <c r="AQ1520" s="227"/>
    </row>
    <row r="1521" spans="1:43" s="13" customFormat="1" ht="12.75" outlineLevel="2" x14ac:dyDescent="0.2">
      <c r="A1521" s="360" t="s">
        <v>2129</v>
      </c>
      <c r="B1521" s="361" t="s">
        <v>2998</v>
      </c>
      <c r="C1521" s="362" t="s">
        <v>3764</v>
      </c>
      <c r="D1521" s="363"/>
      <c r="E1521" s="364"/>
      <c r="F1521" s="227">
        <v>739552.78</v>
      </c>
      <c r="G1521" s="227">
        <v>507558.06</v>
      </c>
      <c r="H1521" s="227">
        <f t="shared" si="166"/>
        <v>231994.72000000003</v>
      </c>
      <c r="I1521" s="437">
        <f t="shared" si="167"/>
        <v>0.45708016143020175</v>
      </c>
      <c r="J1521" s="437"/>
      <c r="K1521" s="365"/>
      <c r="L1521" s="18">
        <v>507558.06</v>
      </c>
      <c r="M1521" s="234">
        <f t="shared" si="168"/>
        <v>231994.72000000003</v>
      </c>
      <c r="N1521" s="365"/>
      <c r="O1521" s="18">
        <v>738362.11</v>
      </c>
      <c r="P1521" s="234">
        <f t="shared" si="169"/>
        <v>1190.6700000000419</v>
      </c>
      <c r="Q1521" s="353"/>
      <c r="R1521" s="226">
        <v>608328.59600000002</v>
      </c>
      <c r="S1521" s="226">
        <v>86988</v>
      </c>
      <c r="T1521" s="227">
        <v>690582.23</v>
      </c>
      <c r="U1521" s="227">
        <v>170052.03</v>
      </c>
      <c r="V1521" s="227">
        <v>241443.75</v>
      </c>
      <c r="W1521" s="227">
        <v>258809.64</v>
      </c>
      <c r="X1521" s="227">
        <v>263429.18</v>
      </c>
      <c r="Y1521" s="227">
        <v>361394.18</v>
      </c>
      <c r="Z1521" s="227">
        <v>385330.82</v>
      </c>
      <c r="AA1521" s="227">
        <v>392653.85000000003</v>
      </c>
      <c r="AB1521" s="227">
        <v>526396.61</v>
      </c>
      <c r="AC1521" s="227">
        <v>563303.72</v>
      </c>
      <c r="AD1521" s="227">
        <v>507558.06</v>
      </c>
      <c r="AE1521" s="226">
        <v>85992.86</v>
      </c>
      <c r="AF1521" s="227">
        <v>134207.31</v>
      </c>
      <c r="AG1521" s="227">
        <v>195634.33000000002</v>
      </c>
      <c r="AH1521" s="227">
        <v>220989.72</v>
      </c>
      <c r="AI1521" s="227">
        <v>273045.18</v>
      </c>
      <c r="AJ1521" s="227">
        <v>386514.5</v>
      </c>
      <c r="AK1521" s="227">
        <v>396868.43</v>
      </c>
      <c r="AL1521" s="227">
        <v>690637.31</v>
      </c>
      <c r="AM1521" s="227">
        <v>582115.73</v>
      </c>
      <c r="AN1521" s="227">
        <v>646420.67000000004</v>
      </c>
      <c r="AO1521" s="227">
        <v>738362.11</v>
      </c>
      <c r="AP1521" s="228">
        <v>739552.78</v>
      </c>
      <c r="AQ1521" s="227"/>
    </row>
    <row r="1522" spans="1:43" s="13" customFormat="1" ht="12.75" outlineLevel="2" x14ac:dyDescent="0.2">
      <c r="A1522" s="360" t="s">
        <v>2130</v>
      </c>
      <c r="B1522" s="361" t="s">
        <v>2999</v>
      </c>
      <c r="C1522" s="362" t="s">
        <v>3765</v>
      </c>
      <c r="D1522" s="363"/>
      <c r="E1522" s="364"/>
      <c r="F1522" s="227">
        <v>566.13</v>
      </c>
      <c r="G1522" s="227">
        <v>2.64</v>
      </c>
      <c r="H1522" s="227">
        <f t="shared" si="166"/>
        <v>563.49</v>
      </c>
      <c r="I1522" s="437" t="str">
        <f t="shared" si="167"/>
        <v>N.M.</v>
      </c>
      <c r="J1522" s="437"/>
      <c r="K1522" s="365"/>
      <c r="L1522" s="18">
        <v>2.64</v>
      </c>
      <c r="M1522" s="234">
        <f t="shared" si="168"/>
        <v>563.49</v>
      </c>
      <c r="N1522" s="365"/>
      <c r="O1522" s="18">
        <v>566.13</v>
      </c>
      <c r="P1522" s="234">
        <f t="shared" si="169"/>
        <v>0</v>
      </c>
      <c r="Q1522" s="353"/>
      <c r="R1522" s="226">
        <v>21.87</v>
      </c>
      <c r="S1522" s="226">
        <v>0</v>
      </c>
      <c r="T1522" s="227">
        <v>0</v>
      </c>
      <c r="U1522" s="227">
        <v>0</v>
      </c>
      <c r="V1522" s="227">
        <v>0</v>
      </c>
      <c r="W1522" s="227">
        <v>0</v>
      </c>
      <c r="X1522" s="227">
        <v>0</v>
      </c>
      <c r="Y1522" s="227">
        <v>0</v>
      </c>
      <c r="Z1522" s="227">
        <v>0</v>
      </c>
      <c r="AA1522" s="227">
        <v>0</v>
      </c>
      <c r="AB1522" s="227">
        <v>0</v>
      </c>
      <c r="AC1522" s="227">
        <v>1.32</v>
      </c>
      <c r="AD1522" s="227">
        <v>2.64</v>
      </c>
      <c r="AE1522" s="226">
        <v>17.16</v>
      </c>
      <c r="AF1522" s="227">
        <v>17.16</v>
      </c>
      <c r="AG1522" s="227">
        <v>331.57</v>
      </c>
      <c r="AH1522" s="227">
        <v>335.82</v>
      </c>
      <c r="AI1522" s="227">
        <v>335.82</v>
      </c>
      <c r="AJ1522" s="227">
        <v>422.44</v>
      </c>
      <c r="AK1522" s="227">
        <v>422.45</v>
      </c>
      <c r="AL1522" s="227">
        <v>422.45</v>
      </c>
      <c r="AM1522" s="227">
        <v>422.45</v>
      </c>
      <c r="AN1522" s="227">
        <v>438.72</v>
      </c>
      <c r="AO1522" s="227">
        <v>566.13</v>
      </c>
      <c r="AP1522" s="228">
        <v>566.13</v>
      </c>
      <c r="AQ1522" s="227"/>
    </row>
    <row r="1523" spans="1:43" s="13" customFormat="1" ht="12.75" outlineLevel="2" x14ac:dyDescent="0.2">
      <c r="A1523" s="360" t="s">
        <v>2131</v>
      </c>
      <c r="B1523" s="361" t="s">
        <v>3000</v>
      </c>
      <c r="C1523" s="362" t="s">
        <v>3766</v>
      </c>
      <c r="D1523" s="363"/>
      <c r="E1523" s="364"/>
      <c r="F1523" s="227">
        <v>69.600000000000009</v>
      </c>
      <c r="G1523" s="227">
        <v>116.27</v>
      </c>
      <c r="H1523" s="227">
        <f t="shared" si="166"/>
        <v>-46.669999999999987</v>
      </c>
      <c r="I1523" s="437">
        <f t="shared" si="167"/>
        <v>-0.40139330867807682</v>
      </c>
      <c r="J1523" s="437"/>
      <c r="K1523" s="365"/>
      <c r="L1523" s="18">
        <v>116.27</v>
      </c>
      <c r="M1523" s="234">
        <f t="shared" si="168"/>
        <v>-46.669999999999987</v>
      </c>
      <c r="N1523" s="365"/>
      <c r="O1523" s="18">
        <v>51.32</v>
      </c>
      <c r="P1523" s="234">
        <f t="shared" si="169"/>
        <v>18.280000000000008</v>
      </c>
      <c r="Q1523" s="353"/>
      <c r="R1523" s="226">
        <v>97.15</v>
      </c>
      <c r="S1523" s="226">
        <v>17.41</v>
      </c>
      <c r="T1523" s="227">
        <v>17.41</v>
      </c>
      <c r="U1523" s="227">
        <v>33.74</v>
      </c>
      <c r="V1523" s="227">
        <v>40.04</v>
      </c>
      <c r="W1523" s="227">
        <v>48.64</v>
      </c>
      <c r="X1523" s="227">
        <v>57.24</v>
      </c>
      <c r="Y1523" s="227">
        <v>65.710000000000008</v>
      </c>
      <c r="Z1523" s="227">
        <v>82.48</v>
      </c>
      <c r="AA1523" s="227">
        <v>90.91</v>
      </c>
      <c r="AB1523" s="227">
        <v>90.91</v>
      </c>
      <c r="AC1523" s="227">
        <v>107.78</v>
      </c>
      <c r="AD1523" s="227">
        <v>116.27</v>
      </c>
      <c r="AE1523" s="226">
        <v>-16.490000000000002</v>
      </c>
      <c r="AF1523" s="227">
        <v>-16.490000000000002</v>
      </c>
      <c r="AG1523" s="227">
        <v>8.1999999999999993</v>
      </c>
      <c r="AH1523" s="227">
        <v>16.740000000000002</v>
      </c>
      <c r="AI1523" s="227">
        <v>16.740000000000002</v>
      </c>
      <c r="AJ1523" s="227">
        <v>16.740000000000002</v>
      </c>
      <c r="AK1523" s="227">
        <v>33.46</v>
      </c>
      <c r="AL1523" s="227">
        <v>33.46</v>
      </c>
      <c r="AM1523" s="227">
        <v>51.32</v>
      </c>
      <c r="AN1523" s="227">
        <v>51.32</v>
      </c>
      <c r="AO1523" s="227">
        <v>51.32</v>
      </c>
      <c r="AP1523" s="228">
        <v>69.600000000000009</v>
      </c>
      <c r="AQ1523" s="227"/>
    </row>
    <row r="1524" spans="1:43" s="13" customFormat="1" ht="12.75" outlineLevel="2" x14ac:dyDescent="0.2">
      <c r="A1524" s="360" t="s">
        <v>2132</v>
      </c>
      <c r="B1524" s="361" t="s">
        <v>3001</v>
      </c>
      <c r="C1524" s="362" t="s">
        <v>3767</v>
      </c>
      <c r="D1524" s="363"/>
      <c r="E1524" s="364"/>
      <c r="F1524" s="227">
        <v>0</v>
      </c>
      <c r="G1524" s="227">
        <v>0</v>
      </c>
      <c r="H1524" s="227">
        <f t="shared" si="166"/>
        <v>0</v>
      </c>
      <c r="I1524" s="437">
        <f t="shared" si="167"/>
        <v>0</v>
      </c>
      <c r="J1524" s="437"/>
      <c r="K1524" s="365"/>
      <c r="L1524" s="18">
        <v>0</v>
      </c>
      <c r="M1524" s="234">
        <f t="shared" si="168"/>
        <v>0</v>
      </c>
      <c r="N1524" s="365"/>
      <c r="O1524" s="18">
        <v>0</v>
      </c>
      <c r="P1524" s="234">
        <f t="shared" si="169"/>
        <v>0</v>
      </c>
      <c r="Q1524" s="353"/>
      <c r="R1524" s="226">
        <v>0.5</v>
      </c>
      <c r="S1524" s="226">
        <v>0</v>
      </c>
      <c r="T1524" s="227">
        <v>0</v>
      </c>
      <c r="U1524" s="227">
        <v>0</v>
      </c>
      <c r="V1524" s="227">
        <v>0</v>
      </c>
      <c r="W1524" s="227">
        <v>0</v>
      </c>
      <c r="X1524" s="227">
        <v>0</v>
      </c>
      <c r="Y1524" s="227">
        <v>0</v>
      </c>
      <c r="Z1524" s="227">
        <v>0</v>
      </c>
      <c r="AA1524" s="227">
        <v>0</v>
      </c>
      <c r="AB1524" s="227">
        <v>0</v>
      </c>
      <c r="AC1524" s="227">
        <v>0</v>
      </c>
      <c r="AD1524" s="227">
        <v>0</v>
      </c>
      <c r="AE1524" s="226">
        <v>0</v>
      </c>
      <c r="AF1524" s="227">
        <v>0</v>
      </c>
      <c r="AG1524" s="227">
        <v>0</v>
      </c>
      <c r="AH1524" s="227">
        <v>0</v>
      </c>
      <c r="AI1524" s="227">
        <v>0</v>
      </c>
      <c r="AJ1524" s="227">
        <v>0</v>
      </c>
      <c r="AK1524" s="227">
        <v>0</v>
      </c>
      <c r="AL1524" s="227">
        <v>0</v>
      </c>
      <c r="AM1524" s="227">
        <v>0</v>
      </c>
      <c r="AN1524" s="227">
        <v>0</v>
      </c>
      <c r="AO1524" s="227">
        <v>0</v>
      </c>
      <c r="AP1524" s="228">
        <v>0</v>
      </c>
      <c r="AQ1524" s="227"/>
    </row>
    <row r="1525" spans="1:43" s="13" customFormat="1" ht="12.75" outlineLevel="2" x14ac:dyDescent="0.2">
      <c r="A1525" s="360" t="s">
        <v>2133</v>
      </c>
      <c r="B1525" s="361" t="s">
        <v>3002</v>
      </c>
      <c r="C1525" s="362" t="s">
        <v>3768</v>
      </c>
      <c r="D1525" s="363"/>
      <c r="E1525" s="364"/>
      <c r="F1525" s="227">
        <v>7.0000000000000007E-2</v>
      </c>
      <c r="G1525" s="227">
        <v>0</v>
      </c>
      <c r="H1525" s="227">
        <f t="shared" si="166"/>
        <v>7.0000000000000007E-2</v>
      </c>
      <c r="I1525" s="437" t="str">
        <f t="shared" si="167"/>
        <v>N.M.</v>
      </c>
      <c r="J1525" s="437"/>
      <c r="K1525" s="365"/>
      <c r="L1525" s="18">
        <v>0</v>
      </c>
      <c r="M1525" s="234">
        <f t="shared" si="168"/>
        <v>7.0000000000000007E-2</v>
      </c>
      <c r="N1525" s="365"/>
      <c r="O1525" s="18">
        <v>0.08</v>
      </c>
      <c r="P1525" s="234">
        <f t="shared" si="169"/>
        <v>-9.999999999999995E-3</v>
      </c>
      <c r="Q1525" s="353"/>
      <c r="R1525" s="226">
        <v>0</v>
      </c>
      <c r="S1525" s="226">
        <v>0</v>
      </c>
      <c r="T1525" s="227">
        <v>0</v>
      </c>
      <c r="U1525" s="227">
        <v>0</v>
      </c>
      <c r="V1525" s="227">
        <v>0</v>
      </c>
      <c r="W1525" s="227">
        <v>0</v>
      </c>
      <c r="X1525" s="227">
        <v>0</v>
      </c>
      <c r="Y1525" s="227">
        <v>0</v>
      </c>
      <c r="Z1525" s="227">
        <v>0</v>
      </c>
      <c r="AA1525" s="227">
        <v>0</v>
      </c>
      <c r="AB1525" s="227">
        <v>0</v>
      </c>
      <c r="AC1525" s="227">
        <v>0</v>
      </c>
      <c r="AD1525" s="227">
        <v>0</v>
      </c>
      <c r="AE1525" s="226">
        <v>0</v>
      </c>
      <c r="AF1525" s="227">
        <v>0</v>
      </c>
      <c r="AG1525" s="227">
        <v>0</v>
      </c>
      <c r="AH1525" s="227">
        <v>0</v>
      </c>
      <c r="AI1525" s="227">
        <v>0.01</v>
      </c>
      <c r="AJ1525" s="227">
        <v>0.03</v>
      </c>
      <c r="AK1525" s="227">
        <v>0.01</v>
      </c>
      <c r="AL1525" s="227">
        <v>0</v>
      </c>
      <c r="AM1525" s="227">
        <v>0.03</v>
      </c>
      <c r="AN1525" s="227">
        <v>0.08</v>
      </c>
      <c r="AO1525" s="227">
        <v>0.08</v>
      </c>
      <c r="AP1525" s="228">
        <v>7.0000000000000007E-2</v>
      </c>
      <c r="AQ1525" s="227"/>
    </row>
    <row r="1526" spans="1:43" s="13" customFormat="1" ht="12.75" outlineLevel="2" x14ac:dyDescent="0.2">
      <c r="A1526" s="360" t="s">
        <v>2134</v>
      </c>
      <c r="B1526" s="361" t="s">
        <v>3003</v>
      </c>
      <c r="C1526" s="362" t="s">
        <v>3769</v>
      </c>
      <c r="D1526" s="363"/>
      <c r="E1526" s="364"/>
      <c r="F1526" s="227">
        <v>12.8</v>
      </c>
      <c r="G1526" s="227">
        <v>1.73</v>
      </c>
      <c r="H1526" s="227">
        <f t="shared" si="166"/>
        <v>11.07</v>
      </c>
      <c r="I1526" s="437">
        <f t="shared" si="167"/>
        <v>6.398843930635838</v>
      </c>
      <c r="J1526" s="437"/>
      <c r="K1526" s="365"/>
      <c r="L1526" s="18">
        <v>1.73</v>
      </c>
      <c r="M1526" s="234">
        <f t="shared" si="168"/>
        <v>11.07</v>
      </c>
      <c r="N1526" s="365"/>
      <c r="O1526" s="18">
        <v>10.99</v>
      </c>
      <c r="P1526" s="234">
        <f t="shared" si="169"/>
        <v>1.8100000000000005</v>
      </c>
      <c r="Q1526" s="353"/>
      <c r="R1526" s="226">
        <v>1.18</v>
      </c>
      <c r="S1526" s="226">
        <v>0</v>
      </c>
      <c r="T1526" s="227">
        <v>0</v>
      </c>
      <c r="U1526" s="227">
        <v>0</v>
      </c>
      <c r="V1526" s="227">
        <v>0</v>
      </c>
      <c r="W1526" s="227">
        <v>0</v>
      </c>
      <c r="X1526" s="227">
        <v>0</v>
      </c>
      <c r="Y1526" s="227">
        <v>0</v>
      </c>
      <c r="Z1526" s="227">
        <v>0</v>
      </c>
      <c r="AA1526" s="227">
        <v>0</v>
      </c>
      <c r="AB1526" s="227">
        <v>0</v>
      </c>
      <c r="AC1526" s="227">
        <v>0</v>
      </c>
      <c r="AD1526" s="227">
        <v>1.73</v>
      </c>
      <c r="AE1526" s="226">
        <v>0</v>
      </c>
      <c r="AF1526" s="227">
        <v>0</v>
      </c>
      <c r="AG1526" s="227">
        <v>0</v>
      </c>
      <c r="AH1526" s="227">
        <v>0</v>
      </c>
      <c r="AI1526" s="227">
        <v>0</v>
      </c>
      <c r="AJ1526" s="227">
        <v>0</v>
      </c>
      <c r="AK1526" s="227">
        <v>0.17</v>
      </c>
      <c r="AL1526" s="227">
        <v>0.17</v>
      </c>
      <c r="AM1526" s="227">
        <v>5.34</v>
      </c>
      <c r="AN1526" s="227">
        <v>5.34</v>
      </c>
      <c r="AO1526" s="227">
        <v>10.99</v>
      </c>
      <c r="AP1526" s="228">
        <v>12.8</v>
      </c>
      <c r="AQ1526" s="227"/>
    </row>
    <row r="1527" spans="1:43" s="13" customFormat="1" ht="12.75" outlineLevel="2" x14ac:dyDescent="0.2">
      <c r="A1527" s="360" t="s">
        <v>2135</v>
      </c>
      <c r="B1527" s="361" t="s">
        <v>3004</v>
      </c>
      <c r="C1527" s="362" t="s">
        <v>3770</v>
      </c>
      <c r="D1527" s="363"/>
      <c r="E1527" s="364"/>
      <c r="F1527" s="227">
        <v>300.04000000000002</v>
      </c>
      <c r="G1527" s="227">
        <v>81.06</v>
      </c>
      <c r="H1527" s="227">
        <f t="shared" si="166"/>
        <v>218.98000000000002</v>
      </c>
      <c r="I1527" s="437">
        <f t="shared" si="167"/>
        <v>2.7014557118184062</v>
      </c>
      <c r="J1527" s="437"/>
      <c r="K1527" s="365"/>
      <c r="L1527" s="18">
        <v>81.06</v>
      </c>
      <c r="M1527" s="234">
        <f t="shared" si="168"/>
        <v>218.98000000000002</v>
      </c>
      <c r="N1527" s="365"/>
      <c r="O1527" s="18">
        <v>300.04000000000002</v>
      </c>
      <c r="P1527" s="234">
        <f t="shared" si="169"/>
        <v>0</v>
      </c>
      <c r="Q1527" s="353"/>
      <c r="R1527" s="226">
        <v>97.79</v>
      </c>
      <c r="S1527" s="226">
        <v>0</v>
      </c>
      <c r="T1527" s="227">
        <v>1.18</v>
      </c>
      <c r="U1527" s="227">
        <v>2.11</v>
      </c>
      <c r="V1527" s="227">
        <v>2.11</v>
      </c>
      <c r="W1527" s="227">
        <v>2.23</v>
      </c>
      <c r="X1527" s="227">
        <v>2.23</v>
      </c>
      <c r="Y1527" s="227">
        <v>9.2100000000000009</v>
      </c>
      <c r="Z1527" s="227">
        <v>9.2100000000000009</v>
      </c>
      <c r="AA1527" s="227">
        <v>81.06</v>
      </c>
      <c r="AB1527" s="227">
        <v>81.06</v>
      </c>
      <c r="AC1527" s="227">
        <v>81.06</v>
      </c>
      <c r="AD1527" s="227">
        <v>81.06</v>
      </c>
      <c r="AE1527" s="226">
        <v>0</v>
      </c>
      <c r="AF1527" s="227">
        <v>24.03</v>
      </c>
      <c r="AG1527" s="227">
        <v>33.94</v>
      </c>
      <c r="AH1527" s="227">
        <v>41.410000000000004</v>
      </c>
      <c r="AI1527" s="227">
        <v>69.56</v>
      </c>
      <c r="AJ1527" s="227">
        <v>71.41</v>
      </c>
      <c r="AK1527" s="227">
        <v>112.92</v>
      </c>
      <c r="AL1527" s="227">
        <v>121.76</v>
      </c>
      <c r="AM1527" s="227">
        <v>204.63</v>
      </c>
      <c r="AN1527" s="227">
        <v>273.62</v>
      </c>
      <c r="AO1527" s="227">
        <v>300.04000000000002</v>
      </c>
      <c r="AP1527" s="228">
        <v>300.04000000000002</v>
      </c>
      <c r="AQ1527" s="227"/>
    </row>
    <row r="1528" spans="1:43" s="13" customFormat="1" ht="12.75" outlineLevel="2" x14ac:dyDescent="0.2">
      <c r="A1528" s="360" t="s">
        <v>2136</v>
      </c>
      <c r="B1528" s="361" t="s">
        <v>3005</v>
      </c>
      <c r="C1528" s="362" t="s">
        <v>3771</v>
      </c>
      <c r="D1528" s="363"/>
      <c r="E1528" s="364"/>
      <c r="F1528" s="227">
        <v>763.17</v>
      </c>
      <c r="G1528" s="227">
        <v>1960.1200000000001</v>
      </c>
      <c r="H1528" s="227">
        <f t="shared" si="166"/>
        <v>-1196.9500000000003</v>
      </c>
      <c r="I1528" s="437">
        <f t="shared" si="167"/>
        <v>-0.61065138869048841</v>
      </c>
      <c r="J1528" s="437"/>
      <c r="K1528" s="365"/>
      <c r="L1528" s="18">
        <v>1960.1200000000001</v>
      </c>
      <c r="M1528" s="234">
        <f t="shared" si="168"/>
        <v>-1196.9500000000003</v>
      </c>
      <c r="N1528" s="365"/>
      <c r="O1528" s="18">
        <v>663.66</v>
      </c>
      <c r="P1528" s="234">
        <f t="shared" si="169"/>
        <v>99.509999999999991</v>
      </c>
      <c r="Q1528" s="353"/>
      <c r="R1528" s="226">
        <v>33.26</v>
      </c>
      <c r="S1528" s="226">
        <v>0</v>
      </c>
      <c r="T1528" s="227">
        <v>0</v>
      </c>
      <c r="U1528" s="227">
        <v>0</v>
      </c>
      <c r="V1528" s="227">
        <v>0</v>
      </c>
      <c r="W1528" s="227">
        <v>44.34</v>
      </c>
      <c r="X1528" s="227">
        <v>85.320000000000007</v>
      </c>
      <c r="Y1528" s="227">
        <v>85.320000000000007</v>
      </c>
      <c r="Z1528" s="227">
        <v>88.460000000000008</v>
      </c>
      <c r="AA1528" s="227">
        <v>165.22</v>
      </c>
      <c r="AB1528" s="227">
        <v>166.09</v>
      </c>
      <c r="AC1528" s="227">
        <v>467.91</v>
      </c>
      <c r="AD1528" s="227">
        <v>1960.1200000000001</v>
      </c>
      <c r="AE1528" s="226">
        <v>13.11</v>
      </c>
      <c r="AF1528" s="227">
        <v>19.64</v>
      </c>
      <c r="AG1528" s="227">
        <v>30.37</v>
      </c>
      <c r="AH1528" s="227">
        <v>37.01</v>
      </c>
      <c r="AI1528" s="227">
        <v>56.99</v>
      </c>
      <c r="AJ1528" s="227">
        <v>79.94</v>
      </c>
      <c r="AK1528" s="227">
        <v>136.05000000000001</v>
      </c>
      <c r="AL1528" s="227">
        <v>165.89000000000001</v>
      </c>
      <c r="AM1528" s="227">
        <v>350.44</v>
      </c>
      <c r="AN1528" s="227">
        <v>429.16</v>
      </c>
      <c r="AO1528" s="227">
        <v>663.66</v>
      </c>
      <c r="AP1528" s="228">
        <v>763.17</v>
      </c>
      <c r="AQ1528" s="227"/>
    </row>
    <row r="1529" spans="1:43" s="13" customFormat="1" ht="12.75" outlineLevel="2" x14ac:dyDescent="0.2">
      <c r="A1529" s="360" t="s">
        <v>2137</v>
      </c>
      <c r="B1529" s="361" t="s">
        <v>3006</v>
      </c>
      <c r="C1529" s="362" t="s">
        <v>3772</v>
      </c>
      <c r="D1529" s="363"/>
      <c r="E1529" s="364"/>
      <c r="F1529" s="227">
        <v>113.51</v>
      </c>
      <c r="G1529" s="227">
        <v>14.540000000000001</v>
      </c>
      <c r="H1529" s="227">
        <f t="shared" si="166"/>
        <v>98.97</v>
      </c>
      <c r="I1529" s="437">
        <f t="shared" si="167"/>
        <v>6.8067400275103163</v>
      </c>
      <c r="J1529" s="437"/>
      <c r="K1529" s="365"/>
      <c r="L1529" s="18">
        <v>14.540000000000001</v>
      </c>
      <c r="M1529" s="234">
        <f t="shared" si="168"/>
        <v>98.97</v>
      </c>
      <c r="N1529" s="365"/>
      <c r="O1529" s="18">
        <v>86.15</v>
      </c>
      <c r="P1529" s="234">
        <f t="shared" si="169"/>
        <v>27.36</v>
      </c>
      <c r="Q1529" s="353"/>
      <c r="R1529" s="226">
        <v>29.43</v>
      </c>
      <c r="S1529" s="226">
        <v>0</v>
      </c>
      <c r="T1529" s="227">
        <v>0</v>
      </c>
      <c r="U1529" s="227">
        <v>0</v>
      </c>
      <c r="V1529" s="227">
        <v>0.14000000000000001</v>
      </c>
      <c r="W1529" s="227">
        <v>2.36</v>
      </c>
      <c r="X1529" s="227">
        <v>2.63</v>
      </c>
      <c r="Y1529" s="227">
        <v>5.47</v>
      </c>
      <c r="Z1529" s="227">
        <v>2.7</v>
      </c>
      <c r="AA1529" s="227">
        <v>3.73</v>
      </c>
      <c r="AB1529" s="227">
        <v>3.73</v>
      </c>
      <c r="AC1529" s="227">
        <v>13.17</v>
      </c>
      <c r="AD1529" s="227">
        <v>14.540000000000001</v>
      </c>
      <c r="AE1529" s="226">
        <v>0</v>
      </c>
      <c r="AF1529" s="227">
        <v>0</v>
      </c>
      <c r="AG1529" s="227">
        <v>0</v>
      </c>
      <c r="AH1529" s="227">
        <v>4.07</v>
      </c>
      <c r="AI1529" s="227">
        <v>8.08</v>
      </c>
      <c r="AJ1529" s="227">
        <v>17.900000000000002</v>
      </c>
      <c r="AK1529" s="227">
        <v>22.06</v>
      </c>
      <c r="AL1529" s="227">
        <v>59.800000000000004</v>
      </c>
      <c r="AM1529" s="227">
        <v>54.85</v>
      </c>
      <c r="AN1529" s="227">
        <v>67.040000000000006</v>
      </c>
      <c r="AO1529" s="227">
        <v>86.15</v>
      </c>
      <c r="AP1529" s="228">
        <v>113.51</v>
      </c>
      <c r="AQ1529" s="227"/>
    </row>
    <row r="1530" spans="1:43" s="13" customFormat="1" ht="12.75" outlineLevel="2" x14ac:dyDescent="0.2">
      <c r="A1530" s="360" t="s">
        <v>2138</v>
      </c>
      <c r="B1530" s="361" t="s">
        <v>3007</v>
      </c>
      <c r="C1530" s="362" t="s">
        <v>3773</v>
      </c>
      <c r="D1530" s="363"/>
      <c r="E1530" s="364"/>
      <c r="F1530" s="227">
        <v>21.67</v>
      </c>
      <c r="G1530" s="227">
        <v>0.08</v>
      </c>
      <c r="H1530" s="227">
        <f t="shared" si="166"/>
        <v>21.590000000000003</v>
      </c>
      <c r="I1530" s="437" t="str">
        <f t="shared" si="167"/>
        <v>N.M.</v>
      </c>
      <c r="J1530" s="437"/>
      <c r="K1530" s="365"/>
      <c r="L1530" s="18">
        <v>0.08</v>
      </c>
      <c r="M1530" s="234">
        <f t="shared" si="168"/>
        <v>21.590000000000003</v>
      </c>
      <c r="N1530" s="365"/>
      <c r="O1530" s="18">
        <v>19.96</v>
      </c>
      <c r="P1530" s="234">
        <f t="shared" si="169"/>
        <v>1.7100000000000009</v>
      </c>
      <c r="Q1530" s="353"/>
      <c r="R1530" s="226">
        <v>4.72</v>
      </c>
      <c r="S1530" s="226">
        <v>0</v>
      </c>
      <c r="T1530" s="227">
        <v>0</v>
      </c>
      <c r="U1530" s="227">
        <v>0</v>
      </c>
      <c r="V1530" s="227">
        <v>0</v>
      </c>
      <c r="W1530" s="227">
        <v>0</v>
      </c>
      <c r="X1530" s="227">
        <v>0</v>
      </c>
      <c r="Y1530" s="227">
        <v>0</v>
      </c>
      <c r="Z1530" s="227">
        <v>0</v>
      </c>
      <c r="AA1530" s="227">
        <v>0</v>
      </c>
      <c r="AB1530" s="227">
        <v>0</v>
      </c>
      <c r="AC1530" s="227">
        <v>0</v>
      </c>
      <c r="AD1530" s="227">
        <v>0.08</v>
      </c>
      <c r="AE1530" s="226">
        <v>0</v>
      </c>
      <c r="AF1530" s="227">
        <v>0</v>
      </c>
      <c r="AG1530" s="227">
        <v>3.09</v>
      </c>
      <c r="AH1530" s="227">
        <v>3.09</v>
      </c>
      <c r="AI1530" s="227">
        <v>3.6</v>
      </c>
      <c r="AJ1530" s="227">
        <v>8.27</v>
      </c>
      <c r="AK1530" s="227">
        <v>9.02</v>
      </c>
      <c r="AL1530" s="227">
        <v>9.02</v>
      </c>
      <c r="AM1530" s="227">
        <v>11.91</v>
      </c>
      <c r="AN1530" s="227">
        <v>14.31</v>
      </c>
      <c r="AO1530" s="227">
        <v>19.96</v>
      </c>
      <c r="AP1530" s="228">
        <v>21.67</v>
      </c>
      <c r="AQ1530" s="227"/>
    </row>
    <row r="1531" spans="1:43" s="13" customFormat="1" ht="12.75" outlineLevel="2" x14ac:dyDescent="0.2">
      <c r="A1531" s="360" t="s">
        <v>2139</v>
      </c>
      <c r="B1531" s="361" t="s">
        <v>3008</v>
      </c>
      <c r="C1531" s="362" t="s">
        <v>3774</v>
      </c>
      <c r="D1531" s="363"/>
      <c r="E1531" s="364"/>
      <c r="F1531" s="227">
        <v>8.7200000000000006</v>
      </c>
      <c r="G1531" s="227">
        <v>0</v>
      </c>
      <c r="H1531" s="227">
        <f t="shared" si="166"/>
        <v>8.7200000000000006</v>
      </c>
      <c r="I1531" s="437" t="str">
        <f t="shared" si="167"/>
        <v>N.M.</v>
      </c>
      <c r="J1531" s="437"/>
      <c r="K1531" s="365"/>
      <c r="L1531" s="18">
        <v>0</v>
      </c>
      <c r="M1531" s="234">
        <f t="shared" si="168"/>
        <v>8.7200000000000006</v>
      </c>
      <c r="N1531" s="365"/>
      <c r="O1531" s="18">
        <v>2.48</v>
      </c>
      <c r="P1531" s="234">
        <f t="shared" si="169"/>
        <v>6.24</v>
      </c>
      <c r="Q1531" s="353"/>
      <c r="R1531" s="226">
        <v>34.54</v>
      </c>
      <c r="S1531" s="226">
        <v>0</v>
      </c>
      <c r="T1531" s="227">
        <v>0</v>
      </c>
      <c r="U1531" s="227">
        <v>0</v>
      </c>
      <c r="V1531" s="227">
        <v>0</v>
      </c>
      <c r="W1531" s="227">
        <v>0</v>
      </c>
      <c r="X1531" s="227">
        <v>0</v>
      </c>
      <c r="Y1531" s="227">
        <v>0</v>
      </c>
      <c r="Z1531" s="227">
        <v>0</v>
      </c>
      <c r="AA1531" s="227">
        <v>0</v>
      </c>
      <c r="AB1531" s="227">
        <v>0</v>
      </c>
      <c r="AC1531" s="227">
        <v>0</v>
      </c>
      <c r="AD1531" s="227">
        <v>0</v>
      </c>
      <c r="AE1531" s="226">
        <v>0</v>
      </c>
      <c r="AF1531" s="227">
        <v>0</v>
      </c>
      <c r="AG1531" s="227">
        <v>0</v>
      </c>
      <c r="AH1531" s="227">
        <v>0</v>
      </c>
      <c r="AI1531" s="227">
        <v>1.1500000000000001</v>
      </c>
      <c r="AJ1531" s="227">
        <v>1.1500000000000001</v>
      </c>
      <c r="AK1531" s="227">
        <v>1.1500000000000001</v>
      </c>
      <c r="AL1531" s="227">
        <v>2.79</v>
      </c>
      <c r="AM1531" s="227">
        <v>2.48</v>
      </c>
      <c r="AN1531" s="227">
        <v>2.48</v>
      </c>
      <c r="AO1531" s="227">
        <v>2.48</v>
      </c>
      <c r="AP1531" s="228">
        <v>8.7200000000000006</v>
      </c>
      <c r="AQ1531" s="227"/>
    </row>
    <row r="1532" spans="1:43" s="13" customFormat="1" ht="12.75" outlineLevel="2" x14ac:dyDescent="0.2">
      <c r="A1532" s="360" t="s">
        <v>2140</v>
      </c>
      <c r="B1532" s="361" t="s">
        <v>3009</v>
      </c>
      <c r="C1532" s="362" t="s">
        <v>3775</v>
      </c>
      <c r="D1532" s="363"/>
      <c r="E1532" s="364"/>
      <c r="F1532" s="227">
        <v>137.04</v>
      </c>
      <c r="G1532" s="227">
        <v>18.240000000000002</v>
      </c>
      <c r="H1532" s="227">
        <f t="shared" si="166"/>
        <v>118.79999999999998</v>
      </c>
      <c r="I1532" s="437">
        <f t="shared" si="167"/>
        <v>6.5131578947368407</v>
      </c>
      <c r="J1532" s="437"/>
      <c r="K1532" s="365"/>
      <c r="L1532" s="18">
        <v>18.240000000000002</v>
      </c>
      <c r="M1532" s="234">
        <f t="shared" si="168"/>
        <v>118.79999999999998</v>
      </c>
      <c r="N1532" s="365"/>
      <c r="O1532" s="18">
        <v>111.67</v>
      </c>
      <c r="P1532" s="234">
        <f t="shared" si="169"/>
        <v>25.36999999999999</v>
      </c>
      <c r="Q1532" s="353"/>
      <c r="R1532" s="226">
        <v>6.57</v>
      </c>
      <c r="S1532" s="226">
        <v>0</v>
      </c>
      <c r="T1532" s="227">
        <v>0</v>
      </c>
      <c r="U1532" s="227">
        <v>0</v>
      </c>
      <c r="V1532" s="227">
        <v>0</v>
      </c>
      <c r="W1532" s="227">
        <v>5.84</v>
      </c>
      <c r="X1532" s="227">
        <v>5.84</v>
      </c>
      <c r="Y1532" s="227">
        <v>5.84</v>
      </c>
      <c r="Z1532" s="227">
        <v>5.84</v>
      </c>
      <c r="AA1532" s="227">
        <v>5.84</v>
      </c>
      <c r="AB1532" s="227">
        <v>5.84</v>
      </c>
      <c r="AC1532" s="227">
        <v>5.84</v>
      </c>
      <c r="AD1532" s="227">
        <v>18.240000000000002</v>
      </c>
      <c r="AE1532" s="226">
        <v>0</v>
      </c>
      <c r="AF1532" s="227">
        <v>0</v>
      </c>
      <c r="AG1532" s="227">
        <v>10.59</v>
      </c>
      <c r="AH1532" s="227">
        <v>15.860000000000001</v>
      </c>
      <c r="AI1532" s="227">
        <v>18.48</v>
      </c>
      <c r="AJ1532" s="227">
        <v>21.38</v>
      </c>
      <c r="AK1532" s="227">
        <v>29.52</v>
      </c>
      <c r="AL1532" s="227">
        <v>54.03</v>
      </c>
      <c r="AM1532" s="227">
        <v>51.38</v>
      </c>
      <c r="AN1532" s="227">
        <v>73.17</v>
      </c>
      <c r="AO1532" s="227">
        <v>111.67</v>
      </c>
      <c r="AP1532" s="228">
        <v>137.04</v>
      </c>
      <c r="AQ1532" s="227"/>
    </row>
    <row r="1533" spans="1:43" s="13" customFormat="1" ht="12.75" outlineLevel="2" x14ac:dyDescent="0.2">
      <c r="A1533" s="360" t="s">
        <v>2141</v>
      </c>
      <c r="B1533" s="361" t="s">
        <v>3010</v>
      </c>
      <c r="C1533" s="362" t="s">
        <v>3776</v>
      </c>
      <c r="D1533" s="363"/>
      <c r="E1533" s="364"/>
      <c r="F1533" s="227">
        <v>26.560000000000002</v>
      </c>
      <c r="G1533" s="227">
        <v>0</v>
      </c>
      <c r="H1533" s="227">
        <f t="shared" si="166"/>
        <v>26.560000000000002</v>
      </c>
      <c r="I1533" s="437" t="str">
        <f t="shared" si="167"/>
        <v>N.M.</v>
      </c>
      <c r="J1533" s="437"/>
      <c r="K1533" s="365"/>
      <c r="L1533" s="18">
        <v>0</v>
      </c>
      <c r="M1533" s="234">
        <f t="shared" si="168"/>
        <v>26.560000000000002</v>
      </c>
      <c r="N1533" s="365"/>
      <c r="O1533" s="18">
        <v>23.61</v>
      </c>
      <c r="P1533" s="234">
        <f t="shared" si="169"/>
        <v>2.9500000000000028</v>
      </c>
      <c r="Q1533" s="353"/>
      <c r="R1533" s="226">
        <v>8.82</v>
      </c>
      <c r="S1533" s="226">
        <v>0</v>
      </c>
      <c r="T1533" s="227">
        <v>0</v>
      </c>
      <c r="U1533" s="227">
        <v>0</v>
      </c>
      <c r="V1533" s="227">
        <v>0</v>
      </c>
      <c r="W1533" s="227">
        <v>0</v>
      </c>
      <c r="X1533" s="227">
        <v>0</v>
      </c>
      <c r="Y1533" s="227">
        <v>0</v>
      </c>
      <c r="Z1533" s="227">
        <v>0</v>
      </c>
      <c r="AA1533" s="227">
        <v>0</v>
      </c>
      <c r="AB1533" s="227">
        <v>0</v>
      </c>
      <c r="AC1533" s="227">
        <v>0</v>
      </c>
      <c r="AD1533" s="227">
        <v>0</v>
      </c>
      <c r="AE1533" s="226">
        <v>0</v>
      </c>
      <c r="AF1533" s="227">
        <v>0</v>
      </c>
      <c r="AG1533" s="227">
        <v>0</v>
      </c>
      <c r="AH1533" s="227">
        <v>0.78</v>
      </c>
      <c r="AI1533" s="227">
        <v>0.78</v>
      </c>
      <c r="AJ1533" s="227">
        <v>11.450000000000001</v>
      </c>
      <c r="AK1533" s="227">
        <v>11.450000000000001</v>
      </c>
      <c r="AL1533" s="227">
        <v>14.13</v>
      </c>
      <c r="AM1533" s="227">
        <v>16.47</v>
      </c>
      <c r="AN1533" s="227">
        <v>20.69</v>
      </c>
      <c r="AO1533" s="227">
        <v>23.61</v>
      </c>
      <c r="AP1533" s="228">
        <v>26.560000000000002</v>
      </c>
      <c r="AQ1533" s="227"/>
    </row>
    <row r="1534" spans="1:43" s="13" customFormat="1" ht="12.75" outlineLevel="2" x14ac:dyDescent="0.2">
      <c r="A1534" s="360" t="s">
        <v>2142</v>
      </c>
      <c r="B1534" s="361" t="s">
        <v>3011</v>
      </c>
      <c r="C1534" s="362" t="s">
        <v>3777</v>
      </c>
      <c r="D1534" s="363"/>
      <c r="E1534" s="364"/>
      <c r="F1534" s="227">
        <v>1568.8400000000001</v>
      </c>
      <c r="G1534" s="227">
        <v>621.52</v>
      </c>
      <c r="H1534" s="227">
        <f t="shared" si="166"/>
        <v>947.32000000000016</v>
      </c>
      <c r="I1534" s="437">
        <f t="shared" si="167"/>
        <v>1.5241987385763938</v>
      </c>
      <c r="J1534" s="437"/>
      <c r="K1534" s="365"/>
      <c r="L1534" s="18">
        <v>621.52</v>
      </c>
      <c r="M1534" s="234">
        <f t="shared" si="168"/>
        <v>947.32000000000016</v>
      </c>
      <c r="N1534" s="365"/>
      <c r="O1534" s="18">
        <v>1414.79</v>
      </c>
      <c r="P1534" s="234">
        <f t="shared" si="169"/>
        <v>154.05000000000018</v>
      </c>
      <c r="Q1534" s="353"/>
      <c r="R1534" s="226">
        <v>302.98</v>
      </c>
      <c r="S1534" s="226">
        <v>0</v>
      </c>
      <c r="T1534" s="227">
        <v>0</v>
      </c>
      <c r="U1534" s="227">
        <v>0</v>
      </c>
      <c r="V1534" s="227">
        <v>0</v>
      </c>
      <c r="W1534" s="227">
        <v>14.040000000000001</v>
      </c>
      <c r="X1534" s="227">
        <v>79.739999999999995</v>
      </c>
      <c r="Y1534" s="227">
        <v>104.83</v>
      </c>
      <c r="Z1534" s="227">
        <v>109.37</v>
      </c>
      <c r="AA1534" s="227">
        <v>594.11</v>
      </c>
      <c r="AB1534" s="227">
        <v>594.11</v>
      </c>
      <c r="AC1534" s="227">
        <v>611.48</v>
      </c>
      <c r="AD1534" s="227">
        <v>621.52</v>
      </c>
      <c r="AE1534" s="226">
        <v>0</v>
      </c>
      <c r="AF1534" s="227">
        <v>11.59</v>
      </c>
      <c r="AG1534" s="227">
        <v>42.59</v>
      </c>
      <c r="AH1534" s="227">
        <v>62.33</v>
      </c>
      <c r="AI1534" s="227">
        <v>123.09</v>
      </c>
      <c r="AJ1534" s="227">
        <v>248.34</v>
      </c>
      <c r="AK1534" s="227">
        <v>400.14</v>
      </c>
      <c r="AL1534" s="227">
        <v>495.17</v>
      </c>
      <c r="AM1534" s="227">
        <v>687.16</v>
      </c>
      <c r="AN1534" s="227">
        <v>950.72</v>
      </c>
      <c r="AO1534" s="227">
        <v>1414.79</v>
      </c>
      <c r="AP1534" s="228">
        <v>1568.8400000000001</v>
      </c>
      <c r="AQ1534" s="227"/>
    </row>
    <row r="1535" spans="1:43" s="13" customFormat="1" ht="12.75" outlineLevel="2" x14ac:dyDescent="0.2">
      <c r="A1535" s="360" t="s">
        <v>2143</v>
      </c>
      <c r="B1535" s="361" t="s">
        <v>3012</v>
      </c>
      <c r="C1535" s="362" t="s">
        <v>3778</v>
      </c>
      <c r="D1535" s="363"/>
      <c r="E1535" s="364"/>
      <c r="F1535" s="227">
        <v>87.320000000000007</v>
      </c>
      <c r="G1535" s="227">
        <v>0</v>
      </c>
      <c r="H1535" s="227">
        <f t="shared" si="166"/>
        <v>87.320000000000007</v>
      </c>
      <c r="I1535" s="437" t="str">
        <f t="shared" si="167"/>
        <v>N.M.</v>
      </c>
      <c r="J1535" s="437"/>
      <c r="K1535" s="365"/>
      <c r="L1535" s="18">
        <v>0</v>
      </c>
      <c r="M1535" s="234">
        <f t="shared" si="168"/>
        <v>87.320000000000007</v>
      </c>
      <c r="N1535" s="365"/>
      <c r="O1535" s="18">
        <v>87.320000000000007</v>
      </c>
      <c r="P1535" s="234">
        <f t="shared" si="169"/>
        <v>0</v>
      </c>
      <c r="Q1535" s="353"/>
      <c r="R1535" s="226">
        <v>0</v>
      </c>
      <c r="S1535" s="226">
        <v>0</v>
      </c>
      <c r="T1535" s="227">
        <v>0</v>
      </c>
      <c r="U1535" s="227">
        <v>0</v>
      </c>
      <c r="V1535" s="227">
        <v>0</v>
      </c>
      <c r="W1535" s="227">
        <v>0</v>
      </c>
      <c r="X1535" s="227">
        <v>0</v>
      </c>
      <c r="Y1535" s="227">
        <v>0</v>
      </c>
      <c r="Z1535" s="227">
        <v>0</v>
      </c>
      <c r="AA1535" s="227">
        <v>0</v>
      </c>
      <c r="AB1535" s="227">
        <v>0</v>
      </c>
      <c r="AC1535" s="227">
        <v>0</v>
      </c>
      <c r="AD1535" s="227">
        <v>0</v>
      </c>
      <c r="AE1535" s="226">
        <v>0</v>
      </c>
      <c r="AF1535" s="227">
        <v>0</v>
      </c>
      <c r="AG1535" s="227">
        <v>0</v>
      </c>
      <c r="AH1535" s="227">
        <v>0</v>
      </c>
      <c r="AI1535" s="227">
        <v>0</v>
      </c>
      <c r="AJ1535" s="227">
        <v>0</v>
      </c>
      <c r="AK1535" s="227">
        <v>25.32</v>
      </c>
      <c r="AL1535" s="227">
        <v>25.32</v>
      </c>
      <c r="AM1535" s="227">
        <v>79.650000000000006</v>
      </c>
      <c r="AN1535" s="227">
        <v>87.320000000000007</v>
      </c>
      <c r="AO1535" s="227">
        <v>87.320000000000007</v>
      </c>
      <c r="AP1535" s="228">
        <v>87.320000000000007</v>
      </c>
      <c r="AQ1535" s="227"/>
    </row>
    <row r="1536" spans="1:43" s="13" customFormat="1" ht="12.75" outlineLevel="2" x14ac:dyDescent="0.2">
      <c r="A1536" s="360" t="s">
        <v>2144</v>
      </c>
      <c r="B1536" s="361" t="s">
        <v>3013</v>
      </c>
      <c r="C1536" s="362" t="s">
        <v>3779</v>
      </c>
      <c r="D1536" s="363"/>
      <c r="E1536" s="364"/>
      <c r="F1536" s="227">
        <v>124.08</v>
      </c>
      <c r="G1536" s="227">
        <v>0.64</v>
      </c>
      <c r="H1536" s="227">
        <f t="shared" si="166"/>
        <v>123.44</v>
      </c>
      <c r="I1536" s="437" t="str">
        <f t="shared" si="167"/>
        <v>N.M.</v>
      </c>
      <c r="J1536" s="437"/>
      <c r="K1536" s="365"/>
      <c r="L1536" s="18">
        <v>0.64</v>
      </c>
      <c r="M1536" s="234">
        <f t="shared" si="168"/>
        <v>123.44</v>
      </c>
      <c r="N1536" s="365"/>
      <c r="O1536" s="18">
        <v>124.08</v>
      </c>
      <c r="P1536" s="234">
        <f t="shared" si="169"/>
        <v>0</v>
      </c>
      <c r="Q1536" s="353"/>
      <c r="R1536" s="226">
        <v>5.0600000000000005</v>
      </c>
      <c r="S1536" s="226">
        <v>0</v>
      </c>
      <c r="T1536" s="227">
        <v>0</v>
      </c>
      <c r="U1536" s="227">
        <v>0.64</v>
      </c>
      <c r="V1536" s="227">
        <v>0.64</v>
      </c>
      <c r="W1536" s="227">
        <v>0.64</v>
      </c>
      <c r="X1536" s="227">
        <v>0.64</v>
      </c>
      <c r="Y1536" s="227">
        <v>0.64</v>
      </c>
      <c r="Z1536" s="227">
        <v>0.64</v>
      </c>
      <c r="AA1536" s="227">
        <v>0.64</v>
      </c>
      <c r="AB1536" s="227">
        <v>0.64</v>
      </c>
      <c r="AC1536" s="227">
        <v>0.64</v>
      </c>
      <c r="AD1536" s="227">
        <v>0.64</v>
      </c>
      <c r="AE1536" s="226">
        <v>0</v>
      </c>
      <c r="AF1536" s="227">
        <v>0</v>
      </c>
      <c r="AG1536" s="227">
        <v>9.49</v>
      </c>
      <c r="AH1536" s="227">
        <v>9.49</v>
      </c>
      <c r="AI1536" s="227">
        <v>43.35</v>
      </c>
      <c r="AJ1536" s="227">
        <v>43.88</v>
      </c>
      <c r="AK1536" s="227">
        <v>45.04</v>
      </c>
      <c r="AL1536" s="227">
        <v>54.56</v>
      </c>
      <c r="AM1536" s="227">
        <v>50.99</v>
      </c>
      <c r="AN1536" s="227">
        <v>63.11</v>
      </c>
      <c r="AO1536" s="227">
        <v>124.08</v>
      </c>
      <c r="AP1536" s="228">
        <v>124.08</v>
      </c>
      <c r="AQ1536" s="227"/>
    </row>
    <row r="1537" spans="1:43" s="13" customFormat="1" ht="12.75" outlineLevel="2" x14ac:dyDescent="0.2">
      <c r="A1537" s="360" t="s">
        <v>2145</v>
      </c>
      <c r="B1537" s="361" t="s">
        <v>3014</v>
      </c>
      <c r="C1537" s="362" t="s">
        <v>3780</v>
      </c>
      <c r="D1537" s="363"/>
      <c r="E1537" s="364"/>
      <c r="F1537" s="227">
        <v>144.83000000000001</v>
      </c>
      <c r="G1537" s="227">
        <v>356.42</v>
      </c>
      <c r="H1537" s="227">
        <f t="shared" si="166"/>
        <v>-211.59</v>
      </c>
      <c r="I1537" s="437">
        <f t="shared" si="167"/>
        <v>-0.59365355479490489</v>
      </c>
      <c r="J1537" s="437"/>
      <c r="K1537" s="365"/>
      <c r="L1537" s="18">
        <v>356.42</v>
      </c>
      <c r="M1537" s="234">
        <f t="shared" si="168"/>
        <v>-211.59</v>
      </c>
      <c r="N1537" s="365"/>
      <c r="O1537" s="18">
        <v>144.83000000000001</v>
      </c>
      <c r="P1537" s="234">
        <f t="shared" si="169"/>
        <v>0</v>
      </c>
      <c r="Q1537" s="353"/>
      <c r="R1537" s="226">
        <v>298.83</v>
      </c>
      <c r="S1537" s="226">
        <v>0</v>
      </c>
      <c r="T1537" s="227">
        <v>0</v>
      </c>
      <c r="U1537" s="227">
        <v>0</v>
      </c>
      <c r="V1537" s="227">
        <v>0</v>
      </c>
      <c r="W1537" s="227">
        <v>0</v>
      </c>
      <c r="X1537" s="227">
        <v>0</v>
      </c>
      <c r="Y1537" s="227">
        <v>0</v>
      </c>
      <c r="Z1537" s="227">
        <v>0</v>
      </c>
      <c r="AA1537" s="227">
        <v>356.42</v>
      </c>
      <c r="AB1537" s="227">
        <v>356.42</v>
      </c>
      <c r="AC1537" s="227">
        <v>356.42</v>
      </c>
      <c r="AD1537" s="227">
        <v>356.42</v>
      </c>
      <c r="AE1537" s="226">
        <v>0</v>
      </c>
      <c r="AF1537" s="227">
        <v>91.36</v>
      </c>
      <c r="AG1537" s="227">
        <v>91.36</v>
      </c>
      <c r="AH1537" s="227">
        <v>91.36</v>
      </c>
      <c r="AI1537" s="227">
        <v>91.36</v>
      </c>
      <c r="AJ1537" s="227">
        <v>135.38</v>
      </c>
      <c r="AK1537" s="227">
        <v>135.38</v>
      </c>
      <c r="AL1537" s="227">
        <v>135.38</v>
      </c>
      <c r="AM1537" s="227">
        <v>142.49</v>
      </c>
      <c r="AN1537" s="227">
        <v>144.83000000000001</v>
      </c>
      <c r="AO1537" s="227">
        <v>144.83000000000001</v>
      </c>
      <c r="AP1537" s="228">
        <v>144.83000000000001</v>
      </c>
      <c r="AQ1537" s="227"/>
    </row>
    <row r="1538" spans="1:43" s="13" customFormat="1" ht="12.75" outlineLevel="2" x14ac:dyDescent="0.2">
      <c r="A1538" s="360" t="s">
        <v>2146</v>
      </c>
      <c r="B1538" s="361" t="s">
        <v>3015</v>
      </c>
      <c r="C1538" s="362" t="s">
        <v>3781</v>
      </c>
      <c r="D1538" s="363"/>
      <c r="E1538" s="364"/>
      <c r="F1538" s="227">
        <v>21.22</v>
      </c>
      <c r="G1538" s="227">
        <v>40.49</v>
      </c>
      <c r="H1538" s="227">
        <f t="shared" si="166"/>
        <v>-19.270000000000003</v>
      </c>
      <c r="I1538" s="437">
        <f t="shared" si="167"/>
        <v>-0.47591998024203513</v>
      </c>
      <c r="J1538" s="437"/>
      <c r="K1538" s="365"/>
      <c r="L1538" s="18">
        <v>40.49</v>
      </c>
      <c r="M1538" s="234">
        <f t="shared" si="168"/>
        <v>-19.270000000000003</v>
      </c>
      <c r="N1538" s="365"/>
      <c r="O1538" s="18">
        <v>19.28</v>
      </c>
      <c r="P1538" s="234">
        <f t="shared" si="169"/>
        <v>1.9399999999999977</v>
      </c>
      <c r="Q1538" s="353"/>
      <c r="R1538" s="226">
        <v>0.26</v>
      </c>
      <c r="S1538" s="226">
        <v>0</v>
      </c>
      <c r="T1538" s="227">
        <v>0</v>
      </c>
      <c r="U1538" s="227">
        <v>0</v>
      </c>
      <c r="V1538" s="227">
        <v>0</v>
      </c>
      <c r="W1538" s="227">
        <v>0</v>
      </c>
      <c r="X1538" s="227">
        <v>0</v>
      </c>
      <c r="Y1538" s="227">
        <v>0</v>
      </c>
      <c r="Z1538" s="227">
        <v>0</v>
      </c>
      <c r="AA1538" s="227">
        <v>15.3</v>
      </c>
      <c r="AB1538" s="227">
        <v>15.3</v>
      </c>
      <c r="AC1538" s="227">
        <v>15.3</v>
      </c>
      <c r="AD1538" s="227">
        <v>40.49</v>
      </c>
      <c r="AE1538" s="226">
        <v>0</v>
      </c>
      <c r="AF1538" s="227">
        <v>1.52</v>
      </c>
      <c r="AG1538" s="227">
        <v>1.52</v>
      </c>
      <c r="AH1538" s="227">
        <v>4.37</v>
      </c>
      <c r="AI1538" s="227">
        <v>6.12</v>
      </c>
      <c r="AJ1538" s="227">
        <v>7.82</v>
      </c>
      <c r="AK1538" s="227">
        <v>9.35</v>
      </c>
      <c r="AL1538" s="227">
        <v>15.780000000000001</v>
      </c>
      <c r="AM1538" s="227">
        <v>15.33</v>
      </c>
      <c r="AN1538" s="227">
        <v>18.86</v>
      </c>
      <c r="AO1538" s="227">
        <v>19.28</v>
      </c>
      <c r="AP1538" s="228">
        <v>21.22</v>
      </c>
      <c r="AQ1538" s="227"/>
    </row>
    <row r="1539" spans="1:43" s="13" customFormat="1" ht="12.75" outlineLevel="2" x14ac:dyDescent="0.2">
      <c r="A1539" s="360" t="s">
        <v>2147</v>
      </c>
      <c r="B1539" s="361" t="s">
        <v>3016</v>
      </c>
      <c r="C1539" s="362" t="s">
        <v>3782</v>
      </c>
      <c r="D1539" s="363"/>
      <c r="E1539" s="364"/>
      <c r="F1539" s="227">
        <v>52.64</v>
      </c>
      <c r="G1539" s="227">
        <v>18.650000000000002</v>
      </c>
      <c r="H1539" s="227">
        <f t="shared" si="166"/>
        <v>33.989999999999995</v>
      </c>
      <c r="I1539" s="437">
        <f t="shared" si="167"/>
        <v>1.8225201072386055</v>
      </c>
      <c r="J1539" s="437"/>
      <c r="K1539" s="365"/>
      <c r="L1539" s="18">
        <v>18.650000000000002</v>
      </c>
      <c r="M1539" s="234">
        <f t="shared" si="168"/>
        <v>33.989999999999995</v>
      </c>
      <c r="N1539" s="365"/>
      <c r="O1539" s="18">
        <v>52.64</v>
      </c>
      <c r="P1539" s="234">
        <f t="shared" si="169"/>
        <v>0</v>
      </c>
      <c r="Q1539" s="353"/>
      <c r="R1539" s="226">
        <v>8.65</v>
      </c>
      <c r="S1539" s="226">
        <v>0</v>
      </c>
      <c r="T1539" s="227">
        <v>0</v>
      </c>
      <c r="U1539" s="227">
        <v>0</v>
      </c>
      <c r="V1539" s="227">
        <v>0</v>
      </c>
      <c r="W1539" s="227">
        <v>0</v>
      </c>
      <c r="X1539" s="227">
        <v>0</v>
      </c>
      <c r="Y1539" s="227">
        <v>0</v>
      </c>
      <c r="Z1539" s="227">
        <v>0</v>
      </c>
      <c r="AA1539" s="227">
        <v>13.97</v>
      </c>
      <c r="AB1539" s="227">
        <v>18.650000000000002</v>
      </c>
      <c r="AC1539" s="227">
        <v>18.650000000000002</v>
      </c>
      <c r="AD1539" s="227">
        <v>18.650000000000002</v>
      </c>
      <c r="AE1539" s="226">
        <v>0</v>
      </c>
      <c r="AF1539" s="227">
        <v>0</v>
      </c>
      <c r="AG1539" s="227">
        <v>0</v>
      </c>
      <c r="AH1539" s="227">
        <v>0</v>
      </c>
      <c r="AI1539" s="227">
        <v>19.07</v>
      </c>
      <c r="AJ1539" s="227">
        <v>50.35</v>
      </c>
      <c r="AK1539" s="227">
        <v>50.35</v>
      </c>
      <c r="AL1539" s="227">
        <v>50.35</v>
      </c>
      <c r="AM1539" s="227">
        <v>50.35</v>
      </c>
      <c r="AN1539" s="227">
        <v>52.64</v>
      </c>
      <c r="AO1539" s="227">
        <v>52.64</v>
      </c>
      <c r="AP1539" s="228">
        <v>52.64</v>
      </c>
      <c r="AQ1539" s="227"/>
    </row>
    <row r="1540" spans="1:43" s="13" customFormat="1" ht="12.75" outlineLevel="2" x14ac:dyDescent="0.2">
      <c r="A1540" s="360" t="s">
        <v>2148</v>
      </c>
      <c r="B1540" s="361" t="s">
        <v>3017</v>
      </c>
      <c r="C1540" s="362" t="s">
        <v>3783</v>
      </c>
      <c r="D1540" s="363"/>
      <c r="E1540" s="364"/>
      <c r="F1540" s="227">
        <v>92.13</v>
      </c>
      <c r="G1540" s="227">
        <v>55.730000000000004</v>
      </c>
      <c r="H1540" s="227">
        <f t="shared" si="166"/>
        <v>36.399999999999991</v>
      </c>
      <c r="I1540" s="437">
        <f t="shared" si="167"/>
        <v>0.65314911178898238</v>
      </c>
      <c r="J1540" s="437"/>
      <c r="K1540" s="365"/>
      <c r="L1540" s="18">
        <v>55.730000000000004</v>
      </c>
      <c r="M1540" s="234">
        <f t="shared" si="168"/>
        <v>36.399999999999991</v>
      </c>
      <c r="N1540" s="365"/>
      <c r="O1540" s="18">
        <v>92.13</v>
      </c>
      <c r="P1540" s="234">
        <f t="shared" si="169"/>
        <v>0</v>
      </c>
      <c r="Q1540" s="353"/>
      <c r="R1540" s="226">
        <v>182.03</v>
      </c>
      <c r="S1540" s="226">
        <v>0</v>
      </c>
      <c r="T1540" s="227">
        <v>0</v>
      </c>
      <c r="U1540" s="227">
        <v>1.3900000000000001</v>
      </c>
      <c r="V1540" s="227">
        <v>2.87</v>
      </c>
      <c r="W1540" s="227">
        <v>2.87</v>
      </c>
      <c r="X1540" s="227">
        <v>55.730000000000004</v>
      </c>
      <c r="Y1540" s="227">
        <v>55.730000000000004</v>
      </c>
      <c r="Z1540" s="227">
        <v>55.730000000000004</v>
      </c>
      <c r="AA1540" s="227">
        <v>55.730000000000004</v>
      </c>
      <c r="AB1540" s="227">
        <v>55.730000000000004</v>
      </c>
      <c r="AC1540" s="227">
        <v>55.730000000000004</v>
      </c>
      <c r="AD1540" s="227">
        <v>55.730000000000004</v>
      </c>
      <c r="AE1540" s="226">
        <v>0</v>
      </c>
      <c r="AF1540" s="227">
        <v>0</v>
      </c>
      <c r="AG1540" s="227">
        <v>0</v>
      </c>
      <c r="AH1540" s="227">
        <v>0</v>
      </c>
      <c r="AI1540" s="227">
        <v>0</v>
      </c>
      <c r="AJ1540" s="227">
        <v>0</v>
      </c>
      <c r="AK1540" s="227">
        <v>50.120000000000005</v>
      </c>
      <c r="AL1540" s="227">
        <v>74.710000000000008</v>
      </c>
      <c r="AM1540" s="227">
        <v>92.13</v>
      </c>
      <c r="AN1540" s="227">
        <v>92.13</v>
      </c>
      <c r="AO1540" s="227">
        <v>92.13</v>
      </c>
      <c r="AP1540" s="228">
        <v>92.13</v>
      </c>
      <c r="AQ1540" s="227"/>
    </row>
    <row r="1541" spans="1:43" s="13" customFormat="1" ht="12.75" outlineLevel="2" x14ac:dyDescent="0.2">
      <c r="A1541" s="360" t="s">
        <v>2149</v>
      </c>
      <c r="B1541" s="361" t="s">
        <v>3018</v>
      </c>
      <c r="C1541" s="362" t="s">
        <v>3784</v>
      </c>
      <c r="D1541" s="363"/>
      <c r="E1541" s="364"/>
      <c r="F1541" s="227">
        <v>26.61</v>
      </c>
      <c r="G1541" s="227">
        <v>0</v>
      </c>
      <c r="H1541" s="227">
        <f t="shared" si="166"/>
        <v>26.61</v>
      </c>
      <c r="I1541" s="437" t="str">
        <f t="shared" si="167"/>
        <v>N.M.</v>
      </c>
      <c r="J1541" s="437"/>
      <c r="K1541" s="365"/>
      <c r="L1541" s="18">
        <v>0</v>
      </c>
      <c r="M1541" s="234">
        <f t="shared" si="168"/>
        <v>26.61</v>
      </c>
      <c r="N1541" s="365"/>
      <c r="O1541" s="18">
        <v>26.61</v>
      </c>
      <c r="P1541" s="234">
        <f t="shared" si="169"/>
        <v>0</v>
      </c>
      <c r="Q1541" s="353"/>
      <c r="R1541" s="226">
        <v>0</v>
      </c>
      <c r="S1541" s="226">
        <v>0</v>
      </c>
      <c r="T1541" s="227">
        <v>0</v>
      </c>
      <c r="U1541" s="227">
        <v>0</v>
      </c>
      <c r="V1541" s="227">
        <v>0</v>
      </c>
      <c r="W1541" s="227">
        <v>0</v>
      </c>
      <c r="X1541" s="227">
        <v>0</v>
      </c>
      <c r="Y1541" s="227">
        <v>0</v>
      </c>
      <c r="Z1541" s="227">
        <v>0</v>
      </c>
      <c r="AA1541" s="227">
        <v>0</v>
      </c>
      <c r="AB1541" s="227">
        <v>0</v>
      </c>
      <c r="AC1541" s="227">
        <v>0</v>
      </c>
      <c r="AD1541" s="227">
        <v>0</v>
      </c>
      <c r="AE1541" s="226">
        <v>0</v>
      </c>
      <c r="AF1541" s="227">
        <v>0</v>
      </c>
      <c r="AG1541" s="227">
        <v>0</v>
      </c>
      <c r="AH1541" s="227">
        <v>0</v>
      </c>
      <c r="AI1541" s="227">
        <v>12.290000000000001</v>
      </c>
      <c r="AJ1541" s="227">
        <v>12.290000000000001</v>
      </c>
      <c r="AK1541" s="227">
        <v>12.290000000000001</v>
      </c>
      <c r="AL1541" s="227">
        <v>12.290000000000001</v>
      </c>
      <c r="AM1541" s="227">
        <v>15.97</v>
      </c>
      <c r="AN1541" s="227">
        <v>26.61</v>
      </c>
      <c r="AO1541" s="227">
        <v>26.61</v>
      </c>
      <c r="AP1541" s="228">
        <v>26.61</v>
      </c>
      <c r="AQ1541" s="227"/>
    </row>
    <row r="1542" spans="1:43" s="13" customFormat="1" ht="12.75" outlineLevel="2" x14ac:dyDescent="0.2">
      <c r="A1542" s="360" t="s">
        <v>2150</v>
      </c>
      <c r="B1542" s="361" t="s">
        <v>3019</v>
      </c>
      <c r="C1542" s="362" t="s">
        <v>3785</v>
      </c>
      <c r="D1542" s="363"/>
      <c r="E1542" s="364"/>
      <c r="F1542" s="227">
        <v>7.5</v>
      </c>
      <c r="G1542" s="227">
        <v>0</v>
      </c>
      <c r="H1542" s="227">
        <f t="shared" si="166"/>
        <v>7.5</v>
      </c>
      <c r="I1542" s="437" t="str">
        <f t="shared" si="167"/>
        <v>N.M.</v>
      </c>
      <c r="J1542" s="437"/>
      <c r="K1542" s="365"/>
      <c r="L1542" s="18">
        <v>0</v>
      </c>
      <c r="M1542" s="234">
        <f t="shared" si="168"/>
        <v>7.5</v>
      </c>
      <c r="N1542" s="365"/>
      <c r="O1542" s="18">
        <v>7.5</v>
      </c>
      <c r="P1542" s="234">
        <f t="shared" si="169"/>
        <v>0</v>
      </c>
      <c r="Q1542" s="353"/>
      <c r="R1542" s="226">
        <v>110.2</v>
      </c>
      <c r="S1542" s="226">
        <v>0</v>
      </c>
      <c r="T1542" s="227">
        <v>0</v>
      </c>
      <c r="U1542" s="227">
        <v>0</v>
      </c>
      <c r="V1542" s="227">
        <v>0</v>
      </c>
      <c r="W1542" s="227">
        <v>0</v>
      </c>
      <c r="X1542" s="227">
        <v>0</v>
      </c>
      <c r="Y1542" s="227">
        <v>0</v>
      </c>
      <c r="Z1542" s="227">
        <v>0</v>
      </c>
      <c r="AA1542" s="227">
        <v>0</v>
      </c>
      <c r="AB1542" s="227">
        <v>0</v>
      </c>
      <c r="AC1542" s="227">
        <v>0</v>
      </c>
      <c r="AD1542" s="227">
        <v>0</v>
      </c>
      <c r="AE1542" s="226">
        <v>0</v>
      </c>
      <c r="AF1542" s="227">
        <v>0</v>
      </c>
      <c r="AG1542" s="227">
        <v>0</v>
      </c>
      <c r="AH1542" s="227">
        <v>0</v>
      </c>
      <c r="AI1542" s="227">
        <v>0</v>
      </c>
      <c r="AJ1542" s="227">
        <v>0</v>
      </c>
      <c r="AK1542" s="227">
        <v>0</v>
      </c>
      <c r="AL1542" s="227">
        <v>7.5</v>
      </c>
      <c r="AM1542" s="227">
        <v>7.5</v>
      </c>
      <c r="AN1542" s="227">
        <v>7.5</v>
      </c>
      <c r="AO1542" s="227">
        <v>7.5</v>
      </c>
      <c r="AP1542" s="228">
        <v>7.5</v>
      </c>
      <c r="AQ1542" s="227"/>
    </row>
    <row r="1543" spans="1:43" s="13" customFormat="1" ht="12.75" outlineLevel="2" x14ac:dyDescent="0.2">
      <c r="A1543" s="360" t="s">
        <v>2151</v>
      </c>
      <c r="B1543" s="361" t="s">
        <v>3020</v>
      </c>
      <c r="C1543" s="362" t="s">
        <v>3786</v>
      </c>
      <c r="D1543" s="363"/>
      <c r="E1543" s="364"/>
      <c r="F1543" s="227">
        <v>129.65</v>
      </c>
      <c r="G1543" s="227">
        <v>8.1300000000000008</v>
      </c>
      <c r="H1543" s="227">
        <f t="shared" si="166"/>
        <v>121.52000000000001</v>
      </c>
      <c r="I1543" s="437" t="str">
        <f t="shared" si="167"/>
        <v>N.M.</v>
      </c>
      <c r="J1543" s="437"/>
      <c r="K1543" s="365"/>
      <c r="L1543" s="18">
        <v>8.1300000000000008</v>
      </c>
      <c r="M1543" s="234">
        <f t="shared" si="168"/>
        <v>121.52000000000001</v>
      </c>
      <c r="N1543" s="365"/>
      <c r="O1543" s="18">
        <v>129.65</v>
      </c>
      <c r="P1543" s="234">
        <f t="shared" si="169"/>
        <v>0</v>
      </c>
      <c r="Q1543" s="353"/>
      <c r="R1543" s="226">
        <v>0</v>
      </c>
      <c r="S1543" s="226">
        <v>0</v>
      </c>
      <c r="T1543" s="227">
        <v>0</v>
      </c>
      <c r="U1543" s="227">
        <v>0</v>
      </c>
      <c r="V1543" s="227">
        <v>1.48</v>
      </c>
      <c r="W1543" s="227">
        <v>1.48</v>
      </c>
      <c r="X1543" s="227">
        <v>1.48</v>
      </c>
      <c r="Y1543" s="227">
        <v>3.29</v>
      </c>
      <c r="Z1543" s="227">
        <v>3.29</v>
      </c>
      <c r="AA1543" s="227">
        <v>3.29</v>
      </c>
      <c r="AB1543" s="227">
        <v>3.29</v>
      </c>
      <c r="AC1543" s="227">
        <v>8.1300000000000008</v>
      </c>
      <c r="AD1543" s="227">
        <v>8.1300000000000008</v>
      </c>
      <c r="AE1543" s="226">
        <v>0</v>
      </c>
      <c r="AF1543" s="227">
        <v>0</v>
      </c>
      <c r="AG1543" s="227">
        <v>0</v>
      </c>
      <c r="AH1543" s="227">
        <v>10.83</v>
      </c>
      <c r="AI1543" s="227">
        <v>11.870000000000001</v>
      </c>
      <c r="AJ1543" s="227">
        <v>11.870000000000001</v>
      </c>
      <c r="AK1543" s="227">
        <v>11.870000000000001</v>
      </c>
      <c r="AL1543" s="227">
        <v>11.870000000000001</v>
      </c>
      <c r="AM1543" s="227">
        <v>11.870000000000001</v>
      </c>
      <c r="AN1543" s="227">
        <v>129.65</v>
      </c>
      <c r="AO1543" s="227">
        <v>129.65</v>
      </c>
      <c r="AP1543" s="228">
        <v>129.65</v>
      </c>
      <c r="AQ1543" s="227"/>
    </row>
    <row r="1544" spans="1:43" s="13" customFormat="1" ht="12.75" outlineLevel="2" x14ac:dyDescent="0.2">
      <c r="A1544" s="360" t="s">
        <v>2152</v>
      </c>
      <c r="B1544" s="361" t="s">
        <v>3021</v>
      </c>
      <c r="C1544" s="362" t="s">
        <v>3787</v>
      </c>
      <c r="D1544" s="363"/>
      <c r="E1544" s="364"/>
      <c r="F1544" s="227">
        <v>40.090000000000003</v>
      </c>
      <c r="G1544" s="227">
        <v>8.49</v>
      </c>
      <c r="H1544" s="227">
        <f t="shared" si="166"/>
        <v>31.6</v>
      </c>
      <c r="I1544" s="437">
        <f t="shared" si="167"/>
        <v>3.7220259128386339</v>
      </c>
      <c r="J1544" s="437"/>
      <c r="K1544" s="365"/>
      <c r="L1544" s="18">
        <v>8.49</v>
      </c>
      <c r="M1544" s="234">
        <f t="shared" si="168"/>
        <v>31.6</v>
      </c>
      <c r="N1544" s="365"/>
      <c r="O1544" s="18">
        <v>36.89</v>
      </c>
      <c r="P1544" s="234">
        <f t="shared" si="169"/>
        <v>3.2000000000000028</v>
      </c>
      <c r="Q1544" s="353"/>
      <c r="R1544" s="226">
        <v>5.32</v>
      </c>
      <c r="S1544" s="226">
        <v>0</v>
      </c>
      <c r="T1544" s="227">
        <v>0</v>
      </c>
      <c r="U1544" s="227">
        <v>8.49</v>
      </c>
      <c r="V1544" s="227">
        <v>8.49</v>
      </c>
      <c r="W1544" s="227">
        <v>8.49</v>
      </c>
      <c r="X1544" s="227">
        <v>8.49</v>
      </c>
      <c r="Y1544" s="227">
        <v>8.49</v>
      </c>
      <c r="Z1544" s="227">
        <v>8.49</v>
      </c>
      <c r="AA1544" s="227">
        <v>8.49</v>
      </c>
      <c r="AB1544" s="227">
        <v>8.49</v>
      </c>
      <c r="AC1544" s="227">
        <v>8.49</v>
      </c>
      <c r="AD1544" s="227">
        <v>8.49</v>
      </c>
      <c r="AE1544" s="226">
        <v>0</v>
      </c>
      <c r="AF1544" s="227">
        <v>10.120000000000001</v>
      </c>
      <c r="AG1544" s="227">
        <v>14.51</v>
      </c>
      <c r="AH1544" s="227">
        <v>20.25</v>
      </c>
      <c r="AI1544" s="227">
        <v>20.25</v>
      </c>
      <c r="AJ1544" s="227">
        <v>20.25</v>
      </c>
      <c r="AK1544" s="227">
        <v>28.66</v>
      </c>
      <c r="AL1544" s="227">
        <v>28.66</v>
      </c>
      <c r="AM1544" s="227">
        <v>36.89</v>
      </c>
      <c r="AN1544" s="227">
        <v>36.89</v>
      </c>
      <c r="AO1544" s="227">
        <v>36.89</v>
      </c>
      <c r="AP1544" s="228">
        <v>40.090000000000003</v>
      </c>
      <c r="AQ1544" s="227"/>
    </row>
    <row r="1545" spans="1:43" s="13" customFormat="1" ht="12.75" outlineLevel="2" x14ac:dyDescent="0.2">
      <c r="A1545" s="360" t="s">
        <v>2153</v>
      </c>
      <c r="B1545" s="361" t="s">
        <v>3022</v>
      </c>
      <c r="C1545" s="362" t="s">
        <v>3788</v>
      </c>
      <c r="D1545" s="363"/>
      <c r="E1545" s="364"/>
      <c r="F1545" s="227">
        <v>-400635.48</v>
      </c>
      <c r="G1545" s="227">
        <v>-691608.91</v>
      </c>
      <c r="H1545" s="227">
        <f t="shared" si="166"/>
        <v>290973.43000000005</v>
      </c>
      <c r="I1545" s="437">
        <f t="shared" si="167"/>
        <v>0.42071960871643488</v>
      </c>
      <c r="J1545" s="437"/>
      <c r="K1545" s="365"/>
      <c r="L1545" s="18">
        <v>-691608.91</v>
      </c>
      <c r="M1545" s="234">
        <f t="shared" si="168"/>
        <v>290973.43000000005</v>
      </c>
      <c r="N1545" s="365"/>
      <c r="O1545" s="18">
        <v>-367000.88</v>
      </c>
      <c r="P1545" s="234">
        <f t="shared" si="169"/>
        <v>-33634.599999999977</v>
      </c>
      <c r="Q1545" s="353"/>
      <c r="R1545" s="226">
        <v>-528752.66</v>
      </c>
      <c r="S1545" s="226">
        <v>-58236.87</v>
      </c>
      <c r="T1545" s="227">
        <v>-104958.53</v>
      </c>
      <c r="U1545" s="227">
        <v>-132021.87</v>
      </c>
      <c r="V1545" s="227">
        <v>-176329.2</v>
      </c>
      <c r="W1545" s="227">
        <v>-217325.95</v>
      </c>
      <c r="X1545" s="227">
        <v>-323581.7</v>
      </c>
      <c r="Y1545" s="227">
        <v>-357741.36</v>
      </c>
      <c r="Z1545" s="227">
        <v>-418250.2</v>
      </c>
      <c r="AA1545" s="227">
        <v>-503070.53</v>
      </c>
      <c r="AB1545" s="227">
        <v>-544677.21</v>
      </c>
      <c r="AC1545" s="227">
        <v>-575889.72</v>
      </c>
      <c r="AD1545" s="227">
        <v>-691608.91</v>
      </c>
      <c r="AE1545" s="226">
        <v>-43146.75</v>
      </c>
      <c r="AF1545" s="227">
        <v>-80417.850000000006</v>
      </c>
      <c r="AG1545" s="227">
        <v>-113460.40000000001</v>
      </c>
      <c r="AH1545" s="227">
        <v>-142525.48000000001</v>
      </c>
      <c r="AI1545" s="227">
        <v>-189815.39</v>
      </c>
      <c r="AJ1545" s="227">
        <v>-211586.47</v>
      </c>
      <c r="AK1545" s="227">
        <v>-240521</v>
      </c>
      <c r="AL1545" s="227">
        <v>-269322.94</v>
      </c>
      <c r="AM1545" s="227">
        <v>-309061.75</v>
      </c>
      <c r="AN1545" s="227">
        <v>-334239.68</v>
      </c>
      <c r="AO1545" s="227">
        <v>-367000.88</v>
      </c>
      <c r="AP1545" s="228">
        <v>-400635.48</v>
      </c>
      <c r="AQ1545" s="227"/>
    </row>
    <row r="1546" spans="1:43" s="13" customFormat="1" ht="12.75" outlineLevel="2" x14ac:dyDescent="0.2">
      <c r="A1546" s="360" t="s">
        <v>2154</v>
      </c>
      <c r="B1546" s="361" t="s">
        <v>3023</v>
      </c>
      <c r="C1546" s="362" t="s">
        <v>3789</v>
      </c>
      <c r="D1546" s="363"/>
      <c r="E1546" s="364"/>
      <c r="F1546" s="227">
        <v>-523483</v>
      </c>
      <c r="G1546" s="227">
        <v>-411651</v>
      </c>
      <c r="H1546" s="227">
        <f t="shared" si="166"/>
        <v>-111832</v>
      </c>
      <c r="I1546" s="437">
        <f t="shared" si="167"/>
        <v>-0.2716670189067924</v>
      </c>
      <c r="J1546" s="437"/>
      <c r="K1546" s="365"/>
      <c r="L1546" s="18">
        <v>-411651</v>
      </c>
      <c r="M1546" s="234">
        <f t="shared" si="168"/>
        <v>-111832</v>
      </c>
      <c r="N1546" s="365"/>
      <c r="O1546" s="18">
        <v>-481665</v>
      </c>
      <c r="P1546" s="234">
        <f t="shared" si="169"/>
        <v>-41818</v>
      </c>
      <c r="Q1546" s="353"/>
      <c r="R1546" s="226">
        <v>-483831.61</v>
      </c>
      <c r="S1546" s="226">
        <v>-33096</v>
      </c>
      <c r="T1546" s="227">
        <v>-59196</v>
      </c>
      <c r="U1546" s="227">
        <v>-119830</v>
      </c>
      <c r="V1546" s="227">
        <v>-152518</v>
      </c>
      <c r="W1546" s="227">
        <v>-189726</v>
      </c>
      <c r="X1546" s="227">
        <v>-230622</v>
      </c>
      <c r="Y1546" s="227">
        <v>-268479</v>
      </c>
      <c r="Z1546" s="227">
        <v>-303226</v>
      </c>
      <c r="AA1546" s="227">
        <v>-339750</v>
      </c>
      <c r="AB1546" s="227">
        <v>-374944</v>
      </c>
      <c r="AC1546" s="227">
        <v>-395268</v>
      </c>
      <c r="AD1546" s="227">
        <v>-411651</v>
      </c>
      <c r="AE1546" s="226">
        <v>-29604</v>
      </c>
      <c r="AF1546" s="227">
        <v>-64930</v>
      </c>
      <c r="AG1546" s="227">
        <v>-96070</v>
      </c>
      <c r="AH1546" s="227">
        <v>-128978</v>
      </c>
      <c r="AI1546" s="227">
        <v>-168377</v>
      </c>
      <c r="AJ1546" s="227">
        <v>-217935</v>
      </c>
      <c r="AK1546" s="227">
        <v>-256558</v>
      </c>
      <c r="AL1546" s="227">
        <v>-326049</v>
      </c>
      <c r="AM1546" s="227">
        <v>-385797</v>
      </c>
      <c r="AN1546" s="227">
        <v>-431374</v>
      </c>
      <c r="AO1546" s="227">
        <v>-481665</v>
      </c>
      <c r="AP1546" s="228">
        <v>-523483</v>
      </c>
      <c r="AQ1546" s="227"/>
    </row>
    <row r="1547" spans="1:43" s="13" customFormat="1" ht="12.75" outlineLevel="2" x14ac:dyDescent="0.2">
      <c r="A1547" s="360" t="s">
        <v>2155</v>
      </c>
      <c r="B1547" s="361" t="s">
        <v>3024</v>
      </c>
      <c r="C1547" s="362" t="s">
        <v>3790</v>
      </c>
      <c r="D1547" s="363"/>
      <c r="E1547" s="364"/>
      <c r="F1547" s="227">
        <v>0.08</v>
      </c>
      <c r="G1547" s="227">
        <v>0.02</v>
      </c>
      <c r="H1547" s="227">
        <f t="shared" si="166"/>
        <v>0.06</v>
      </c>
      <c r="I1547" s="437">
        <f t="shared" si="167"/>
        <v>3</v>
      </c>
      <c r="J1547" s="437"/>
      <c r="K1547" s="365"/>
      <c r="L1547" s="18">
        <v>0.02</v>
      </c>
      <c r="M1547" s="234">
        <f t="shared" si="168"/>
        <v>0.06</v>
      </c>
      <c r="N1547" s="365"/>
      <c r="O1547" s="18">
        <v>0.09</v>
      </c>
      <c r="P1547" s="234">
        <f t="shared" si="169"/>
        <v>-9.999999999999995E-3</v>
      </c>
      <c r="Q1547" s="353"/>
      <c r="R1547" s="226">
        <v>0</v>
      </c>
      <c r="S1547" s="226">
        <v>0</v>
      </c>
      <c r="T1547" s="227">
        <v>0</v>
      </c>
      <c r="U1547" s="227">
        <v>0</v>
      </c>
      <c r="V1547" s="227">
        <v>0</v>
      </c>
      <c r="W1547" s="227">
        <v>0</v>
      </c>
      <c r="X1547" s="227">
        <v>0.01</v>
      </c>
      <c r="Y1547" s="227">
        <v>0.03</v>
      </c>
      <c r="Z1547" s="227">
        <v>0.03</v>
      </c>
      <c r="AA1547" s="227">
        <v>0.03</v>
      </c>
      <c r="AB1547" s="227">
        <v>0.03</v>
      </c>
      <c r="AC1547" s="227">
        <v>0.02</v>
      </c>
      <c r="AD1547" s="227">
        <v>0.02</v>
      </c>
      <c r="AE1547" s="226">
        <v>0</v>
      </c>
      <c r="AF1547" s="227">
        <v>0</v>
      </c>
      <c r="AG1547" s="227">
        <v>0.01</v>
      </c>
      <c r="AH1547" s="227">
        <v>0.01</v>
      </c>
      <c r="AI1547" s="227">
        <v>0.02</v>
      </c>
      <c r="AJ1547" s="227">
        <v>0.01</v>
      </c>
      <c r="AK1547" s="227">
        <v>0.01</v>
      </c>
      <c r="AL1547" s="227">
        <v>0.01</v>
      </c>
      <c r="AM1547" s="227">
        <v>7.0000000000000007E-2</v>
      </c>
      <c r="AN1547" s="227">
        <v>0.09</v>
      </c>
      <c r="AO1547" s="227">
        <v>0.09</v>
      </c>
      <c r="AP1547" s="228">
        <v>0.08</v>
      </c>
      <c r="AQ1547" s="227"/>
    </row>
    <row r="1548" spans="1:43" s="13" customFormat="1" ht="12.75" outlineLevel="2" x14ac:dyDescent="0.2">
      <c r="A1548" s="360" t="s">
        <v>2156</v>
      </c>
      <c r="B1548" s="361" t="s">
        <v>3025</v>
      </c>
      <c r="C1548" s="362" t="s">
        <v>3791</v>
      </c>
      <c r="D1548" s="363"/>
      <c r="E1548" s="364"/>
      <c r="F1548" s="227">
        <v>-3562.6800000000003</v>
      </c>
      <c r="G1548" s="227">
        <v>-5129.49</v>
      </c>
      <c r="H1548" s="227">
        <f t="shared" si="166"/>
        <v>1566.8099999999995</v>
      </c>
      <c r="I1548" s="437">
        <f t="shared" si="167"/>
        <v>0.30545141914693263</v>
      </c>
      <c r="J1548" s="437"/>
      <c r="K1548" s="365"/>
      <c r="L1548" s="18">
        <v>-5129.49</v>
      </c>
      <c r="M1548" s="234">
        <f t="shared" si="168"/>
        <v>1566.8099999999995</v>
      </c>
      <c r="N1548" s="365"/>
      <c r="O1548" s="18">
        <v>-3343.9300000000003</v>
      </c>
      <c r="P1548" s="234">
        <f t="shared" si="169"/>
        <v>-218.75</v>
      </c>
      <c r="Q1548" s="353"/>
      <c r="R1548" s="226">
        <v>-4211.92</v>
      </c>
      <c r="S1548" s="226">
        <v>-295.79000000000002</v>
      </c>
      <c r="T1548" s="227">
        <v>-718.17</v>
      </c>
      <c r="U1548" s="227">
        <v>-937.06000000000006</v>
      </c>
      <c r="V1548" s="227">
        <v>-1309.58</v>
      </c>
      <c r="W1548" s="227">
        <v>-1536.8500000000001</v>
      </c>
      <c r="X1548" s="227">
        <v>-1950.16</v>
      </c>
      <c r="Y1548" s="227">
        <v>-2679.4</v>
      </c>
      <c r="Z1548" s="227">
        <v>-3083.92</v>
      </c>
      <c r="AA1548" s="227">
        <v>-3757.63</v>
      </c>
      <c r="AB1548" s="227">
        <v>-4285.2700000000004</v>
      </c>
      <c r="AC1548" s="227">
        <v>-4724.97</v>
      </c>
      <c r="AD1548" s="227">
        <v>-5129.49</v>
      </c>
      <c r="AE1548" s="226">
        <v>-279.69</v>
      </c>
      <c r="AF1548" s="227">
        <v>-508.33</v>
      </c>
      <c r="AG1548" s="227">
        <v>-824.91</v>
      </c>
      <c r="AH1548" s="227">
        <v>-1130.21</v>
      </c>
      <c r="AI1548" s="227">
        <v>-1331.91</v>
      </c>
      <c r="AJ1548" s="227">
        <v>-1496.93</v>
      </c>
      <c r="AK1548" s="227">
        <v>-1709.54</v>
      </c>
      <c r="AL1548" s="227">
        <v>-1874.56</v>
      </c>
      <c r="AM1548" s="227">
        <v>-2922.19</v>
      </c>
      <c r="AN1548" s="227">
        <v>-3178.9</v>
      </c>
      <c r="AO1548" s="227">
        <v>-3343.9300000000003</v>
      </c>
      <c r="AP1548" s="228">
        <v>-3562.6800000000003</v>
      </c>
      <c r="AQ1548" s="227"/>
    </row>
    <row r="1549" spans="1:43" s="13" customFormat="1" ht="12.75" outlineLevel="2" x14ac:dyDescent="0.2">
      <c r="A1549" s="360" t="s">
        <v>2157</v>
      </c>
      <c r="B1549" s="361" t="s">
        <v>3026</v>
      </c>
      <c r="C1549" s="362" t="s">
        <v>3792</v>
      </c>
      <c r="D1549" s="363"/>
      <c r="E1549" s="364"/>
      <c r="F1549" s="227">
        <v>2814365.62</v>
      </c>
      <c r="G1549" s="227">
        <v>3119472.932</v>
      </c>
      <c r="H1549" s="227">
        <f t="shared" si="166"/>
        <v>-305107.31199999992</v>
      </c>
      <c r="I1549" s="437">
        <f t="shared" si="167"/>
        <v>-9.7807327920741163E-2</v>
      </c>
      <c r="J1549" s="437"/>
      <c r="K1549" s="365"/>
      <c r="L1549" s="18">
        <v>3119472.932</v>
      </c>
      <c r="M1549" s="234">
        <f t="shared" si="168"/>
        <v>-305107.31199999992</v>
      </c>
      <c r="N1549" s="365"/>
      <c r="O1549" s="18">
        <v>2581697.9</v>
      </c>
      <c r="P1549" s="234">
        <f t="shared" si="169"/>
        <v>232667.7200000002</v>
      </c>
      <c r="Q1549" s="353"/>
      <c r="R1549" s="226">
        <v>2870831.6519999998</v>
      </c>
      <c r="S1549" s="226">
        <v>254382.09</v>
      </c>
      <c r="T1549" s="227">
        <v>495720.95</v>
      </c>
      <c r="U1549" s="227">
        <v>740996.16</v>
      </c>
      <c r="V1549" s="227">
        <v>964995.11</v>
      </c>
      <c r="W1549" s="227">
        <v>1206832.29</v>
      </c>
      <c r="X1549" s="227">
        <v>1425423.94</v>
      </c>
      <c r="Y1549" s="227">
        <v>1678762.5899999999</v>
      </c>
      <c r="Z1549" s="227">
        <v>1959393.44</v>
      </c>
      <c r="AA1549" s="227">
        <v>2268503.37</v>
      </c>
      <c r="AB1549" s="227">
        <v>2479722.86</v>
      </c>
      <c r="AC1549" s="227">
        <v>2788730.43</v>
      </c>
      <c r="AD1549" s="227">
        <v>3119472.932</v>
      </c>
      <c r="AE1549" s="226">
        <v>177651.04</v>
      </c>
      <c r="AF1549" s="227">
        <v>394342.10000000003</v>
      </c>
      <c r="AG1549" s="227">
        <v>619555.19000000006</v>
      </c>
      <c r="AH1549" s="227">
        <v>853772.86</v>
      </c>
      <c r="AI1549" s="227">
        <v>1057829.26</v>
      </c>
      <c r="AJ1549" s="227">
        <v>1280643.03</v>
      </c>
      <c r="AK1549" s="227">
        <v>1520407.3900000001</v>
      </c>
      <c r="AL1549" s="227">
        <v>1938221.19</v>
      </c>
      <c r="AM1549" s="227">
        <v>2020521.18</v>
      </c>
      <c r="AN1549" s="227">
        <v>2361226.17</v>
      </c>
      <c r="AO1549" s="227">
        <v>2581697.9</v>
      </c>
      <c r="AP1549" s="228">
        <v>2814365.62</v>
      </c>
      <c r="AQ1549" s="227"/>
    </row>
    <row r="1550" spans="1:43" s="13" customFormat="1" ht="12.75" outlineLevel="2" x14ac:dyDescent="0.2">
      <c r="A1550" s="360" t="s">
        <v>2158</v>
      </c>
      <c r="B1550" s="361" t="s">
        <v>3027</v>
      </c>
      <c r="C1550" s="362" t="s">
        <v>3793</v>
      </c>
      <c r="D1550" s="363"/>
      <c r="E1550" s="364"/>
      <c r="F1550" s="227">
        <v>1391748.57</v>
      </c>
      <c r="G1550" s="227">
        <v>-516932.9</v>
      </c>
      <c r="H1550" s="227">
        <f t="shared" si="166"/>
        <v>1908681.4700000002</v>
      </c>
      <c r="I1550" s="437">
        <f t="shared" si="167"/>
        <v>3.6923195834507729</v>
      </c>
      <c r="J1550" s="437"/>
      <c r="K1550" s="365"/>
      <c r="L1550" s="18">
        <v>-516932.9</v>
      </c>
      <c r="M1550" s="234">
        <f t="shared" si="168"/>
        <v>1908681.4700000002</v>
      </c>
      <c r="N1550" s="365"/>
      <c r="O1550" s="18">
        <v>1369470.25</v>
      </c>
      <c r="P1550" s="234">
        <f t="shared" si="169"/>
        <v>22278.320000000065</v>
      </c>
      <c r="Q1550" s="353"/>
      <c r="R1550" s="226">
        <v>-949868.9</v>
      </c>
      <c r="S1550" s="226">
        <v>42425.87</v>
      </c>
      <c r="T1550" s="227">
        <v>4058.13</v>
      </c>
      <c r="U1550" s="227">
        <v>7982.6</v>
      </c>
      <c r="V1550" s="227">
        <v>-103959.64</v>
      </c>
      <c r="W1550" s="227">
        <v>-153008.26999999999</v>
      </c>
      <c r="X1550" s="227">
        <v>-423162.06</v>
      </c>
      <c r="Y1550" s="227">
        <v>-433961.64</v>
      </c>
      <c r="Z1550" s="227">
        <v>-581042.19000000006</v>
      </c>
      <c r="AA1550" s="227">
        <v>-202471.32</v>
      </c>
      <c r="AB1550" s="227">
        <v>-395215.25</v>
      </c>
      <c r="AC1550" s="227">
        <v>-216592.01</v>
      </c>
      <c r="AD1550" s="227">
        <v>-516932.9</v>
      </c>
      <c r="AE1550" s="226">
        <v>167522.72</v>
      </c>
      <c r="AF1550" s="227">
        <v>274387.67</v>
      </c>
      <c r="AG1550" s="227">
        <v>257838.77000000002</v>
      </c>
      <c r="AH1550" s="227">
        <v>328521.03000000003</v>
      </c>
      <c r="AI1550" s="227">
        <v>516991.75</v>
      </c>
      <c r="AJ1550" s="227">
        <v>804040.75</v>
      </c>
      <c r="AK1550" s="227">
        <v>860277.62</v>
      </c>
      <c r="AL1550" s="227">
        <v>1052847.1100000001</v>
      </c>
      <c r="AM1550" s="227">
        <v>1392196.1400000001</v>
      </c>
      <c r="AN1550" s="227">
        <v>1533108.4</v>
      </c>
      <c r="AO1550" s="227">
        <v>1369470.25</v>
      </c>
      <c r="AP1550" s="228">
        <v>1391748.57</v>
      </c>
      <c r="AQ1550" s="227"/>
    </row>
    <row r="1551" spans="1:43" s="13" customFormat="1" ht="12.75" outlineLevel="2" x14ac:dyDescent="0.2">
      <c r="A1551" s="360" t="s">
        <v>2159</v>
      </c>
      <c r="B1551" s="361" t="s">
        <v>3028</v>
      </c>
      <c r="C1551" s="362" t="s">
        <v>3794</v>
      </c>
      <c r="D1551" s="363"/>
      <c r="E1551" s="364"/>
      <c r="F1551" s="227">
        <v>0</v>
      </c>
      <c r="G1551" s="227">
        <v>0</v>
      </c>
      <c r="H1551" s="227">
        <f t="shared" si="166"/>
        <v>0</v>
      </c>
      <c r="I1551" s="437">
        <f t="shared" si="167"/>
        <v>0</v>
      </c>
      <c r="J1551" s="437"/>
      <c r="K1551" s="365"/>
      <c r="L1551" s="18">
        <v>0</v>
      </c>
      <c r="M1551" s="234">
        <f t="shared" si="168"/>
        <v>0</v>
      </c>
      <c r="N1551" s="365"/>
      <c r="O1551" s="18">
        <v>0</v>
      </c>
      <c r="P1551" s="234">
        <f t="shared" si="169"/>
        <v>0</v>
      </c>
      <c r="Q1551" s="353"/>
      <c r="R1551" s="226">
        <v>293.53000000000003</v>
      </c>
      <c r="S1551" s="226">
        <v>0</v>
      </c>
      <c r="T1551" s="227">
        <v>0</v>
      </c>
      <c r="U1551" s="227">
        <v>0</v>
      </c>
      <c r="V1551" s="227">
        <v>0</v>
      </c>
      <c r="W1551" s="227">
        <v>0</v>
      </c>
      <c r="X1551" s="227">
        <v>0</v>
      </c>
      <c r="Y1551" s="227">
        <v>0</v>
      </c>
      <c r="Z1551" s="227">
        <v>0</v>
      </c>
      <c r="AA1551" s="227">
        <v>0</v>
      </c>
      <c r="AB1551" s="227">
        <v>0</v>
      </c>
      <c r="AC1551" s="227">
        <v>0</v>
      </c>
      <c r="AD1551" s="227">
        <v>0</v>
      </c>
      <c r="AE1551" s="226">
        <v>0</v>
      </c>
      <c r="AF1551" s="227">
        <v>0</v>
      </c>
      <c r="AG1551" s="227">
        <v>0</v>
      </c>
      <c r="AH1551" s="227">
        <v>0</v>
      </c>
      <c r="AI1551" s="227">
        <v>0</v>
      </c>
      <c r="AJ1551" s="227">
        <v>0</v>
      </c>
      <c r="AK1551" s="227">
        <v>0</v>
      </c>
      <c r="AL1551" s="227">
        <v>0</v>
      </c>
      <c r="AM1551" s="227">
        <v>0</v>
      </c>
      <c r="AN1551" s="227">
        <v>0</v>
      </c>
      <c r="AO1551" s="227">
        <v>0</v>
      </c>
      <c r="AP1551" s="228">
        <v>0</v>
      </c>
      <c r="AQ1551" s="227"/>
    </row>
    <row r="1552" spans="1:43" s="13" customFormat="1" ht="12.75" outlineLevel="2" x14ac:dyDescent="0.2">
      <c r="A1552" s="360" t="s">
        <v>2160</v>
      </c>
      <c r="B1552" s="361" t="s">
        <v>3029</v>
      </c>
      <c r="C1552" s="362" t="s">
        <v>3795</v>
      </c>
      <c r="D1552" s="363"/>
      <c r="E1552" s="364"/>
      <c r="F1552" s="227">
        <v>616.78</v>
      </c>
      <c r="G1552" s="227">
        <v>33.03</v>
      </c>
      <c r="H1552" s="227">
        <f t="shared" si="166"/>
        <v>583.75</v>
      </c>
      <c r="I1552" s="437" t="str">
        <f t="shared" si="167"/>
        <v>N.M.</v>
      </c>
      <c r="J1552" s="437"/>
      <c r="K1552" s="365"/>
      <c r="L1552" s="18">
        <v>33.03</v>
      </c>
      <c r="M1552" s="234">
        <f t="shared" si="168"/>
        <v>583.75</v>
      </c>
      <c r="N1552" s="365"/>
      <c r="O1552" s="18">
        <v>616.78</v>
      </c>
      <c r="P1552" s="234">
        <f t="shared" si="169"/>
        <v>0</v>
      </c>
      <c r="Q1552" s="353"/>
      <c r="R1552" s="226">
        <v>2500.91</v>
      </c>
      <c r="S1552" s="226">
        <v>33.03</v>
      </c>
      <c r="T1552" s="227">
        <v>33.03</v>
      </c>
      <c r="U1552" s="227">
        <v>33.03</v>
      </c>
      <c r="V1552" s="227">
        <v>33.03</v>
      </c>
      <c r="W1552" s="227">
        <v>33.03</v>
      </c>
      <c r="X1552" s="227">
        <v>33.03</v>
      </c>
      <c r="Y1552" s="227">
        <v>33.03</v>
      </c>
      <c r="Z1552" s="227">
        <v>33.03</v>
      </c>
      <c r="AA1552" s="227">
        <v>33.03</v>
      </c>
      <c r="AB1552" s="227">
        <v>33.03</v>
      </c>
      <c r="AC1552" s="227">
        <v>33.03</v>
      </c>
      <c r="AD1552" s="227">
        <v>33.03</v>
      </c>
      <c r="AE1552" s="226">
        <v>0</v>
      </c>
      <c r="AF1552" s="227">
        <v>0</v>
      </c>
      <c r="AG1552" s="227">
        <v>0</v>
      </c>
      <c r="AH1552" s="227">
        <v>0</v>
      </c>
      <c r="AI1552" s="227">
        <v>0</v>
      </c>
      <c r="AJ1552" s="227">
        <v>0</v>
      </c>
      <c r="AK1552" s="227">
        <v>0</v>
      </c>
      <c r="AL1552" s="227">
        <v>0</v>
      </c>
      <c r="AM1552" s="227">
        <v>0</v>
      </c>
      <c r="AN1552" s="227">
        <v>573.75</v>
      </c>
      <c r="AO1552" s="227">
        <v>616.78</v>
      </c>
      <c r="AP1552" s="228">
        <v>616.78</v>
      </c>
      <c r="AQ1552" s="227"/>
    </row>
    <row r="1553" spans="1:43" s="13" customFormat="1" ht="12.75" outlineLevel="2" x14ac:dyDescent="0.2">
      <c r="A1553" s="360" t="s">
        <v>2161</v>
      </c>
      <c r="B1553" s="361" t="s">
        <v>3030</v>
      </c>
      <c r="C1553" s="362" t="s">
        <v>3796</v>
      </c>
      <c r="D1553" s="363"/>
      <c r="E1553" s="364"/>
      <c r="F1553" s="227">
        <v>960402.06</v>
      </c>
      <c r="G1553" s="227">
        <v>879124.6</v>
      </c>
      <c r="H1553" s="227">
        <f t="shared" si="166"/>
        <v>81277.460000000079</v>
      </c>
      <c r="I1553" s="437">
        <f t="shared" si="167"/>
        <v>9.2452719443865045E-2</v>
      </c>
      <c r="J1553" s="437"/>
      <c r="K1553" s="365"/>
      <c r="L1553" s="18">
        <v>879124.6</v>
      </c>
      <c r="M1553" s="234">
        <f t="shared" si="168"/>
        <v>81277.460000000079</v>
      </c>
      <c r="N1553" s="365"/>
      <c r="O1553" s="18">
        <v>892125.38</v>
      </c>
      <c r="P1553" s="234">
        <f t="shared" si="169"/>
        <v>68276.680000000051</v>
      </c>
      <c r="Q1553" s="353"/>
      <c r="R1553" s="226">
        <v>913035.26800000004</v>
      </c>
      <c r="S1553" s="226">
        <v>75280.91</v>
      </c>
      <c r="T1553" s="227">
        <v>149790.35</v>
      </c>
      <c r="U1553" s="227">
        <v>204925.63</v>
      </c>
      <c r="V1553" s="227">
        <v>279435.07</v>
      </c>
      <c r="W1553" s="227">
        <v>353944.47000000003</v>
      </c>
      <c r="X1553" s="227">
        <v>429221.16000000003</v>
      </c>
      <c r="Y1553" s="227">
        <v>507893.10000000003</v>
      </c>
      <c r="Z1553" s="227">
        <v>582139.4</v>
      </c>
      <c r="AA1553" s="227">
        <v>656385.70000000007</v>
      </c>
      <c r="AB1553" s="227">
        <v>730632</v>
      </c>
      <c r="AC1553" s="227">
        <v>804878.3</v>
      </c>
      <c r="AD1553" s="227">
        <v>879124.6</v>
      </c>
      <c r="AE1553" s="226">
        <v>74246.3</v>
      </c>
      <c r="AF1553" s="227">
        <v>148492.6</v>
      </c>
      <c r="AG1553" s="227">
        <v>190998.44</v>
      </c>
      <c r="AH1553" s="227">
        <v>265244.74</v>
      </c>
      <c r="AI1553" s="227">
        <v>399464.25</v>
      </c>
      <c r="AJ1553" s="227">
        <v>471066.47000000003</v>
      </c>
      <c r="AK1553" s="227">
        <v>562164.5</v>
      </c>
      <c r="AL1553" s="227">
        <v>640834.39</v>
      </c>
      <c r="AM1553" s="227">
        <v>707773.62</v>
      </c>
      <c r="AN1553" s="227">
        <v>784058.71</v>
      </c>
      <c r="AO1553" s="227">
        <v>892125.38</v>
      </c>
      <c r="AP1553" s="228">
        <v>960402.06</v>
      </c>
      <c r="AQ1553" s="227"/>
    </row>
    <row r="1554" spans="1:43" s="13" customFormat="1" ht="12.75" outlineLevel="2" x14ac:dyDescent="0.2">
      <c r="A1554" s="360" t="s">
        <v>2162</v>
      </c>
      <c r="B1554" s="361" t="s">
        <v>3031</v>
      </c>
      <c r="C1554" s="362" t="s">
        <v>3797</v>
      </c>
      <c r="D1554" s="363"/>
      <c r="E1554" s="364"/>
      <c r="F1554" s="227">
        <v>-1249539.1200000001</v>
      </c>
      <c r="G1554" s="227">
        <v>1346690.1580000001</v>
      </c>
      <c r="H1554" s="227">
        <f t="shared" si="166"/>
        <v>-2596229.2779999999</v>
      </c>
      <c r="I1554" s="437">
        <f t="shared" si="167"/>
        <v>-1.9278593985239476</v>
      </c>
      <c r="J1554" s="437"/>
      <c r="K1554" s="365"/>
      <c r="L1554" s="18">
        <v>1346690.1580000001</v>
      </c>
      <c r="M1554" s="234">
        <f t="shared" si="168"/>
        <v>-2596229.2779999999</v>
      </c>
      <c r="N1554" s="365"/>
      <c r="O1554" s="18">
        <v>-1383072.6400000001</v>
      </c>
      <c r="P1554" s="234">
        <f t="shared" si="169"/>
        <v>133533.52000000002</v>
      </c>
      <c r="Q1554" s="353"/>
      <c r="R1554" s="226">
        <v>1322642.476</v>
      </c>
      <c r="S1554" s="226">
        <v>118367.15000000001</v>
      </c>
      <c r="T1554" s="227">
        <v>237116.33000000002</v>
      </c>
      <c r="U1554" s="227">
        <v>287486.31</v>
      </c>
      <c r="V1554" s="227">
        <v>403244.51</v>
      </c>
      <c r="W1554" s="227">
        <v>524874.07999999996</v>
      </c>
      <c r="X1554" s="227">
        <v>640558.27</v>
      </c>
      <c r="Y1554" s="227">
        <v>767195.31</v>
      </c>
      <c r="Z1554" s="227">
        <v>876202.26300000004</v>
      </c>
      <c r="AA1554" s="227">
        <v>986961.75300000003</v>
      </c>
      <c r="AB1554" s="227">
        <v>1112836.358</v>
      </c>
      <c r="AC1554" s="227">
        <v>1235597.5279999999</v>
      </c>
      <c r="AD1554" s="227">
        <v>1346690.1580000001</v>
      </c>
      <c r="AE1554" s="226">
        <v>111727.93000000001</v>
      </c>
      <c r="AF1554" s="227">
        <v>224310.1</v>
      </c>
      <c r="AG1554" s="227">
        <v>259445.97</v>
      </c>
      <c r="AH1554" s="227">
        <v>373533.78</v>
      </c>
      <c r="AI1554" s="227">
        <v>-1076667.04</v>
      </c>
      <c r="AJ1554" s="227">
        <v>-1016279.08</v>
      </c>
      <c r="AK1554" s="227">
        <v>-872389.39</v>
      </c>
      <c r="AL1554" s="227">
        <v>-747562.36</v>
      </c>
      <c r="AM1554" s="227">
        <v>-954460.57000000007</v>
      </c>
      <c r="AN1554" s="227">
        <v>-836833.85</v>
      </c>
      <c r="AO1554" s="227">
        <v>-1383072.6400000001</v>
      </c>
      <c r="AP1554" s="228">
        <v>-1249539.1200000001</v>
      </c>
      <c r="AQ1554" s="227"/>
    </row>
    <row r="1555" spans="1:43" s="13" customFormat="1" ht="12.75" outlineLevel="2" x14ac:dyDescent="0.2">
      <c r="A1555" s="360" t="s">
        <v>2163</v>
      </c>
      <c r="B1555" s="361" t="s">
        <v>3032</v>
      </c>
      <c r="C1555" s="362" t="s">
        <v>3798</v>
      </c>
      <c r="D1555" s="363"/>
      <c r="E1555" s="364"/>
      <c r="F1555" s="227">
        <v>4577.16</v>
      </c>
      <c r="G1555" s="227">
        <v>6022.67</v>
      </c>
      <c r="H1555" s="227">
        <f t="shared" si="166"/>
        <v>-1445.5100000000002</v>
      </c>
      <c r="I1555" s="437">
        <f t="shared" si="167"/>
        <v>-0.24001148992058344</v>
      </c>
      <c r="J1555" s="437"/>
      <c r="K1555" s="365"/>
      <c r="L1555" s="18">
        <v>6022.67</v>
      </c>
      <c r="M1555" s="234">
        <f t="shared" si="168"/>
        <v>-1445.5100000000002</v>
      </c>
      <c r="N1555" s="365"/>
      <c r="O1555" s="18">
        <v>4577.16</v>
      </c>
      <c r="P1555" s="234">
        <f t="shared" si="169"/>
        <v>0</v>
      </c>
      <c r="Q1555" s="353"/>
      <c r="R1555" s="226">
        <v>0</v>
      </c>
      <c r="S1555" s="226">
        <v>0</v>
      </c>
      <c r="T1555" s="227">
        <v>0</v>
      </c>
      <c r="U1555" s="227">
        <v>2.99</v>
      </c>
      <c r="V1555" s="227">
        <v>2.99</v>
      </c>
      <c r="W1555" s="227">
        <v>2.99</v>
      </c>
      <c r="X1555" s="227">
        <v>2.99</v>
      </c>
      <c r="Y1555" s="227">
        <v>2.99</v>
      </c>
      <c r="Z1555" s="227">
        <v>973.53</v>
      </c>
      <c r="AA1555" s="227">
        <v>973.53</v>
      </c>
      <c r="AB1555" s="227">
        <v>2926.86</v>
      </c>
      <c r="AC1555" s="227">
        <v>4875.18</v>
      </c>
      <c r="AD1555" s="227">
        <v>6022.67</v>
      </c>
      <c r="AE1555" s="226">
        <v>0</v>
      </c>
      <c r="AF1555" s="227">
        <v>0</v>
      </c>
      <c r="AG1555" s="227">
        <v>5.19</v>
      </c>
      <c r="AH1555" s="227">
        <v>5.19</v>
      </c>
      <c r="AI1555" s="227">
        <v>5.19</v>
      </c>
      <c r="AJ1555" s="227">
        <v>5.42</v>
      </c>
      <c r="AK1555" s="227">
        <v>5.42</v>
      </c>
      <c r="AL1555" s="227">
        <v>5.42</v>
      </c>
      <c r="AM1555" s="227">
        <v>98.19</v>
      </c>
      <c r="AN1555" s="227">
        <v>3576.12</v>
      </c>
      <c r="AO1555" s="227">
        <v>4577.16</v>
      </c>
      <c r="AP1555" s="228">
        <v>4577.16</v>
      </c>
      <c r="AQ1555" s="227"/>
    </row>
    <row r="1556" spans="1:43" s="13" customFormat="1" ht="12.75" outlineLevel="2" x14ac:dyDescent="0.2">
      <c r="A1556" s="360" t="s">
        <v>2164</v>
      </c>
      <c r="B1556" s="361" t="s">
        <v>3033</v>
      </c>
      <c r="C1556" s="362" t="s">
        <v>3799</v>
      </c>
      <c r="D1556" s="363"/>
      <c r="E1556" s="364"/>
      <c r="F1556" s="227">
        <v>-70.78</v>
      </c>
      <c r="G1556" s="227">
        <v>74.77</v>
      </c>
      <c r="H1556" s="227">
        <f t="shared" si="166"/>
        <v>-145.55000000000001</v>
      </c>
      <c r="I1556" s="437">
        <f t="shared" si="167"/>
        <v>-1.9466363514778657</v>
      </c>
      <c r="J1556" s="437"/>
      <c r="K1556" s="365"/>
      <c r="L1556" s="18">
        <v>74.77</v>
      </c>
      <c r="M1556" s="234">
        <f t="shared" si="168"/>
        <v>-145.55000000000001</v>
      </c>
      <c r="N1556" s="365"/>
      <c r="O1556" s="18">
        <v>-17.54</v>
      </c>
      <c r="P1556" s="234">
        <f t="shared" si="169"/>
        <v>-53.24</v>
      </c>
      <c r="Q1556" s="353"/>
      <c r="R1556" s="226">
        <v>433.35</v>
      </c>
      <c r="S1556" s="226">
        <v>278.62</v>
      </c>
      <c r="T1556" s="227">
        <v>276.77</v>
      </c>
      <c r="U1556" s="227">
        <v>516.79999999999995</v>
      </c>
      <c r="V1556" s="227">
        <v>334.41</v>
      </c>
      <c r="W1556" s="227">
        <v>261.41000000000003</v>
      </c>
      <c r="X1556" s="227">
        <v>360.1</v>
      </c>
      <c r="Y1556" s="227">
        <v>139.78</v>
      </c>
      <c r="Z1556" s="227">
        <v>224.45000000000002</v>
      </c>
      <c r="AA1556" s="227">
        <v>427.62</v>
      </c>
      <c r="AB1556" s="227">
        <v>317.8</v>
      </c>
      <c r="AC1556" s="227">
        <v>256.26</v>
      </c>
      <c r="AD1556" s="227">
        <v>74.77</v>
      </c>
      <c r="AE1556" s="226">
        <v>138.18</v>
      </c>
      <c r="AF1556" s="227">
        <v>126.2</v>
      </c>
      <c r="AG1556" s="227">
        <v>198.98000000000002</v>
      </c>
      <c r="AH1556" s="227">
        <v>191.81</v>
      </c>
      <c r="AI1556" s="227">
        <v>257.94</v>
      </c>
      <c r="AJ1556" s="227">
        <v>168.42000000000002</v>
      </c>
      <c r="AK1556" s="227">
        <v>-18.71</v>
      </c>
      <c r="AL1556" s="227">
        <v>30.3</v>
      </c>
      <c r="AM1556" s="227">
        <v>1.49</v>
      </c>
      <c r="AN1556" s="227">
        <v>-3.17</v>
      </c>
      <c r="AO1556" s="227">
        <v>-17.54</v>
      </c>
      <c r="AP1556" s="228">
        <v>-70.78</v>
      </c>
      <c r="AQ1556" s="227"/>
    </row>
    <row r="1557" spans="1:43" s="13" customFormat="1" ht="12.75" outlineLevel="2" x14ac:dyDescent="0.2">
      <c r="A1557" s="360" t="s">
        <v>2165</v>
      </c>
      <c r="B1557" s="361" t="s">
        <v>3034</v>
      </c>
      <c r="C1557" s="362" t="s">
        <v>3800</v>
      </c>
      <c r="D1557" s="363"/>
      <c r="E1557" s="364"/>
      <c r="F1557" s="227">
        <v>229733.67</v>
      </c>
      <c r="G1557" s="227">
        <v>1457461.57</v>
      </c>
      <c r="H1557" s="227">
        <f t="shared" si="166"/>
        <v>-1227727.9000000001</v>
      </c>
      <c r="I1557" s="437">
        <f t="shared" si="167"/>
        <v>-0.84237411487974956</v>
      </c>
      <c r="J1557" s="437"/>
      <c r="K1557" s="365"/>
      <c r="L1557" s="18">
        <v>1457461.57</v>
      </c>
      <c r="M1557" s="234">
        <f t="shared" si="168"/>
        <v>-1227727.9000000001</v>
      </c>
      <c r="N1557" s="365"/>
      <c r="O1557" s="18">
        <v>246447.41</v>
      </c>
      <c r="P1557" s="234">
        <f t="shared" si="169"/>
        <v>-16713.739999999991</v>
      </c>
      <c r="Q1557" s="353"/>
      <c r="R1557" s="226">
        <v>650713.68000000005</v>
      </c>
      <c r="S1557" s="226">
        <v>111298.45</v>
      </c>
      <c r="T1557" s="227">
        <v>270573.88</v>
      </c>
      <c r="U1557" s="227">
        <v>599063.89</v>
      </c>
      <c r="V1557" s="227">
        <v>700920.95000000007</v>
      </c>
      <c r="W1557" s="227">
        <v>825312.02</v>
      </c>
      <c r="X1557" s="227">
        <v>784046.71</v>
      </c>
      <c r="Y1557" s="227">
        <v>727618.53</v>
      </c>
      <c r="Z1557" s="227">
        <v>763275.18</v>
      </c>
      <c r="AA1557" s="227">
        <v>667098.12</v>
      </c>
      <c r="AB1557" s="227">
        <v>810922.06</v>
      </c>
      <c r="AC1557" s="227">
        <v>1160195.75</v>
      </c>
      <c r="AD1557" s="227">
        <v>1457461.57</v>
      </c>
      <c r="AE1557" s="226">
        <v>216104.06</v>
      </c>
      <c r="AF1557" s="227">
        <v>596863.82999999996</v>
      </c>
      <c r="AG1557" s="227">
        <v>543826.28</v>
      </c>
      <c r="AH1557" s="227">
        <v>582570.19000000006</v>
      </c>
      <c r="AI1557" s="227">
        <v>454709.25</v>
      </c>
      <c r="AJ1557" s="227">
        <v>413353.08</v>
      </c>
      <c r="AK1557" s="227">
        <v>809043.63</v>
      </c>
      <c r="AL1557" s="227">
        <v>910931.19000000006</v>
      </c>
      <c r="AM1557" s="227">
        <v>713780.21</v>
      </c>
      <c r="AN1557" s="227">
        <v>1000364.45</v>
      </c>
      <c r="AO1557" s="227">
        <v>246447.41</v>
      </c>
      <c r="AP1557" s="228">
        <v>229733.67</v>
      </c>
      <c r="AQ1557" s="227"/>
    </row>
    <row r="1558" spans="1:43" s="13" customFormat="1" ht="12.75" outlineLevel="2" x14ac:dyDescent="0.2">
      <c r="A1558" s="360" t="s">
        <v>2166</v>
      </c>
      <c r="B1558" s="361" t="s">
        <v>3035</v>
      </c>
      <c r="C1558" s="362" t="s">
        <v>3801</v>
      </c>
      <c r="D1558" s="363"/>
      <c r="E1558" s="364"/>
      <c r="F1558" s="227">
        <v>1910.19</v>
      </c>
      <c r="G1558" s="227">
        <v>991.38</v>
      </c>
      <c r="H1558" s="227">
        <f t="shared" si="166"/>
        <v>918.81000000000006</v>
      </c>
      <c r="I1558" s="437">
        <f t="shared" si="167"/>
        <v>0.92679900744416877</v>
      </c>
      <c r="J1558" s="437"/>
      <c r="K1558" s="365"/>
      <c r="L1558" s="18">
        <v>991.38</v>
      </c>
      <c r="M1558" s="234">
        <f t="shared" si="168"/>
        <v>918.81000000000006</v>
      </c>
      <c r="N1558" s="365"/>
      <c r="O1558" s="18">
        <v>1613.68</v>
      </c>
      <c r="P1558" s="234">
        <f t="shared" si="169"/>
        <v>296.51</v>
      </c>
      <c r="Q1558" s="353"/>
      <c r="R1558" s="226">
        <v>10415.82</v>
      </c>
      <c r="S1558" s="226">
        <v>16.940000000000001</v>
      </c>
      <c r="T1558" s="227">
        <v>376.09000000000003</v>
      </c>
      <c r="U1558" s="227">
        <v>483.86</v>
      </c>
      <c r="V1558" s="227">
        <v>908.99</v>
      </c>
      <c r="W1558" s="227">
        <v>873.15</v>
      </c>
      <c r="X1558" s="227">
        <v>924.04</v>
      </c>
      <c r="Y1558" s="227">
        <v>857.09</v>
      </c>
      <c r="Z1558" s="227">
        <v>848.86</v>
      </c>
      <c r="AA1558" s="227">
        <v>867.72</v>
      </c>
      <c r="AB1558" s="227">
        <v>867.72</v>
      </c>
      <c r="AC1558" s="227">
        <v>903.08</v>
      </c>
      <c r="AD1558" s="227">
        <v>991.38</v>
      </c>
      <c r="AE1558" s="226">
        <v>31.3</v>
      </c>
      <c r="AF1558" s="227">
        <v>67.349999999999994</v>
      </c>
      <c r="AG1558" s="227">
        <v>228.6</v>
      </c>
      <c r="AH1558" s="227">
        <v>409.89</v>
      </c>
      <c r="AI1558" s="227">
        <v>502.3</v>
      </c>
      <c r="AJ1558" s="227">
        <v>688.53</v>
      </c>
      <c r="AK1558" s="227">
        <v>686.05000000000007</v>
      </c>
      <c r="AL1558" s="227">
        <v>1090.56</v>
      </c>
      <c r="AM1558" s="227">
        <v>1270.3600000000001</v>
      </c>
      <c r="AN1558" s="227">
        <v>1494.32</v>
      </c>
      <c r="AO1558" s="227">
        <v>1613.68</v>
      </c>
      <c r="AP1558" s="228">
        <v>1910.19</v>
      </c>
      <c r="AQ1558" s="227"/>
    </row>
    <row r="1559" spans="1:43" s="13" customFormat="1" ht="12.75" outlineLevel="2" x14ac:dyDescent="0.2">
      <c r="A1559" s="360" t="s">
        <v>2167</v>
      </c>
      <c r="B1559" s="361" t="s">
        <v>3036</v>
      </c>
      <c r="C1559" s="362" t="s">
        <v>3802</v>
      </c>
      <c r="D1559" s="363"/>
      <c r="E1559" s="364"/>
      <c r="F1559" s="227">
        <v>-504145.95</v>
      </c>
      <c r="G1559" s="227">
        <v>-693868.03</v>
      </c>
      <c r="H1559" s="227">
        <f t="shared" si="166"/>
        <v>189722.08000000002</v>
      </c>
      <c r="I1559" s="437">
        <f t="shared" si="167"/>
        <v>0.27342674946415962</v>
      </c>
      <c r="J1559" s="437"/>
      <c r="K1559" s="365"/>
      <c r="L1559" s="18">
        <v>-693868.03</v>
      </c>
      <c r="M1559" s="234">
        <f t="shared" si="168"/>
        <v>189722.08000000002</v>
      </c>
      <c r="N1559" s="365"/>
      <c r="O1559" s="18">
        <v>-423412.88</v>
      </c>
      <c r="P1559" s="234">
        <f t="shared" si="169"/>
        <v>-80733.070000000007</v>
      </c>
      <c r="Q1559" s="353"/>
      <c r="R1559" s="226">
        <v>-519952.38</v>
      </c>
      <c r="S1559" s="226">
        <v>-16754.13</v>
      </c>
      <c r="T1559" s="227">
        <v>-35330.840000000004</v>
      </c>
      <c r="U1559" s="227">
        <v>-50916.23</v>
      </c>
      <c r="V1559" s="227">
        <v>-127392.7</v>
      </c>
      <c r="W1559" s="227">
        <v>-210801.01</v>
      </c>
      <c r="X1559" s="227">
        <v>-288776.28999999998</v>
      </c>
      <c r="Y1559" s="227">
        <v>-390895.55</v>
      </c>
      <c r="Z1559" s="227">
        <v>-462143.83</v>
      </c>
      <c r="AA1559" s="227">
        <v>-527498.79</v>
      </c>
      <c r="AB1559" s="227">
        <v>-580495.14</v>
      </c>
      <c r="AC1559" s="227">
        <v>-631216.57999999996</v>
      </c>
      <c r="AD1559" s="227">
        <v>-693868.03</v>
      </c>
      <c r="AE1559" s="226">
        <v>-23006.65</v>
      </c>
      <c r="AF1559" s="227">
        <v>-43355.88</v>
      </c>
      <c r="AG1559" s="227">
        <v>-63837.120000000003</v>
      </c>
      <c r="AH1559" s="227">
        <v>-104435.21</v>
      </c>
      <c r="AI1559" s="227">
        <v>-147489.29</v>
      </c>
      <c r="AJ1559" s="227">
        <v>-187964.91</v>
      </c>
      <c r="AK1559" s="227">
        <v>-233271.12</v>
      </c>
      <c r="AL1559" s="227">
        <v>-263227.06</v>
      </c>
      <c r="AM1559" s="227">
        <v>-296411.13</v>
      </c>
      <c r="AN1559" s="227">
        <v>-357954.15</v>
      </c>
      <c r="AO1559" s="227">
        <v>-423412.88</v>
      </c>
      <c r="AP1559" s="228">
        <v>-504145.95</v>
      </c>
      <c r="AQ1559" s="227"/>
    </row>
    <row r="1560" spans="1:43" s="13" customFormat="1" ht="12.75" outlineLevel="2" x14ac:dyDescent="0.2">
      <c r="A1560" s="360" t="s">
        <v>2168</v>
      </c>
      <c r="B1560" s="361" t="s">
        <v>3037</v>
      </c>
      <c r="C1560" s="362" t="s">
        <v>3803</v>
      </c>
      <c r="D1560" s="363"/>
      <c r="E1560" s="364"/>
      <c r="F1560" s="227">
        <v>14021.66</v>
      </c>
      <c r="G1560" s="227">
        <v>3457.76</v>
      </c>
      <c r="H1560" s="227">
        <f t="shared" si="166"/>
        <v>10563.9</v>
      </c>
      <c r="I1560" s="437">
        <f t="shared" si="167"/>
        <v>3.0551281754661974</v>
      </c>
      <c r="J1560" s="437"/>
      <c r="K1560" s="365"/>
      <c r="L1560" s="18">
        <v>3457.76</v>
      </c>
      <c r="M1560" s="234">
        <f t="shared" si="168"/>
        <v>10563.9</v>
      </c>
      <c r="N1560" s="365"/>
      <c r="O1560" s="18">
        <v>13720.64</v>
      </c>
      <c r="P1560" s="234">
        <f t="shared" si="169"/>
        <v>301.02000000000044</v>
      </c>
      <c r="Q1560" s="353"/>
      <c r="R1560" s="226">
        <v>17005.97</v>
      </c>
      <c r="S1560" s="226">
        <v>177.16</v>
      </c>
      <c r="T1560" s="227">
        <v>459.67</v>
      </c>
      <c r="U1560" s="227">
        <v>692.22</v>
      </c>
      <c r="V1560" s="227">
        <v>958.73</v>
      </c>
      <c r="W1560" s="227">
        <v>1198.8700000000001</v>
      </c>
      <c r="X1560" s="227">
        <v>1759.82</v>
      </c>
      <c r="Y1560" s="227">
        <v>2023.8</v>
      </c>
      <c r="Z1560" s="227">
        <v>2292.9500000000003</v>
      </c>
      <c r="AA1560" s="227">
        <v>2650.92</v>
      </c>
      <c r="AB1560" s="227">
        <v>2909.79</v>
      </c>
      <c r="AC1560" s="227">
        <v>3215.25</v>
      </c>
      <c r="AD1560" s="227">
        <v>3457.76</v>
      </c>
      <c r="AE1560" s="226">
        <v>328.75</v>
      </c>
      <c r="AF1560" s="227">
        <v>1017.7900000000001</v>
      </c>
      <c r="AG1560" s="227">
        <v>1278.3800000000001</v>
      </c>
      <c r="AH1560" s="227">
        <v>1509.29</v>
      </c>
      <c r="AI1560" s="227">
        <v>1728.26</v>
      </c>
      <c r="AJ1560" s="227">
        <v>11968.68</v>
      </c>
      <c r="AK1560" s="227">
        <v>12279.4</v>
      </c>
      <c r="AL1560" s="227">
        <v>12951.69</v>
      </c>
      <c r="AM1560" s="227">
        <v>13284.300000000001</v>
      </c>
      <c r="AN1560" s="227">
        <v>13499.33</v>
      </c>
      <c r="AO1560" s="227">
        <v>13720.64</v>
      </c>
      <c r="AP1560" s="228">
        <v>14021.66</v>
      </c>
      <c r="AQ1560" s="227"/>
    </row>
    <row r="1561" spans="1:43" s="13" customFormat="1" ht="12.75" outlineLevel="2" x14ac:dyDescent="0.2">
      <c r="A1561" s="360" t="s">
        <v>2169</v>
      </c>
      <c r="B1561" s="361" t="s">
        <v>3038</v>
      </c>
      <c r="C1561" s="362" t="s">
        <v>3804</v>
      </c>
      <c r="D1561" s="363"/>
      <c r="E1561" s="364"/>
      <c r="F1561" s="227">
        <v>5.92</v>
      </c>
      <c r="G1561" s="227">
        <v>18.43</v>
      </c>
      <c r="H1561" s="227">
        <f t="shared" si="166"/>
        <v>-12.51</v>
      </c>
      <c r="I1561" s="437">
        <f t="shared" si="167"/>
        <v>-0.67878459034183392</v>
      </c>
      <c r="J1561" s="437"/>
      <c r="K1561" s="365"/>
      <c r="L1561" s="18">
        <v>18.43</v>
      </c>
      <c r="M1561" s="234">
        <f t="shared" si="168"/>
        <v>-12.51</v>
      </c>
      <c r="N1561" s="365"/>
      <c r="O1561" s="18">
        <v>5.92</v>
      </c>
      <c r="P1561" s="234">
        <f t="shared" si="169"/>
        <v>0</v>
      </c>
      <c r="Q1561" s="353"/>
      <c r="R1561" s="226">
        <v>4660.7</v>
      </c>
      <c r="S1561" s="226">
        <v>0</v>
      </c>
      <c r="T1561" s="227">
        <v>0</v>
      </c>
      <c r="U1561" s="227">
        <v>0</v>
      </c>
      <c r="V1561" s="227">
        <v>0</v>
      </c>
      <c r="W1561" s="227">
        <v>0</v>
      </c>
      <c r="X1561" s="227">
        <v>0</v>
      </c>
      <c r="Y1561" s="227">
        <v>0</v>
      </c>
      <c r="Z1561" s="227">
        <v>18.43</v>
      </c>
      <c r="AA1561" s="227">
        <v>18.43</v>
      </c>
      <c r="AB1561" s="227">
        <v>18.43</v>
      </c>
      <c r="AC1561" s="227">
        <v>18.43</v>
      </c>
      <c r="AD1561" s="227">
        <v>18.43</v>
      </c>
      <c r="AE1561" s="226">
        <v>0</v>
      </c>
      <c r="AF1561" s="227">
        <v>0</v>
      </c>
      <c r="AG1561" s="227">
        <v>0</v>
      </c>
      <c r="AH1561" s="227">
        <v>0</v>
      </c>
      <c r="AI1561" s="227">
        <v>0</v>
      </c>
      <c r="AJ1561" s="227">
        <v>0</v>
      </c>
      <c r="AK1561" s="227">
        <v>0</v>
      </c>
      <c r="AL1561" s="227">
        <v>5.92</v>
      </c>
      <c r="AM1561" s="227">
        <v>5.92</v>
      </c>
      <c r="AN1561" s="227">
        <v>5.92</v>
      </c>
      <c r="AO1561" s="227">
        <v>5.92</v>
      </c>
      <c r="AP1561" s="228">
        <v>5.92</v>
      </c>
      <c r="AQ1561" s="227"/>
    </row>
    <row r="1562" spans="1:43" s="13" customFormat="1" ht="12.75" outlineLevel="2" x14ac:dyDescent="0.2">
      <c r="A1562" s="360" t="s">
        <v>2170</v>
      </c>
      <c r="B1562" s="361" t="s">
        <v>3039</v>
      </c>
      <c r="C1562" s="362" t="s">
        <v>3805</v>
      </c>
      <c r="D1562" s="363"/>
      <c r="E1562" s="364"/>
      <c r="F1562" s="227">
        <v>34928.980000000003</v>
      </c>
      <c r="G1562" s="227">
        <v>11209.73</v>
      </c>
      <c r="H1562" s="227">
        <f t="shared" si="166"/>
        <v>23719.250000000004</v>
      </c>
      <c r="I1562" s="437">
        <f t="shared" si="167"/>
        <v>2.1159519453189333</v>
      </c>
      <c r="J1562" s="437"/>
      <c r="K1562" s="365"/>
      <c r="L1562" s="18">
        <v>11209.73</v>
      </c>
      <c r="M1562" s="234">
        <f t="shared" si="168"/>
        <v>23719.250000000004</v>
      </c>
      <c r="N1562" s="365"/>
      <c r="O1562" s="18">
        <v>32288.79</v>
      </c>
      <c r="P1562" s="234">
        <f t="shared" si="169"/>
        <v>2640.1900000000023</v>
      </c>
      <c r="Q1562" s="353"/>
      <c r="R1562" s="226">
        <v>30518.79</v>
      </c>
      <c r="S1562" s="226">
        <v>-1801</v>
      </c>
      <c r="T1562" s="227">
        <v>2364</v>
      </c>
      <c r="U1562" s="227">
        <v>1444.22</v>
      </c>
      <c r="V1562" s="227">
        <v>2007.22</v>
      </c>
      <c r="W1562" s="227">
        <v>4716.22</v>
      </c>
      <c r="X1562" s="227">
        <v>9582.2199999999993</v>
      </c>
      <c r="Y1562" s="227">
        <v>11322.7</v>
      </c>
      <c r="Z1562" s="227">
        <v>13507.7</v>
      </c>
      <c r="AA1562" s="227">
        <v>10751.56</v>
      </c>
      <c r="AB1562" s="227">
        <v>11328.27</v>
      </c>
      <c r="AC1562" s="227">
        <v>11471.5</v>
      </c>
      <c r="AD1562" s="227">
        <v>11209.73</v>
      </c>
      <c r="AE1562" s="226">
        <v>115.60000000000001</v>
      </c>
      <c r="AF1562" s="227">
        <v>7146.47</v>
      </c>
      <c r="AG1562" s="227">
        <v>10596.34</v>
      </c>
      <c r="AH1562" s="227">
        <v>11761.34</v>
      </c>
      <c r="AI1562" s="227">
        <v>18683.64</v>
      </c>
      <c r="AJ1562" s="227">
        <v>13579.64</v>
      </c>
      <c r="AK1562" s="227">
        <v>15868.640000000001</v>
      </c>
      <c r="AL1562" s="227">
        <v>17666.760000000002</v>
      </c>
      <c r="AM1562" s="227">
        <v>19801.760000000002</v>
      </c>
      <c r="AN1562" s="227">
        <v>27368.53</v>
      </c>
      <c r="AO1562" s="227">
        <v>32288.79</v>
      </c>
      <c r="AP1562" s="228">
        <v>34928.980000000003</v>
      </c>
      <c r="AQ1562" s="227"/>
    </row>
    <row r="1563" spans="1:43" s="13" customFormat="1" ht="12.75" outlineLevel="2" x14ac:dyDescent="0.2">
      <c r="A1563" s="360" t="s">
        <v>2171</v>
      </c>
      <c r="B1563" s="361" t="s">
        <v>3040</v>
      </c>
      <c r="C1563" s="362" t="s">
        <v>3806</v>
      </c>
      <c r="D1563" s="363"/>
      <c r="E1563" s="364"/>
      <c r="F1563" s="227">
        <v>2522078.5099999998</v>
      </c>
      <c r="G1563" s="227">
        <v>2713348.05</v>
      </c>
      <c r="H1563" s="227">
        <f t="shared" si="166"/>
        <v>-191269.54000000004</v>
      </c>
      <c r="I1563" s="437">
        <f t="shared" si="167"/>
        <v>-7.0492077122210714E-2</v>
      </c>
      <c r="J1563" s="437"/>
      <c r="K1563" s="365"/>
      <c r="L1563" s="18">
        <v>2713348.05</v>
      </c>
      <c r="M1563" s="234">
        <f t="shared" si="168"/>
        <v>-191269.54000000004</v>
      </c>
      <c r="N1563" s="365"/>
      <c r="O1563" s="18">
        <v>2311905.2999999998</v>
      </c>
      <c r="P1563" s="234">
        <f t="shared" si="169"/>
        <v>210173.20999999996</v>
      </c>
      <c r="Q1563" s="353"/>
      <c r="R1563" s="226">
        <v>2415526.9</v>
      </c>
      <c r="S1563" s="226">
        <v>226791.49</v>
      </c>
      <c r="T1563" s="227">
        <v>453582.98</v>
      </c>
      <c r="U1563" s="227">
        <v>678336.99</v>
      </c>
      <c r="V1563" s="227">
        <v>904449.33000000007</v>
      </c>
      <c r="W1563" s="227">
        <v>1130561.67</v>
      </c>
      <c r="X1563" s="227">
        <v>1356674.01</v>
      </c>
      <c r="Y1563" s="227">
        <v>1582786.35</v>
      </c>
      <c r="Z1563" s="227">
        <v>1808898.69</v>
      </c>
      <c r="AA1563" s="227">
        <v>2035011.03</v>
      </c>
      <c r="AB1563" s="227">
        <v>2261123.37</v>
      </c>
      <c r="AC1563" s="227">
        <v>2487235.71</v>
      </c>
      <c r="AD1563" s="227">
        <v>2713348.05</v>
      </c>
      <c r="AE1563" s="226">
        <v>223032.04</v>
      </c>
      <c r="AF1563" s="227">
        <v>446064.08</v>
      </c>
      <c r="AG1563" s="227">
        <v>630519.62</v>
      </c>
      <c r="AH1563" s="227">
        <v>840692.83000000007</v>
      </c>
      <c r="AI1563" s="227">
        <v>1050866.04</v>
      </c>
      <c r="AJ1563" s="227">
        <v>1261039.25</v>
      </c>
      <c r="AK1563" s="227">
        <v>1471212.46</v>
      </c>
      <c r="AL1563" s="227">
        <v>1734546.13</v>
      </c>
      <c r="AM1563" s="227">
        <v>1891558.88</v>
      </c>
      <c r="AN1563" s="227">
        <v>2101732.09</v>
      </c>
      <c r="AO1563" s="227">
        <v>2311905.2999999998</v>
      </c>
      <c r="AP1563" s="228">
        <v>2522078.5099999998</v>
      </c>
      <c r="AQ1563" s="227"/>
    </row>
    <row r="1564" spans="1:43" s="13" customFormat="1" ht="12.75" outlineLevel="2" x14ac:dyDescent="0.2">
      <c r="A1564" s="360" t="s">
        <v>2172</v>
      </c>
      <c r="B1564" s="361" t="s">
        <v>3041</v>
      </c>
      <c r="C1564" s="362" t="s">
        <v>3807</v>
      </c>
      <c r="D1564" s="363"/>
      <c r="E1564" s="364"/>
      <c r="F1564" s="227">
        <v>140432.98000000001</v>
      </c>
      <c r="G1564" s="227">
        <v>144625.49</v>
      </c>
      <c r="H1564" s="227">
        <f t="shared" si="166"/>
        <v>-4192.5099999999802</v>
      </c>
      <c r="I1564" s="437">
        <f t="shared" si="167"/>
        <v>-2.8988734973343776E-2</v>
      </c>
      <c r="J1564" s="437"/>
      <c r="K1564" s="365"/>
      <c r="L1564" s="18">
        <v>144625.49</v>
      </c>
      <c r="M1564" s="234">
        <f t="shared" si="168"/>
        <v>-4192.5099999999802</v>
      </c>
      <c r="N1564" s="365"/>
      <c r="O1564" s="18">
        <v>128440.79000000001</v>
      </c>
      <c r="P1564" s="234">
        <f t="shared" si="169"/>
        <v>11992.190000000002</v>
      </c>
      <c r="Q1564" s="353"/>
      <c r="R1564" s="226">
        <v>149776.49</v>
      </c>
      <c r="S1564" s="226">
        <v>12664.26</v>
      </c>
      <c r="T1564" s="227">
        <v>25047.37</v>
      </c>
      <c r="U1564" s="227">
        <v>37575.67</v>
      </c>
      <c r="V1564" s="227">
        <v>50534.97</v>
      </c>
      <c r="W1564" s="227">
        <v>62819.94</v>
      </c>
      <c r="X1564" s="227">
        <v>75626.95</v>
      </c>
      <c r="Y1564" s="227">
        <v>86908.02</v>
      </c>
      <c r="Z1564" s="227">
        <v>98643.86</v>
      </c>
      <c r="AA1564" s="227">
        <v>110576</v>
      </c>
      <c r="AB1564" s="227">
        <v>122225.63</v>
      </c>
      <c r="AC1564" s="227">
        <v>133354.5</v>
      </c>
      <c r="AD1564" s="227">
        <v>144625.49</v>
      </c>
      <c r="AE1564" s="226">
        <v>11090.4</v>
      </c>
      <c r="AF1564" s="227">
        <v>21936.89</v>
      </c>
      <c r="AG1564" s="227">
        <v>33894.730000000003</v>
      </c>
      <c r="AH1564" s="227">
        <v>45333.51</v>
      </c>
      <c r="AI1564" s="227">
        <v>56598.630000000005</v>
      </c>
      <c r="AJ1564" s="227">
        <v>68124.94</v>
      </c>
      <c r="AK1564" s="227">
        <v>79781.95</v>
      </c>
      <c r="AL1564" s="227">
        <v>94906.91</v>
      </c>
      <c r="AM1564" s="227">
        <v>103403.34</v>
      </c>
      <c r="AN1564" s="227">
        <v>115499.2</v>
      </c>
      <c r="AO1564" s="227">
        <v>128440.79000000001</v>
      </c>
      <c r="AP1564" s="228">
        <v>140432.98000000001</v>
      </c>
      <c r="AQ1564" s="227"/>
    </row>
    <row r="1565" spans="1:43" s="13" customFormat="1" ht="12.75" outlineLevel="2" x14ac:dyDescent="0.2">
      <c r="A1565" s="360" t="s">
        <v>2173</v>
      </c>
      <c r="B1565" s="361" t="s">
        <v>3042</v>
      </c>
      <c r="C1565" s="362" t="s">
        <v>3808</v>
      </c>
      <c r="D1565" s="363"/>
      <c r="E1565" s="364"/>
      <c r="F1565" s="227">
        <v>4464530.8499999996</v>
      </c>
      <c r="G1565" s="227">
        <v>4523552.59</v>
      </c>
      <c r="H1565" s="227">
        <f t="shared" si="166"/>
        <v>-59021.740000000224</v>
      </c>
      <c r="I1565" s="437">
        <f t="shared" si="167"/>
        <v>-1.304765200043805E-2</v>
      </c>
      <c r="J1565" s="437"/>
      <c r="K1565" s="365"/>
      <c r="L1565" s="18">
        <v>4523552.59</v>
      </c>
      <c r="M1565" s="234">
        <f t="shared" si="168"/>
        <v>-59021.740000000224</v>
      </c>
      <c r="N1565" s="365"/>
      <c r="O1565" s="18">
        <v>4075329.9</v>
      </c>
      <c r="P1565" s="234">
        <f t="shared" si="169"/>
        <v>389200.94999999972</v>
      </c>
      <c r="Q1565" s="353"/>
      <c r="R1565" s="226">
        <v>4517186.0769999996</v>
      </c>
      <c r="S1565" s="226">
        <v>526007.93000000005</v>
      </c>
      <c r="T1565" s="227">
        <v>786382.81</v>
      </c>
      <c r="U1565" s="227">
        <v>1187280.98</v>
      </c>
      <c r="V1565" s="227">
        <v>1571126.98</v>
      </c>
      <c r="W1565" s="227">
        <v>1955312.55</v>
      </c>
      <c r="X1565" s="227">
        <v>2335797.34</v>
      </c>
      <c r="Y1565" s="227">
        <v>2714322.84</v>
      </c>
      <c r="Z1565" s="227">
        <v>3084905.02</v>
      </c>
      <c r="AA1565" s="227">
        <v>3449900.09</v>
      </c>
      <c r="AB1565" s="227">
        <v>3811489.55</v>
      </c>
      <c r="AC1565" s="227">
        <v>4166810.66</v>
      </c>
      <c r="AD1565" s="227">
        <v>4523552.59</v>
      </c>
      <c r="AE1565" s="226">
        <v>373525.37</v>
      </c>
      <c r="AF1565" s="227">
        <v>738867.27</v>
      </c>
      <c r="AG1565" s="227">
        <v>1110866.21</v>
      </c>
      <c r="AH1565" s="227">
        <v>1476307.68</v>
      </c>
      <c r="AI1565" s="227">
        <v>1837311.79</v>
      </c>
      <c r="AJ1565" s="227">
        <v>2193257.2000000002</v>
      </c>
      <c r="AK1565" s="227">
        <v>2557010.14</v>
      </c>
      <c r="AL1565" s="227">
        <v>3014469.75</v>
      </c>
      <c r="AM1565" s="227">
        <v>3306194.27</v>
      </c>
      <c r="AN1565" s="227">
        <v>3690563.16</v>
      </c>
      <c r="AO1565" s="227">
        <v>4075329.9</v>
      </c>
      <c r="AP1565" s="228">
        <v>4464530.8499999996</v>
      </c>
      <c r="AQ1565" s="227"/>
    </row>
    <row r="1566" spans="1:43" s="13" customFormat="1" ht="12.75" outlineLevel="2" x14ac:dyDescent="0.2">
      <c r="A1566" s="360" t="s">
        <v>2174</v>
      </c>
      <c r="B1566" s="361" t="s">
        <v>3043</v>
      </c>
      <c r="C1566" s="362" t="s">
        <v>3809</v>
      </c>
      <c r="D1566" s="363"/>
      <c r="E1566" s="364"/>
      <c r="F1566" s="227">
        <v>241662.16</v>
      </c>
      <c r="G1566" s="227">
        <v>388864.43</v>
      </c>
      <c r="H1566" s="227">
        <f t="shared" si="166"/>
        <v>-147202.26999999999</v>
      </c>
      <c r="I1566" s="437">
        <f t="shared" si="167"/>
        <v>-0.37854393110730133</v>
      </c>
      <c r="J1566" s="437"/>
      <c r="K1566" s="365"/>
      <c r="L1566" s="18">
        <v>388864.43</v>
      </c>
      <c r="M1566" s="234">
        <f t="shared" si="168"/>
        <v>-147202.26999999999</v>
      </c>
      <c r="N1566" s="365"/>
      <c r="O1566" s="18">
        <v>196561.1</v>
      </c>
      <c r="P1566" s="234">
        <f t="shared" si="169"/>
        <v>45101.06</v>
      </c>
      <c r="Q1566" s="353"/>
      <c r="R1566" s="226">
        <v>345971.96</v>
      </c>
      <c r="S1566" s="226">
        <v>29658.799999999999</v>
      </c>
      <c r="T1566" s="227">
        <v>57680.74</v>
      </c>
      <c r="U1566" s="227">
        <v>82427.81</v>
      </c>
      <c r="V1566" s="227">
        <v>88779.21</v>
      </c>
      <c r="W1566" s="227">
        <v>82746.040000000008</v>
      </c>
      <c r="X1566" s="227">
        <v>116273.53</v>
      </c>
      <c r="Y1566" s="227">
        <v>155678.31</v>
      </c>
      <c r="Z1566" s="227">
        <v>255844.24000000002</v>
      </c>
      <c r="AA1566" s="227">
        <v>299333.89</v>
      </c>
      <c r="AB1566" s="227">
        <v>349423.8</v>
      </c>
      <c r="AC1566" s="227">
        <v>353796.34</v>
      </c>
      <c r="AD1566" s="227">
        <v>388864.43</v>
      </c>
      <c r="AE1566" s="226">
        <v>30899.29</v>
      </c>
      <c r="AF1566" s="227">
        <v>63272.380000000005</v>
      </c>
      <c r="AG1566" s="227">
        <v>105572.42</v>
      </c>
      <c r="AH1566" s="227">
        <v>141401.03</v>
      </c>
      <c r="AI1566" s="227">
        <v>173889.74</v>
      </c>
      <c r="AJ1566" s="227">
        <v>152527.53</v>
      </c>
      <c r="AK1566" s="227">
        <v>177099.51</v>
      </c>
      <c r="AL1566" s="227">
        <v>215761.41</v>
      </c>
      <c r="AM1566" s="227">
        <v>130411.90000000001</v>
      </c>
      <c r="AN1566" s="227">
        <v>164021.89000000001</v>
      </c>
      <c r="AO1566" s="227">
        <v>196561.1</v>
      </c>
      <c r="AP1566" s="228">
        <v>241662.16</v>
      </c>
      <c r="AQ1566" s="227"/>
    </row>
    <row r="1567" spans="1:43" s="13" customFormat="1" ht="12.75" outlineLevel="2" x14ac:dyDescent="0.2">
      <c r="A1567" s="360" t="s">
        <v>2175</v>
      </c>
      <c r="B1567" s="361" t="s">
        <v>3044</v>
      </c>
      <c r="C1567" s="362" t="s">
        <v>3810</v>
      </c>
      <c r="D1567" s="363"/>
      <c r="E1567" s="364"/>
      <c r="F1567" s="227">
        <v>170213.78</v>
      </c>
      <c r="G1567" s="227">
        <v>172589.82</v>
      </c>
      <c r="H1567" s="227">
        <f t="shared" si="166"/>
        <v>-2376.0400000000081</v>
      </c>
      <c r="I1567" s="437">
        <f t="shared" si="167"/>
        <v>-1.3766976522717319E-2</v>
      </c>
      <c r="J1567" s="437"/>
      <c r="K1567" s="365"/>
      <c r="L1567" s="18">
        <v>172589.82</v>
      </c>
      <c r="M1567" s="234">
        <f t="shared" si="168"/>
        <v>-2376.0400000000081</v>
      </c>
      <c r="N1567" s="365"/>
      <c r="O1567" s="18">
        <v>155469.07</v>
      </c>
      <c r="P1567" s="234">
        <f t="shared" si="169"/>
        <v>14744.709999999992</v>
      </c>
      <c r="Q1567" s="353"/>
      <c r="R1567" s="226">
        <v>195833.03</v>
      </c>
      <c r="S1567" s="226">
        <v>15008.220000000001</v>
      </c>
      <c r="T1567" s="227">
        <v>29938.350000000002</v>
      </c>
      <c r="U1567" s="227">
        <v>44647.69</v>
      </c>
      <c r="V1567" s="227">
        <v>59420.57</v>
      </c>
      <c r="W1567" s="227">
        <v>74232.38</v>
      </c>
      <c r="X1567" s="227">
        <v>88858.84</v>
      </c>
      <c r="Y1567" s="227">
        <v>103342.16</v>
      </c>
      <c r="Z1567" s="227">
        <v>117669.16</v>
      </c>
      <c r="AA1567" s="227">
        <v>131639.11000000002</v>
      </c>
      <c r="AB1567" s="227">
        <v>145438.15</v>
      </c>
      <c r="AC1567" s="227">
        <v>159122.59</v>
      </c>
      <c r="AD1567" s="227">
        <v>172589.82</v>
      </c>
      <c r="AE1567" s="226">
        <v>14501.48</v>
      </c>
      <c r="AF1567" s="227">
        <v>28546.37</v>
      </c>
      <c r="AG1567" s="227">
        <v>42178.85</v>
      </c>
      <c r="AH1567" s="227">
        <v>56105.8</v>
      </c>
      <c r="AI1567" s="227">
        <v>69936.960000000006</v>
      </c>
      <c r="AJ1567" s="227">
        <v>83757.070000000007</v>
      </c>
      <c r="AK1567" s="227">
        <v>97644</v>
      </c>
      <c r="AL1567" s="227">
        <v>115203.06</v>
      </c>
      <c r="AM1567" s="227">
        <v>126187.69</v>
      </c>
      <c r="AN1567" s="227">
        <v>140842.34</v>
      </c>
      <c r="AO1567" s="227">
        <v>155469.07</v>
      </c>
      <c r="AP1567" s="228">
        <v>170213.78</v>
      </c>
      <c r="AQ1567" s="227"/>
    </row>
    <row r="1568" spans="1:43" s="13" customFormat="1" ht="12.75" outlineLevel="2" x14ac:dyDescent="0.2">
      <c r="A1568" s="360" t="s">
        <v>2176</v>
      </c>
      <c r="B1568" s="361" t="s">
        <v>3045</v>
      </c>
      <c r="C1568" s="362" t="s">
        <v>3811</v>
      </c>
      <c r="D1568" s="363"/>
      <c r="E1568" s="364"/>
      <c r="F1568" s="227">
        <v>11733.42</v>
      </c>
      <c r="G1568" s="227">
        <v>14659.79</v>
      </c>
      <c r="H1568" s="227">
        <f t="shared" si="166"/>
        <v>-2926.3700000000008</v>
      </c>
      <c r="I1568" s="437">
        <f t="shared" si="167"/>
        <v>-0.19961882127915889</v>
      </c>
      <c r="J1568" s="437"/>
      <c r="K1568" s="365"/>
      <c r="L1568" s="18">
        <v>14659.79</v>
      </c>
      <c r="M1568" s="234">
        <f t="shared" si="168"/>
        <v>-2926.3700000000008</v>
      </c>
      <c r="N1568" s="365"/>
      <c r="O1568" s="18">
        <v>10616.460000000001</v>
      </c>
      <c r="P1568" s="234">
        <f t="shared" si="169"/>
        <v>1116.9599999999991</v>
      </c>
      <c r="Q1568" s="353"/>
      <c r="R1568" s="226">
        <v>37321.21</v>
      </c>
      <c r="S1568" s="226">
        <v>45.35</v>
      </c>
      <c r="T1568" s="227">
        <v>4418.1400000000003</v>
      </c>
      <c r="U1568" s="227">
        <v>7515.66</v>
      </c>
      <c r="V1568" s="227">
        <v>10085.719999999999</v>
      </c>
      <c r="W1568" s="227">
        <v>10303.969999999999</v>
      </c>
      <c r="X1568" s="227">
        <v>12872.19</v>
      </c>
      <c r="Y1568" s="227">
        <v>12929.76</v>
      </c>
      <c r="Z1568" s="227">
        <v>13101.45</v>
      </c>
      <c r="AA1568" s="227">
        <v>13126.800000000001</v>
      </c>
      <c r="AB1568" s="227">
        <v>14423.45</v>
      </c>
      <c r="AC1568" s="227">
        <v>14561.07</v>
      </c>
      <c r="AD1568" s="227">
        <v>14659.79</v>
      </c>
      <c r="AE1568" s="226">
        <v>443.55</v>
      </c>
      <c r="AF1568" s="227">
        <v>939.94</v>
      </c>
      <c r="AG1568" s="227">
        <v>1811.67</v>
      </c>
      <c r="AH1568" s="227">
        <v>2455.83</v>
      </c>
      <c r="AI1568" s="227">
        <v>3173.2000000000003</v>
      </c>
      <c r="AJ1568" s="227">
        <v>3891.23</v>
      </c>
      <c r="AK1568" s="227">
        <v>4146.5200000000004</v>
      </c>
      <c r="AL1568" s="227">
        <v>10514.17</v>
      </c>
      <c r="AM1568" s="227">
        <v>11190.06</v>
      </c>
      <c r="AN1568" s="227">
        <v>11419.15</v>
      </c>
      <c r="AO1568" s="227">
        <v>10616.460000000001</v>
      </c>
      <c r="AP1568" s="228">
        <v>11733.42</v>
      </c>
      <c r="AQ1568" s="227"/>
    </row>
    <row r="1569" spans="1:43" s="13" customFormat="1" ht="12.75" outlineLevel="2" x14ac:dyDescent="0.2">
      <c r="A1569" s="360" t="s">
        <v>2177</v>
      </c>
      <c r="B1569" s="361" t="s">
        <v>3046</v>
      </c>
      <c r="C1569" s="362" t="s">
        <v>3812</v>
      </c>
      <c r="D1569" s="363"/>
      <c r="E1569" s="364"/>
      <c r="F1569" s="227">
        <v>11281.39</v>
      </c>
      <c r="G1569" s="227">
        <v>22328.600000000002</v>
      </c>
      <c r="H1569" s="227">
        <f t="shared" si="166"/>
        <v>-11047.210000000003</v>
      </c>
      <c r="I1569" s="437">
        <f t="shared" si="167"/>
        <v>-0.49475605277536439</v>
      </c>
      <c r="J1569" s="437"/>
      <c r="K1569" s="365"/>
      <c r="L1569" s="18">
        <v>22328.600000000002</v>
      </c>
      <c r="M1569" s="234">
        <f t="shared" si="168"/>
        <v>-11047.210000000003</v>
      </c>
      <c r="N1569" s="365"/>
      <c r="O1569" s="18">
        <v>10767.33</v>
      </c>
      <c r="P1569" s="234">
        <f t="shared" si="169"/>
        <v>514.05999999999949</v>
      </c>
      <c r="Q1569" s="353"/>
      <c r="R1569" s="226">
        <v>23339.81</v>
      </c>
      <c r="S1569" s="226">
        <v>834.26</v>
      </c>
      <c r="T1569" s="227">
        <v>3239.67</v>
      </c>
      <c r="U1569" s="227">
        <v>5083.7300000000005</v>
      </c>
      <c r="V1569" s="227">
        <v>5716.75</v>
      </c>
      <c r="W1569" s="227">
        <v>6663.7</v>
      </c>
      <c r="X1569" s="227">
        <v>9858.07</v>
      </c>
      <c r="Y1569" s="227">
        <v>10360.950000000001</v>
      </c>
      <c r="Z1569" s="227">
        <v>10513.04</v>
      </c>
      <c r="AA1569" s="227">
        <v>12301.5</v>
      </c>
      <c r="AB1569" s="227">
        <v>14973.85</v>
      </c>
      <c r="AC1569" s="227">
        <v>16642.78</v>
      </c>
      <c r="AD1569" s="227">
        <v>22328.600000000002</v>
      </c>
      <c r="AE1569" s="226">
        <v>1832.3400000000001</v>
      </c>
      <c r="AF1569" s="227">
        <v>2717.81</v>
      </c>
      <c r="AG1569" s="227">
        <v>3289.07</v>
      </c>
      <c r="AH1569" s="227">
        <v>4890.58</v>
      </c>
      <c r="AI1569" s="227">
        <v>6082.51</v>
      </c>
      <c r="AJ1569" s="227">
        <v>7444.1900000000005</v>
      </c>
      <c r="AK1569" s="227">
        <v>7633.17</v>
      </c>
      <c r="AL1569" s="227">
        <v>9311.7199999999993</v>
      </c>
      <c r="AM1569" s="227">
        <v>9789.86</v>
      </c>
      <c r="AN1569" s="227">
        <v>10005.9</v>
      </c>
      <c r="AO1569" s="227">
        <v>10767.33</v>
      </c>
      <c r="AP1569" s="228">
        <v>11281.39</v>
      </c>
      <c r="AQ1569" s="227"/>
    </row>
    <row r="1570" spans="1:43" s="13" customFormat="1" ht="12.75" outlineLevel="2" x14ac:dyDescent="0.2">
      <c r="A1570" s="360" t="s">
        <v>2178</v>
      </c>
      <c r="B1570" s="361" t="s">
        <v>3047</v>
      </c>
      <c r="C1570" s="362" t="s">
        <v>3813</v>
      </c>
      <c r="D1570" s="363"/>
      <c r="E1570" s="364"/>
      <c r="F1570" s="227">
        <v>0</v>
      </c>
      <c r="G1570" s="227">
        <v>38236.82</v>
      </c>
      <c r="H1570" s="227">
        <f t="shared" si="166"/>
        <v>-38236.82</v>
      </c>
      <c r="I1570" s="437" t="str">
        <f t="shared" si="167"/>
        <v>N.M.</v>
      </c>
      <c r="J1570" s="437"/>
      <c r="K1570" s="365"/>
      <c r="L1570" s="18">
        <v>38236.82</v>
      </c>
      <c r="M1570" s="234">
        <f t="shared" si="168"/>
        <v>-38236.82</v>
      </c>
      <c r="N1570" s="365"/>
      <c r="O1570" s="18">
        <v>0</v>
      </c>
      <c r="P1570" s="234">
        <f t="shared" si="169"/>
        <v>0</v>
      </c>
      <c r="Q1570" s="353"/>
      <c r="R1570" s="226">
        <v>59709.3</v>
      </c>
      <c r="S1570" s="226">
        <v>2482.25</v>
      </c>
      <c r="T1570" s="227">
        <v>2482.25</v>
      </c>
      <c r="U1570" s="227">
        <v>7407.2300000000005</v>
      </c>
      <c r="V1570" s="227">
        <v>10758.99</v>
      </c>
      <c r="W1570" s="227">
        <v>16906.18</v>
      </c>
      <c r="X1570" s="227">
        <v>22080.99</v>
      </c>
      <c r="Y1570" s="227">
        <v>23115.99</v>
      </c>
      <c r="Z1570" s="227">
        <v>27173.65</v>
      </c>
      <c r="AA1570" s="227">
        <v>27173.65</v>
      </c>
      <c r="AB1570" s="227">
        <v>27173.65</v>
      </c>
      <c r="AC1570" s="227">
        <v>27734.54</v>
      </c>
      <c r="AD1570" s="227">
        <v>38236.82</v>
      </c>
      <c r="AE1570" s="226">
        <v>0</v>
      </c>
      <c r="AF1570" s="227">
        <v>0</v>
      </c>
      <c r="AG1570" s="227">
        <v>0</v>
      </c>
      <c r="AH1570" s="227">
        <v>0</v>
      </c>
      <c r="AI1570" s="227">
        <v>0</v>
      </c>
      <c r="AJ1570" s="227">
        <v>0</v>
      </c>
      <c r="AK1570" s="227">
        <v>0</v>
      </c>
      <c r="AL1570" s="227">
        <v>0</v>
      </c>
      <c r="AM1570" s="227">
        <v>0</v>
      </c>
      <c r="AN1570" s="227">
        <v>0</v>
      </c>
      <c r="AO1570" s="227">
        <v>0</v>
      </c>
      <c r="AP1570" s="228">
        <v>0</v>
      </c>
      <c r="AQ1570" s="227"/>
    </row>
    <row r="1571" spans="1:43" s="13" customFormat="1" ht="12.75" outlineLevel="2" x14ac:dyDescent="0.2">
      <c r="A1571" s="360" t="s">
        <v>2179</v>
      </c>
      <c r="B1571" s="361" t="s">
        <v>3048</v>
      </c>
      <c r="C1571" s="362" t="s">
        <v>3814</v>
      </c>
      <c r="D1571" s="363"/>
      <c r="E1571" s="364"/>
      <c r="F1571" s="227">
        <v>152659.01</v>
      </c>
      <c r="G1571" s="227">
        <v>206470.45</v>
      </c>
      <c r="H1571" s="227">
        <f t="shared" si="166"/>
        <v>-53811.44</v>
      </c>
      <c r="I1571" s="437">
        <f t="shared" si="167"/>
        <v>-0.2606253824699854</v>
      </c>
      <c r="J1571" s="437"/>
      <c r="K1571" s="365"/>
      <c r="L1571" s="18">
        <v>206470.45</v>
      </c>
      <c r="M1571" s="234">
        <f t="shared" si="168"/>
        <v>-53811.44</v>
      </c>
      <c r="N1571" s="365"/>
      <c r="O1571" s="18">
        <v>139937.42000000001</v>
      </c>
      <c r="P1571" s="234">
        <f t="shared" si="169"/>
        <v>12721.589999999997</v>
      </c>
      <c r="Q1571" s="353"/>
      <c r="R1571" s="226">
        <v>219944.99</v>
      </c>
      <c r="S1571" s="226">
        <v>19681.920000000002</v>
      </c>
      <c r="T1571" s="227">
        <v>39363.840000000004</v>
      </c>
      <c r="U1571" s="227">
        <v>51617.62</v>
      </c>
      <c r="V1571" s="227">
        <v>68823.490000000005</v>
      </c>
      <c r="W1571" s="227">
        <v>86029.36</v>
      </c>
      <c r="X1571" s="227">
        <v>103235.23</v>
      </c>
      <c r="Y1571" s="227">
        <v>120441.1</v>
      </c>
      <c r="Z1571" s="227">
        <v>137646.97</v>
      </c>
      <c r="AA1571" s="227">
        <v>154852.84</v>
      </c>
      <c r="AB1571" s="227">
        <v>172058.71</v>
      </c>
      <c r="AC1571" s="227">
        <v>189264.58000000002</v>
      </c>
      <c r="AD1571" s="227">
        <v>206470.45</v>
      </c>
      <c r="AE1571" s="226">
        <v>13807.12</v>
      </c>
      <c r="AF1571" s="227">
        <v>27614.240000000002</v>
      </c>
      <c r="AG1571" s="227">
        <v>38164.75</v>
      </c>
      <c r="AH1571" s="227">
        <v>50886.33</v>
      </c>
      <c r="AI1571" s="227">
        <v>63607.91</v>
      </c>
      <c r="AJ1571" s="227">
        <v>76329.490000000005</v>
      </c>
      <c r="AK1571" s="227">
        <v>89051.07</v>
      </c>
      <c r="AL1571" s="227">
        <v>106532.99</v>
      </c>
      <c r="AM1571" s="227">
        <v>114494.24</v>
      </c>
      <c r="AN1571" s="227">
        <v>127215.83</v>
      </c>
      <c r="AO1571" s="227">
        <v>139937.42000000001</v>
      </c>
      <c r="AP1571" s="228">
        <v>152659.01</v>
      </c>
      <c r="AQ1571" s="227"/>
    </row>
    <row r="1572" spans="1:43" s="13" customFormat="1" ht="12.75" outlineLevel="2" x14ac:dyDescent="0.2">
      <c r="A1572" s="360" t="s">
        <v>2180</v>
      </c>
      <c r="B1572" s="361" t="s">
        <v>3049</v>
      </c>
      <c r="C1572" s="362" t="s">
        <v>3815</v>
      </c>
      <c r="D1572" s="363"/>
      <c r="E1572" s="364"/>
      <c r="F1572" s="227">
        <v>1754103</v>
      </c>
      <c r="G1572" s="227">
        <v>1765962.7000000002</v>
      </c>
      <c r="H1572" s="227">
        <f t="shared" si="166"/>
        <v>-11859.700000000186</v>
      </c>
      <c r="I1572" s="437">
        <f t="shared" si="167"/>
        <v>-6.7157137577142402E-3</v>
      </c>
      <c r="J1572" s="437"/>
      <c r="K1572" s="365"/>
      <c r="L1572" s="18">
        <v>1765962.7000000002</v>
      </c>
      <c r="M1572" s="234">
        <f t="shared" si="168"/>
        <v>-11859.700000000186</v>
      </c>
      <c r="N1572" s="365"/>
      <c r="O1572" s="18">
        <v>1545660.01</v>
      </c>
      <c r="P1572" s="234">
        <f t="shared" si="169"/>
        <v>208442.99</v>
      </c>
      <c r="Q1572" s="353"/>
      <c r="R1572" s="226">
        <v>1887588.77</v>
      </c>
      <c r="S1572" s="226">
        <v>127394.81</v>
      </c>
      <c r="T1572" s="227">
        <v>285835.09000000003</v>
      </c>
      <c r="U1572" s="227">
        <v>457752.39</v>
      </c>
      <c r="V1572" s="227">
        <v>590656</v>
      </c>
      <c r="W1572" s="227">
        <v>719425.75</v>
      </c>
      <c r="X1572" s="227">
        <v>850301.26</v>
      </c>
      <c r="Y1572" s="227">
        <v>1043013.87</v>
      </c>
      <c r="Z1572" s="227">
        <v>1173519.3500000001</v>
      </c>
      <c r="AA1572" s="227">
        <v>1318214.75</v>
      </c>
      <c r="AB1572" s="227">
        <v>1446213.35</v>
      </c>
      <c r="AC1572" s="227">
        <v>1572866.05</v>
      </c>
      <c r="AD1572" s="227">
        <v>1765962.7000000002</v>
      </c>
      <c r="AE1572" s="226">
        <v>118424.40000000001</v>
      </c>
      <c r="AF1572" s="227">
        <v>244716.69</v>
      </c>
      <c r="AG1572" s="227">
        <v>364723.57</v>
      </c>
      <c r="AH1572" s="227">
        <v>492601.06</v>
      </c>
      <c r="AI1572" s="227">
        <v>615851.32999999996</v>
      </c>
      <c r="AJ1572" s="227">
        <v>751747.92</v>
      </c>
      <c r="AK1572" s="227">
        <v>967437.71</v>
      </c>
      <c r="AL1572" s="227">
        <v>1176564.45</v>
      </c>
      <c r="AM1572" s="227">
        <v>1279113.74</v>
      </c>
      <c r="AN1572" s="227">
        <v>1415384.47</v>
      </c>
      <c r="AO1572" s="227">
        <v>1545660.01</v>
      </c>
      <c r="AP1572" s="228">
        <v>1754103</v>
      </c>
      <c r="AQ1572" s="227"/>
    </row>
    <row r="1573" spans="1:43" s="13" customFormat="1" ht="12.75" outlineLevel="2" x14ac:dyDescent="0.2">
      <c r="A1573" s="360" t="s">
        <v>2181</v>
      </c>
      <c r="B1573" s="361" t="s">
        <v>3050</v>
      </c>
      <c r="C1573" s="362" t="s">
        <v>3816</v>
      </c>
      <c r="D1573" s="363"/>
      <c r="E1573" s="364"/>
      <c r="F1573" s="227">
        <v>-5421.45</v>
      </c>
      <c r="G1573" s="227">
        <v>4069.9300000000003</v>
      </c>
      <c r="H1573" s="227">
        <f t="shared" si="166"/>
        <v>-9491.380000000001</v>
      </c>
      <c r="I1573" s="437">
        <f t="shared" si="167"/>
        <v>-2.3320745074239606</v>
      </c>
      <c r="J1573" s="437"/>
      <c r="K1573" s="365"/>
      <c r="L1573" s="18">
        <v>4069.9300000000003</v>
      </c>
      <c r="M1573" s="234">
        <f t="shared" si="168"/>
        <v>-9491.380000000001</v>
      </c>
      <c r="N1573" s="365"/>
      <c r="O1573" s="18">
        <v>-8208.630000000001</v>
      </c>
      <c r="P1573" s="234">
        <f t="shared" si="169"/>
        <v>2787.1800000000012</v>
      </c>
      <c r="Q1573" s="353"/>
      <c r="R1573" s="226">
        <v>3061.83</v>
      </c>
      <c r="S1573" s="226">
        <v>0</v>
      </c>
      <c r="T1573" s="227">
        <v>0</v>
      </c>
      <c r="U1573" s="227">
        <v>1023.98</v>
      </c>
      <c r="V1573" s="227">
        <v>1023.98</v>
      </c>
      <c r="W1573" s="227">
        <v>1023.98</v>
      </c>
      <c r="X1573" s="227">
        <v>2137.1</v>
      </c>
      <c r="Y1573" s="227">
        <v>2137.1</v>
      </c>
      <c r="Z1573" s="227">
        <v>2137.1</v>
      </c>
      <c r="AA1573" s="227">
        <v>1587.75</v>
      </c>
      <c r="AB1573" s="227">
        <v>1587.75</v>
      </c>
      <c r="AC1573" s="227">
        <v>1587.75</v>
      </c>
      <c r="AD1573" s="227">
        <v>4069.9300000000003</v>
      </c>
      <c r="AE1573" s="226">
        <v>0</v>
      </c>
      <c r="AF1573" s="227">
        <v>0</v>
      </c>
      <c r="AG1573" s="227">
        <v>-290.52</v>
      </c>
      <c r="AH1573" s="227">
        <v>-290.52</v>
      </c>
      <c r="AI1573" s="227">
        <v>-290.52</v>
      </c>
      <c r="AJ1573" s="227">
        <v>-5263.89</v>
      </c>
      <c r="AK1573" s="227">
        <v>-5263.89</v>
      </c>
      <c r="AL1573" s="227">
        <v>-5263.89</v>
      </c>
      <c r="AM1573" s="227">
        <v>-8214.7900000000009</v>
      </c>
      <c r="AN1573" s="227">
        <v>-8214.7900000000009</v>
      </c>
      <c r="AO1573" s="227">
        <v>-8208.630000000001</v>
      </c>
      <c r="AP1573" s="228">
        <v>-5421.45</v>
      </c>
      <c r="AQ1573" s="227"/>
    </row>
    <row r="1574" spans="1:43" s="13" customFormat="1" ht="12.75" outlineLevel="2" x14ac:dyDescent="0.2">
      <c r="A1574" s="360" t="s">
        <v>2182</v>
      </c>
      <c r="B1574" s="361" t="s">
        <v>3051</v>
      </c>
      <c r="C1574" s="362" t="s">
        <v>3817</v>
      </c>
      <c r="D1574" s="363"/>
      <c r="E1574" s="364"/>
      <c r="F1574" s="227">
        <v>4074.96</v>
      </c>
      <c r="G1574" s="227">
        <v>3933.96</v>
      </c>
      <c r="H1574" s="227">
        <f t="shared" si="166"/>
        <v>141</v>
      </c>
      <c r="I1574" s="437">
        <f t="shared" si="167"/>
        <v>3.5841747247048777E-2</v>
      </c>
      <c r="J1574" s="437"/>
      <c r="K1574" s="365"/>
      <c r="L1574" s="18">
        <v>3933.96</v>
      </c>
      <c r="M1574" s="234">
        <f t="shared" si="168"/>
        <v>141</v>
      </c>
      <c r="N1574" s="365"/>
      <c r="O1574" s="18">
        <v>3735.38</v>
      </c>
      <c r="P1574" s="234">
        <f t="shared" si="169"/>
        <v>339.57999999999993</v>
      </c>
      <c r="Q1574" s="353"/>
      <c r="R1574" s="226">
        <v>3136.4500000000003</v>
      </c>
      <c r="S1574" s="226">
        <v>296.99</v>
      </c>
      <c r="T1574" s="227">
        <v>593.98</v>
      </c>
      <c r="U1574" s="227">
        <v>983.49</v>
      </c>
      <c r="V1574" s="227">
        <v>1311.32</v>
      </c>
      <c r="W1574" s="227">
        <v>1639.15</v>
      </c>
      <c r="X1574" s="227">
        <v>1966.98</v>
      </c>
      <c r="Y1574" s="227">
        <v>2294.81</v>
      </c>
      <c r="Z1574" s="227">
        <v>2622.64</v>
      </c>
      <c r="AA1574" s="227">
        <v>2950.4700000000003</v>
      </c>
      <c r="AB1574" s="227">
        <v>3278.3</v>
      </c>
      <c r="AC1574" s="227">
        <v>3606.13</v>
      </c>
      <c r="AD1574" s="227">
        <v>3933.96</v>
      </c>
      <c r="AE1574" s="226">
        <v>353.87</v>
      </c>
      <c r="AF1574" s="227">
        <v>707.74</v>
      </c>
      <c r="AG1574" s="227">
        <v>1018.74</v>
      </c>
      <c r="AH1574" s="227">
        <v>1358.32</v>
      </c>
      <c r="AI1574" s="227">
        <v>1697.9</v>
      </c>
      <c r="AJ1574" s="227">
        <v>2037.48</v>
      </c>
      <c r="AK1574" s="227">
        <v>2377.06</v>
      </c>
      <c r="AL1574" s="227">
        <v>2748.14</v>
      </c>
      <c r="AM1574" s="227">
        <v>3056.2200000000003</v>
      </c>
      <c r="AN1574" s="227">
        <v>3395.8</v>
      </c>
      <c r="AO1574" s="227">
        <v>3735.38</v>
      </c>
      <c r="AP1574" s="228">
        <v>4074.96</v>
      </c>
      <c r="AQ1574" s="227"/>
    </row>
    <row r="1575" spans="1:43" s="13" customFormat="1" ht="12.75" outlineLevel="2" x14ac:dyDescent="0.2">
      <c r="A1575" s="360" t="s">
        <v>2183</v>
      </c>
      <c r="B1575" s="361" t="s">
        <v>3052</v>
      </c>
      <c r="C1575" s="362" t="s">
        <v>3213</v>
      </c>
      <c r="D1575" s="363"/>
      <c r="E1575" s="364"/>
      <c r="F1575" s="227">
        <v>-75541</v>
      </c>
      <c r="G1575" s="227">
        <v>31625</v>
      </c>
      <c r="H1575" s="227">
        <f t="shared" si="166"/>
        <v>-107166</v>
      </c>
      <c r="I1575" s="437">
        <f t="shared" si="167"/>
        <v>-3.3886482213438733</v>
      </c>
      <c r="J1575" s="437"/>
      <c r="K1575" s="365"/>
      <c r="L1575" s="18">
        <v>31625</v>
      </c>
      <c r="M1575" s="234">
        <f t="shared" si="168"/>
        <v>-107166</v>
      </c>
      <c r="N1575" s="365"/>
      <c r="O1575" s="18">
        <v>-75541</v>
      </c>
      <c r="P1575" s="234">
        <f t="shared" si="169"/>
        <v>0</v>
      </c>
      <c r="Q1575" s="353"/>
      <c r="R1575" s="226">
        <v>-116981</v>
      </c>
      <c r="S1575" s="226">
        <v>0</v>
      </c>
      <c r="T1575" s="227">
        <v>0</v>
      </c>
      <c r="U1575" s="227">
        <v>31625</v>
      </c>
      <c r="V1575" s="227">
        <v>31625</v>
      </c>
      <c r="W1575" s="227">
        <v>31625</v>
      </c>
      <c r="X1575" s="227">
        <v>31625</v>
      </c>
      <c r="Y1575" s="227">
        <v>31625</v>
      </c>
      <c r="Z1575" s="227">
        <v>31625</v>
      </c>
      <c r="AA1575" s="227">
        <v>31625</v>
      </c>
      <c r="AB1575" s="227">
        <v>31625</v>
      </c>
      <c r="AC1575" s="227">
        <v>31625</v>
      </c>
      <c r="AD1575" s="227">
        <v>31625</v>
      </c>
      <c r="AE1575" s="226">
        <v>0</v>
      </c>
      <c r="AF1575" s="227">
        <v>0</v>
      </c>
      <c r="AG1575" s="227">
        <v>-75541</v>
      </c>
      <c r="AH1575" s="227">
        <v>-75541</v>
      </c>
      <c r="AI1575" s="227">
        <v>-75541</v>
      </c>
      <c r="AJ1575" s="227">
        <v>-75541</v>
      </c>
      <c r="AK1575" s="227">
        <v>-75541</v>
      </c>
      <c r="AL1575" s="227">
        <v>-75541</v>
      </c>
      <c r="AM1575" s="227">
        <v>-75541</v>
      </c>
      <c r="AN1575" s="227">
        <v>-75541</v>
      </c>
      <c r="AO1575" s="227">
        <v>-75541</v>
      </c>
      <c r="AP1575" s="228">
        <v>-75541</v>
      </c>
      <c r="AQ1575" s="227"/>
    </row>
    <row r="1576" spans="1:43" s="13" customFormat="1" ht="12.75" outlineLevel="2" x14ac:dyDescent="0.2">
      <c r="A1576" s="360" t="s">
        <v>2184</v>
      </c>
      <c r="B1576" s="361" t="s">
        <v>3053</v>
      </c>
      <c r="C1576" s="362" t="s">
        <v>3818</v>
      </c>
      <c r="D1576" s="363"/>
      <c r="E1576" s="364"/>
      <c r="F1576" s="227">
        <v>5606.5</v>
      </c>
      <c r="G1576" s="227">
        <v>5370.96</v>
      </c>
      <c r="H1576" s="227">
        <f t="shared" si="166"/>
        <v>235.53999999999996</v>
      </c>
      <c r="I1576" s="437">
        <f t="shared" si="167"/>
        <v>4.3854357507782583E-2</v>
      </c>
      <c r="J1576" s="437"/>
      <c r="K1576" s="365"/>
      <c r="L1576" s="18">
        <v>5370.96</v>
      </c>
      <c r="M1576" s="234">
        <f t="shared" si="168"/>
        <v>235.53999999999996</v>
      </c>
      <c r="N1576" s="365"/>
      <c r="O1576" s="18">
        <v>5139.29</v>
      </c>
      <c r="P1576" s="234">
        <f t="shared" si="169"/>
        <v>467.21000000000004</v>
      </c>
      <c r="Q1576" s="353"/>
      <c r="R1576" s="226">
        <v>4258.9400000000005</v>
      </c>
      <c r="S1576" s="226">
        <v>361.16</v>
      </c>
      <c r="T1576" s="227">
        <v>722.32</v>
      </c>
      <c r="U1576" s="227">
        <v>1342.74</v>
      </c>
      <c r="V1576" s="227">
        <v>1790.32</v>
      </c>
      <c r="W1576" s="227">
        <v>2237.9</v>
      </c>
      <c r="X1576" s="227">
        <v>2685.48</v>
      </c>
      <c r="Y1576" s="227">
        <v>3133.06</v>
      </c>
      <c r="Z1576" s="227">
        <v>3580.64</v>
      </c>
      <c r="AA1576" s="227">
        <v>4028.2200000000003</v>
      </c>
      <c r="AB1576" s="227">
        <v>4475.8</v>
      </c>
      <c r="AC1576" s="227">
        <v>4923.38</v>
      </c>
      <c r="AD1576" s="227">
        <v>5370.96</v>
      </c>
      <c r="AE1576" s="226">
        <v>462.66</v>
      </c>
      <c r="AF1576" s="227">
        <v>925.32</v>
      </c>
      <c r="AG1576" s="227">
        <v>1401.6100000000001</v>
      </c>
      <c r="AH1576" s="227">
        <v>1868.82</v>
      </c>
      <c r="AI1576" s="227">
        <v>2336.0300000000002</v>
      </c>
      <c r="AJ1576" s="227">
        <v>2803.2400000000002</v>
      </c>
      <c r="AK1576" s="227">
        <v>3270.4500000000003</v>
      </c>
      <c r="AL1576" s="227">
        <v>3764.2000000000003</v>
      </c>
      <c r="AM1576" s="227">
        <v>4204.87</v>
      </c>
      <c r="AN1576" s="227">
        <v>4672.08</v>
      </c>
      <c r="AO1576" s="227">
        <v>5139.29</v>
      </c>
      <c r="AP1576" s="228">
        <v>5606.5</v>
      </c>
      <c r="AQ1576" s="227"/>
    </row>
    <row r="1577" spans="1:43" s="13" customFormat="1" ht="12.75" outlineLevel="2" x14ac:dyDescent="0.2">
      <c r="A1577" s="360" t="s">
        <v>2185</v>
      </c>
      <c r="B1577" s="361" t="s">
        <v>3054</v>
      </c>
      <c r="C1577" s="362" t="s">
        <v>3819</v>
      </c>
      <c r="D1577" s="363"/>
      <c r="E1577" s="364"/>
      <c r="F1577" s="227">
        <v>-5079097.9800000004</v>
      </c>
      <c r="G1577" s="227">
        <v>-4322744.9000000004</v>
      </c>
      <c r="H1577" s="227">
        <f t="shared" si="166"/>
        <v>-756353.08000000007</v>
      </c>
      <c r="I1577" s="437">
        <f t="shared" si="167"/>
        <v>-0.17497055632406158</v>
      </c>
      <c r="J1577" s="437"/>
      <c r="K1577" s="365"/>
      <c r="L1577" s="18">
        <v>-4322744.9000000004</v>
      </c>
      <c r="M1577" s="234">
        <f t="shared" si="168"/>
        <v>-756353.08000000007</v>
      </c>
      <c r="N1577" s="365"/>
      <c r="O1577" s="18">
        <v>-4655839.8100000005</v>
      </c>
      <c r="P1577" s="234">
        <f t="shared" si="169"/>
        <v>-423258.16999999993</v>
      </c>
      <c r="Q1577" s="353"/>
      <c r="R1577" s="226">
        <v>-3985610.99</v>
      </c>
      <c r="S1577" s="226">
        <v>-362939.17</v>
      </c>
      <c r="T1577" s="227">
        <v>-725878.34</v>
      </c>
      <c r="U1577" s="227">
        <v>-1080686.24</v>
      </c>
      <c r="V1577" s="227">
        <v>-1440914.98</v>
      </c>
      <c r="W1577" s="227">
        <v>-1801143.72</v>
      </c>
      <c r="X1577" s="227">
        <v>-2161372.46</v>
      </c>
      <c r="Y1577" s="227">
        <v>-2521601.2000000002</v>
      </c>
      <c r="Z1577" s="227">
        <v>-2881829.94</v>
      </c>
      <c r="AA1577" s="227">
        <v>-3242058.68</v>
      </c>
      <c r="AB1577" s="227">
        <v>-3602287.42</v>
      </c>
      <c r="AC1577" s="227">
        <v>-3962516.16</v>
      </c>
      <c r="AD1577" s="227">
        <v>-4322744.9000000004</v>
      </c>
      <c r="AE1577" s="226">
        <v>-402675.38</v>
      </c>
      <c r="AF1577" s="227">
        <v>-805350.76</v>
      </c>
      <c r="AG1577" s="227">
        <v>-1269774.5</v>
      </c>
      <c r="AH1577" s="227">
        <v>-1693032.6600000001</v>
      </c>
      <c r="AI1577" s="227">
        <v>-2116290.8199999998</v>
      </c>
      <c r="AJ1577" s="227">
        <v>-2539548.98</v>
      </c>
      <c r="AK1577" s="227">
        <v>-2962807.14</v>
      </c>
      <c r="AL1577" s="227">
        <v>-3435765.72</v>
      </c>
      <c r="AM1577" s="227">
        <v>-3809323.4699999997</v>
      </c>
      <c r="AN1577" s="227">
        <v>-4232581.6399999997</v>
      </c>
      <c r="AO1577" s="227">
        <v>-4655839.8100000005</v>
      </c>
      <c r="AP1577" s="228">
        <v>-5079097.9800000004</v>
      </c>
      <c r="AQ1577" s="227"/>
    </row>
    <row r="1578" spans="1:43" s="13" customFormat="1" ht="12.75" outlineLevel="2" x14ac:dyDescent="0.2">
      <c r="A1578" s="360" t="s">
        <v>2186</v>
      </c>
      <c r="B1578" s="361" t="s">
        <v>3055</v>
      </c>
      <c r="C1578" s="362" t="s">
        <v>3820</v>
      </c>
      <c r="D1578" s="363"/>
      <c r="E1578" s="364"/>
      <c r="F1578" s="227">
        <v>-1178223.24</v>
      </c>
      <c r="G1578" s="227">
        <v>-1153024.28</v>
      </c>
      <c r="H1578" s="227">
        <f t="shared" si="166"/>
        <v>-25198.959999999963</v>
      </c>
      <c r="I1578" s="437">
        <f t="shared" si="167"/>
        <v>-2.1854665540954579E-2</v>
      </c>
      <c r="J1578" s="437"/>
      <c r="K1578" s="365"/>
      <c r="L1578" s="18">
        <v>-1153024.28</v>
      </c>
      <c r="M1578" s="234">
        <f t="shared" si="168"/>
        <v>-25198.959999999963</v>
      </c>
      <c r="N1578" s="365"/>
      <c r="O1578" s="18">
        <v>-1049631.51</v>
      </c>
      <c r="P1578" s="234">
        <f t="shared" si="169"/>
        <v>-128591.72999999998</v>
      </c>
      <c r="Q1578" s="353"/>
      <c r="R1578" s="226">
        <v>-1001063.26</v>
      </c>
      <c r="S1578" s="226">
        <v>-75550.650000000009</v>
      </c>
      <c r="T1578" s="227">
        <v>-153004.47</v>
      </c>
      <c r="U1578" s="227">
        <v>-220450.28</v>
      </c>
      <c r="V1578" s="227">
        <v>-319339.69</v>
      </c>
      <c r="W1578" s="227">
        <v>-426009.88</v>
      </c>
      <c r="X1578" s="227">
        <v>-526282.36</v>
      </c>
      <c r="Y1578" s="227">
        <v>-666922.57000000007</v>
      </c>
      <c r="Z1578" s="227">
        <v>-765593.72</v>
      </c>
      <c r="AA1578" s="227">
        <v>-857698.29</v>
      </c>
      <c r="AB1578" s="227">
        <v>-951213.38</v>
      </c>
      <c r="AC1578" s="227">
        <v>-1041337.18</v>
      </c>
      <c r="AD1578" s="227">
        <v>-1153024.28</v>
      </c>
      <c r="AE1578" s="226">
        <v>-88790.77</v>
      </c>
      <c r="AF1578" s="227">
        <v>-184444.44</v>
      </c>
      <c r="AG1578" s="227">
        <v>-280159.95</v>
      </c>
      <c r="AH1578" s="227">
        <v>-369405.38</v>
      </c>
      <c r="AI1578" s="227">
        <v>-463726.5</v>
      </c>
      <c r="AJ1578" s="227">
        <v>-552618.76</v>
      </c>
      <c r="AK1578" s="227">
        <v>-675130.35</v>
      </c>
      <c r="AL1578" s="227">
        <v>-759459.61</v>
      </c>
      <c r="AM1578" s="227">
        <v>-846407.6</v>
      </c>
      <c r="AN1578" s="227">
        <v>-943911.59</v>
      </c>
      <c r="AO1578" s="227">
        <v>-1049631.51</v>
      </c>
      <c r="AP1578" s="228">
        <v>-1178223.24</v>
      </c>
      <c r="AQ1578" s="227"/>
    </row>
    <row r="1579" spans="1:43" s="13" customFormat="1" ht="12.75" outlineLevel="2" x14ac:dyDescent="0.2">
      <c r="A1579" s="360" t="s">
        <v>2187</v>
      </c>
      <c r="B1579" s="361" t="s">
        <v>3056</v>
      </c>
      <c r="C1579" s="362" t="s">
        <v>3821</v>
      </c>
      <c r="D1579" s="363"/>
      <c r="E1579" s="364"/>
      <c r="F1579" s="227">
        <v>-2408990.4300000002</v>
      </c>
      <c r="G1579" s="227">
        <v>-2337414.2400000002</v>
      </c>
      <c r="H1579" s="227">
        <f t="shared" si="166"/>
        <v>-71576.189999999944</v>
      </c>
      <c r="I1579" s="437">
        <f t="shared" si="167"/>
        <v>-3.0621953428331957E-2</v>
      </c>
      <c r="J1579" s="437"/>
      <c r="K1579" s="365"/>
      <c r="L1579" s="18">
        <v>-2337414.2400000002</v>
      </c>
      <c r="M1579" s="234">
        <f t="shared" si="168"/>
        <v>-71576.189999999944</v>
      </c>
      <c r="N1579" s="365"/>
      <c r="O1579" s="18">
        <v>-2155094.0099999998</v>
      </c>
      <c r="P1579" s="234">
        <f t="shared" si="169"/>
        <v>-253896.42000000039</v>
      </c>
      <c r="Q1579" s="353"/>
      <c r="R1579" s="226">
        <v>-2184086.44</v>
      </c>
      <c r="S1579" s="226">
        <v>-144324.81</v>
      </c>
      <c r="T1579" s="227">
        <v>-292903.98</v>
      </c>
      <c r="U1579" s="227">
        <v>-421862.55</v>
      </c>
      <c r="V1579" s="227">
        <v>-631842.1</v>
      </c>
      <c r="W1579" s="227">
        <v>-858625.48</v>
      </c>
      <c r="X1579" s="227">
        <v>-1071861.1299999999</v>
      </c>
      <c r="Y1579" s="227">
        <v>-1353341.82</v>
      </c>
      <c r="Z1579" s="227">
        <v>-1550732.1</v>
      </c>
      <c r="AA1579" s="227">
        <v>-1734692.02</v>
      </c>
      <c r="AB1579" s="227">
        <v>-1925660.26</v>
      </c>
      <c r="AC1579" s="227">
        <v>-2109576.5</v>
      </c>
      <c r="AD1579" s="227">
        <v>-2337414.2400000002</v>
      </c>
      <c r="AE1579" s="226">
        <v>-187653.71</v>
      </c>
      <c r="AF1579" s="227">
        <v>-390191.84</v>
      </c>
      <c r="AG1579" s="227">
        <v>-592652.09</v>
      </c>
      <c r="AH1579" s="227">
        <v>-778154.08</v>
      </c>
      <c r="AI1579" s="227">
        <v>-974568.16</v>
      </c>
      <c r="AJ1579" s="227">
        <v>-1159424.1299999999</v>
      </c>
      <c r="AK1579" s="227">
        <v>-1407595.04</v>
      </c>
      <c r="AL1579" s="227">
        <v>-1576093.6099999999</v>
      </c>
      <c r="AM1579" s="227">
        <v>-1754184</v>
      </c>
      <c r="AN1579" s="227">
        <v>-1946798.01</v>
      </c>
      <c r="AO1579" s="227">
        <v>-2155094.0099999998</v>
      </c>
      <c r="AP1579" s="228">
        <v>-2408990.4300000002</v>
      </c>
      <c r="AQ1579" s="227"/>
    </row>
    <row r="1580" spans="1:43" s="13" customFormat="1" ht="12.75" outlineLevel="2" x14ac:dyDescent="0.2">
      <c r="A1580" s="360" t="s">
        <v>2188</v>
      </c>
      <c r="B1580" s="361" t="s">
        <v>3057</v>
      </c>
      <c r="C1580" s="362" t="s">
        <v>3822</v>
      </c>
      <c r="D1580" s="363"/>
      <c r="E1580" s="364"/>
      <c r="F1580" s="227">
        <v>-749876.82000000007</v>
      </c>
      <c r="G1580" s="227">
        <v>-748485.11</v>
      </c>
      <c r="H1580" s="227">
        <f t="shared" si="166"/>
        <v>-1391.7100000000792</v>
      </c>
      <c r="I1580" s="437">
        <f t="shared" si="167"/>
        <v>-1.8593689859776625E-3</v>
      </c>
      <c r="J1580" s="437"/>
      <c r="K1580" s="365"/>
      <c r="L1580" s="18">
        <v>-748485.11</v>
      </c>
      <c r="M1580" s="234">
        <f t="shared" si="168"/>
        <v>-1391.7100000000792</v>
      </c>
      <c r="N1580" s="365"/>
      <c r="O1580" s="18">
        <v>-673548.07000000007</v>
      </c>
      <c r="P1580" s="234">
        <f t="shared" si="169"/>
        <v>-76328.75</v>
      </c>
      <c r="Q1580" s="353"/>
      <c r="R1580" s="226">
        <v>-768830.47</v>
      </c>
      <c r="S1580" s="226">
        <v>-86940.46</v>
      </c>
      <c r="T1580" s="227">
        <v>-158039.83000000002</v>
      </c>
      <c r="U1580" s="227">
        <v>-220749.31</v>
      </c>
      <c r="V1580" s="227">
        <v>-273727.59000000003</v>
      </c>
      <c r="W1580" s="227">
        <v>-328195.35000000003</v>
      </c>
      <c r="X1580" s="227">
        <v>-379375.96</v>
      </c>
      <c r="Y1580" s="227">
        <v>-455914.5</v>
      </c>
      <c r="Z1580" s="227">
        <v>-511478.86</v>
      </c>
      <c r="AA1580" s="227">
        <v>-574451.92000000004</v>
      </c>
      <c r="AB1580" s="227">
        <v>-633075.48</v>
      </c>
      <c r="AC1580" s="227">
        <v>-688363.51</v>
      </c>
      <c r="AD1580" s="227">
        <v>-748485.11</v>
      </c>
      <c r="AE1580" s="226">
        <v>-57982.76</v>
      </c>
      <c r="AF1580" s="227">
        <v>-114345.08</v>
      </c>
      <c r="AG1580" s="227">
        <v>-169937.33000000002</v>
      </c>
      <c r="AH1580" s="227">
        <v>-223938.39</v>
      </c>
      <c r="AI1580" s="227">
        <v>-276963.98</v>
      </c>
      <c r="AJ1580" s="227">
        <v>-336055.54</v>
      </c>
      <c r="AK1580" s="227">
        <v>-439918.15</v>
      </c>
      <c r="AL1580" s="227">
        <v>-492905.91000000003</v>
      </c>
      <c r="AM1580" s="227">
        <v>-548148.67000000004</v>
      </c>
      <c r="AN1580" s="227">
        <v>-609887.20000000007</v>
      </c>
      <c r="AO1580" s="227">
        <v>-673548.07000000007</v>
      </c>
      <c r="AP1580" s="228">
        <v>-749876.82000000007</v>
      </c>
      <c r="AQ1580" s="227"/>
    </row>
    <row r="1581" spans="1:43" s="13" customFormat="1" ht="12.75" outlineLevel="2" x14ac:dyDescent="0.2">
      <c r="A1581" s="360" t="s">
        <v>2189</v>
      </c>
      <c r="B1581" s="361" t="s">
        <v>3058</v>
      </c>
      <c r="C1581" s="362" t="s">
        <v>3823</v>
      </c>
      <c r="D1581" s="363"/>
      <c r="E1581" s="364"/>
      <c r="F1581" s="227">
        <v>-145218.04</v>
      </c>
      <c r="G1581" s="227">
        <v>-162651.32</v>
      </c>
      <c r="H1581" s="227">
        <f t="shared" si="166"/>
        <v>17433.28</v>
      </c>
      <c r="I1581" s="437">
        <f t="shared" si="167"/>
        <v>0.10718191527741673</v>
      </c>
      <c r="J1581" s="437"/>
      <c r="K1581" s="365"/>
      <c r="L1581" s="18">
        <v>-162651.32</v>
      </c>
      <c r="M1581" s="234">
        <f t="shared" si="168"/>
        <v>17433.28</v>
      </c>
      <c r="N1581" s="365"/>
      <c r="O1581" s="18">
        <v>-129847.31</v>
      </c>
      <c r="P1581" s="234">
        <f t="shared" si="169"/>
        <v>-15370.73000000001</v>
      </c>
      <c r="Q1581" s="353"/>
      <c r="R1581" s="226">
        <v>-151909.19</v>
      </c>
      <c r="S1581" s="226">
        <v>-11687.24</v>
      </c>
      <c r="T1581" s="227">
        <v>-23681.59</v>
      </c>
      <c r="U1581" s="227">
        <v>-34116.959999999999</v>
      </c>
      <c r="V1581" s="227">
        <v>-47725.93</v>
      </c>
      <c r="W1581" s="227">
        <v>-62399.3</v>
      </c>
      <c r="X1581" s="227">
        <v>-76237.41</v>
      </c>
      <c r="Y1581" s="227">
        <v>-95579.32</v>
      </c>
      <c r="Z1581" s="227">
        <v>-109152.98</v>
      </c>
      <c r="AA1581" s="227">
        <v>-121836.1</v>
      </c>
      <c r="AB1581" s="227">
        <v>-134754.15</v>
      </c>
      <c r="AC1581" s="227">
        <v>-147211.51</v>
      </c>
      <c r="AD1581" s="227">
        <v>-162651.32</v>
      </c>
      <c r="AE1581" s="226">
        <v>-11483.06</v>
      </c>
      <c r="AF1581" s="227">
        <v>-23795.43</v>
      </c>
      <c r="AG1581" s="227">
        <v>-36096</v>
      </c>
      <c r="AH1581" s="227">
        <v>-47424.639999999999</v>
      </c>
      <c r="AI1581" s="227">
        <v>-59388.76</v>
      </c>
      <c r="AJ1581" s="227">
        <v>-70670.150000000009</v>
      </c>
      <c r="AK1581" s="227">
        <v>-85303.25</v>
      </c>
      <c r="AL1581" s="227">
        <v>-94789.69</v>
      </c>
      <c r="AM1581" s="227">
        <v>-105672.35</v>
      </c>
      <c r="AN1581" s="227">
        <v>-117345.92</v>
      </c>
      <c r="AO1581" s="227">
        <v>-129847.31</v>
      </c>
      <c r="AP1581" s="228">
        <v>-145218.04</v>
      </c>
      <c r="AQ1581" s="227"/>
    </row>
    <row r="1582" spans="1:43" s="13" customFormat="1" ht="12.75" outlineLevel="2" x14ac:dyDescent="0.2">
      <c r="A1582" s="360" t="s">
        <v>2190</v>
      </c>
      <c r="B1582" s="361" t="s">
        <v>3059</v>
      </c>
      <c r="C1582" s="362" t="s">
        <v>3824</v>
      </c>
      <c r="D1582" s="363"/>
      <c r="E1582" s="364"/>
      <c r="F1582" s="227">
        <v>-820344.64</v>
      </c>
      <c r="G1582" s="227">
        <v>-583924.29</v>
      </c>
      <c r="H1582" s="227">
        <f t="shared" ref="H1582:H1620" si="170">+F1582-G1582</f>
        <v>-236420.34999999998</v>
      </c>
      <c r="I1582" s="437">
        <f t="shared" ref="I1582:I1620" si="171">IF(G1582&lt;0,IF(H1582=0,0,IF(OR(G1582=0,F1582=0),"N.M.",IF(ABS(H1582/G1582)&gt;=10,"N.M.",H1582/(-G1582)))),IF(H1582=0,0,IF(OR(G1582=0,F1582=0),"N.M.",IF(ABS(H1582/G1582)&gt;=10,"N.M.",H1582/G1582))))</f>
        <v>-0.40488185548849143</v>
      </c>
      <c r="J1582" s="437"/>
      <c r="K1582" s="365"/>
      <c r="L1582" s="18">
        <v>-583924.29</v>
      </c>
      <c r="M1582" s="234">
        <f t="shared" ref="M1582:M1620" si="172">F1582-L1582</f>
        <v>-236420.34999999998</v>
      </c>
      <c r="N1582" s="365"/>
      <c r="O1582" s="18">
        <v>-741127.93</v>
      </c>
      <c r="P1582" s="234">
        <f t="shared" ref="P1582:P1620" si="173">+F1582-O1582</f>
        <v>-79216.709999999963</v>
      </c>
      <c r="Q1582" s="353"/>
      <c r="R1582" s="226">
        <v>-735888.61</v>
      </c>
      <c r="S1582" s="226">
        <v>-41007.15</v>
      </c>
      <c r="T1582" s="227">
        <v>-78749.72</v>
      </c>
      <c r="U1582" s="227">
        <v>-115415.58</v>
      </c>
      <c r="V1582" s="227">
        <v>-167384.70000000001</v>
      </c>
      <c r="W1582" s="227">
        <v>-226843.93</v>
      </c>
      <c r="X1582" s="227">
        <v>-273266.49</v>
      </c>
      <c r="Y1582" s="227">
        <v>-342825.88</v>
      </c>
      <c r="Z1582" s="227">
        <v>-388889.54</v>
      </c>
      <c r="AA1582" s="227">
        <v>-439420.23</v>
      </c>
      <c r="AB1582" s="227">
        <v>-483045.21</v>
      </c>
      <c r="AC1582" s="227">
        <v>-529345.14</v>
      </c>
      <c r="AD1582" s="227">
        <v>-583924.29</v>
      </c>
      <c r="AE1582" s="226">
        <v>-44803.32</v>
      </c>
      <c r="AF1582" s="227">
        <v>-102506.35</v>
      </c>
      <c r="AG1582" s="227">
        <v>-211748.47</v>
      </c>
      <c r="AH1582" s="227">
        <v>-267081.39</v>
      </c>
      <c r="AI1582" s="227">
        <v>-326220.38</v>
      </c>
      <c r="AJ1582" s="227">
        <v>-389278.06</v>
      </c>
      <c r="AK1582" s="227">
        <v>-480611.25</v>
      </c>
      <c r="AL1582" s="227">
        <v>-532906.34</v>
      </c>
      <c r="AM1582" s="227">
        <v>-1030791.94</v>
      </c>
      <c r="AN1582" s="227">
        <v>-676493.65</v>
      </c>
      <c r="AO1582" s="227">
        <v>-741127.93</v>
      </c>
      <c r="AP1582" s="228">
        <v>-820344.64</v>
      </c>
      <c r="AQ1582" s="227"/>
    </row>
    <row r="1583" spans="1:43" s="13" customFormat="1" ht="12.75" outlineLevel="2" x14ac:dyDescent="0.2">
      <c r="A1583" s="360" t="s">
        <v>2191</v>
      </c>
      <c r="B1583" s="361" t="s">
        <v>3060</v>
      </c>
      <c r="C1583" s="362" t="s">
        <v>3825</v>
      </c>
      <c r="D1583" s="363"/>
      <c r="E1583" s="364"/>
      <c r="F1583" s="227">
        <v>-683.80000000000007</v>
      </c>
      <c r="G1583" s="227">
        <v>-2391.5500000000002</v>
      </c>
      <c r="H1583" s="227">
        <f t="shared" si="170"/>
        <v>1707.75</v>
      </c>
      <c r="I1583" s="437">
        <f t="shared" si="171"/>
        <v>0.71407664485375588</v>
      </c>
      <c r="J1583" s="437"/>
      <c r="K1583" s="365"/>
      <c r="L1583" s="18">
        <v>-2391.5500000000002</v>
      </c>
      <c r="M1583" s="234">
        <f t="shared" si="172"/>
        <v>1707.75</v>
      </c>
      <c r="N1583" s="365"/>
      <c r="O1583" s="18">
        <v>-189549.48</v>
      </c>
      <c r="P1583" s="234">
        <f t="shared" si="173"/>
        <v>188865.68000000002</v>
      </c>
      <c r="Q1583" s="353"/>
      <c r="R1583" s="226">
        <v>99768.99</v>
      </c>
      <c r="S1583" s="226">
        <v>-28787.52</v>
      </c>
      <c r="T1583" s="227">
        <v>-5271.08</v>
      </c>
      <c r="U1583" s="227">
        <v>-83658.5</v>
      </c>
      <c r="V1583" s="227">
        <v>-225503.22</v>
      </c>
      <c r="W1583" s="227">
        <v>-206083.94</v>
      </c>
      <c r="X1583" s="227">
        <v>-280585.2</v>
      </c>
      <c r="Y1583" s="227">
        <v>-57112.020000000004</v>
      </c>
      <c r="Z1583" s="227">
        <v>-117628.44</v>
      </c>
      <c r="AA1583" s="227">
        <v>-157758.62</v>
      </c>
      <c r="AB1583" s="227">
        <v>-167603.98000000001</v>
      </c>
      <c r="AC1583" s="227">
        <v>-139055.96</v>
      </c>
      <c r="AD1583" s="227">
        <v>-2391.5500000000002</v>
      </c>
      <c r="AE1583" s="226">
        <v>-63635.64</v>
      </c>
      <c r="AF1583" s="227">
        <v>-49567.66</v>
      </c>
      <c r="AG1583" s="227">
        <v>-124268.77</v>
      </c>
      <c r="AH1583" s="227">
        <v>-157975.26</v>
      </c>
      <c r="AI1583" s="227">
        <v>-177134.30000000002</v>
      </c>
      <c r="AJ1583" s="227">
        <v>-232570.09</v>
      </c>
      <c r="AK1583" s="227">
        <v>-26637.100000000002</v>
      </c>
      <c r="AL1583" s="227">
        <v>-82627.25</v>
      </c>
      <c r="AM1583" s="227">
        <v>-160039.01</v>
      </c>
      <c r="AN1583" s="227">
        <v>-189748.74</v>
      </c>
      <c r="AO1583" s="227">
        <v>-189549.48</v>
      </c>
      <c r="AP1583" s="228">
        <v>-683.80000000000007</v>
      </c>
      <c r="AQ1583" s="227"/>
    </row>
    <row r="1584" spans="1:43" s="13" customFormat="1" ht="12.75" outlineLevel="2" x14ac:dyDescent="0.2">
      <c r="A1584" s="360" t="s">
        <v>2192</v>
      </c>
      <c r="B1584" s="361" t="s">
        <v>3061</v>
      </c>
      <c r="C1584" s="362" t="s">
        <v>3826</v>
      </c>
      <c r="D1584" s="363"/>
      <c r="E1584" s="364"/>
      <c r="F1584" s="227">
        <v>216620.16</v>
      </c>
      <c r="G1584" s="227">
        <v>216620.16</v>
      </c>
      <c r="H1584" s="227">
        <f t="shared" si="170"/>
        <v>0</v>
      </c>
      <c r="I1584" s="437">
        <f t="shared" si="171"/>
        <v>0</v>
      </c>
      <c r="J1584" s="437"/>
      <c r="K1584" s="365"/>
      <c r="L1584" s="18">
        <v>216620.16</v>
      </c>
      <c r="M1584" s="234">
        <f t="shared" si="172"/>
        <v>0</v>
      </c>
      <c r="N1584" s="365"/>
      <c r="O1584" s="18">
        <v>198568.48</v>
      </c>
      <c r="P1584" s="234">
        <f t="shared" si="173"/>
        <v>18051.679999999993</v>
      </c>
      <c r="Q1584" s="353"/>
      <c r="R1584" s="226">
        <v>216620.16</v>
      </c>
      <c r="S1584" s="226">
        <v>18051.68</v>
      </c>
      <c r="T1584" s="227">
        <v>36103.360000000001</v>
      </c>
      <c r="U1584" s="227">
        <v>54155.040000000001</v>
      </c>
      <c r="V1584" s="227">
        <v>72206.720000000001</v>
      </c>
      <c r="W1584" s="227">
        <v>90258.400000000009</v>
      </c>
      <c r="X1584" s="227">
        <v>108310.08</v>
      </c>
      <c r="Y1584" s="227">
        <v>126361.76000000001</v>
      </c>
      <c r="Z1584" s="227">
        <v>144413.44</v>
      </c>
      <c r="AA1584" s="227">
        <v>162465.12</v>
      </c>
      <c r="AB1584" s="227">
        <v>180516.80000000002</v>
      </c>
      <c r="AC1584" s="227">
        <v>198568.48</v>
      </c>
      <c r="AD1584" s="227">
        <v>216620.16</v>
      </c>
      <c r="AE1584" s="226">
        <v>18051.68</v>
      </c>
      <c r="AF1584" s="227">
        <v>36103.360000000001</v>
      </c>
      <c r="AG1584" s="227">
        <v>54155.040000000001</v>
      </c>
      <c r="AH1584" s="227">
        <v>72206.720000000001</v>
      </c>
      <c r="AI1584" s="227">
        <v>90258.400000000009</v>
      </c>
      <c r="AJ1584" s="227">
        <v>108310.08</v>
      </c>
      <c r="AK1584" s="227">
        <v>126361.76000000001</v>
      </c>
      <c r="AL1584" s="227">
        <v>144413.44</v>
      </c>
      <c r="AM1584" s="227">
        <v>162465.12</v>
      </c>
      <c r="AN1584" s="227">
        <v>180516.80000000002</v>
      </c>
      <c r="AO1584" s="227">
        <v>198568.48</v>
      </c>
      <c r="AP1584" s="228">
        <v>216620.16</v>
      </c>
      <c r="AQ1584" s="227"/>
    </row>
    <row r="1585" spans="1:43" s="13" customFormat="1" ht="12.75" outlineLevel="2" x14ac:dyDescent="0.2">
      <c r="A1585" s="360" t="s">
        <v>2193</v>
      </c>
      <c r="B1585" s="361" t="s">
        <v>3062</v>
      </c>
      <c r="C1585" s="362" t="s">
        <v>3827</v>
      </c>
      <c r="D1585" s="363"/>
      <c r="E1585" s="364"/>
      <c r="F1585" s="227">
        <v>-1416098.94</v>
      </c>
      <c r="G1585" s="227">
        <v>176350.95</v>
      </c>
      <c r="H1585" s="227">
        <f t="shared" si="170"/>
        <v>-1592449.89</v>
      </c>
      <c r="I1585" s="437">
        <f t="shared" si="171"/>
        <v>-9.030004601619666</v>
      </c>
      <c r="J1585" s="437"/>
      <c r="K1585" s="365"/>
      <c r="L1585" s="18">
        <v>176350.95</v>
      </c>
      <c r="M1585" s="234">
        <f t="shared" si="172"/>
        <v>-1592449.89</v>
      </c>
      <c r="N1585" s="365"/>
      <c r="O1585" s="18">
        <v>-1298090.69</v>
      </c>
      <c r="P1585" s="234">
        <f t="shared" si="173"/>
        <v>-118008.25</v>
      </c>
      <c r="Q1585" s="353"/>
      <c r="R1585" s="226">
        <v>-74202</v>
      </c>
      <c r="S1585" s="226">
        <v>20968.84</v>
      </c>
      <c r="T1585" s="227">
        <v>41937.68</v>
      </c>
      <c r="U1585" s="227">
        <v>44087.76</v>
      </c>
      <c r="V1585" s="227">
        <v>58783.67</v>
      </c>
      <c r="W1585" s="227">
        <v>73479.58</v>
      </c>
      <c r="X1585" s="227">
        <v>88175.49</v>
      </c>
      <c r="Y1585" s="227">
        <v>102871.40000000001</v>
      </c>
      <c r="Z1585" s="227">
        <v>117567.31</v>
      </c>
      <c r="AA1585" s="227">
        <v>132263.22</v>
      </c>
      <c r="AB1585" s="227">
        <v>146959.13</v>
      </c>
      <c r="AC1585" s="227">
        <v>161655.04000000001</v>
      </c>
      <c r="AD1585" s="227">
        <v>176350.95</v>
      </c>
      <c r="AE1585" s="226">
        <v>-111573.58</v>
      </c>
      <c r="AF1585" s="227">
        <v>-223147.16</v>
      </c>
      <c r="AG1585" s="227">
        <v>-354024.74</v>
      </c>
      <c r="AH1585" s="227">
        <v>-472032.98</v>
      </c>
      <c r="AI1585" s="227">
        <v>-590041.22</v>
      </c>
      <c r="AJ1585" s="227">
        <v>-708049.46</v>
      </c>
      <c r="AK1585" s="227">
        <v>-826057.70000000007</v>
      </c>
      <c r="AL1585" s="227">
        <v>-1003887.86</v>
      </c>
      <c r="AM1585" s="227">
        <v>-1062074.19</v>
      </c>
      <c r="AN1585" s="227">
        <v>-1180082.44</v>
      </c>
      <c r="AO1585" s="227">
        <v>-1298090.69</v>
      </c>
      <c r="AP1585" s="228">
        <v>-1416098.94</v>
      </c>
      <c r="AQ1585" s="227"/>
    </row>
    <row r="1586" spans="1:43" s="13" customFormat="1" ht="12.75" outlineLevel="2" x14ac:dyDescent="0.2">
      <c r="A1586" s="360" t="s">
        <v>2194</v>
      </c>
      <c r="B1586" s="361" t="s">
        <v>3063</v>
      </c>
      <c r="C1586" s="362" t="s">
        <v>3828</v>
      </c>
      <c r="D1586" s="363"/>
      <c r="E1586" s="364"/>
      <c r="F1586" s="227">
        <v>139547.78</v>
      </c>
      <c r="G1586" s="227">
        <v>139814.39999999999</v>
      </c>
      <c r="H1586" s="227">
        <f t="shared" si="170"/>
        <v>-266.61999999999534</v>
      </c>
      <c r="I1586" s="437">
        <f t="shared" si="171"/>
        <v>-1.9069566511031436E-3</v>
      </c>
      <c r="J1586" s="437"/>
      <c r="K1586" s="365"/>
      <c r="L1586" s="18">
        <v>139814.39999999999</v>
      </c>
      <c r="M1586" s="234">
        <f t="shared" si="172"/>
        <v>-266.61999999999534</v>
      </c>
      <c r="N1586" s="365"/>
      <c r="O1586" s="18">
        <v>127876.3</v>
      </c>
      <c r="P1586" s="234">
        <f t="shared" si="173"/>
        <v>11671.479999999996</v>
      </c>
      <c r="Q1586" s="353"/>
      <c r="R1586" s="226">
        <v>127743.69</v>
      </c>
      <c r="S1586" s="226">
        <v>11616.37</v>
      </c>
      <c r="T1586" s="227">
        <v>23279.72</v>
      </c>
      <c r="U1586" s="227">
        <v>34947.9</v>
      </c>
      <c r="V1586" s="227">
        <v>46613.270000000004</v>
      </c>
      <c r="W1586" s="227">
        <v>58278.06</v>
      </c>
      <c r="X1586" s="227">
        <v>69935.98</v>
      </c>
      <c r="Y1586" s="227">
        <v>81601.320000000007</v>
      </c>
      <c r="Z1586" s="227">
        <v>93237.96</v>
      </c>
      <c r="AA1586" s="227">
        <v>104883.45</v>
      </c>
      <c r="AB1586" s="227">
        <v>116533.56</v>
      </c>
      <c r="AC1586" s="227">
        <v>128187.38</v>
      </c>
      <c r="AD1586" s="227">
        <v>139814.39999999999</v>
      </c>
      <c r="AE1586" s="226">
        <v>11634.11</v>
      </c>
      <c r="AF1586" s="227">
        <v>23273.49</v>
      </c>
      <c r="AG1586" s="227">
        <v>34894.230000000003</v>
      </c>
      <c r="AH1586" s="227">
        <v>46468.03</v>
      </c>
      <c r="AI1586" s="227">
        <v>58102.92</v>
      </c>
      <c r="AJ1586" s="227">
        <v>69738.080000000002</v>
      </c>
      <c r="AK1586" s="227">
        <v>81375.42</v>
      </c>
      <c r="AL1586" s="227">
        <v>92964.58</v>
      </c>
      <c r="AM1586" s="227">
        <v>104602.76000000001</v>
      </c>
      <c r="AN1586" s="227">
        <v>116241.21</v>
      </c>
      <c r="AO1586" s="227">
        <v>127876.3</v>
      </c>
      <c r="AP1586" s="228">
        <v>139547.78</v>
      </c>
      <c r="AQ1586" s="227"/>
    </row>
    <row r="1587" spans="1:43" s="13" customFormat="1" ht="12.75" outlineLevel="2" x14ac:dyDescent="0.2">
      <c r="A1587" s="360" t="s">
        <v>2195</v>
      </c>
      <c r="B1587" s="361" t="s">
        <v>3064</v>
      </c>
      <c r="C1587" s="362" t="s">
        <v>3829</v>
      </c>
      <c r="D1587" s="363"/>
      <c r="E1587" s="364"/>
      <c r="F1587" s="227">
        <v>2360.29</v>
      </c>
      <c r="G1587" s="227">
        <v>1108240.3700000001</v>
      </c>
      <c r="H1587" s="227">
        <f t="shared" si="170"/>
        <v>-1105880.08</v>
      </c>
      <c r="I1587" s="437">
        <f t="shared" si="171"/>
        <v>-0.997870236400069</v>
      </c>
      <c r="J1587" s="437"/>
      <c r="K1587" s="365"/>
      <c r="L1587" s="18">
        <v>1108240.3700000001</v>
      </c>
      <c r="M1587" s="234">
        <f t="shared" si="172"/>
        <v>-1105880.08</v>
      </c>
      <c r="N1587" s="365"/>
      <c r="O1587" s="18">
        <v>2433.14</v>
      </c>
      <c r="P1587" s="234">
        <f t="shared" si="173"/>
        <v>-72.849999999999909</v>
      </c>
      <c r="Q1587" s="353"/>
      <c r="R1587" s="226">
        <v>898.13</v>
      </c>
      <c r="S1587" s="226">
        <v>88</v>
      </c>
      <c r="T1587" s="227">
        <v>165.3</v>
      </c>
      <c r="U1587" s="227">
        <v>444.98</v>
      </c>
      <c r="V1587" s="227">
        <v>1063.42</v>
      </c>
      <c r="W1587" s="227">
        <v>1068</v>
      </c>
      <c r="X1587" s="227">
        <v>1098.4000000000001</v>
      </c>
      <c r="Y1587" s="227">
        <v>1205.51</v>
      </c>
      <c r="Z1587" s="227">
        <v>1216.76</v>
      </c>
      <c r="AA1587" s="227">
        <v>1444.8500000000001</v>
      </c>
      <c r="AB1587" s="227">
        <v>2933.16</v>
      </c>
      <c r="AC1587" s="227">
        <v>3412.81</v>
      </c>
      <c r="AD1587" s="227">
        <v>1108240.3700000001</v>
      </c>
      <c r="AE1587" s="226">
        <v>-1.05</v>
      </c>
      <c r="AF1587" s="227">
        <v>207.46</v>
      </c>
      <c r="AG1587" s="227">
        <v>297.22000000000003</v>
      </c>
      <c r="AH1587" s="227">
        <v>433.75</v>
      </c>
      <c r="AI1587" s="227">
        <v>619.91999999999996</v>
      </c>
      <c r="AJ1587" s="227">
        <v>773.18000000000006</v>
      </c>
      <c r="AK1587" s="227">
        <v>1492.93</v>
      </c>
      <c r="AL1587" s="227">
        <v>1547.38</v>
      </c>
      <c r="AM1587" s="227">
        <v>1471.51</v>
      </c>
      <c r="AN1587" s="227">
        <v>2407.46</v>
      </c>
      <c r="AO1587" s="227">
        <v>2433.14</v>
      </c>
      <c r="AP1587" s="228">
        <v>2360.29</v>
      </c>
      <c r="AQ1587" s="227"/>
    </row>
    <row r="1588" spans="1:43" s="13" customFormat="1" ht="12.75" outlineLevel="2" x14ac:dyDescent="0.2">
      <c r="A1588" s="360" t="s">
        <v>2196</v>
      </c>
      <c r="B1588" s="361" t="s">
        <v>3065</v>
      </c>
      <c r="C1588" s="362" t="s">
        <v>3830</v>
      </c>
      <c r="D1588" s="363"/>
      <c r="E1588" s="364"/>
      <c r="F1588" s="227">
        <v>4.82</v>
      </c>
      <c r="G1588" s="227">
        <v>-2.62</v>
      </c>
      <c r="H1588" s="227">
        <f t="shared" si="170"/>
        <v>7.44</v>
      </c>
      <c r="I1588" s="437">
        <f t="shared" si="171"/>
        <v>2.8396946564885495</v>
      </c>
      <c r="J1588" s="437"/>
      <c r="K1588" s="365"/>
      <c r="L1588" s="18">
        <v>-2.62</v>
      </c>
      <c r="M1588" s="234">
        <f t="shared" si="172"/>
        <v>7.44</v>
      </c>
      <c r="N1588" s="365"/>
      <c r="O1588" s="18">
        <v>0</v>
      </c>
      <c r="P1588" s="234">
        <f t="shared" si="173"/>
        <v>4.82</v>
      </c>
      <c r="Q1588" s="353"/>
      <c r="R1588" s="226">
        <v>-11.13</v>
      </c>
      <c r="S1588" s="226">
        <v>-2.62</v>
      </c>
      <c r="T1588" s="227">
        <v>-2.62</v>
      </c>
      <c r="U1588" s="227">
        <v>-2.62</v>
      </c>
      <c r="V1588" s="227">
        <v>-2.62</v>
      </c>
      <c r="W1588" s="227">
        <v>-2.62</v>
      </c>
      <c r="X1588" s="227">
        <v>-2.62</v>
      </c>
      <c r="Y1588" s="227">
        <v>-2.62</v>
      </c>
      <c r="Z1588" s="227">
        <v>-2.62</v>
      </c>
      <c r="AA1588" s="227">
        <v>-2.62</v>
      </c>
      <c r="AB1588" s="227">
        <v>-2.62</v>
      </c>
      <c r="AC1588" s="227">
        <v>-2.62</v>
      </c>
      <c r="AD1588" s="227">
        <v>-2.62</v>
      </c>
      <c r="AE1588" s="226">
        <v>0</v>
      </c>
      <c r="AF1588" s="227">
        <v>0</v>
      </c>
      <c r="AG1588" s="227">
        <v>0</v>
      </c>
      <c r="AH1588" s="227">
        <v>0</v>
      </c>
      <c r="AI1588" s="227">
        <v>0</v>
      </c>
      <c r="AJ1588" s="227">
        <v>0</v>
      </c>
      <c r="AK1588" s="227">
        <v>0</v>
      </c>
      <c r="AL1588" s="227">
        <v>0</v>
      </c>
      <c r="AM1588" s="227">
        <v>0</v>
      </c>
      <c r="AN1588" s="227">
        <v>0</v>
      </c>
      <c r="AO1588" s="227">
        <v>0</v>
      </c>
      <c r="AP1588" s="228">
        <v>4.82</v>
      </c>
      <c r="AQ1588" s="227"/>
    </row>
    <row r="1589" spans="1:43" s="13" customFormat="1" ht="12.75" outlineLevel="2" x14ac:dyDescent="0.2">
      <c r="A1589" s="360" t="s">
        <v>2197</v>
      </c>
      <c r="B1589" s="361" t="s">
        <v>3066</v>
      </c>
      <c r="C1589" s="362" t="s">
        <v>3831</v>
      </c>
      <c r="D1589" s="363"/>
      <c r="E1589" s="364"/>
      <c r="F1589" s="227">
        <v>1396530.77</v>
      </c>
      <c r="G1589" s="227">
        <v>794278.54</v>
      </c>
      <c r="H1589" s="227">
        <f t="shared" si="170"/>
        <v>602252.23</v>
      </c>
      <c r="I1589" s="437">
        <f t="shared" si="171"/>
        <v>0.75823807351008121</v>
      </c>
      <c r="J1589" s="437"/>
      <c r="K1589" s="365"/>
      <c r="L1589" s="18">
        <v>794278.54</v>
      </c>
      <c r="M1589" s="234">
        <f t="shared" si="172"/>
        <v>602252.23</v>
      </c>
      <c r="N1589" s="365"/>
      <c r="O1589" s="18">
        <v>1057327.79</v>
      </c>
      <c r="P1589" s="234">
        <f t="shared" si="173"/>
        <v>339202.98</v>
      </c>
      <c r="Q1589" s="353"/>
      <c r="R1589" s="226">
        <v>2575493.8879999998</v>
      </c>
      <c r="S1589" s="226">
        <v>13725.32</v>
      </c>
      <c r="T1589" s="227">
        <v>77292.040000000008</v>
      </c>
      <c r="U1589" s="227">
        <v>224759.05000000002</v>
      </c>
      <c r="V1589" s="227">
        <v>373871.27</v>
      </c>
      <c r="W1589" s="227">
        <v>381865.99</v>
      </c>
      <c r="X1589" s="227">
        <v>405704.95</v>
      </c>
      <c r="Y1589" s="227">
        <v>430874.83</v>
      </c>
      <c r="Z1589" s="227">
        <v>456877.54000000004</v>
      </c>
      <c r="AA1589" s="227">
        <v>507480.51</v>
      </c>
      <c r="AB1589" s="227">
        <v>658133.25</v>
      </c>
      <c r="AC1589" s="227">
        <v>721581.13</v>
      </c>
      <c r="AD1589" s="227">
        <v>794278.54</v>
      </c>
      <c r="AE1589" s="226">
        <v>25490.350000000002</v>
      </c>
      <c r="AF1589" s="227">
        <v>58669.71</v>
      </c>
      <c r="AG1589" s="227">
        <v>110844.6</v>
      </c>
      <c r="AH1589" s="227">
        <v>176072.67</v>
      </c>
      <c r="AI1589" s="227">
        <v>246883.05000000002</v>
      </c>
      <c r="AJ1589" s="227">
        <v>350096.44</v>
      </c>
      <c r="AK1589" s="227">
        <v>381286.8</v>
      </c>
      <c r="AL1589" s="227">
        <v>499913.7</v>
      </c>
      <c r="AM1589" s="227">
        <v>508634.43</v>
      </c>
      <c r="AN1589" s="227">
        <v>674459.13</v>
      </c>
      <c r="AO1589" s="227">
        <v>1057327.79</v>
      </c>
      <c r="AP1589" s="228">
        <v>1396530.77</v>
      </c>
      <c r="AQ1589" s="227"/>
    </row>
    <row r="1590" spans="1:43" s="13" customFormat="1" ht="12.75" outlineLevel="2" x14ac:dyDescent="0.2">
      <c r="A1590" s="360" t="s">
        <v>2198</v>
      </c>
      <c r="B1590" s="361" t="s">
        <v>3067</v>
      </c>
      <c r="C1590" s="362" t="s">
        <v>3832</v>
      </c>
      <c r="D1590" s="363"/>
      <c r="E1590" s="364"/>
      <c r="F1590" s="227">
        <v>9373.64</v>
      </c>
      <c r="G1590" s="227">
        <v>16819.990000000002</v>
      </c>
      <c r="H1590" s="227">
        <f t="shared" si="170"/>
        <v>-7446.3500000000022</v>
      </c>
      <c r="I1590" s="437">
        <f t="shared" si="171"/>
        <v>-0.4427083488159031</v>
      </c>
      <c r="J1590" s="437"/>
      <c r="K1590" s="365"/>
      <c r="L1590" s="18">
        <v>16819.990000000002</v>
      </c>
      <c r="M1590" s="234">
        <f t="shared" si="172"/>
        <v>-7446.3500000000022</v>
      </c>
      <c r="N1590" s="365"/>
      <c r="O1590" s="18">
        <v>8586.4600000000009</v>
      </c>
      <c r="P1590" s="234">
        <f t="shared" si="173"/>
        <v>787.17999999999847</v>
      </c>
      <c r="Q1590" s="353"/>
      <c r="R1590" s="226">
        <v>13418.84</v>
      </c>
      <c r="S1590" s="226">
        <v>1060.23</v>
      </c>
      <c r="T1590" s="227">
        <v>1699.45</v>
      </c>
      <c r="U1590" s="227">
        <v>2540.33</v>
      </c>
      <c r="V1590" s="227">
        <v>3073.4500000000003</v>
      </c>
      <c r="W1590" s="227">
        <v>4429.22</v>
      </c>
      <c r="X1590" s="227">
        <v>5279.11</v>
      </c>
      <c r="Y1590" s="227">
        <v>9480.24</v>
      </c>
      <c r="Z1590" s="227">
        <v>11957.31</v>
      </c>
      <c r="AA1590" s="227">
        <v>13175.9</v>
      </c>
      <c r="AB1590" s="227">
        <v>16511.849999999999</v>
      </c>
      <c r="AC1590" s="227">
        <v>16773.37</v>
      </c>
      <c r="AD1590" s="227">
        <v>16819.990000000002</v>
      </c>
      <c r="AE1590" s="226">
        <v>486.57</v>
      </c>
      <c r="AF1590" s="227">
        <v>1576.6100000000001</v>
      </c>
      <c r="AG1590" s="227">
        <v>2983.48</v>
      </c>
      <c r="AH1590" s="227">
        <v>3874.33</v>
      </c>
      <c r="AI1590" s="227">
        <v>4516.38</v>
      </c>
      <c r="AJ1590" s="227">
        <v>4874.46</v>
      </c>
      <c r="AK1590" s="227">
        <v>4596.8</v>
      </c>
      <c r="AL1590" s="227">
        <v>4782.2</v>
      </c>
      <c r="AM1590" s="227">
        <v>5141.8100000000004</v>
      </c>
      <c r="AN1590" s="227">
        <v>6484.62</v>
      </c>
      <c r="AO1590" s="227">
        <v>8586.4600000000009</v>
      </c>
      <c r="AP1590" s="228">
        <v>9373.64</v>
      </c>
      <c r="AQ1590" s="227"/>
    </row>
    <row r="1591" spans="1:43" s="13" customFormat="1" ht="12.75" outlineLevel="2" x14ac:dyDescent="0.2">
      <c r="A1591" s="360" t="s">
        <v>2199</v>
      </c>
      <c r="B1591" s="361" t="s">
        <v>3068</v>
      </c>
      <c r="C1591" s="362" t="s">
        <v>3833</v>
      </c>
      <c r="D1591" s="363"/>
      <c r="E1591" s="364"/>
      <c r="F1591" s="227">
        <v>982320.39</v>
      </c>
      <c r="G1591" s="227">
        <v>0</v>
      </c>
      <c r="H1591" s="227">
        <f t="shared" si="170"/>
        <v>982320.39</v>
      </c>
      <c r="I1591" s="437" t="str">
        <f t="shared" si="171"/>
        <v>N.M.</v>
      </c>
      <c r="J1591" s="437"/>
      <c r="K1591" s="365"/>
      <c r="L1591" s="18">
        <v>0</v>
      </c>
      <c r="M1591" s="234">
        <f t="shared" si="172"/>
        <v>982320.39</v>
      </c>
      <c r="N1591" s="365"/>
      <c r="O1591" s="18">
        <v>905296.77</v>
      </c>
      <c r="P1591" s="234">
        <f t="shared" si="173"/>
        <v>77023.62</v>
      </c>
      <c r="Q1591" s="353"/>
      <c r="R1591" s="226">
        <v>0</v>
      </c>
      <c r="S1591" s="226">
        <v>0</v>
      </c>
      <c r="T1591" s="227">
        <v>0</v>
      </c>
      <c r="U1591" s="227">
        <v>0</v>
      </c>
      <c r="V1591" s="227">
        <v>0</v>
      </c>
      <c r="W1591" s="227">
        <v>0</v>
      </c>
      <c r="X1591" s="227">
        <v>0</v>
      </c>
      <c r="Y1591" s="227">
        <v>0</v>
      </c>
      <c r="Z1591" s="227">
        <v>0</v>
      </c>
      <c r="AA1591" s="227">
        <v>0</v>
      </c>
      <c r="AB1591" s="227">
        <v>0</v>
      </c>
      <c r="AC1591" s="227">
        <v>0</v>
      </c>
      <c r="AD1591" s="227">
        <v>0</v>
      </c>
      <c r="AE1591" s="226">
        <v>0</v>
      </c>
      <c r="AF1591" s="227">
        <v>0</v>
      </c>
      <c r="AG1591" s="227">
        <v>260089.26</v>
      </c>
      <c r="AH1591" s="227">
        <v>346785.68</v>
      </c>
      <c r="AI1591" s="227">
        <v>433482.10000000003</v>
      </c>
      <c r="AJ1591" s="227">
        <v>520178.52</v>
      </c>
      <c r="AK1591" s="227">
        <v>597202.17000000004</v>
      </c>
      <c r="AL1591" s="227">
        <v>674225.82000000007</v>
      </c>
      <c r="AM1591" s="227">
        <v>751249.47</v>
      </c>
      <c r="AN1591" s="227">
        <v>828273.12</v>
      </c>
      <c r="AO1591" s="227">
        <v>905296.77</v>
      </c>
      <c r="AP1591" s="228">
        <v>982320.39</v>
      </c>
      <c r="AQ1591" s="227"/>
    </row>
    <row r="1592" spans="1:43" s="13" customFormat="1" ht="12.75" outlineLevel="2" x14ac:dyDescent="0.2">
      <c r="A1592" s="360" t="s">
        <v>2200</v>
      </c>
      <c r="B1592" s="361" t="s">
        <v>3069</v>
      </c>
      <c r="C1592" s="362" t="s">
        <v>3834</v>
      </c>
      <c r="D1592" s="363"/>
      <c r="E1592" s="364"/>
      <c r="F1592" s="227">
        <v>104921.46</v>
      </c>
      <c r="G1592" s="227">
        <v>94901.85</v>
      </c>
      <c r="H1592" s="227">
        <f t="shared" si="170"/>
        <v>10019.61</v>
      </c>
      <c r="I1592" s="437">
        <f t="shared" si="171"/>
        <v>0.10557865837178095</v>
      </c>
      <c r="J1592" s="437"/>
      <c r="K1592" s="365"/>
      <c r="L1592" s="18">
        <v>94901.85</v>
      </c>
      <c r="M1592" s="234">
        <f t="shared" si="172"/>
        <v>10019.61</v>
      </c>
      <c r="N1592" s="365"/>
      <c r="O1592" s="18">
        <v>53636.700000000004</v>
      </c>
      <c r="P1592" s="234">
        <f t="shared" si="173"/>
        <v>51284.76</v>
      </c>
      <c r="Q1592" s="353"/>
      <c r="R1592" s="226">
        <v>12274.06</v>
      </c>
      <c r="S1592" s="226">
        <v>763.33</v>
      </c>
      <c r="T1592" s="227">
        <v>763.33</v>
      </c>
      <c r="U1592" s="227">
        <v>78056.89</v>
      </c>
      <c r="V1592" s="227">
        <v>78056.89</v>
      </c>
      <c r="W1592" s="227">
        <v>78887.66</v>
      </c>
      <c r="X1592" s="227">
        <v>78887.66</v>
      </c>
      <c r="Y1592" s="227">
        <v>79387.66</v>
      </c>
      <c r="Z1592" s="227">
        <v>80587.63</v>
      </c>
      <c r="AA1592" s="227">
        <v>86681.63</v>
      </c>
      <c r="AB1592" s="227">
        <v>90512.61</v>
      </c>
      <c r="AC1592" s="227">
        <v>91712.61</v>
      </c>
      <c r="AD1592" s="227">
        <v>94901.85</v>
      </c>
      <c r="AE1592" s="226">
        <v>30967.34</v>
      </c>
      <c r="AF1592" s="227">
        <v>34867.340000000004</v>
      </c>
      <c r="AG1592" s="227">
        <v>38162.71</v>
      </c>
      <c r="AH1592" s="227">
        <v>39362.700000000004</v>
      </c>
      <c r="AI1592" s="227">
        <v>41336.720000000001</v>
      </c>
      <c r="AJ1592" s="227">
        <v>43364.49</v>
      </c>
      <c r="AK1592" s="227">
        <v>44564.49</v>
      </c>
      <c r="AL1592" s="227">
        <v>47012.22</v>
      </c>
      <c r="AM1592" s="227">
        <v>50110.91</v>
      </c>
      <c r="AN1592" s="227">
        <v>51361.31</v>
      </c>
      <c r="AO1592" s="227">
        <v>53636.700000000004</v>
      </c>
      <c r="AP1592" s="228">
        <v>104921.46</v>
      </c>
      <c r="AQ1592" s="227"/>
    </row>
    <row r="1593" spans="1:43" s="13" customFormat="1" ht="12.75" outlineLevel="2" x14ac:dyDescent="0.2">
      <c r="A1593" s="360" t="s">
        <v>2201</v>
      </c>
      <c r="B1593" s="361" t="s">
        <v>3070</v>
      </c>
      <c r="C1593" s="362" t="s">
        <v>3835</v>
      </c>
      <c r="D1593" s="363"/>
      <c r="E1593" s="364"/>
      <c r="F1593" s="227">
        <v>4359.1099999999997</v>
      </c>
      <c r="G1593" s="227">
        <v>1613.56</v>
      </c>
      <c r="H1593" s="227">
        <f t="shared" si="170"/>
        <v>2745.5499999999997</v>
      </c>
      <c r="I1593" s="437">
        <f t="shared" si="171"/>
        <v>1.7015481296016262</v>
      </c>
      <c r="J1593" s="437"/>
      <c r="K1593" s="365"/>
      <c r="L1593" s="18">
        <v>1613.56</v>
      </c>
      <c r="M1593" s="234">
        <f t="shared" si="172"/>
        <v>2745.5499999999997</v>
      </c>
      <c r="N1593" s="365"/>
      <c r="O1593" s="18">
        <v>4109.1000000000004</v>
      </c>
      <c r="P1593" s="234">
        <f t="shared" si="173"/>
        <v>250.00999999999931</v>
      </c>
      <c r="Q1593" s="353"/>
      <c r="R1593" s="226">
        <v>3135.01</v>
      </c>
      <c r="S1593" s="226">
        <v>1.96</v>
      </c>
      <c r="T1593" s="227">
        <v>1.96</v>
      </c>
      <c r="U1593" s="227">
        <v>3.91</v>
      </c>
      <c r="V1593" s="227">
        <v>3.91</v>
      </c>
      <c r="W1593" s="227">
        <v>3.91</v>
      </c>
      <c r="X1593" s="227">
        <v>3.91</v>
      </c>
      <c r="Y1593" s="227">
        <v>5.82</v>
      </c>
      <c r="Z1593" s="227">
        <v>5.82</v>
      </c>
      <c r="AA1593" s="227">
        <v>5.82</v>
      </c>
      <c r="AB1593" s="227">
        <v>1505.82</v>
      </c>
      <c r="AC1593" s="227">
        <v>1613.56</v>
      </c>
      <c r="AD1593" s="227">
        <v>1613.56</v>
      </c>
      <c r="AE1593" s="226">
        <v>1800</v>
      </c>
      <c r="AF1593" s="227">
        <v>1871.33</v>
      </c>
      <c r="AG1593" s="227">
        <v>1871.33</v>
      </c>
      <c r="AH1593" s="227">
        <v>2521.33</v>
      </c>
      <c r="AI1593" s="227">
        <v>2521.33</v>
      </c>
      <c r="AJ1593" s="227">
        <v>2546.25</v>
      </c>
      <c r="AK1593" s="227">
        <v>2550.92</v>
      </c>
      <c r="AL1593" s="227">
        <v>2550.92</v>
      </c>
      <c r="AM1593" s="227">
        <v>4051.08</v>
      </c>
      <c r="AN1593" s="227">
        <v>4109.1000000000004</v>
      </c>
      <c r="AO1593" s="227">
        <v>4109.1000000000004</v>
      </c>
      <c r="AP1593" s="228">
        <v>4359.1099999999997</v>
      </c>
      <c r="AQ1593" s="227"/>
    </row>
    <row r="1594" spans="1:43" s="13" customFormat="1" ht="12.75" outlineLevel="2" x14ac:dyDescent="0.2">
      <c r="A1594" s="360" t="s">
        <v>2202</v>
      </c>
      <c r="B1594" s="361" t="s">
        <v>3071</v>
      </c>
      <c r="C1594" s="362" t="s">
        <v>3836</v>
      </c>
      <c r="D1594" s="363"/>
      <c r="E1594" s="364"/>
      <c r="F1594" s="227">
        <v>0</v>
      </c>
      <c r="G1594" s="227">
        <v>22000</v>
      </c>
      <c r="H1594" s="227">
        <f t="shared" si="170"/>
        <v>-22000</v>
      </c>
      <c r="I1594" s="437" t="str">
        <f t="shared" si="171"/>
        <v>N.M.</v>
      </c>
      <c r="J1594" s="437"/>
      <c r="K1594" s="365"/>
      <c r="L1594" s="18">
        <v>22000</v>
      </c>
      <c r="M1594" s="234">
        <f t="shared" si="172"/>
        <v>-22000</v>
      </c>
      <c r="N1594" s="365"/>
      <c r="O1594" s="18">
        <v>0</v>
      </c>
      <c r="P1594" s="234">
        <f t="shared" si="173"/>
        <v>0</v>
      </c>
      <c r="Q1594" s="353"/>
      <c r="R1594" s="226">
        <v>21500</v>
      </c>
      <c r="S1594" s="226">
        <v>0</v>
      </c>
      <c r="T1594" s="227">
        <v>0</v>
      </c>
      <c r="U1594" s="227">
        <v>6000</v>
      </c>
      <c r="V1594" s="227">
        <v>8000</v>
      </c>
      <c r="W1594" s="227">
        <v>8000</v>
      </c>
      <c r="X1594" s="227">
        <v>8000</v>
      </c>
      <c r="Y1594" s="227">
        <v>8000</v>
      </c>
      <c r="Z1594" s="227">
        <v>8000</v>
      </c>
      <c r="AA1594" s="227">
        <v>8000</v>
      </c>
      <c r="AB1594" s="227">
        <v>22000</v>
      </c>
      <c r="AC1594" s="227">
        <v>22000</v>
      </c>
      <c r="AD1594" s="227">
        <v>22000</v>
      </c>
      <c r="AE1594" s="226">
        <v>0</v>
      </c>
      <c r="AF1594" s="227">
        <v>0</v>
      </c>
      <c r="AG1594" s="227">
        <v>0</v>
      </c>
      <c r="AH1594" s="227">
        <v>0</v>
      </c>
      <c r="AI1594" s="227">
        <v>0</v>
      </c>
      <c r="AJ1594" s="227">
        <v>0</v>
      </c>
      <c r="AK1594" s="227">
        <v>0</v>
      </c>
      <c r="AL1594" s="227">
        <v>0</v>
      </c>
      <c r="AM1594" s="227">
        <v>0</v>
      </c>
      <c r="AN1594" s="227">
        <v>0</v>
      </c>
      <c r="AO1594" s="227">
        <v>0</v>
      </c>
      <c r="AP1594" s="228">
        <v>0</v>
      </c>
      <c r="AQ1594" s="227"/>
    </row>
    <row r="1595" spans="1:43" s="13" customFormat="1" ht="12.75" outlineLevel="2" x14ac:dyDescent="0.2">
      <c r="A1595" s="360" t="s">
        <v>2203</v>
      </c>
      <c r="B1595" s="361" t="s">
        <v>3072</v>
      </c>
      <c r="C1595" s="362" t="s">
        <v>3837</v>
      </c>
      <c r="D1595" s="363"/>
      <c r="E1595" s="364"/>
      <c r="F1595" s="227">
        <v>26500.03</v>
      </c>
      <c r="G1595" s="227">
        <v>64.960000000000008</v>
      </c>
      <c r="H1595" s="227">
        <f t="shared" si="170"/>
        <v>26435.07</v>
      </c>
      <c r="I1595" s="437" t="str">
        <f t="shared" si="171"/>
        <v>N.M.</v>
      </c>
      <c r="J1595" s="437"/>
      <c r="K1595" s="365"/>
      <c r="L1595" s="18">
        <v>64.960000000000008</v>
      </c>
      <c r="M1595" s="234">
        <f t="shared" si="172"/>
        <v>26435.07</v>
      </c>
      <c r="N1595" s="365"/>
      <c r="O1595" s="18">
        <v>26500.03</v>
      </c>
      <c r="P1595" s="234">
        <f t="shared" si="173"/>
        <v>0</v>
      </c>
      <c r="Q1595" s="353"/>
      <c r="R1595" s="226">
        <v>0</v>
      </c>
      <c r="S1595" s="226">
        <v>0</v>
      </c>
      <c r="T1595" s="227">
        <v>0</v>
      </c>
      <c r="U1595" s="227">
        <v>0</v>
      </c>
      <c r="V1595" s="227">
        <v>0</v>
      </c>
      <c r="W1595" s="227">
        <v>0</v>
      </c>
      <c r="X1595" s="227">
        <v>0</v>
      </c>
      <c r="Y1595" s="227">
        <v>0</v>
      </c>
      <c r="Z1595" s="227">
        <v>0</v>
      </c>
      <c r="AA1595" s="227">
        <v>0</v>
      </c>
      <c r="AB1595" s="227">
        <v>0</v>
      </c>
      <c r="AC1595" s="227">
        <v>64.960000000000008</v>
      </c>
      <c r="AD1595" s="227">
        <v>64.960000000000008</v>
      </c>
      <c r="AE1595" s="226">
        <v>0</v>
      </c>
      <c r="AF1595" s="227">
        <v>3000</v>
      </c>
      <c r="AG1595" s="227">
        <v>6000</v>
      </c>
      <c r="AH1595" s="227">
        <v>9000</v>
      </c>
      <c r="AI1595" s="227">
        <v>12000.01</v>
      </c>
      <c r="AJ1595" s="227">
        <v>12000.01</v>
      </c>
      <c r="AK1595" s="227">
        <v>12000.01</v>
      </c>
      <c r="AL1595" s="227">
        <v>12000.01</v>
      </c>
      <c r="AM1595" s="227">
        <v>12000.01</v>
      </c>
      <c r="AN1595" s="227">
        <v>26500.03</v>
      </c>
      <c r="AO1595" s="227">
        <v>26500.03</v>
      </c>
      <c r="AP1595" s="228">
        <v>26500.03</v>
      </c>
      <c r="AQ1595" s="227"/>
    </row>
    <row r="1596" spans="1:43" s="13" customFormat="1" ht="12.75" outlineLevel="2" x14ac:dyDescent="0.2">
      <c r="A1596" s="360" t="s">
        <v>2204</v>
      </c>
      <c r="B1596" s="361" t="s">
        <v>3073</v>
      </c>
      <c r="C1596" s="362" t="s">
        <v>3838</v>
      </c>
      <c r="D1596" s="363"/>
      <c r="E1596" s="364"/>
      <c r="F1596" s="227">
        <v>494.62</v>
      </c>
      <c r="G1596" s="227">
        <v>46.27</v>
      </c>
      <c r="H1596" s="227">
        <f t="shared" si="170"/>
        <v>448.35</v>
      </c>
      <c r="I1596" s="437">
        <f t="shared" si="171"/>
        <v>9.689863842662632</v>
      </c>
      <c r="J1596" s="437"/>
      <c r="K1596" s="365"/>
      <c r="L1596" s="18">
        <v>46.27</v>
      </c>
      <c r="M1596" s="234">
        <f t="shared" si="172"/>
        <v>448.35</v>
      </c>
      <c r="N1596" s="365"/>
      <c r="O1596" s="18">
        <v>453.76</v>
      </c>
      <c r="P1596" s="234">
        <f t="shared" si="173"/>
        <v>40.860000000000014</v>
      </c>
      <c r="Q1596" s="353"/>
      <c r="R1596" s="226">
        <v>163.35</v>
      </c>
      <c r="S1596" s="226">
        <v>0</v>
      </c>
      <c r="T1596" s="227">
        <v>0</v>
      </c>
      <c r="U1596" s="227">
        <v>0</v>
      </c>
      <c r="V1596" s="227">
        <v>0</v>
      </c>
      <c r="W1596" s="227">
        <v>10.69</v>
      </c>
      <c r="X1596" s="227">
        <v>10.69</v>
      </c>
      <c r="Y1596" s="227">
        <v>10.69</v>
      </c>
      <c r="Z1596" s="227">
        <v>10.69</v>
      </c>
      <c r="AA1596" s="227">
        <v>12.58</v>
      </c>
      <c r="AB1596" s="227">
        <v>13.84</v>
      </c>
      <c r="AC1596" s="227">
        <v>46.27</v>
      </c>
      <c r="AD1596" s="227">
        <v>46.27</v>
      </c>
      <c r="AE1596" s="226">
        <v>0</v>
      </c>
      <c r="AF1596" s="227">
        <v>3.48</v>
      </c>
      <c r="AG1596" s="227">
        <v>45.79</v>
      </c>
      <c r="AH1596" s="227">
        <v>49.63</v>
      </c>
      <c r="AI1596" s="227">
        <v>86.19</v>
      </c>
      <c r="AJ1596" s="227">
        <v>182.59</v>
      </c>
      <c r="AK1596" s="227">
        <v>182.59</v>
      </c>
      <c r="AL1596" s="227">
        <v>182.59</v>
      </c>
      <c r="AM1596" s="227">
        <v>416.03000000000003</v>
      </c>
      <c r="AN1596" s="227">
        <v>447.31</v>
      </c>
      <c r="AO1596" s="227">
        <v>453.76</v>
      </c>
      <c r="AP1596" s="228">
        <v>494.62</v>
      </c>
      <c r="AQ1596" s="227"/>
    </row>
    <row r="1597" spans="1:43" s="13" customFormat="1" ht="12.75" outlineLevel="2" x14ac:dyDescent="0.2">
      <c r="A1597" s="360" t="s">
        <v>2205</v>
      </c>
      <c r="B1597" s="361" t="s">
        <v>3074</v>
      </c>
      <c r="C1597" s="362" t="s">
        <v>3839</v>
      </c>
      <c r="D1597" s="363"/>
      <c r="E1597" s="364"/>
      <c r="F1597" s="227">
        <v>152309.57</v>
      </c>
      <c r="G1597" s="227">
        <v>98976.56</v>
      </c>
      <c r="H1597" s="227">
        <f t="shared" si="170"/>
        <v>53333.010000000009</v>
      </c>
      <c r="I1597" s="437">
        <f t="shared" si="171"/>
        <v>0.53884485377143854</v>
      </c>
      <c r="J1597" s="437"/>
      <c r="K1597" s="365"/>
      <c r="L1597" s="18">
        <v>98976.56</v>
      </c>
      <c r="M1597" s="234">
        <f t="shared" si="172"/>
        <v>53333.010000000009</v>
      </c>
      <c r="N1597" s="365"/>
      <c r="O1597" s="18">
        <v>81756.05</v>
      </c>
      <c r="P1597" s="234">
        <f t="shared" si="173"/>
        <v>70553.52</v>
      </c>
      <c r="Q1597" s="353"/>
      <c r="R1597" s="226">
        <v>21073.350000000002</v>
      </c>
      <c r="S1597" s="226">
        <v>6479.09</v>
      </c>
      <c r="T1597" s="227">
        <v>57744.04</v>
      </c>
      <c r="U1597" s="227">
        <v>77185.89</v>
      </c>
      <c r="V1597" s="227">
        <v>77185.89</v>
      </c>
      <c r="W1597" s="227">
        <v>77185.89</v>
      </c>
      <c r="X1597" s="227">
        <v>83468.490000000005</v>
      </c>
      <c r="Y1597" s="227">
        <v>83468.490000000005</v>
      </c>
      <c r="Z1597" s="227">
        <v>83468.490000000005</v>
      </c>
      <c r="AA1597" s="227">
        <v>83468.490000000005</v>
      </c>
      <c r="AB1597" s="227">
        <v>89722.51</v>
      </c>
      <c r="AC1597" s="227">
        <v>91568.92</v>
      </c>
      <c r="AD1597" s="227">
        <v>98976.56</v>
      </c>
      <c r="AE1597" s="226">
        <v>0</v>
      </c>
      <c r="AF1597" s="227">
        <v>4053.32</v>
      </c>
      <c r="AG1597" s="227">
        <v>4355.32</v>
      </c>
      <c r="AH1597" s="227">
        <v>62792.14</v>
      </c>
      <c r="AI1597" s="227">
        <v>62792.14</v>
      </c>
      <c r="AJ1597" s="227">
        <v>69105.11</v>
      </c>
      <c r="AK1597" s="227">
        <v>75416.290000000008</v>
      </c>
      <c r="AL1597" s="227">
        <v>75416.290000000008</v>
      </c>
      <c r="AM1597" s="227">
        <v>75416.290000000008</v>
      </c>
      <c r="AN1597" s="227">
        <v>81756.05</v>
      </c>
      <c r="AO1597" s="227">
        <v>81756.05</v>
      </c>
      <c r="AP1597" s="228">
        <v>152309.57</v>
      </c>
      <c r="AQ1597" s="227"/>
    </row>
    <row r="1598" spans="1:43" s="13" customFormat="1" ht="12.75" outlineLevel="2" x14ac:dyDescent="0.2">
      <c r="A1598" s="360" t="s">
        <v>2206</v>
      </c>
      <c r="B1598" s="361" t="s">
        <v>3075</v>
      </c>
      <c r="C1598" s="362" t="s">
        <v>3840</v>
      </c>
      <c r="D1598" s="363"/>
      <c r="E1598" s="364"/>
      <c r="F1598" s="227">
        <v>236.16</v>
      </c>
      <c r="G1598" s="227">
        <v>147.92000000000002</v>
      </c>
      <c r="H1598" s="227">
        <f t="shared" si="170"/>
        <v>88.239999999999981</v>
      </c>
      <c r="I1598" s="437">
        <f t="shared" si="171"/>
        <v>0.59653866955110846</v>
      </c>
      <c r="J1598" s="437"/>
      <c r="K1598" s="365"/>
      <c r="L1598" s="18">
        <v>147.92000000000002</v>
      </c>
      <c r="M1598" s="234">
        <f t="shared" si="172"/>
        <v>88.239999999999981</v>
      </c>
      <c r="N1598" s="365"/>
      <c r="O1598" s="18">
        <v>236.16</v>
      </c>
      <c r="P1598" s="234">
        <f t="shared" si="173"/>
        <v>0</v>
      </c>
      <c r="Q1598" s="353"/>
      <c r="R1598" s="226">
        <v>174.44</v>
      </c>
      <c r="S1598" s="226">
        <v>0</v>
      </c>
      <c r="T1598" s="227">
        <v>0</v>
      </c>
      <c r="U1598" s="227">
        <v>0</v>
      </c>
      <c r="V1598" s="227">
        <v>0</v>
      </c>
      <c r="W1598" s="227">
        <v>23.14</v>
      </c>
      <c r="X1598" s="227">
        <v>23.14</v>
      </c>
      <c r="Y1598" s="227">
        <v>26.12</v>
      </c>
      <c r="Z1598" s="227">
        <v>45.39</v>
      </c>
      <c r="AA1598" s="227">
        <v>107.94</v>
      </c>
      <c r="AB1598" s="227">
        <v>107.94</v>
      </c>
      <c r="AC1598" s="227">
        <v>126.78</v>
      </c>
      <c r="AD1598" s="227">
        <v>147.92000000000002</v>
      </c>
      <c r="AE1598" s="226">
        <v>0</v>
      </c>
      <c r="AF1598" s="227">
        <v>0</v>
      </c>
      <c r="AG1598" s="227">
        <v>1.58</v>
      </c>
      <c r="AH1598" s="227">
        <v>1.58</v>
      </c>
      <c r="AI1598" s="227">
        <v>153.15</v>
      </c>
      <c r="AJ1598" s="227">
        <v>168.46</v>
      </c>
      <c r="AK1598" s="227">
        <v>204.70000000000002</v>
      </c>
      <c r="AL1598" s="227">
        <v>204.70000000000002</v>
      </c>
      <c r="AM1598" s="227">
        <v>214.42000000000002</v>
      </c>
      <c r="AN1598" s="227">
        <v>236.16</v>
      </c>
      <c r="AO1598" s="227">
        <v>236.16</v>
      </c>
      <c r="AP1598" s="228">
        <v>236.16</v>
      </c>
      <c r="AQ1598" s="227"/>
    </row>
    <row r="1599" spans="1:43" s="13" customFormat="1" ht="12.75" outlineLevel="2" x14ac:dyDescent="0.2">
      <c r="A1599" s="360" t="s">
        <v>2207</v>
      </c>
      <c r="B1599" s="361" t="s">
        <v>3076</v>
      </c>
      <c r="C1599" s="362" t="s">
        <v>3841</v>
      </c>
      <c r="D1599" s="363"/>
      <c r="E1599" s="364"/>
      <c r="F1599" s="227">
        <v>6543.79</v>
      </c>
      <c r="G1599" s="227">
        <v>8945.4</v>
      </c>
      <c r="H1599" s="227">
        <f t="shared" si="170"/>
        <v>-2401.6099999999997</v>
      </c>
      <c r="I1599" s="437">
        <f t="shared" si="171"/>
        <v>-0.26847429964003844</v>
      </c>
      <c r="J1599" s="437"/>
      <c r="K1599" s="365"/>
      <c r="L1599" s="18">
        <v>8945.4</v>
      </c>
      <c r="M1599" s="234">
        <f t="shared" si="172"/>
        <v>-2401.6099999999997</v>
      </c>
      <c r="N1599" s="365"/>
      <c r="O1599" s="18">
        <v>6246.97</v>
      </c>
      <c r="P1599" s="234">
        <f t="shared" si="173"/>
        <v>296.81999999999971</v>
      </c>
      <c r="Q1599" s="353"/>
      <c r="R1599" s="226">
        <v>7453.78</v>
      </c>
      <c r="S1599" s="226">
        <v>244.01</v>
      </c>
      <c r="T1599" s="227">
        <v>259.88</v>
      </c>
      <c r="U1599" s="227">
        <v>1763.3</v>
      </c>
      <c r="V1599" s="227">
        <v>1911.96</v>
      </c>
      <c r="W1599" s="227">
        <v>2941.68</v>
      </c>
      <c r="X1599" s="227">
        <v>6597.8600000000006</v>
      </c>
      <c r="Y1599" s="227">
        <v>6630.12</v>
      </c>
      <c r="Z1599" s="227">
        <v>6980.7300000000005</v>
      </c>
      <c r="AA1599" s="227">
        <v>7012.99</v>
      </c>
      <c r="AB1599" s="227">
        <v>7228.58</v>
      </c>
      <c r="AC1599" s="227">
        <v>8880.880000000001</v>
      </c>
      <c r="AD1599" s="227">
        <v>8945.4</v>
      </c>
      <c r="AE1599" s="226">
        <v>32.26</v>
      </c>
      <c r="AF1599" s="227">
        <v>264.72000000000003</v>
      </c>
      <c r="AG1599" s="227">
        <v>540.26</v>
      </c>
      <c r="AH1599" s="227">
        <v>692.41</v>
      </c>
      <c r="AI1599" s="227">
        <v>1981.54</v>
      </c>
      <c r="AJ1599" s="227">
        <v>3100.51</v>
      </c>
      <c r="AK1599" s="227">
        <v>3165.03</v>
      </c>
      <c r="AL1599" s="227">
        <v>3491.53</v>
      </c>
      <c r="AM1599" s="227">
        <v>5825.85</v>
      </c>
      <c r="AN1599" s="227">
        <v>6025.56</v>
      </c>
      <c r="AO1599" s="227">
        <v>6246.97</v>
      </c>
      <c r="AP1599" s="228">
        <v>6543.79</v>
      </c>
      <c r="AQ1599" s="227"/>
    </row>
    <row r="1600" spans="1:43" s="13" customFormat="1" ht="12.75" outlineLevel="2" x14ac:dyDescent="0.2">
      <c r="A1600" s="360" t="s">
        <v>2208</v>
      </c>
      <c r="B1600" s="361" t="s">
        <v>3077</v>
      </c>
      <c r="C1600" s="362" t="s">
        <v>3842</v>
      </c>
      <c r="D1600" s="363"/>
      <c r="E1600" s="364"/>
      <c r="F1600" s="227">
        <v>325737.99</v>
      </c>
      <c r="G1600" s="227">
        <v>286073.63</v>
      </c>
      <c r="H1600" s="227">
        <f t="shared" si="170"/>
        <v>39664.359999999986</v>
      </c>
      <c r="I1600" s="437">
        <f t="shared" si="171"/>
        <v>0.13865087809736251</v>
      </c>
      <c r="J1600" s="437"/>
      <c r="K1600" s="365"/>
      <c r="L1600" s="18">
        <v>286073.63</v>
      </c>
      <c r="M1600" s="234">
        <f t="shared" si="172"/>
        <v>39664.359999999986</v>
      </c>
      <c r="N1600" s="365"/>
      <c r="O1600" s="18">
        <v>208236.63</v>
      </c>
      <c r="P1600" s="234">
        <f t="shared" si="173"/>
        <v>117501.35999999999</v>
      </c>
      <c r="Q1600" s="353"/>
      <c r="R1600" s="226">
        <v>163564.37</v>
      </c>
      <c r="S1600" s="226">
        <v>93054.87</v>
      </c>
      <c r="T1600" s="227">
        <v>98606.56</v>
      </c>
      <c r="U1600" s="227">
        <v>113969.07</v>
      </c>
      <c r="V1600" s="227">
        <v>119574.95</v>
      </c>
      <c r="W1600" s="227">
        <v>131369.57</v>
      </c>
      <c r="X1600" s="227">
        <v>136973.11000000002</v>
      </c>
      <c r="Y1600" s="227">
        <v>146886.72</v>
      </c>
      <c r="Z1600" s="227">
        <v>153615.23000000001</v>
      </c>
      <c r="AA1600" s="227">
        <v>172187.14</v>
      </c>
      <c r="AB1600" s="227">
        <v>178495.07</v>
      </c>
      <c r="AC1600" s="227">
        <v>195062.87</v>
      </c>
      <c r="AD1600" s="227">
        <v>286073.63</v>
      </c>
      <c r="AE1600" s="226">
        <v>56409.090000000004</v>
      </c>
      <c r="AF1600" s="227">
        <v>67939.600000000006</v>
      </c>
      <c r="AG1600" s="227">
        <v>86112.88</v>
      </c>
      <c r="AH1600" s="227">
        <v>94309.75</v>
      </c>
      <c r="AI1600" s="227">
        <v>109259.88</v>
      </c>
      <c r="AJ1600" s="227">
        <v>130708.34</v>
      </c>
      <c r="AK1600" s="227">
        <v>141540.99</v>
      </c>
      <c r="AL1600" s="227">
        <v>155844.61000000002</v>
      </c>
      <c r="AM1600" s="227">
        <v>181823.33000000002</v>
      </c>
      <c r="AN1600" s="227">
        <v>198452.17</v>
      </c>
      <c r="AO1600" s="227">
        <v>208236.63</v>
      </c>
      <c r="AP1600" s="228">
        <v>325737.99</v>
      </c>
      <c r="AQ1600" s="227"/>
    </row>
    <row r="1601" spans="1:43" s="13" customFormat="1" ht="12.75" outlineLevel="2" x14ac:dyDescent="0.2">
      <c r="A1601" s="360" t="s">
        <v>2209</v>
      </c>
      <c r="B1601" s="361" t="s">
        <v>3078</v>
      </c>
      <c r="C1601" s="362" t="s">
        <v>3843</v>
      </c>
      <c r="D1601" s="363"/>
      <c r="E1601" s="364"/>
      <c r="F1601" s="227">
        <v>82726.294999999998</v>
      </c>
      <c r="G1601" s="227">
        <v>68622.12</v>
      </c>
      <c r="H1601" s="227">
        <f t="shared" si="170"/>
        <v>14104.175000000003</v>
      </c>
      <c r="I1601" s="437">
        <f t="shared" si="171"/>
        <v>0.20553394444823336</v>
      </c>
      <c r="J1601" s="437"/>
      <c r="K1601" s="365"/>
      <c r="L1601" s="18">
        <v>68622.12</v>
      </c>
      <c r="M1601" s="234">
        <f t="shared" si="172"/>
        <v>14104.175000000003</v>
      </c>
      <c r="N1601" s="365"/>
      <c r="O1601" s="18">
        <v>69333.726999999999</v>
      </c>
      <c r="P1601" s="234">
        <f t="shared" si="173"/>
        <v>13392.567999999999</v>
      </c>
      <c r="Q1601" s="353"/>
      <c r="R1601" s="226">
        <v>41249.428</v>
      </c>
      <c r="S1601" s="226">
        <v>11541.712</v>
      </c>
      <c r="T1601" s="227">
        <v>14540.970000000001</v>
      </c>
      <c r="U1601" s="227">
        <v>15555.98</v>
      </c>
      <c r="V1601" s="227">
        <v>21426.308000000001</v>
      </c>
      <c r="W1601" s="227">
        <v>23368.635999999999</v>
      </c>
      <c r="X1601" s="227">
        <v>27661.58</v>
      </c>
      <c r="Y1601" s="227">
        <v>31361.45</v>
      </c>
      <c r="Z1601" s="227">
        <v>37310.631999999998</v>
      </c>
      <c r="AA1601" s="227">
        <v>45036.633000000002</v>
      </c>
      <c r="AB1601" s="227">
        <v>52654.067000000003</v>
      </c>
      <c r="AC1601" s="227">
        <v>59395.521999999997</v>
      </c>
      <c r="AD1601" s="227">
        <v>68622.12</v>
      </c>
      <c r="AE1601" s="226">
        <v>11435.62</v>
      </c>
      <c r="AF1601" s="227">
        <v>12668.826000000001</v>
      </c>
      <c r="AG1601" s="227">
        <v>22565.846000000001</v>
      </c>
      <c r="AH1601" s="227">
        <v>23077.522000000001</v>
      </c>
      <c r="AI1601" s="227">
        <v>27478.191999999999</v>
      </c>
      <c r="AJ1601" s="227">
        <v>33203.24</v>
      </c>
      <c r="AK1601" s="227">
        <v>37453.728000000003</v>
      </c>
      <c r="AL1601" s="227">
        <v>53304.455999999998</v>
      </c>
      <c r="AM1601" s="227">
        <v>52317.224000000002</v>
      </c>
      <c r="AN1601" s="227">
        <v>67956.548999999999</v>
      </c>
      <c r="AO1601" s="227">
        <v>69333.726999999999</v>
      </c>
      <c r="AP1601" s="228">
        <v>82726.294999999998</v>
      </c>
      <c r="AQ1601" s="227"/>
    </row>
    <row r="1602" spans="1:43" s="13" customFormat="1" ht="12.75" outlineLevel="2" x14ac:dyDescent="0.2">
      <c r="A1602" s="360" t="s">
        <v>2210</v>
      </c>
      <c r="B1602" s="361" t="s">
        <v>3079</v>
      </c>
      <c r="C1602" s="362" t="s">
        <v>3844</v>
      </c>
      <c r="D1602" s="363"/>
      <c r="E1602" s="364"/>
      <c r="F1602" s="227">
        <v>415.64</v>
      </c>
      <c r="G1602" s="227">
        <v>387.86</v>
      </c>
      <c r="H1602" s="227">
        <f t="shared" si="170"/>
        <v>27.779999999999973</v>
      </c>
      <c r="I1602" s="437">
        <f t="shared" si="171"/>
        <v>7.162378177692974E-2</v>
      </c>
      <c r="J1602" s="437"/>
      <c r="K1602" s="365"/>
      <c r="L1602" s="18">
        <v>387.86</v>
      </c>
      <c r="M1602" s="234">
        <f t="shared" si="172"/>
        <v>27.779999999999973</v>
      </c>
      <c r="N1602" s="365"/>
      <c r="O1602" s="18">
        <v>286.41000000000003</v>
      </c>
      <c r="P1602" s="234">
        <f t="shared" si="173"/>
        <v>129.22999999999996</v>
      </c>
      <c r="Q1602" s="353"/>
      <c r="R1602" s="226">
        <v>79.22</v>
      </c>
      <c r="S1602" s="226">
        <v>-0.84</v>
      </c>
      <c r="T1602" s="227">
        <v>72.290000000000006</v>
      </c>
      <c r="U1602" s="227">
        <v>202.79</v>
      </c>
      <c r="V1602" s="227">
        <v>425.68</v>
      </c>
      <c r="W1602" s="227">
        <v>394.11</v>
      </c>
      <c r="X1602" s="227">
        <v>386.58</v>
      </c>
      <c r="Y1602" s="227">
        <v>386.58</v>
      </c>
      <c r="Z1602" s="227">
        <v>388.16</v>
      </c>
      <c r="AA1602" s="227">
        <v>387.86</v>
      </c>
      <c r="AB1602" s="227">
        <v>387.86</v>
      </c>
      <c r="AC1602" s="227">
        <v>387.86</v>
      </c>
      <c r="AD1602" s="227">
        <v>387.86</v>
      </c>
      <c r="AE1602" s="226">
        <v>0</v>
      </c>
      <c r="AF1602" s="227">
        <v>35.01</v>
      </c>
      <c r="AG1602" s="227">
        <v>89.79</v>
      </c>
      <c r="AH1602" s="227">
        <v>77.290000000000006</v>
      </c>
      <c r="AI1602" s="227">
        <v>77.290000000000006</v>
      </c>
      <c r="AJ1602" s="227">
        <v>97.600000000000009</v>
      </c>
      <c r="AK1602" s="227">
        <v>91.05</v>
      </c>
      <c r="AL1602" s="227">
        <v>91.05</v>
      </c>
      <c r="AM1602" s="227">
        <v>162.93</v>
      </c>
      <c r="AN1602" s="227">
        <v>246.44</v>
      </c>
      <c r="AO1602" s="227">
        <v>286.41000000000003</v>
      </c>
      <c r="AP1602" s="228">
        <v>415.64</v>
      </c>
      <c r="AQ1602" s="227"/>
    </row>
    <row r="1603" spans="1:43" s="13" customFormat="1" ht="12.75" outlineLevel="2" x14ac:dyDescent="0.2">
      <c r="A1603" s="360" t="s">
        <v>2211</v>
      </c>
      <c r="B1603" s="361" t="s">
        <v>3080</v>
      </c>
      <c r="C1603" s="362" t="s">
        <v>3845</v>
      </c>
      <c r="D1603" s="363"/>
      <c r="E1603" s="364"/>
      <c r="F1603" s="227">
        <v>269592.95</v>
      </c>
      <c r="G1603" s="227">
        <v>137006.49</v>
      </c>
      <c r="H1603" s="227">
        <f t="shared" si="170"/>
        <v>132586.46000000002</v>
      </c>
      <c r="I1603" s="437">
        <f t="shared" si="171"/>
        <v>0.9677385355978394</v>
      </c>
      <c r="J1603" s="437"/>
      <c r="K1603" s="365"/>
      <c r="L1603" s="18">
        <v>137006.49</v>
      </c>
      <c r="M1603" s="234">
        <f t="shared" si="172"/>
        <v>132586.46000000002</v>
      </c>
      <c r="N1603" s="365"/>
      <c r="O1603" s="18">
        <v>261601.30000000002</v>
      </c>
      <c r="P1603" s="234">
        <f t="shared" si="173"/>
        <v>7991.6499999999942</v>
      </c>
      <c r="Q1603" s="353"/>
      <c r="R1603" s="226">
        <v>115307.55</v>
      </c>
      <c r="S1603" s="226">
        <v>15338.17</v>
      </c>
      <c r="T1603" s="227">
        <v>24938.440000000002</v>
      </c>
      <c r="U1603" s="227">
        <v>58183.340000000004</v>
      </c>
      <c r="V1603" s="227">
        <v>61381.29</v>
      </c>
      <c r="W1603" s="227">
        <v>71117.919999999998</v>
      </c>
      <c r="X1603" s="227">
        <v>77689.94</v>
      </c>
      <c r="Y1603" s="227">
        <v>91150.09</v>
      </c>
      <c r="Z1603" s="227">
        <v>103046.7</v>
      </c>
      <c r="AA1603" s="227">
        <v>103046.7</v>
      </c>
      <c r="AB1603" s="227">
        <v>106412.7</v>
      </c>
      <c r="AC1603" s="227">
        <v>109001.7</v>
      </c>
      <c r="AD1603" s="227">
        <v>137006.49</v>
      </c>
      <c r="AE1603" s="226">
        <v>90824.25</v>
      </c>
      <c r="AF1603" s="227">
        <v>104995.95</v>
      </c>
      <c r="AG1603" s="227">
        <v>170600.98</v>
      </c>
      <c r="AH1603" s="227">
        <v>213938.07</v>
      </c>
      <c r="AI1603" s="227">
        <v>216244.77000000002</v>
      </c>
      <c r="AJ1603" s="227">
        <v>228928.44</v>
      </c>
      <c r="AK1603" s="227">
        <v>256752.31</v>
      </c>
      <c r="AL1603" s="227">
        <v>256936.07</v>
      </c>
      <c r="AM1603" s="227">
        <v>256936.07</v>
      </c>
      <c r="AN1603" s="227">
        <v>261601.30000000002</v>
      </c>
      <c r="AO1603" s="227">
        <v>261601.30000000002</v>
      </c>
      <c r="AP1603" s="228">
        <v>269592.95</v>
      </c>
      <c r="AQ1603" s="227"/>
    </row>
    <row r="1604" spans="1:43" s="13" customFormat="1" ht="12.75" outlineLevel="2" x14ac:dyDescent="0.2">
      <c r="A1604" s="360" t="s">
        <v>2212</v>
      </c>
      <c r="B1604" s="361" t="s">
        <v>3081</v>
      </c>
      <c r="C1604" s="362" t="s">
        <v>3846</v>
      </c>
      <c r="D1604" s="363"/>
      <c r="E1604" s="364"/>
      <c r="F1604" s="227">
        <v>745940.26</v>
      </c>
      <c r="G1604" s="227">
        <v>474080.73800000001</v>
      </c>
      <c r="H1604" s="227">
        <f t="shared" si="170"/>
        <v>271859.522</v>
      </c>
      <c r="I1604" s="437">
        <f t="shared" si="171"/>
        <v>0.57344561845497288</v>
      </c>
      <c r="J1604" s="437"/>
      <c r="K1604" s="365"/>
      <c r="L1604" s="18">
        <v>474080.73800000001</v>
      </c>
      <c r="M1604" s="234">
        <f t="shared" si="172"/>
        <v>271859.522</v>
      </c>
      <c r="N1604" s="365"/>
      <c r="O1604" s="18">
        <v>609566.97</v>
      </c>
      <c r="P1604" s="234">
        <f t="shared" si="173"/>
        <v>136373.29000000004</v>
      </c>
      <c r="Q1604" s="353"/>
      <c r="R1604" s="226">
        <v>236174.804</v>
      </c>
      <c r="S1604" s="226">
        <v>27496.34</v>
      </c>
      <c r="T1604" s="227">
        <v>69882.759999999995</v>
      </c>
      <c r="U1604" s="227">
        <v>134339.59</v>
      </c>
      <c r="V1604" s="227">
        <v>183536.853</v>
      </c>
      <c r="W1604" s="227">
        <v>196214.83799999999</v>
      </c>
      <c r="X1604" s="227">
        <v>210795.54800000001</v>
      </c>
      <c r="Y1604" s="227">
        <v>291444.38799999998</v>
      </c>
      <c r="Z1604" s="227">
        <v>324161.29800000001</v>
      </c>
      <c r="AA1604" s="227">
        <v>345465.63799999998</v>
      </c>
      <c r="AB1604" s="227">
        <v>355605.94799999997</v>
      </c>
      <c r="AC1604" s="227">
        <v>456512.64799999999</v>
      </c>
      <c r="AD1604" s="227">
        <v>474080.73800000001</v>
      </c>
      <c r="AE1604" s="226">
        <v>10909.73</v>
      </c>
      <c r="AF1604" s="227">
        <v>56232.270000000004</v>
      </c>
      <c r="AG1604" s="227">
        <v>71343.75</v>
      </c>
      <c r="AH1604" s="227">
        <v>95072.16</v>
      </c>
      <c r="AI1604" s="227">
        <v>108812.8</v>
      </c>
      <c r="AJ1604" s="227">
        <v>263697.67</v>
      </c>
      <c r="AK1604" s="227">
        <v>277441.2</v>
      </c>
      <c r="AL1604" s="227">
        <v>303451.43</v>
      </c>
      <c r="AM1604" s="227">
        <v>416190.74</v>
      </c>
      <c r="AN1604" s="227">
        <v>594398.94000000006</v>
      </c>
      <c r="AO1604" s="227">
        <v>609566.97</v>
      </c>
      <c r="AP1604" s="228">
        <v>745940.26</v>
      </c>
      <c r="AQ1604" s="227"/>
    </row>
    <row r="1605" spans="1:43" s="13" customFormat="1" ht="12.75" outlineLevel="2" x14ac:dyDescent="0.2">
      <c r="A1605" s="360" t="s">
        <v>2213</v>
      </c>
      <c r="B1605" s="361" t="s">
        <v>3082</v>
      </c>
      <c r="C1605" s="362" t="s">
        <v>3847</v>
      </c>
      <c r="D1605" s="363"/>
      <c r="E1605" s="364"/>
      <c r="F1605" s="227">
        <v>0</v>
      </c>
      <c r="G1605" s="227">
        <v>-0.2</v>
      </c>
      <c r="H1605" s="227">
        <f t="shared" si="170"/>
        <v>0.2</v>
      </c>
      <c r="I1605" s="437" t="str">
        <f t="shared" si="171"/>
        <v>N.M.</v>
      </c>
      <c r="J1605" s="437"/>
      <c r="K1605" s="365"/>
      <c r="L1605" s="18">
        <v>-0.2</v>
      </c>
      <c r="M1605" s="234">
        <f t="shared" si="172"/>
        <v>0.2</v>
      </c>
      <c r="N1605" s="365"/>
      <c r="O1605" s="18">
        <v>0</v>
      </c>
      <c r="P1605" s="234">
        <f t="shared" si="173"/>
        <v>0</v>
      </c>
      <c r="Q1605" s="353"/>
      <c r="R1605" s="226">
        <v>0.2</v>
      </c>
      <c r="S1605" s="226">
        <v>-0.2</v>
      </c>
      <c r="T1605" s="227">
        <v>-0.2</v>
      </c>
      <c r="U1605" s="227">
        <v>-0.2</v>
      </c>
      <c r="V1605" s="227">
        <v>-0.2</v>
      </c>
      <c r="W1605" s="227">
        <v>-0.2</v>
      </c>
      <c r="X1605" s="227">
        <v>-0.2</v>
      </c>
      <c r="Y1605" s="227">
        <v>-0.2</v>
      </c>
      <c r="Z1605" s="227">
        <v>-0.2</v>
      </c>
      <c r="AA1605" s="227">
        <v>-0.2</v>
      </c>
      <c r="AB1605" s="227">
        <v>-0.2</v>
      </c>
      <c r="AC1605" s="227">
        <v>-0.2</v>
      </c>
      <c r="AD1605" s="227">
        <v>-0.2</v>
      </c>
      <c r="AE1605" s="226">
        <v>0</v>
      </c>
      <c r="AF1605" s="227">
        <v>0</v>
      </c>
      <c r="AG1605" s="227">
        <v>0</v>
      </c>
      <c r="AH1605" s="227">
        <v>0</v>
      </c>
      <c r="AI1605" s="227">
        <v>0</v>
      </c>
      <c r="AJ1605" s="227">
        <v>0</v>
      </c>
      <c r="AK1605" s="227">
        <v>0</v>
      </c>
      <c r="AL1605" s="227">
        <v>0</v>
      </c>
      <c r="AM1605" s="227">
        <v>0</v>
      </c>
      <c r="AN1605" s="227">
        <v>0</v>
      </c>
      <c r="AO1605" s="227">
        <v>0</v>
      </c>
      <c r="AP1605" s="228">
        <v>0</v>
      </c>
      <c r="AQ1605" s="227"/>
    </row>
    <row r="1606" spans="1:43" s="13" customFormat="1" ht="12.75" outlineLevel="2" x14ac:dyDescent="0.2">
      <c r="A1606" s="360" t="s">
        <v>2214</v>
      </c>
      <c r="B1606" s="361" t="s">
        <v>3083</v>
      </c>
      <c r="C1606" s="362" t="s">
        <v>3848</v>
      </c>
      <c r="D1606" s="363"/>
      <c r="E1606" s="364"/>
      <c r="F1606" s="227">
        <v>15929.52</v>
      </c>
      <c r="G1606" s="227">
        <v>22237.53</v>
      </c>
      <c r="H1606" s="227">
        <f t="shared" si="170"/>
        <v>-6308.0099999999984</v>
      </c>
      <c r="I1606" s="437">
        <f t="shared" si="171"/>
        <v>-0.2836650473321452</v>
      </c>
      <c r="J1606" s="437"/>
      <c r="K1606" s="365"/>
      <c r="L1606" s="18">
        <v>22237.53</v>
      </c>
      <c r="M1606" s="234">
        <f t="shared" si="172"/>
        <v>-6308.0099999999984</v>
      </c>
      <c r="N1606" s="365"/>
      <c r="O1606" s="18">
        <v>15229.52</v>
      </c>
      <c r="P1606" s="234">
        <f t="shared" si="173"/>
        <v>700</v>
      </c>
      <c r="Q1606" s="353"/>
      <c r="R1606" s="226">
        <v>45819.79</v>
      </c>
      <c r="S1606" s="226">
        <v>591.68000000000006</v>
      </c>
      <c r="T1606" s="227">
        <v>2583.36</v>
      </c>
      <c r="U1606" s="227">
        <v>3891.41</v>
      </c>
      <c r="V1606" s="227">
        <v>5199.46</v>
      </c>
      <c r="W1606" s="227">
        <v>6507.51</v>
      </c>
      <c r="X1606" s="227">
        <v>7815.56</v>
      </c>
      <c r="Y1606" s="227">
        <v>8423.61</v>
      </c>
      <c r="Z1606" s="227">
        <v>9031.66</v>
      </c>
      <c r="AA1606" s="227">
        <v>11739.710000000001</v>
      </c>
      <c r="AB1606" s="227">
        <v>13047.76</v>
      </c>
      <c r="AC1606" s="227">
        <v>14154.210000000001</v>
      </c>
      <c r="AD1606" s="227">
        <v>22237.53</v>
      </c>
      <c r="AE1606" s="226">
        <v>700</v>
      </c>
      <c r="AF1606" s="227">
        <v>1400</v>
      </c>
      <c r="AG1606" s="227">
        <v>2100</v>
      </c>
      <c r="AH1606" s="227">
        <v>2800</v>
      </c>
      <c r="AI1606" s="227">
        <v>3500</v>
      </c>
      <c r="AJ1606" s="227">
        <v>3500</v>
      </c>
      <c r="AK1606" s="227">
        <v>4900</v>
      </c>
      <c r="AL1606" s="227">
        <v>5600</v>
      </c>
      <c r="AM1606" s="227">
        <v>5600</v>
      </c>
      <c r="AN1606" s="227">
        <v>5600</v>
      </c>
      <c r="AO1606" s="227">
        <v>15229.52</v>
      </c>
      <c r="AP1606" s="228">
        <v>15929.52</v>
      </c>
      <c r="AQ1606" s="227"/>
    </row>
    <row r="1607" spans="1:43" s="13" customFormat="1" ht="12.75" outlineLevel="2" x14ac:dyDescent="0.2">
      <c r="A1607" s="360" t="s">
        <v>2215</v>
      </c>
      <c r="B1607" s="361" t="s">
        <v>3084</v>
      </c>
      <c r="C1607" s="362" t="s">
        <v>3849</v>
      </c>
      <c r="D1607" s="363"/>
      <c r="E1607" s="364"/>
      <c r="F1607" s="227">
        <v>195282.78</v>
      </c>
      <c r="G1607" s="227">
        <v>134201.96</v>
      </c>
      <c r="H1607" s="227">
        <f t="shared" si="170"/>
        <v>61080.820000000007</v>
      </c>
      <c r="I1607" s="437">
        <f t="shared" si="171"/>
        <v>0.45514104264945171</v>
      </c>
      <c r="J1607" s="437"/>
      <c r="K1607" s="365"/>
      <c r="L1607" s="18">
        <v>134201.96</v>
      </c>
      <c r="M1607" s="234">
        <f t="shared" si="172"/>
        <v>61080.820000000007</v>
      </c>
      <c r="N1607" s="365"/>
      <c r="O1607" s="18">
        <v>194112.29</v>
      </c>
      <c r="P1607" s="234">
        <f t="shared" si="173"/>
        <v>1170.4899999999907</v>
      </c>
      <c r="Q1607" s="353"/>
      <c r="R1607" s="226">
        <v>121680.49</v>
      </c>
      <c r="S1607" s="226">
        <v>10761.33</v>
      </c>
      <c r="T1607" s="227">
        <v>21605.86</v>
      </c>
      <c r="U1607" s="227">
        <v>32370.86</v>
      </c>
      <c r="V1607" s="227">
        <v>43268.480000000003</v>
      </c>
      <c r="W1607" s="227">
        <v>55854</v>
      </c>
      <c r="X1607" s="227">
        <v>67284.56</v>
      </c>
      <c r="Y1607" s="227">
        <v>78077.11</v>
      </c>
      <c r="Z1607" s="227">
        <v>89191.22</v>
      </c>
      <c r="AA1607" s="227">
        <v>100240.94</v>
      </c>
      <c r="AB1607" s="227">
        <v>111284.49</v>
      </c>
      <c r="AC1607" s="227">
        <v>122473.83</v>
      </c>
      <c r="AD1607" s="227">
        <v>134201.96</v>
      </c>
      <c r="AE1607" s="226">
        <v>11539.27</v>
      </c>
      <c r="AF1607" s="227">
        <v>22666.920000000002</v>
      </c>
      <c r="AG1607" s="227">
        <v>33858.120000000003</v>
      </c>
      <c r="AH1607" s="227">
        <v>44696.18</v>
      </c>
      <c r="AI1607" s="227">
        <v>55429.72</v>
      </c>
      <c r="AJ1607" s="227">
        <v>69655.899999999994</v>
      </c>
      <c r="AK1607" s="227">
        <v>73675.009999999995</v>
      </c>
      <c r="AL1607" s="227">
        <v>79710.990000000005</v>
      </c>
      <c r="AM1607" s="227">
        <v>191742.93</v>
      </c>
      <c r="AN1607" s="227">
        <v>192927.6</v>
      </c>
      <c r="AO1607" s="227">
        <v>194112.29</v>
      </c>
      <c r="AP1607" s="228">
        <v>195282.78</v>
      </c>
      <c r="AQ1607" s="227"/>
    </row>
    <row r="1608" spans="1:43" s="13" customFormat="1" ht="12.75" outlineLevel="2" x14ac:dyDescent="0.2">
      <c r="A1608" s="360" t="s">
        <v>2216</v>
      </c>
      <c r="B1608" s="361" t="s">
        <v>3085</v>
      </c>
      <c r="C1608" s="362" t="s">
        <v>3850</v>
      </c>
      <c r="D1608" s="363"/>
      <c r="E1608" s="364"/>
      <c r="F1608" s="227">
        <v>31860.280000000002</v>
      </c>
      <c r="G1608" s="227">
        <v>100338</v>
      </c>
      <c r="H1608" s="227">
        <f t="shared" si="170"/>
        <v>-68477.72</v>
      </c>
      <c r="I1608" s="437">
        <f t="shared" si="171"/>
        <v>-0.68247044987940764</v>
      </c>
      <c r="J1608" s="437"/>
      <c r="K1608" s="365"/>
      <c r="L1608" s="18">
        <v>100338</v>
      </c>
      <c r="M1608" s="234">
        <f t="shared" si="172"/>
        <v>-68477.72</v>
      </c>
      <c r="N1608" s="365"/>
      <c r="O1608" s="18">
        <v>31860.280000000002</v>
      </c>
      <c r="P1608" s="234">
        <f t="shared" si="173"/>
        <v>0</v>
      </c>
      <c r="Q1608" s="353"/>
      <c r="R1608" s="226">
        <v>91605.986000000004</v>
      </c>
      <c r="S1608" s="226">
        <v>8806.59</v>
      </c>
      <c r="T1608" s="227">
        <v>26763.53</v>
      </c>
      <c r="U1608" s="227">
        <v>42433.090000000004</v>
      </c>
      <c r="V1608" s="227">
        <v>49545.21</v>
      </c>
      <c r="W1608" s="227">
        <v>57072.08</v>
      </c>
      <c r="X1608" s="227">
        <v>63017.04</v>
      </c>
      <c r="Y1608" s="227">
        <v>70778.880000000005</v>
      </c>
      <c r="Z1608" s="227">
        <v>77904.19</v>
      </c>
      <c r="AA1608" s="227">
        <v>82200.150000000009</v>
      </c>
      <c r="AB1608" s="227">
        <v>88424.89</v>
      </c>
      <c r="AC1608" s="227">
        <v>93930.06</v>
      </c>
      <c r="AD1608" s="227">
        <v>100338</v>
      </c>
      <c r="AE1608" s="226">
        <v>8498.7999999999993</v>
      </c>
      <c r="AF1608" s="227">
        <v>14390.960000000001</v>
      </c>
      <c r="AG1608" s="227">
        <v>21183.14</v>
      </c>
      <c r="AH1608" s="227">
        <v>28324.959999999999</v>
      </c>
      <c r="AI1608" s="227">
        <v>35112.57</v>
      </c>
      <c r="AJ1608" s="227">
        <v>31860.280000000002</v>
      </c>
      <c r="AK1608" s="227">
        <v>31860.280000000002</v>
      </c>
      <c r="AL1608" s="227">
        <v>31860.280000000002</v>
      </c>
      <c r="AM1608" s="227">
        <v>31860.280000000002</v>
      </c>
      <c r="AN1608" s="227">
        <v>31860.280000000002</v>
      </c>
      <c r="AO1608" s="227">
        <v>31860.280000000002</v>
      </c>
      <c r="AP1608" s="228">
        <v>31860.280000000002</v>
      </c>
      <c r="AQ1608" s="227"/>
    </row>
    <row r="1609" spans="1:43" s="13" customFormat="1" ht="12.75" outlineLevel="2" x14ac:dyDescent="0.2">
      <c r="A1609" s="360" t="s">
        <v>2217</v>
      </c>
      <c r="B1609" s="361" t="s">
        <v>3086</v>
      </c>
      <c r="C1609" s="362" t="s">
        <v>3851</v>
      </c>
      <c r="D1609" s="363"/>
      <c r="E1609" s="364"/>
      <c r="F1609" s="227">
        <v>15669.800000000001</v>
      </c>
      <c r="G1609" s="227">
        <v>4261.3999999999996</v>
      </c>
      <c r="H1609" s="227">
        <f t="shared" si="170"/>
        <v>11408.400000000001</v>
      </c>
      <c r="I1609" s="437">
        <f t="shared" si="171"/>
        <v>2.6771483550007047</v>
      </c>
      <c r="J1609" s="437"/>
      <c r="K1609" s="365"/>
      <c r="L1609" s="18">
        <v>4261.3999999999996</v>
      </c>
      <c r="M1609" s="234">
        <f t="shared" si="172"/>
        <v>11408.400000000001</v>
      </c>
      <c r="N1609" s="365"/>
      <c r="O1609" s="18">
        <v>11580.03</v>
      </c>
      <c r="P1609" s="234">
        <f t="shared" si="173"/>
        <v>4089.7700000000004</v>
      </c>
      <c r="Q1609" s="353"/>
      <c r="R1609" s="226">
        <v>1897.88</v>
      </c>
      <c r="S1609" s="226">
        <v>-4.08</v>
      </c>
      <c r="T1609" s="227">
        <v>-4.08</v>
      </c>
      <c r="U1609" s="227">
        <v>-4.08</v>
      </c>
      <c r="V1609" s="227">
        <v>2313.5100000000002</v>
      </c>
      <c r="W1609" s="227">
        <v>3175.4900000000002</v>
      </c>
      <c r="X1609" s="227">
        <v>20932.600000000002</v>
      </c>
      <c r="Y1609" s="227">
        <v>764.13</v>
      </c>
      <c r="Z1609" s="227">
        <v>2377.27</v>
      </c>
      <c r="AA1609" s="227">
        <v>4129.95</v>
      </c>
      <c r="AB1609" s="227">
        <v>4261.3999999999996</v>
      </c>
      <c r="AC1609" s="227">
        <v>4261.3999999999996</v>
      </c>
      <c r="AD1609" s="227">
        <v>4261.3999999999996</v>
      </c>
      <c r="AE1609" s="226">
        <v>0</v>
      </c>
      <c r="AF1609" s="227">
        <v>0</v>
      </c>
      <c r="AG1609" s="227">
        <v>0</v>
      </c>
      <c r="AH1609" s="227">
        <v>15.860000000000001</v>
      </c>
      <c r="AI1609" s="227">
        <v>1.1000000000000001</v>
      </c>
      <c r="AJ1609" s="227">
        <v>15342.58</v>
      </c>
      <c r="AK1609" s="227">
        <v>1368.8700000000001</v>
      </c>
      <c r="AL1609" s="227">
        <v>4011.52</v>
      </c>
      <c r="AM1609" s="227">
        <v>5281.81</v>
      </c>
      <c r="AN1609" s="227">
        <v>6552.1</v>
      </c>
      <c r="AO1609" s="227">
        <v>11580.03</v>
      </c>
      <c r="AP1609" s="228">
        <v>15669.800000000001</v>
      </c>
      <c r="AQ1609" s="227"/>
    </row>
    <row r="1610" spans="1:43" s="13" customFormat="1" ht="12.75" outlineLevel="2" x14ac:dyDescent="0.2">
      <c r="A1610" s="360" t="s">
        <v>2218</v>
      </c>
      <c r="B1610" s="361" t="s">
        <v>3087</v>
      </c>
      <c r="C1610" s="362" t="s">
        <v>3852</v>
      </c>
      <c r="D1610" s="363"/>
      <c r="E1610" s="364"/>
      <c r="F1610" s="227">
        <v>799839.39</v>
      </c>
      <c r="G1610" s="227">
        <v>926683.25</v>
      </c>
      <c r="H1610" s="227">
        <f t="shared" si="170"/>
        <v>-126843.85999999999</v>
      </c>
      <c r="I1610" s="437">
        <f t="shared" si="171"/>
        <v>-0.13687941375869261</v>
      </c>
      <c r="J1610" s="437"/>
      <c r="K1610" s="365"/>
      <c r="L1610" s="18">
        <v>926683.25</v>
      </c>
      <c r="M1610" s="234">
        <f t="shared" si="172"/>
        <v>-126843.85999999999</v>
      </c>
      <c r="N1610" s="365"/>
      <c r="O1610" s="18">
        <v>664235.30000000005</v>
      </c>
      <c r="P1610" s="234">
        <f t="shared" si="173"/>
        <v>135604.08999999997</v>
      </c>
      <c r="Q1610" s="353"/>
      <c r="R1610" s="226">
        <v>779336.12</v>
      </c>
      <c r="S1610" s="226">
        <v>61170.06</v>
      </c>
      <c r="T1610" s="227">
        <v>106735.94</v>
      </c>
      <c r="U1610" s="227">
        <v>193542.83000000002</v>
      </c>
      <c r="V1610" s="227">
        <v>242169.83000000002</v>
      </c>
      <c r="W1610" s="227">
        <v>314033.84000000003</v>
      </c>
      <c r="X1610" s="227">
        <v>369915.07</v>
      </c>
      <c r="Y1610" s="227">
        <v>546269.98</v>
      </c>
      <c r="Z1610" s="227">
        <v>599238.51</v>
      </c>
      <c r="AA1610" s="227">
        <v>672380.21</v>
      </c>
      <c r="AB1610" s="227">
        <v>777701.74</v>
      </c>
      <c r="AC1610" s="227">
        <v>849113.94000000006</v>
      </c>
      <c r="AD1610" s="227">
        <v>926683.25</v>
      </c>
      <c r="AE1610" s="226">
        <v>54905.630000000005</v>
      </c>
      <c r="AF1610" s="227">
        <v>105989.05</v>
      </c>
      <c r="AG1610" s="227">
        <v>163703.61000000002</v>
      </c>
      <c r="AH1610" s="227">
        <v>216611.54</v>
      </c>
      <c r="AI1610" s="227">
        <v>261139.91</v>
      </c>
      <c r="AJ1610" s="227">
        <v>316860.14</v>
      </c>
      <c r="AK1610" s="227">
        <v>389657.24</v>
      </c>
      <c r="AL1610" s="227">
        <v>443148.41000000003</v>
      </c>
      <c r="AM1610" s="227">
        <v>503972.18</v>
      </c>
      <c r="AN1610" s="227">
        <v>611378.42000000004</v>
      </c>
      <c r="AO1610" s="227">
        <v>664235.30000000005</v>
      </c>
      <c r="AP1610" s="228">
        <v>799839.39</v>
      </c>
      <c r="AQ1610" s="227"/>
    </row>
    <row r="1611" spans="1:43" s="13" customFormat="1" ht="12.75" outlineLevel="2" x14ac:dyDescent="0.2">
      <c r="A1611" s="360" t="s">
        <v>2219</v>
      </c>
      <c r="B1611" s="361" t="s">
        <v>3088</v>
      </c>
      <c r="C1611" s="362" t="s">
        <v>3853</v>
      </c>
      <c r="D1611" s="363"/>
      <c r="E1611" s="364"/>
      <c r="F1611" s="227">
        <v>15838.18</v>
      </c>
      <c r="G1611" s="227">
        <v>187532.39</v>
      </c>
      <c r="H1611" s="227">
        <f t="shared" si="170"/>
        <v>-171694.21000000002</v>
      </c>
      <c r="I1611" s="437">
        <f t="shared" si="171"/>
        <v>-0.91554429610799504</v>
      </c>
      <c r="J1611" s="437"/>
      <c r="K1611" s="365"/>
      <c r="L1611" s="18">
        <v>187532.39</v>
      </c>
      <c r="M1611" s="234">
        <f t="shared" si="172"/>
        <v>-171694.21000000002</v>
      </c>
      <c r="N1611" s="365"/>
      <c r="O1611" s="18">
        <v>15837.83</v>
      </c>
      <c r="P1611" s="234">
        <f t="shared" si="173"/>
        <v>0.3500000000003638</v>
      </c>
      <c r="Q1611" s="353"/>
      <c r="R1611" s="226">
        <v>94008.8</v>
      </c>
      <c r="S1611" s="226">
        <v>909.29</v>
      </c>
      <c r="T1611" s="227">
        <v>2464.86</v>
      </c>
      <c r="U1611" s="227">
        <v>4090.94</v>
      </c>
      <c r="V1611" s="227">
        <v>5589.4400000000005</v>
      </c>
      <c r="W1611" s="227">
        <v>6899.3600000000006</v>
      </c>
      <c r="X1611" s="227">
        <v>25611.11</v>
      </c>
      <c r="Y1611" s="227">
        <v>27957.190000000002</v>
      </c>
      <c r="Z1611" s="227">
        <v>146986.65</v>
      </c>
      <c r="AA1611" s="227">
        <v>155973.72</v>
      </c>
      <c r="AB1611" s="227">
        <v>159785.13</v>
      </c>
      <c r="AC1611" s="227">
        <v>187582.22</v>
      </c>
      <c r="AD1611" s="227">
        <v>187532.39</v>
      </c>
      <c r="AE1611" s="226">
        <v>10849.81</v>
      </c>
      <c r="AF1611" s="227">
        <v>10851.53</v>
      </c>
      <c r="AG1611" s="227">
        <v>14782.02</v>
      </c>
      <c r="AH1611" s="227">
        <v>14775.99</v>
      </c>
      <c r="AI1611" s="227">
        <v>14778.27</v>
      </c>
      <c r="AJ1611" s="227">
        <v>14784.07</v>
      </c>
      <c r="AK1611" s="227">
        <v>15262.89</v>
      </c>
      <c r="AL1611" s="227">
        <v>15261.630000000001</v>
      </c>
      <c r="AM1611" s="227">
        <v>15837.83</v>
      </c>
      <c r="AN1611" s="227">
        <v>15843.02</v>
      </c>
      <c r="AO1611" s="227">
        <v>15837.83</v>
      </c>
      <c r="AP1611" s="228">
        <v>15838.18</v>
      </c>
      <c r="AQ1611" s="227"/>
    </row>
    <row r="1612" spans="1:43" s="13" customFormat="1" ht="12.75" outlineLevel="2" x14ac:dyDescent="0.2">
      <c r="A1612" s="360" t="s">
        <v>2220</v>
      </c>
      <c r="B1612" s="361" t="s">
        <v>3089</v>
      </c>
      <c r="C1612" s="362" t="s">
        <v>3854</v>
      </c>
      <c r="D1612" s="363"/>
      <c r="E1612" s="364"/>
      <c r="F1612" s="227">
        <v>9969.61</v>
      </c>
      <c r="G1612" s="227">
        <v>3213.23</v>
      </c>
      <c r="H1612" s="227">
        <f t="shared" si="170"/>
        <v>6756.380000000001</v>
      </c>
      <c r="I1612" s="437">
        <f t="shared" si="171"/>
        <v>2.1026755009756539</v>
      </c>
      <c r="J1612" s="437"/>
      <c r="K1612" s="365"/>
      <c r="L1612" s="18">
        <v>3213.23</v>
      </c>
      <c r="M1612" s="234">
        <f t="shared" si="172"/>
        <v>6756.380000000001</v>
      </c>
      <c r="N1612" s="365"/>
      <c r="O1612" s="18">
        <v>9571.0300000000007</v>
      </c>
      <c r="P1612" s="234">
        <f t="shared" si="173"/>
        <v>398.57999999999993</v>
      </c>
      <c r="Q1612" s="353"/>
      <c r="R1612" s="226">
        <v>5975.95</v>
      </c>
      <c r="S1612" s="226">
        <v>285.38</v>
      </c>
      <c r="T1612" s="227">
        <v>563.96</v>
      </c>
      <c r="U1612" s="227">
        <v>842.65</v>
      </c>
      <c r="V1612" s="227">
        <v>1120.3399999999999</v>
      </c>
      <c r="W1612" s="227">
        <v>1397.22</v>
      </c>
      <c r="X1612" s="227">
        <v>1667.8700000000001</v>
      </c>
      <c r="Y1612" s="227">
        <v>1934</v>
      </c>
      <c r="Z1612" s="227">
        <v>2193.48</v>
      </c>
      <c r="AA1612" s="227">
        <v>2449.83</v>
      </c>
      <c r="AB1612" s="227">
        <v>2703.81</v>
      </c>
      <c r="AC1612" s="227">
        <v>2958.23</v>
      </c>
      <c r="AD1612" s="227">
        <v>3213.23</v>
      </c>
      <c r="AE1612" s="226">
        <v>254.67000000000002</v>
      </c>
      <c r="AF1612" s="227">
        <v>6479.71</v>
      </c>
      <c r="AG1612" s="227">
        <v>6720.04</v>
      </c>
      <c r="AH1612" s="227">
        <v>6957.7</v>
      </c>
      <c r="AI1612" s="227">
        <v>7194.47</v>
      </c>
      <c r="AJ1612" s="227">
        <v>7431.01</v>
      </c>
      <c r="AK1612" s="227">
        <v>8452.5</v>
      </c>
      <c r="AL1612" s="227">
        <v>8726.68</v>
      </c>
      <c r="AM1612" s="227">
        <v>8929.32</v>
      </c>
      <c r="AN1612" s="227">
        <v>9172.44</v>
      </c>
      <c r="AO1612" s="227">
        <v>9571.0300000000007</v>
      </c>
      <c r="AP1612" s="228">
        <v>9969.61</v>
      </c>
      <c r="AQ1612" s="227"/>
    </row>
    <row r="1613" spans="1:43" s="13" customFormat="1" ht="12.75" outlineLevel="2" x14ac:dyDescent="0.2">
      <c r="A1613" s="360" t="s">
        <v>2221</v>
      </c>
      <c r="B1613" s="361" t="s">
        <v>3090</v>
      </c>
      <c r="C1613" s="362" t="s">
        <v>3855</v>
      </c>
      <c r="D1613" s="363"/>
      <c r="E1613" s="364"/>
      <c r="F1613" s="227">
        <v>1009754.38</v>
      </c>
      <c r="G1613" s="227">
        <v>1096450.93</v>
      </c>
      <c r="H1613" s="227">
        <f t="shared" si="170"/>
        <v>-86696.54999999993</v>
      </c>
      <c r="I1613" s="437">
        <f t="shared" si="171"/>
        <v>-7.9070159573853369E-2</v>
      </c>
      <c r="J1613" s="437"/>
      <c r="K1613" s="365"/>
      <c r="L1613" s="18">
        <v>1096450.93</v>
      </c>
      <c r="M1613" s="234">
        <f t="shared" si="172"/>
        <v>-86696.54999999993</v>
      </c>
      <c r="N1613" s="365"/>
      <c r="O1613" s="18">
        <v>898793.45000000007</v>
      </c>
      <c r="P1613" s="234">
        <f t="shared" si="173"/>
        <v>110960.92999999993</v>
      </c>
      <c r="Q1613" s="353"/>
      <c r="R1613" s="226">
        <v>1168534.1529999999</v>
      </c>
      <c r="S1613" s="226">
        <v>122395.62</v>
      </c>
      <c r="T1613" s="227">
        <v>183556.18</v>
      </c>
      <c r="U1613" s="227">
        <v>281266.35000000003</v>
      </c>
      <c r="V1613" s="227">
        <v>381989.81</v>
      </c>
      <c r="W1613" s="227">
        <v>475816.78</v>
      </c>
      <c r="X1613" s="227">
        <v>567680.05000000005</v>
      </c>
      <c r="Y1613" s="227">
        <v>661689.16</v>
      </c>
      <c r="Z1613" s="227">
        <v>768393.26</v>
      </c>
      <c r="AA1613" s="227">
        <v>861859.54</v>
      </c>
      <c r="AB1613" s="227">
        <v>938528.57000000007</v>
      </c>
      <c r="AC1613" s="227">
        <v>1021303.29</v>
      </c>
      <c r="AD1613" s="227">
        <v>1096450.93</v>
      </c>
      <c r="AE1613" s="226">
        <v>97890.400000000009</v>
      </c>
      <c r="AF1613" s="227">
        <v>173284.34</v>
      </c>
      <c r="AG1613" s="227">
        <v>254136.26</v>
      </c>
      <c r="AH1613" s="227">
        <v>336999.29</v>
      </c>
      <c r="AI1613" s="227">
        <v>412180.16000000003</v>
      </c>
      <c r="AJ1613" s="227">
        <v>489572</v>
      </c>
      <c r="AK1613" s="227">
        <v>574614.55000000005</v>
      </c>
      <c r="AL1613" s="227">
        <v>654513.4</v>
      </c>
      <c r="AM1613" s="227">
        <v>742618.51</v>
      </c>
      <c r="AN1613" s="227">
        <v>826519.77</v>
      </c>
      <c r="AO1613" s="227">
        <v>898793.45000000007</v>
      </c>
      <c r="AP1613" s="228">
        <v>1009754.38</v>
      </c>
      <c r="AQ1613" s="227"/>
    </row>
    <row r="1614" spans="1:43" s="13" customFormat="1" ht="12.75" outlineLevel="2" x14ac:dyDescent="0.2">
      <c r="A1614" s="360" t="s">
        <v>2222</v>
      </c>
      <c r="B1614" s="361" t="s">
        <v>3091</v>
      </c>
      <c r="C1614" s="362" t="s">
        <v>3856</v>
      </c>
      <c r="D1614" s="363"/>
      <c r="E1614" s="364"/>
      <c r="F1614" s="227">
        <v>792563.65</v>
      </c>
      <c r="G1614" s="227">
        <v>748430.35</v>
      </c>
      <c r="H1614" s="227">
        <f t="shared" si="170"/>
        <v>44133.300000000047</v>
      </c>
      <c r="I1614" s="437">
        <f t="shared" si="171"/>
        <v>5.8967811767654865E-2</v>
      </c>
      <c r="J1614" s="437"/>
      <c r="K1614" s="365"/>
      <c r="L1614" s="18">
        <v>748430.35</v>
      </c>
      <c r="M1614" s="234">
        <f t="shared" si="172"/>
        <v>44133.300000000047</v>
      </c>
      <c r="N1614" s="365"/>
      <c r="O1614" s="18">
        <v>721283.46</v>
      </c>
      <c r="P1614" s="234">
        <f t="shared" si="173"/>
        <v>71280.190000000061</v>
      </c>
      <c r="Q1614" s="353"/>
      <c r="R1614" s="226">
        <v>869194.51</v>
      </c>
      <c r="S1614" s="226">
        <v>54774.25</v>
      </c>
      <c r="T1614" s="227">
        <v>103695.56</v>
      </c>
      <c r="U1614" s="227">
        <v>170084.59</v>
      </c>
      <c r="V1614" s="227">
        <v>210678.01</v>
      </c>
      <c r="W1614" s="227">
        <v>280909.55</v>
      </c>
      <c r="X1614" s="227">
        <v>334988.42</v>
      </c>
      <c r="Y1614" s="227">
        <v>391693.97000000003</v>
      </c>
      <c r="Z1614" s="227">
        <v>446260.74</v>
      </c>
      <c r="AA1614" s="227">
        <v>504998.35000000003</v>
      </c>
      <c r="AB1614" s="227">
        <v>573183.49</v>
      </c>
      <c r="AC1614" s="227">
        <v>643592.47</v>
      </c>
      <c r="AD1614" s="227">
        <v>748430.35</v>
      </c>
      <c r="AE1614" s="226">
        <v>19471.97</v>
      </c>
      <c r="AF1614" s="227">
        <v>92234.45</v>
      </c>
      <c r="AG1614" s="227">
        <v>165197.51999999999</v>
      </c>
      <c r="AH1614" s="227">
        <v>247312.43</v>
      </c>
      <c r="AI1614" s="227">
        <v>303756.91000000003</v>
      </c>
      <c r="AJ1614" s="227">
        <v>384312.73</v>
      </c>
      <c r="AK1614" s="227">
        <v>440499.15</v>
      </c>
      <c r="AL1614" s="227">
        <v>550922.17000000004</v>
      </c>
      <c r="AM1614" s="227">
        <v>582161.87</v>
      </c>
      <c r="AN1614" s="227">
        <v>654424.26</v>
      </c>
      <c r="AO1614" s="227">
        <v>721283.46</v>
      </c>
      <c r="AP1614" s="228">
        <v>792563.65</v>
      </c>
      <c r="AQ1614" s="227"/>
    </row>
    <row r="1615" spans="1:43" s="13" customFormat="1" ht="12.75" outlineLevel="2" x14ac:dyDescent="0.2">
      <c r="A1615" s="360" t="s">
        <v>2223</v>
      </c>
      <c r="B1615" s="361" t="s">
        <v>3092</v>
      </c>
      <c r="C1615" s="362" t="s">
        <v>3857</v>
      </c>
      <c r="D1615" s="363"/>
      <c r="E1615" s="364"/>
      <c r="F1615" s="227">
        <v>31.330000000000002</v>
      </c>
      <c r="G1615" s="227">
        <v>8.02</v>
      </c>
      <c r="H1615" s="227">
        <f t="shared" si="170"/>
        <v>23.310000000000002</v>
      </c>
      <c r="I1615" s="437">
        <f t="shared" si="171"/>
        <v>2.9064837905236911</v>
      </c>
      <c r="J1615" s="437"/>
      <c r="K1615" s="365"/>
      <c r="L1615" s="18">
        <v>8.02</v>
      </c>
      <c r="M1615" s="234">
        <f t="shared" si="172"/>
        <v>23.310000000000002</v>
      </c>
      <c r="N1615" s="365"/>
      <c r="O1615" s="18">
        <v>31.330000000000002</v>
      </c>
      <c r="P1615" s="234">
        <f t="shared" si="173"/>
        <v>0</v>
      </c>
      <c r="Q1615" s="353"/>
      <c r="R1615" s="226">
        <v>23.28</v>
      </c>
      <c r="S1615" s="226">
        <v>-3.0100000000000002</v>
      </c>
      <c r="T1615" s="227">
        <v>-3.0100000000000002</v>
      </c>
      <c r="U1615" s="227">
        <v>-3.0100000000000002</v>
      </c>
      <c r="V1615" s="227">
        <v>-1.51</v>
      </c>
      <c r="W1615" s="227">
        <v>-1.51</v>
      </c>
      <c r="X1615" s="227">
        <v>-1.51</v>
      </c>
      <c r="Y1615" s="227">
        <v>-1.51</v>
      </c>
      <c r="Z1615" s="227">
        <v>-1.51</v>
      </c>
      <c r="AA1615" s="227">
        <v>-1.51</v>
      </c>
      <c r="AB1615" s="227">
        <v>-1.51</v>
      </c>
      <c r="AC1615" s="227">
        <v>-1.51</v>
      </c>
      <c r="AD1615" s="227">
        <v>8.02</v>
      </c>
      <c r="AE1615" s="226">
        <v>0</v>
      </c>
      <c r="AF1615" s="227">
        <v>0</v>
      </c>
      <c r="AG1615" s="227">
        <v>31.330000000000002</v>
      </c>
      <c r="AH1615" s="227">
        <v>31.330000000000002</v>
      </c>
      <c r="AI1615" s="227">
        <v>31.330000000000002</v>
      </c>
      <c r="AJ1615" s="227">
        <v>31.330000000000002</v>
      </c>
      <c r="AK1615" s="227">
        <v>31.330000000000002</v>
      </c>
      <c r="AL1615" s="227">
        <v>31.330000000000002</v>
      </c>
      <c r="AM1615" s="227">
        <v>31.330000000000002</v>
      </c>
      <c r="AN1615" s="227">
        <v>31.330000000000002</v>
      </c>
      <c r="AO1615" s="227">
        <v>31.330000000000002</v>
      </c>
      <c r="AP1615" s="228">
        <v>31.330000000000002</v>
      </c>
      <c r="AQ1615" s="227"/>
    </row>
    <row r="1616" spans="1:43" s="13" customFormat="1" ht="12.75" outlineLevel="2" x14ac:dyDescent="0.2">
      <c r="A1616" s="360" t="s">
        <v>2224</v>
      </c>
      <c r="B1616" s="361" t="s">
        <v>3093</v>
      </c>
      <c r="C1616" s="362" t="s">
        <v>3858</v>
      </c>
      <c r="D1616" s="363"/>
      <c r="E1616" s="364"/>
      <c r="F1616" s="227">
        <v>1368.52</v>
      </c>
      <c r="G1616" s="227">
        <v>3255.31</v>
      </c>
      <c r="H1616" s="227">
        <f t="shared" si="170"/>
        <v>-1886.79</v>
      </c>
      <c r="I1616" s="437">
        <f t="shared" si="171"/>
        <v>-0.5796037858145614</v>
      </c>
      <c r="J1616" s="437"/>
      <c r="K1616" s="365"/>
      <c r="L1616" s="18">
        <v>3255.31</v>
      </c>
      <c r="M1616" s="234">
        <f t="shared" si="172"/>
        <v>-1886.79</v>
      </c>
      <c r="N1616" s="365"/>
      <c r="O1616" s="18">
        <v>1368.52</v>
      </c>
      <c r="P1616" s="234">
        <f t="shared" si="173"/>
        <v>0</v>
      </c>
      <c r="Q1616" s="353"/>
      <c r="R1616" s="226">
        <v>0</v>
      </c>
      <c r="S1616" s="226">
        <v>0</v>
      </c>
      <c r="T1616" s="227">
        <v>2550.85</v>
      </c>
      <c r="U1616" s="227">
        <v>2550.85</v>
      </c>
      <c r="V1616" s="227">
        <v>2550.85</v>
      </c>
      <c r="W1616" s="227">
        <v>2550.85</v>
      </c>
      <c r="X1616" s="227">
        <v>2653.07</v>
      </c>
      <c r="Y1616" s="227">
        <v>2753.42</v>
      </c>
      <c r="Z1616" s="227">
        <v>2854.79</v>
      </c>
      <c r="AA1616" s="227">
        <v>2955.15</v>
      </c>
      <c r="AB1616" s="227">
        <v>3054.4</v>
      </c>
      <c r="AC1616" s="227">
        <v>3154.48</v>
      </c>
      <c r="AD1616" s="227">
        <v>3255.31</v>
      </c>
      <c r="AE1616" s="226">
        <v>558.08000000000004</v>
      </c>
      <c r="AF1616" s="227">
        <v>694.77</v>
      </c>
      <c r="AG1616" s="227">
        <v>792.45</v>
      </c>
      <c r="AH1616" s="227">
        <v>892.24</v>
      </c>
      <c r="AI1616" s="227">
        <v>992.25</v>
      </c>
      <c r="AJ1616" s="227">
        <v>992.25</v>
      </c>
      <c r="AK1616" s="227">
        <v>992.25</v>
      </c>
      <c r="AL1616" s="227">
        <v>992.25</v>
      </c>
      <c r="AM1616" s="227">
        <v>992.25</v>
      </c>
      <c r="AN1616" s="227">
        <v>992.25</v>
      </c>
      <c r="AO1616" s="227">
        <v>1368.52</v>
      </c>
      <c r="AP1616" s="228">
        <v>1368.52</v>
      </c>
      <c r="AQ1616" s="227"/>
    </row>
    <row r="1617" spans="1:43" s="13" customFormat="1" ht="12.75" outlineLevel="2" x14ac:dyDescent="0.2">
      <c r="A1617" s="360" t="s">
        <v>2225</v>
      </c>
      <c r="B1617" s="361" t="s">
        <v>3094</v>
      </c>
      <c r="C1617" s="362" t="s">
        <v>3859</v>
      </c>
      <c r="D1617" s="363"/>
      <c r="E1617" s="364"/>
      <c r="F1617" s="227">
        <v>1056.1600000000001</v>
      </c>
      <c r="G1617" s="227">
        <v>1171.06</v>
      </c>
      <c r="H1617" s="227">
        <f t="shared" si="170"/>
        <v>-114.89999999999986</v>
      </c>
      <c r="I1617" s="437">
        <f t="shared" si="171"/>
        <v>-9.8116236571994489E-2</v>
      </c>
      <c r="J1617" s="437"/>
      <c r="K1617" s="365"/>
      <c r="L1617" s="18">
        <v>1171.06</v>
      </c>
      <c r="M1617" s="234">
        <f t="shared" si="172"/>
        <v>-114.89999999999986</v>
      </c>
      <c r="N1617" s="365"/>
      <c r="O1617" s="18">
        <v>967.16</v>
      </c>
      <c r="P1617" s="234">
        <f t="shared" si="173"/>
        <v>89.000000000000114</v>
      </c>
      <c r="Q1617" s="353"/>
      <c r="R1617" s="226">
        <v>1177.1100000000001</v>
      </c>
      <c r="S1617" s="226">
        <v>99.31</v>
      </c>
      <c r="T1617" s="227">
        <v>198.59</v>
      </c>
      <c r="U1617" s="227">
        <v>303.2</v>
      </c>
      <c r="V1617" s="227">
        <v>407.04</v>
      </c>
      <c r="W1617" s="227">
        <v>505.79</v>
      </c>
      <c r="X1617" s="227">
        <v>604.76</v>
      </c>
      <c r="Y1617" s="227">
        <v>702.73</v>
      </c>
      <c r="Z1617" s="227">
        <v>801.02</v>
      </c>
      <c r="AA1617" s="227">
        <v>899.95</v>
      </c>
      <c r="AB1617" s="227">
        <v>997.73</v>
      </c>
      <c r="AC1617" s="227">
        <v>1083.8399999999999</v>
      </c>
      <c r="AD1617" s="227">
        <v>1171.06</v>
      </c>
      <c r="AE1617" s="226">
        <v>86.8</v>
      </c>
      <c r="AF1617" s="227">
        <v>174.24</v>
      </c>
      <c r="AG1617" s="227">
        <v>260.66000000000003</v>
      </c>
      <c r="AH1617" s="227">
        <v>346.82</v>
      </c>
      <c r="AI1617" s="227">
        <v>433.15000000000003</v>
      </c>
      <c r="AJ1617" s="227">
        <v>520.20000000000005</v>
      </c>
      <c r="AK1617" s="227">
        <v>612.5</v>
      </c>
      <c r="AL1617" s="227">
        <v>701.81000000000006</v>
      </c>
      <c r="AM1617" s="227">
        <v>789.64</v>
      </c>
      <c r="AN1617" s="227">
        <v>878.39</v>
      </c>
      <c r="AO1617" s="227">
        <v>967.16</v>
      </c>
      <c r="AP1617" s="228">
        <v>1056.1600000000001</v>
      </c>
      <c r="AQ1617" s="227"/>
    </row>
    <row r="1618" spans="1:43" s="13" customFormat="1" ht="12.75" outlineLevel="2" x14ac:dyDescent="0.2">
      <c r="A1618" s="360" t="s">
        <v>2226</v>
      </c>
      <c r="B1618" s="361" t="s">
        <v>3095</v>
      </c>
      <c r="C1618" s="362" t="s">
        <v>3860</v>
      </c>
      <c r="D1618" s="363"/>
      <c r="E1618" s="364"/>
      <c r="F1618" s="227">
        <v>211.31</v>
      </c>
      <c r="G1618" s="227">
        <v>0</v>
      </c>
      <c r="H1618" s="227">
        <f t="shared" si="170"/>
        <v>211.31</v>
      </c>
      <c r="I1618" s="437" t="str">
        <f t="shared" si="171"/>
        <v>N.M.</v>
      </c>
      <c r="J1618" s="437"/>
      <c r="K1618" s="365"/>
      <c r="L1618" s="18">
        <v>0</v>
      </c>
      <c r="M1618" s="234">
        <f t="shared" si="172"/>
        <v>211.31</v>
      </c>
      <c r="N1618" s="365"/>
      <c r="O1618" s="18">
        <v>194.42000000000002</v>
      </c>
      <c r="P1618" s="234">
        <f t="shared" si="173"/>
        <v>16.889999999999986</v>
      </c>
      <c r="Q1618" s="353"/>
      <c r="R1618" s="226">
        <v>0</v>
      </c>
      <c r="S1618" s="226">
        <v>0</v>
      </c>
      <c r="T1618" s="227">
        <v>0</v>
      </c>
      <c r="U1618" s="227">
        <v>0</v>
      </c>
      <c r="V1618" s="227">
        <v>0</v>
      </c>
      <c r="W1618" s="227">
        <v>0</v>
      </c>
      <c r="X1618" s="227">
        <v>0</v>
      </c>
      <c r="Y1618" s="227">
        <v>0</v>
      </c>
      <c r="Z1618" s="227">
        <v>0</v>
      </c>
      <c r="AA1618" s="227">
        <v>0</v>
      </c>
      <c r="AB1618" s="227">
        <v>0</v>
      </c>
      <c r="AC1618" s="227">
        <v>0</v>
      </c>
      <c r="AD1618" s="227">
        <v>0</v>
      </c>
      <c r="AE1618" s="226">
        <v>0</v>
      </c>
      <c r="AF1618" s="227">
        <v>33.65</v>
      </c>
      <c r="AG1618" s="227">
        <v>69.58</v>
      </c>
      <c r="AH1618" s="227">
        <v>72.06</v>
      </c>
      <c r="AI1618" s="227">
        <v>105.03</v>
      </c>
      <c r="AJ1618" s="227">
        <v>123.98</v>
      </c>
      <c r="AK1618" s="227">
        <v>123.98</v>
      </c>
      <c r="AL1618" s="227">
        <v>143.06</v>
      </c>
      <c r="AM1618" s="227">
        <v>174.98</v>
      </c>
      <c r="AN1618" s="227">
        <v>194.42000000000002</v>
      </c>
      <c r="AO1618" s="227">
        <v>194.42000000000002</v>
      </c>
      <c r="AP1618" s="228">
        <v>211.31</v>
      </c>
      <c r="AQ1618" s="227"/>
    </row>
    <row r="1619" spans="1:43" s="13" customFormat="1" ht="12.75" outlineLevel="2" x14ac:dyDescent="0.2">
      <c r="A1619" s="360" t="s">
        <v>2227</v>
      </c>
      <c r="B1619" s="361" t="s">
        <v>3096</v>
      </c>
      <c r="C1619" s="362" t="s">
        <v>3861</v>
      </c>
      <c r="D1619" s="363"/>
      <c r="E1619" s="364"/>
      <c r="F1619" s="227">
        <v>17756.810000000001</v>
      </c>
      <c r="G1619" s="227">
        <v>22632.87</v>
      </c>
      <c r="H1619" s="227">
        <f t="shared" si="170"/>
        <v>-4876.0599999999977</v>
      </c>
      <c r="I1619" s="437">
        <f t="shared" si="171"/>
        <v>-0.21544152376609763</v>
      </c>
      <c r="J1619" s="437"/>
      <c r="K1619" s="365"/>
      <c r="L1619" s="18">
        <v>22632.87</v>
      </c>
      <c r="M1619" s="234">
        <f t="shared" si="172"/>
        <v>-4876.0599999999977</v>
      </c>
      <c r="N1619" s="365"/>
      <c r="O1619" s="18">
        <v>16708.150000000001</v>
      </c>
      <c r="P1619" s="234">
        <f t="shared" si="173"/>
        <v>1048.6599999999999</v>
      </c>
      <c r="Q1619" s="353"/>
      <c r="R1619" s="226">
        <v>18545.870999999999</v>
      </c>
      <c r="S1619" s="226">
        <v>4116.12</v>
      </c>
      <c r="T1619" s="227">
        <v>5056.18</v>
      </c>
      <c r="U1619" s="227">
        <v>6680.89</v>
      </c>
      <c r="V1619" s="227">
        <v>6800.3600000000006</v>
      </c>
      <c r="W1619" s="227">
        <v>8524.0499999999993</v>
      </c>
      <c r="X1619" s="227">
        <v>8289.2900000000009</v>
      </c>
      <c r="Y1619" s="227">
        <v>12796.56</v>
      </c>
      <c r="Z1619" s="227">
        <v>14161.51</v>
      </c>
      <c r="AA1619" s="227">
        <v>15958.94</v>
      </c>
      <c r="AB1619" s="227">
        <v>21305.75</v>
      </c>
      <c r="AC1619" s="227">
        <v>22312.84</v>
      </c>
      <c r="AD1619" s="227">
        <v>22632.87</v>
      </c>
      <c r="AE1619" s="226">
        <v>2646.57</v>
      </c>
      <c r="AF1619" s="227">
        <v>5218.8100000000004</v>
      </c>
      <c r="AG1619" s="227">
        <v>6439.03</v>
      </c>
      <c r="AH1619" s="227">
        <v>8533.2100000000009</v>
      </c>
      <c r="AI1619" s="227">
        <v>9413.6</v>
      </c>
      <c r="AJ1619" s="227">
        <v>9850.1</v>
      </c>
      <c r="AK1619" s="227">
        <v>12585.16</v>
      </c>
      <c r="AL1619" s="227">
        <v>15514.36</v>
      </c>
      <c r="AM1619" s="227">
        <v>16274.390000000001</v>
      </c>
      <c r="AN1619" s="227">
        <v>16891.27</v>
      </c>
      <c r="AO1619" s="227">
        <v>16708.150000000001</v>
      </c>
      <c r="AP1619" s="228">
        <v>17756.810000000001</v>
      </c>
      <c r="AQ1619" s="227"/>
    </row>
    <row r="1620" spans="1:43" s="357" customFormat="1" ht="12.75" x14ac:dyDescent="0.2">
      <c r="A1620" s="222" t="s">
        <v>1288</v>
      </c>
      <c r="B1620" s="310"/>
      <c r="C1620" s="359" t="s">
        <v>880</v>
      </c>
      <c r="D1620" s="222"/>
      <c r="E1620" s="356"/>
      <c r="F1620" s="258">
        <v>-9.9993414478376508E-3</v>
      </c>
      <c r="G1620" s="258">
        <v>-9.9979509905097075E-3</v>
      </c>
      <c r="H1620" s="18">
        <f t="shared" si="170"/>
        <v>-1.3904573279432952E-6</v>
      </c>
      <c r="I1620" s="232">
        <f t="shared" si="171"/>
        <v>-1.3907422923588547E-4</v>
      </c>
      <c r="J1620" s="321"/>
      <c r="K1620" s="322"/>
      <c r="L1620" s="259">
        <v>-9.9979509905097075E-3</v>
      </c>
      <c r="M1620" s="234">
        <f t="shared" si="172"/>
        <v>-1.3904573279432952E-6</v>
      </c>
      <c r="N1620" s="225"/>
      <c r="O1620" s="259">
        <v>-9.999243266065605E-3</v>
      </c>
      <c r="P1620" s="234">
        <f t="shared" si="173"/>
        <v>-9.8181772045791149E-8</v>
      </c>
      <c r="Q1620" s="323"/>
      <c r="R1620" s="226">
        <v>-9.9985214765183628E-3</v>
      </c>
      <c r="S1620" s="226">
        <v>-9.9994919564778684E-3</v>
      </c>
      <c r="T1620" s="227">
        <v>-1.0000971538829617E-2</v>
      </c>
      <c r="U1620" s="227">
        <v>-1.0001679380366113E-2</v>
      </c>
      <c r="V1620" s="227">
        <v>-9.9965670860910905E-3</v>
      </c>
      <c r="W1620" s="227">
        <v>-1.0000434813264292E-2</v>
      </c>
      <c r="X1620" s="227">
        <v>-9.9994633783353493E-3</v>
      </c>
      <c r="Y1620" s="227">
        <v>-9.9998195782973198E-3</v>
      </c>
      <c r="Z1620" s="227">
        <v>-9.9980217000847915E-3</v>
      </c>
      <c r="AA1620" s="227">
        <v>-9.998791932957829E-3</v>
      </c>
      <c r="AB1620" s="227">
        <v>-9.9991579700144939E-3</v>
      </c>
      <c r="AC1620" s="227">
        <v>-9.9990949020138942E-3</v>
      </c>
      <c r="AD1620" s="227">
        <v>-9.9979509905097075E-3</v>
      </c>
      <c r="AE1620" s="226">
        <v>-9.9997515030736395E-3</v>
      </c>
      <c r="AF1620" s="227">
        <v>-9.9998091618545004E-3</v>
      </c>
      <c r="AG1620" s="227">
        <v>-9.9980958220839966E-3</v>
      </c>
      <c r="AH1620" s="227">
        <v>-9.9996098178962711E-3</v>
      </c>
      <c r="AI1620" s="227">
        <v>-9.9997657671337947E-3</v>
      </c>
      <c r="AJ1620" s="227">
        <v>-9.999236193834804E-3</v>
      </c>
      <c r="AK1620" s="227">
        <v>-9.9995184882573085E-3</v>
      </c>
      <c r="AL1620" s="227">
        <v>-9.9990228736714926E-3</v>
      </c>
      <c r="AM1620" s="227">
        <v>-9.9986449004063616E-3</v>
      </c>
      <c r="AN1620" s="227">
        <v>-9.9989025948161725E-3</v>
      </c>
      <c r="AO1620" s="227">
        <v>-9.999243266065605E-3</v>
      </c>
      <c r="AP1620" s="228">
        <v>-9.9993414478376508E-3</v>
      </c>
    </row>
    <row r="1621" spans="1:43" s="17" customFormat="1" ht="12.75" x14ac:dyDescent="0.2">
      <c r="A1621" s="21"/>
      <c r="B1621" s="16"/>
      <c r="C1621" s="24"/>
      <c r="D1621" s="12"/>
      <c r="E1621" s="22"/>
      <c r="F1621" s="227"/>
      <c r="G1621" s="227"/>
      <c r="H1621" s="18"/>
      <c r="I1621" s="232"/>
      <c r="J1621" s="350"/>
      <c r="K1621" s="351"/>
      <c r="L1621" s="233"/>
      <c r="M1621" s="352"/>
      <c r="N1621" s="225"/>
      <c r="O1621" s="233"/>
      <c r="P1621" s="352"/>
      <c r="Q1621" s="353"/>
      <c r="R1621" s="226"/>
      <c r="S1621" s="226"/>
      <c r="T1621" s="227"/>
      <c r="U1621" s="227"/>
      <c r="V1621" s="227"/>
      <c r="W1621" s="227"/>
      <c r="X1621" s="227"/>
      <c r="Y1621" s="227"/>
      <c r="Z1621" s="227"/>
      <c r="AA1621" s="227"/>
      <c r="AB1621" s="227"/>
      <c r="AC1621" s="227"/>
      <c r="AD1621" s="227"/>
      <c r="AE1621" s="226"/>
      <c r="AF1621" s="227"/>
      <c r="AG1621" s="227"/>
      <c r="AH1621" s="227"/>
      <c r="AI1621" s="227"/>
      <c r="AJ1621" s="227"/>
      <c r="AK1621" s="227"/>
      <c r="AL1621" s="227"/>
      <c r="AM1621" s="227"/>
      <c r="AN1621" s="227"/>
      <c r="AO1621" s="227"/>
      <c r="AP1621" s="228"/>
    </row>
    <row r="1622" spans="1:43" s="17" customFormat="1" ht="12.75" x14ac:dyDescent="0.2">
      <c r="A1622" s="21"/>
      <c r="B1622" s="16"/>
      <c r="C1622" s="24"/>
      <c r="D1622" s="12"/>
      <c r="E1622" s="22"/>
      <c r="F1622" s="227"/>
      <c r="G1622" s="227"/>
      <c r="H1622" s="18"/>
      <c r="I1622" s="232"/>
      <c r="J1622" s="350"/>
      <c r="K1622" s="351"/>
      <c r="L1622" s="233"/>
      <c r="M1622" s="352"/>
      <c r="N1622" s="225"/>
      <c r="O1622" s="233"/>
      <c r="P1622" s="352"/>
      <c r="Q1622" s="353"/>
      <c r="R1622" s="226"/>
      <c r="S1622" s="226"/>
      <c r="T1622" s="227"/>
      <c r="U1622" s="227"/>
      <c r="V1622" s="227"/>
      <c r="W1622" s="227"/>
      <c r="X1622" s="227"/>
      <c r="Y1622" s="227"/>
      <c r="Z1622" s="227"/>
      <c r="AA1622" s="227"/>
      <c r="AB1622" s="227"/>
      <c r="AC1622" s="227"/>
      <c r="AD1622" s="227"/>
      <c r="AE1622" s="226"/>
      <c r="AF1622" s="227"/>
      <c r="AG1622" s="227"/>
      <c r="AH1622" s="227"/>
      <c r="AI1622" s="227"/>
      <c r="AJ1622" s="227"/>
      <c r="AK1622" s="227"/>
      <c r="AL1622" s="227"/>
      <c r="AM1622" s="227"/>
      <c r="AN1622" s="227"/>
      <c r="AO1622" s="227"/>
      <c r="AP1622" s="228"/>
    </row>
    <row r="1623" spans="1:43" s="17" customFormat="1" ht="12.75" x14ac:dyDescent="0.2">
      <c r="A1623" s="21"/>
      <c r="B1623" s="16"/>
      <c r="C1623" s="24"/>
      <c r="D1623" s="12"/>
      <c r="E1623" s="22"/>
      <c r="F1623" s="227"/>
      <c r="G1623" s="227"/>
      <c r="H1623" s="18"/>
      <c r="I1623" s="232"/>
      <c r="J1623" s="350"/>
      <c r="K1623" s="351"/>
      <c r="L1623" s="233"/>
      <c r="M1623" s="352"/>
      <c r="N1623" s="225"/>
      <c r="O1623" s="233"/>
      <c r="P1623" s="352"/>
      <c r="Q1623" s="353"/>
      <c r="R1623" s="226"/>
      <c r="S1623" s="226"/>
      <c r="T1623" s="227"/>
      <c r="U1623" s="227"/>
      <c r="V1623" s="227"/>
      <c r="W1623" s="227"/>
      <c r="X1623" s="227"/>
      <c r="Y1623" s="227"/>
      <c r="Z1623" s="227"/>
      <c r="AA1623" s="227"/>
      <c r="AB1623" s="227"/>
      <c r="AC1623" s="227"/>
      <c r="AD1623" s="227"/>
      <c r="AE1623" s="226"/>
      <c r="AF1623" s="227"/>
      <c r="AG1623" s="227"/>
      <c r="AH1623" s="227"/>
      <c r="AI1623" s="227"/>
      <c r="AJ1623" s="227"/>
      <c r="AK1623" s="227"/>
      <c r="AL1623" s="227"/>
      <c r="AM1623" s="227"/>
      <c r="AN1623" s="227"/>
      <c r="AO1623" s="227"/>
      <c r="AP1623" s="228"/>
    </row>
    <row r="1624" spans="1:43" ht="12.75" outlineLevel="1" x14ac:dyDescent="0.2">
      <c r="A1624" s="501" t="s">
        <v>3</v>
      </c>
      <c r="B1624" s="502" t="s">
        <v>1327</v>
      </c>
      <c r="C1624" s="4" t="s">
        <v>3862</v>
      </c>
      <c r="D1624" s="11"/>
      <c r="E1624" s="503"/>
      <c r="F1624" s="227"/>
      <c r="G1624" s="227"/>
      <c r="H1624" s="18"/>
      <c r="I1624" s="232"/>
      <c r="L1624" s="233"/>
      <c r="M1624" s="352"/>
      <c r="N1624" s="225"/>
      <c r="O1624" s="233"/>
      <c r="P1624" s="352"/>
      <c r="R1624" s="226"/>
      <c r="S1624" s="226"/>
      <c r="T1624" s="227"/>
      <c r="U1624" s="227"/>
      <c r="V1624" s="227"/>
      <c r="W1624" s="227"/>
      <c r="X1624" s="227"/>
      <c r="Y1624" s="227"/>
      <c r="Z1624" s="227"/>
      <c r="AA1624" s="227"/>
      <c r="AB1624" s="227"/>
      <c r="AC1624" s="227"/>
      <c r="AD1624" s="227"/>
      <c r="AE1624" s="226"/>
      <c r="AF1624" s="227"/>
      <c r="AG1624" s="227"/>
      <c r="AH1624" s="227"/>
      <c r="AI1624" s="227"/>
      <c r="AJ1624" s="227"/>
      <c r="AK1624" s="227"/>
      <c r="AL1624" s="227"/>
      <c r="AM1624" s="227"/>
      <c r="AN1624" s="227"/>
      <c r="AO1624" s="227"/>
      <c r="AP1624" s="228"/>
    </row>
    <row r="1625" spans="1:43" ht="12.75" outlineLevel="1" x14ac:dyDescent="0.2">
      <c r="A1625" s="501" t="s">
        <v>3</v>
      </c>
      <c r="B1625" s="501" t="s">
        <v>1328</v>
      </c>
      <c r="C1625" s="13">
        <v>1E-3</v>
      </c>
      <c r="D1625" s="11"/>
      <c r="E1625" s="503"/>
      <c r="F1625" s="227"/>
      <c r="G1625" s="227"/>
      <c r="H1625" s="18"/>
      <c r="I1625" s="232"/>
      <c r="L1625" s="233"/>
      <c r="M1625" s="352"/>
      <c r="N1625" s="225"/>
      <c r="O1625" s="233"/>
      <c r="P1625" s="352"/>
      <c r="R1625" s="226"/>
      <c r="S1625" s="226"/>
      <c r="T1625" s="227"/>
      <c r="U1625" s="227"/>
      <c r="V1625" s="227"/>
      <c r="W1625" s="227"/>
      <c r="X1625" s="227"/>
      <c r="Y1625" s="227"/>
      <c r="Z1625" s="227"/>
      <c r="AA1625" s="227"/>
      <c r="AB1625" s="227"/>
      <c r="AC1625" s="227"/>
      <c r="AD1625" s="227"/>
      <c r="AE1625" s="226"/>
      <c r="AF1625" s="227"/>
      <c r="AG1625" s="227"/>
      <c r="AH1625" s="227"/>
      <c r="AI1625" s="227"/>
      <c r="AJ1625" s="227"/>
      <c r="AK1625" s="227"/>
      <c r="AL1625" s="227"/>
      <c r="AM1625" s="227"/>
      <c r="AN1625" s="227"/>
      <c r="AO1625" s="227"/>
      <c r="AP1625" s="228"/>
    </row>
    <row r="1626" spans="1:43" ht="12.75" outlineLevel="1" x14ac:dyDescent="0.2">
      <c r="A1626" s="501" t="s">
        <v>3</v>
      </c>
      <c r="B1626" s="501" t="s">
        <v>1329</v>
      </c>
      <c r="C1626" s="13" t="s">
        <v>1330</v>
      </c>
      <c r="D1626" s="11"/>
      <c r="E1626" s="503"/>
    </row>
    <row r="1627" spans="1:43" ht="12.75" outlineLevel="1" x14ac:dyDescent="0.2">
      <c r="A1627" s="501" t="s">
        <v>3</v>
      </c>
      <c r="B1627" s="193" t="s">
        <v>1329</v>
      </c>
      <c r="C1627" s="13" t="s">
        <v>1331</v>
      </c>
      <c r="D1627" s="11"/>
      <c r="E1627" s="503"/>
    </row>
    <row r="1628" spans="1:43" ht="12.75" outlineLevel="1" x14ac:dyDescent="0.2">
      <c r="A1628" s="501" t="s">
        <v>3</v>
      </c>
      <c r="B1628" s="502" t="s">
        <v>1332</v>
      </c>
      <c r="D1628" s="11"/>
      <c r="E1628" s="503"/>
    </row>
    <row r="1629" spans="1:43" ht="12.75" outlineLevel="1" x14ac:dyDescent="0.2">
      <c r="A1629" s="501" t="s">
        <v>3</v>
      </c>
      <c r="B1629" s="504" t="s">
        <v>1332</v>
      </c>
      <c r="D1629" s="11"/>
      <c r="E1629" s="503"/>
    </row>
    <row r="1630" spans="1:43" ht="12.75" outlineLevel="1" x14ac:dyDescent="0.2">
      <c r="A1630" s="501" t="s">
        <v>3</v>
      </c>
      <c r="B1630" s="504" t="s">
        <v>1333</v>
      </c>
      <c r="C1630" s="4">
        <v>0</v>
      </c>
      <c r="D1630" s="11"/>
      <c r="E1630" s="503"/>
    </row>
    <row r="1631" spans="1:43" ht="12.75" outlineLevel="1" x14ac:dyDescent="0.2">
      <c r="A1631" s="501" t="s">
        <v>3</v>
      </c>
      <c r="B1631" s="504" t="s">
        <v>1334</v>
      </c>
      <c r="C1631" s="505" t="s">
        <v>3863</v>
      </c>
      <c r="D1631" s="11"/>
      <c r="E1631" s="503"/>
    </row>
    <row r="1632" spans="1:43" ht="12.75" outlineLevel="1" x14ac:dyDescent="0.2">
      <c r="A1632" s="501" t="s">
        <v>3</v>
      </c>
      <c r="B1632" s="504" t="s">
        <v>1335</v>
      </c>
      <c r="C1632" s="4" t="s">
        <v>3864</v>
      </c>
      <c r="D1632" s="11"/>
      <c r="E1632" s="503"/>
    </row>
    <row r="1633" spans="1:42" ht="12.75" outlineLevel="1" x14ac:dyDescent="0.2">
      <c r="A1633" s="501" t="s">
        <v>3</v>
      </c>
      <c r="B1633" s="504" t="s">
        <v>1336</v>
      </c>
      <c r="C1633" s="4" t="s">
        <v>3864</v>
      </c>
      <c r="D1633" s="11"/>
      <c r="E1633" s="503"/>
    </row>
    <row r="1634" spans="1:42" ht="12.75" outlineLevel="1" x14ac:dyDescent="0.2">
      <c r="A1634" s="501" t="s">
        <v>3</v>
      </c>
      <c r="B1634" s="504" t="s">
        <v>1337</v>
      </c>
      <c r="C1634" s="4" t="s">
        <v>3865</v>
      </c>
      <c r="D1634" s="11"/>
      <c r="E1634" s="503"/>
    </row>
    <row r="1635" spans="1:42" ht="12.75" outlineLevel="1" x14ac:dyDescent="0.2">
      <c r="A1635" s="501" t="s">
        <v>3</v>
      </c>
      <c r="B1635" s="504" t="s">
        <v>1338</v>
      </c>
      <c r="C1635" s="4" t="s">
        <v>3866</v>
      </c>
      <c r="D1635" s="11"/>
      <c r="E1635" s="503"/>
    </row>
    <row r="1636" spans="1:42" ht="12.75" outlineLevel="1" x14ac:dyDescent="0.2">
      <c r="A1636" s="501" t="s">
        <v>3</v>
      </c>
      <c r="B1636" s="504" t="s">
        <v>1339</v>
      </c>
      <c r="C1636" s="4" t="s">
        <v>3867</v>
      </c>
      <c r="D1636" s="11"/>
      <c r="E1636" s="503"/>
    </row>
    <row r="1637" spans="1:42" ht="12.75" outlineLevel="1" x14ac:dyDescent="0.2">
      <c r="A1637" s="501" t="s">
        <v>3</v>
      </c>
      <c r="B1637" s="504" t="s">
        <v>1340</v>
      </c>
      <c r="C1637" s="4" t="s">
        <v>3868</v>
      </c>
      <c r="D1637" s="11"/>
      <c r="E1637" s="503"/>
    </row>
    <row r="1638" spans="1:42" ht="12.75" outlineLevel="1" x14ac:dyDescent="0.2">
      <c r="A1638" s="501" t="s">
        <v>3</v>
      </c>
      <c r="B1638" s="195" t="s">
        <v>1341</v>
      </c>
      <c r="C1638" s="13" t="s">
        <v>3869</v>
      </c>
      <c r="D1638" s="11"/>
      <c r="E1638" s="503"/>
    </row>
    <row r="1639" spans="1:42" ht="12.75" outlineLevel="1" x14ac:dyDescent="0.2">
      <c r="A1639" s="501" t="s">
        <v>3</v>
      </c>
      <c r="B1639" s="195" t="s">
        <v>1342</v>
      </c>
      <c r="C1639" s="13" t="s">
        <v>353</v>
      </c>
      <c r="D1639" s="11"/>
      <c r="E1639" s="503"/>
    </row>
    <row r="1640" spans="1:42" ht="12.75" outlineLevel="1" x14ac:dyDescent="0.2">
      <c r="A1640" s="501" t="s">
        <v>3</v>
      </c>
      <c r="B1640" s="195" t="s">
        <v>1343</v>
      </c>
      <c r="C1640" s="13" t="s">
        <v>354</v>
      </c>
      <c r="D1640" s="11"/>
      <c r="E1640" s="503"/>
    </row>
    <row r="1641" spans="1:42" s="13" customFormat="1" ht="12.75" outlineLevel="1" x14ac:dyDescent="0.2">
      <c r="A1641" s="501" t="s">
        <v>3</v>
      </c>
      <c r="B1641" s="195" t="s">
        <v>1344</v>
      </c>
      <c r="C1641" s="13" t="s">
        <v>3870</v>
      </c>
      <c r="D1641" s="11"/>
      <c r="E1641" s="506"/>
      <c r="F1641" s="403"/>
      <c r="G1641" s="403"/>
      <c r="H1641" s="403"/>
      <c r="J1641" s="350"/>
      <c r="K1641" s="351"/>
      <c r="L1641" s="350"/>
      <c r="M1641" s="404"/>
      <c r="N1641" s="351"/>
      <c r="O1641" s="350"/>
      <c r="P1641" s="404"/>
      <c r="Q1641" s="353"/>
      <c r="R1641" s="459"/>
      <c r="S1641" s="459"/>
      <c r="T1641" s="443"/>
      <c r="U1641" s="443"/>
      <c r="V1641" s="443"/>
      <c r="W1641" s="443"/>
      <c r="X1641" s="443"/>
      <c r="Y1641" s="443"/>
      <c r="Z1641" s="443"/>
      <c r="AA1641" s="443"/>
      <c r="AB1641" s="443"/>
      <c r="AC1641" s="443"/>
      <c r="AD1641" s="443"/>
      <c r="AE1641" s="459"/>
      <c r="AF1641" s="443"/>
      <c r="AG1641" s="443"/>
      <c r="AH1641" s="443"/>
      <c r="AI1641" s="443"/>
      <c r="AJ1641" s="443"/>
      <c r="AK1641" s="443"/>
      <c r="AL1641" s="443"/>
      <c r="AM1641" s="443"/>
      <c r="AN1641" s="443"/>
      <c r="AO1641" s="443"/>
      <c r="AP1641" s="460"/>
    </row>
    <row r="1642" spans="1:42" s="13" customFormat="1" ht="12.75" outlineLevel="1" x14ac:dyDescent="0.2">
      <c r="A1642" s="501" t="s">
        <v>3</v>
      </c>
      <c r="B1642" s="195" t="s">
        <v>1345</v>
      </c>
      <c r="C1642" s="13" t="s">
        <v>1346</v>
      </c>
      <c r="D1642" s="11"/>
      <c r="E1642" s="506"/>
      <c r="F1642" s="403"/>
      <c r="G1642" s="403"/>
      <c r="H1642" s="403"/>
      <c r="J1642" s="350"/>
      <c r="K1642" s="351"/>
      <c r="L1642" s="350"/>
      <c r="M1642" s="404"/>
      <c r="N1642" s="351"/>
      <c r="O1642" s="350"/>
      <c r="P1642" s="404"/>
      <c r="Q1642" s="353"/>
      <c r="R1642" s="459"/>
      <c r="S1642" s="459"/>
      <c r="T1642" s="443"/>
      <c r="U1642" s="443"/>
      <c r="V1642" s="443"/>
      <c r="W1642" s="443"/>
      <c r="X1642" s="443"/>
      <c r="Y1642" s="443"/>
      <c r="Z1642" s="443"/>
      <c r="AA1642" s="443"/>
      <c r="AB1642" s="443"/>
      <c r="AC1642" s="443"/>
      <c r="AD1642" s="443"/>
      <c r="AE1642" s="459"/>
      <c r="AF1642" s="443"/>
      <c r="AG1642" s="443"/>
      <c r="AH1642" s="443"/>
      <c r="AI1642" s="443"/>
      <c r="AJ1642" s="443"/>
      <c r="AK1642" s="443"/>
      <c r="AL1642" s="443"/>
      <c r="AM1642" s="443"/>
      <c r="AN1642" s="443"/>
      <c r="AO1642" s="443"/>
      <c r="AP1642" s="460"/>
    </row>
    <row r="1643" spans="1:42" ht="12.75" outlineLevel="1" x14ac:dyDescent="0.2">
      <c r="A1643" s="501" t="s">
        <v>3</v>
      </c>
      <c r="B1643" s="504" t="s">
        <v>876</v>
      </c>
      <c r="D1643" s="11"/>
      <c r="E1643" s="503"/>
    </row>
    <row r="1644" spans="1:42" ht="12.75" outlineLevel="1" x14ac:dyDescent="0.2">
      <c r="A1644" s="501"/>
      <c r="B1644" s="504" t="s">
        <v>1347</v>
      </c>
      <c r="C1644" s="4" t="s">
        <v>1348</v>
      </c>
      <c r="D1644" s="11"/>
      <c r="E1644" s="503"/>
    </row>
    <row r="1645" spans="1:42" ht="12.75" outlineLevel="1" x14ac:dyDescent="0.2">
      <c r="A1645" s="501" t="s">
        <v>3</v>
      </c>
      <c r="B1645" s="195" t="s">
        <v>1349</v>
      </c>
      <c r="C1645" s="4" t="s">
        <v>1350</v>
      </c>
      <c r="D1645" s="11"/>
      <c r="E1645" s="503"/>
    </row>
    <row r="1646" spans="1:42" ht="15" customHeight="1" x14ac:dyDescent="0.2">
      <c r="A1646" s="6" t="s">
        <v>3</v>
      </c>
      <c r="B1646" s="4" t="s">
        <v>1351</v>
      </c>
    </row>
  </sheetData>
  <phoneticPr fontId="0" type="noConversion"/>
  <conditionalFormatting sqref="C4">
    <cfRule type="cellIs" dxfId="0" priority="1" stopIfTrue="1" operator="equal">
      <formula>"REPORT HAS ERRORS"</formula>
    </cfRule>
  </conditionalFormatting>
  <printOptions horizontalCentered="1"/>
  <pageMargins left="0.25" right="0.25" top="0.25" bottom="0.5" header="0.25" footer="0.25"/>
  <pageSetup scale="70" fitToHeight="0" orientation="portrait" r:id="rId1"/>
  <headerFooter alignWithMargins="0">
    <oddFooter>&amp;L&amp;8&amp;D&amp;C&amp;8Page &amp;P of &amp;N&amp;R&amp;6&amp;Z&amp;F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2:E27"/>
  <sheetViews>
    <sheetView workbookViewId="0">
      <selection activeCell="A26" sqref="A26"/>
    </sheetView>
  </sheetViews>
  <sheetFormatPr defaultColWidth="9.140625" defaultRowHeight="12.75" x14ac:dyDescent="0.2"/>
  <cols>
    <col min="1" max="1" width="18.28515625" style="7" bestFit="1" customWidth="1"/>
    <col min="2" max="2" width="2.140625" style="7" customWidth="1"/>
    <col min="3" max="3" width="44.42578125" style="7" customWidth="1"/>
    <col min="4" max="4" width="1.7109375" style="7" customWidth="1"/>
    <col min="5" max="5" width="45.7109375" style="1" customWidth="1"/>
    <col min="6" max="16384" width="9.140625" style="7"/>
  </cols>
  <sheetData>
    <row r="2" spans="1:3" x14ac:dyDescent="0.2">
      <c r="A2" s="7" t="s">
        <v>7</v>
      </c>
      <c r="C2" s="2" t="s">
        <v>882</v>
      </c>
    </row>
    <row r="3" spans="1:3" x14ac:dyDescent="0.2">
      <c r="A3" s="7" t="s">
        <v>8</v>
      </c>
      <c r="C3" s="2" t="s">
        <v>15</v>
      </c>
    </row>
    <row r="4" spans="1:3" x14ac:dyDescent="0.2">
      <c r="A4" s="7" t="s">
        <v>9</v>
      </c>
      <c r="C4" s="2" t="s">
        <v>17</v>
      </c>
    </row>
    <row r="5" spans="1:3" x14ac:dyDescent="0.2">
      <c r="A5" s="7" t="s">
        <v>10</v>
      </c>
      <c r="C5" s="2" t="s">
        <v>5</v>
      </c>
    </row>
    <row r="6" spans="1:3" x14ac:dyDescent="0.2">
      <c r="A6" s="7" t="s">
        <v>11</v>
      </c>
      <c r="C6" s="2" t="s">
        <v>16</v>
      </c>
    </row>
    <row r="7" spans="1:3" x14ac:dyDescent="0.2">
      <c r="A7" s="7" t="s">
        <v>12</v>
      </c>
      <c r="C7" s="3" t="s">
        <v>16</v>
      </c>
    </row>
    <row r="8" spans="1:3" x14ac:dyDescent="0.2">
      <c r="A8" s="7" t="s">
        <v>13</v>
      </c>
      <c r="C8" s="2" t="s">
        <v>18</v>
      </c>
    </row>
    <row r="9" spans="1:3" x14ac:dyDescent="0.2">
      <c r="A9" s="7" t="s">
        <v>14</v>
      </c>
      <c r="C9" s="2" t="s">
        <v>57</v>
      </c>
    </row>
    <row r="10" spans="1:3" ht="11.25" customHeight="1" x14ac:dyDescent="0.2">
      <c r="C10" s="2"/>
    </row>
    <row r="11" spans="1:3" ht="11.25" customHeight="1" x14ac:dyDescent="0.2">
      <c r="C11" s="2"/>
    </row>
    <row r="12" spans="1:3" ht="11.25" customHeight="1" x14ac:dyDescent="0.2">
      <c r="C12" s="2"/>
    </row>
    <row r="13" spans="1:3" ht="11.25" customHeight="1" x14ac:dyDescent="0.2">
      <c r="C13" s="2"/>
    </row>
    <row r="14" spans="1:3" ht="11.25" customHeight="1" x14ac:dyDescent="0.2">
      <c r="C14" s="2"/>
    </row>
    <row r="15" spans="1:3" ht="11.25" customHeight="1" x14ac:dyDescent="0.2">
      <c r="C15" s="2"/>
    </row>
    <row r="16" spans="1:3" ht="11.25" customHeight="1" x14ac:dyDescent="0.2"/>
    <row r="17" spans="1:5" ht="11.25" customHeight="1" x14ac:dyDescent="0.2"/>
    <row r="18" spans="1:5" ht="11.25" customHeight="1" x14ac:dyDescent="0.2">
      <c r="A18" s="8">
        <v>42606</v>
      </c>
      <c r="C18" s="7" t="s">
        <v>2</v>
      </c>
      <c r="E18" s="1" t="s">
        <v>23</v>
      </c>
    </row>
    <row r="19" spans="1:5" ht="11.25" customHeight="1" x14ac:dyDescent="0.2">
      <c r="A19" s="8">
        <v>42747</v>
      </c>
      <c r="C19" s="7" t="s">
        <v>2</v>
      </c>
      <c r="E19" s="1" t="s">
        <v>56</v>
      </c>
    </row>
    <row r="20" spans="1:5" ht="11.25" customHeight="1" x14ac:dyDescent="0.2"/>
    <row r="21" spans="1:5" ht="11.25" customHeight="1" x14ac:dyDescent="0.2">
      <c r="A21" s="7" t="s">
        <v>58</v>
      </c>
      <c r="C21" s="7" t="s">
        <v>2</v>
      </c>
      <c r="E21" s="1" t="s">
        <v>59</v>
      </c>
    </row>
    <row r="22" spans="1:5" ht="11.25" customHeight="1" x14ac:dyDescent="0.2"/>
    <row r="23" spans="1:5" ht="11.25" customHeight="1" x14ac:dyDescent="0.2">
      <c r="A23" s="7" t="s">
        <v>60</v>
      </c>
      <c r="C23" s="7" t="s">
        <v>2</v>
      </c>
      <c r="E23" s="1" t="s">
        <v>61</v>
      </c>
    </row>
    <row r="24" spans="1:5" ht="11.25" customHeight="1" x14ac:dyDescent="0.2"/>
    <row r="25" spans="1:5" x14ac:dyDescent="0.2">
      <c r="A25" s="7" t="s">
        <v>877</v>
      </c>
      <c r="C25" s="7" t="s">
        <v>2</v>
      </c>
      <c r="E25" s="1" t="s">
        <v>878</v>
      </c>
    </row>
    <row r="26" spans="1:5" ht="38.25" x14ac:dyDescent="0.2">
      <c r="A26" s="202" t="s">
        <v>884</v>
      </c>
      <c r="C26" s="7" t="s">
        <v>2</v>
      </c>
      <c r="E26" s="1" t="s">
        <v>885</v>
      </c>
    </row>
    <row r="27" spans="1:5" x14ac:dyDescent="0.2">
      <c r="A27" s="199">
        <v>43221</v>
      </c>
      <c r="C27" s="200" t="s">
        <v>2</v>
      </c>
      <c r="E27" s="201" t="s">
        <v>883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8" tint="0.39997558519241921"/>
  </sheetPr>
  <dimension ref="A1:AF299"/>
  <sheetViews>
    <sheetView zoomScaleNormal="100" workbookViewId="0"/>
  </sheetViews>
  <sheetFormatPr defaultRowHeight="12.75" x14ac:dyDescent="0.2"/>
  <cols>
    <col min="1" max="1" width="4.28515625" customWidth="1"/>
    <col min="2" max="3" width="7.140625" customWidth="1"/>
    <col min="4" max="4" width="4" customWidth="1"/>
    <col min="5" max="12" width="3.7109375" customWidth="1"/>
    <col min="13" max="14" width="7" customWidth="1"/>
    <col min="17" max="17" width="26" customWidth="1"/>
    <col min="21" max="22" width="3.140625" customWidth="1"/>
  </cols>
  <sheetData>
    <row r="1" spans="1:32" ht="18" x14ac:dyDescent="0.25">
      <c r="A1" s="105"/>
      <c r="B1" s="105"/>
      <c r="C1" s="106"/>
      <c r="D1" s="107"/>
      <c r="E1" s="108" t="s">
        <v>426</v>
      </c>
      <c r="F1" s="109"/>
      <c r="G1" s="109"/>
      <c r="H1" s="110"/>
      <c r="I1" s="111"/>
      <c r="J1" s="112"/>
      <c r="K1" s="113"/>
      <c r="L1" s="111"/>
      <c r="M1" s="111"/>
      <c r="N1" s="111"/>
      <c r="O1" s="111"/>
      <c r="P1" s="114" t="s">
        <v>874</v>
      </c>
      <c r="R1" s="26"/>
      <c r="S1" s="26"/>
      <c r="T1" s="26"/>
      <c r="U1" s="26"/>
      <c r="V1" s="27"/>
      <c r="W1" s="28" t="s">
        <v>67</v>
      </c>
      <c r="X1" s="29"/>
      <c r="Y1" s="30"/>
      <c r="Z1" s="31"/>
      <c r="AA1" s="32"/>
      <c r="AB1" s="33"/>
      <c r="AC1" s="34"/>
      <c r="AD1" s="34"/>
      <c r="AE1" s="34"/>
      <c r="AF1" s="35" t="s">
        <v>875</v>
      </c>
    </row>
    <row r="2" spans="1:32" x14ac:dyDescent="0.2">
      <c r="A2" s="116" t="s">
        <v>68</v>
      </c>
      <c r="B2" s="116" t="s">
        <v>69</v>
      </c>
      <c r="C2" s="116" t="s">
        <v>427</v>
      </c>
      <c r="D2" s="117"/>
      <c r="E2" s="118" t="s">
        <v>428</v>
      </c>
      <c r="F2" s="119" t="s">
        <v>429</v>
      </c>
      <c r="G2" s="87" t="s">
        <v>430</v>
      </c>
      <c r="H2" s="120" t="s">
        <v>431</v>
      </c>
      <c r="I2" s="121" t="s">
        <v>432</v>
      </c>
      <c r="J2" s="82" t="s">
        <v>433</v>
      </c>
      <c r="K2" s="87" t="s">
        <v>434</v>
      </c>
      <c r="L2" s="87" t="s">
        <v>435</v>
      </c>
      <c r="M2" s="87"/>
      <c r="N2" s="122"/>
      <c r="O2" s="123"/>
      <c r="P2" s="124"/>
      <c r="R2" s="36" t="s">
        <v>68</v>
      </c>
      <c r="S2" s="37" t="s">
        <v>69</v>
      </c>
      <c r="T2" s="36" t="s">
        <v>70</v>
      </c>
      <c r="U2" s="36"/>
      <c r="V2" s="38"/>
      <c r="W2" s="38"/>
      <c r="X2" s="39"/>
      <c r="Y2" s="39"/>
      <c r="Z2" s="39"/>
      <c r="AA2" s="39"/>
      <c r="AB2" s="39"/>
      <c r="AC2" s="39"/>
      <c r="AD2" s="38"/>
      <c r="AE2" s="38"/>
      <c r="AF2" s="39"/>
    </row>
    <row r="3" spans="1:32" x14ac:dyDescent="0.2">
      <c r="A3" s="116"/>
      <c r="B3" s="116"/>
      <c r="C3" s="125"/>
      <c r="D3" s="117"/>
      <c r="E3" s="118"/>
      <c r="F3" s="119"/>
      <c r="G3" s="87"/>
      <c r="H3" s="120"/>
      <c r="I3" s="121"/>
      <c r="J3" s="82"/>
      <c r="K3" s="87"/>
      <c r="L3" s="87"/>
      <c r="M3" s="87"/>
      <c r="N3" s="122"/>
      <c r="O3" s="123"/>
      <c r="P3" s="124"/>
      <c r="R3" s="36"/>
      <c r="S3" s="36"/>
      <c r="T3" s="36"/>
      <c r="U3" s="36"/>
      <c r="V3" s="38"/>
      <c r="W3" s="38"/>
      <c r="X3" s="38"/>
      <c r="Y3" s="40"/>
      <c r="Z3" s="38"/>
      <c r="AA3" s="39"/>
      <c r="AB3" s="39"/>
      <c r="AC3" s="39"/>
      <c r="AD3" s="38"/>
      <c r="AE3" s="38"/>
      <c r="AF3" s="39"/>
    </row>
    <row r="4" spans="1:32" ht="15.75" x14ac:dyDescent="0.25">
      <c r="A4" s="126"/>
      <c r="B4" s="126"/>
      <c r="C4" s="126"/>
      <c r="D4" s="127" t="s">
        <v>436</v>
      </c>
      <c r="E4" s="122"/>
      <c r="F4" s="128"/>
      <c r="G4" s="128"/>
      <c r="H4" s="122"/>
      <c r="I4" s="129"/>
      <c r="J4" s="130"/>
      <c r="K4" s="130"/>
      <c r="L4" s="81"/>
      <c r="M4" s="131"/>
      <c r="N4" s="132"/>
      <c r="O4" s="128"/>
      <c r="P4" s="128"/>
      <c r="R4" s="41" t="s">
        <v>71</v>
      </c>
      <c r="S4" s="41" t="s">
        <v>72</v>
      </c>
      <c r="T4" s="41" t="s">
        <v>73</v>
      </c>
      <c r="U4" s="42"/>
      <c r="V4" s="43" t="s">
        <v>74</v>
      </c>
      <c r="W4" s="44"/>
      <c r="X4" s="45"/>
      <c r="Y4" s="46"/>
      <c r="Z4" s="47"/>
      <c r="AA4" s="38"/>
      <c r="AB4" s="48"/>
      <c r="AC4" s="49"/>
      <c r="AD4" s="38"/>
      <c r="AE4" s="38"/>
      <c r="AF4" s="50" t="s">
        <v>44</v>
      </c>
    </row>
    <row r="5" spans="1:32" x14ac:dyDescent="0.2">
      <c r="A5" s="133" t="s">
        <v>437</v>
      </c>
      <c r="B5" s="133" t="s">
        <v>438</v>
      </c>
      <c r="C5" s="133" t="s">
        <v>439</v>
      </c>
      <c r="D5" s="117"/>
      <c r="E5" s="134" t="s">
        <v>74</v>
      </c>
      <c r="F5" s="128"/>
      <c r="G5" s="128"/>
      <c r="H5" s="122"/>
      <c r="I5" s="129"/>
      <c r="J5" s="130"/>
      <c r="K5" s="130"/>
      <c r="L5" s="81"/>
      <c r="M5" s="122"/>
      <c r="N5" s="135"/>
      <c r="O5" s="122"/>
      <c r="P5" s="50" t="s">
        <v>44</v>
      </c>
      <c r="R5" s="51"/>
      <c r="S5" s="51"/>
      <c r="T5" s="51"/>
      <c r="U5" s="51"/>
      <c r="V5" s="52"/>
      <c r="W5" s="53" t="s">
        <v>75</v>
      </c>
      <c r="X5" s="54"/>
      <c r="Y5" s="54"/>
      <c r="Z5" s="54"/>
      <c r="AA5" s="54"/>
      <c r="AB5" s="54"/>
      <c r="AC5" s="54"/>
      <c r="AD5" s="54"/>
      <c r="AF5" s="50"/>
    </row>
    <row r="6" spans="1:32" x14ac:dyDescent="0.2">
      <c r="A6" s="136"/>
      <c r="B6" s="136"/>
      <c r="C6" s="136"/>
      <c r="D6" s="117"/>
      <c r="E6" s="137"/>
      <c r="F6" s="138" t="s">
        <v>440</v>
      </c>
      <c r="G6" s="134"/>
      <c r="H6" s="134"/>
      <c r="I6" s="139"/>
      <c r="J6" s="82"/>
      <c r="K6" s="82"/>
      <c r="L6" s="99"/>
      <c r="M6" s="87"/>
      <c r="N6" s="87"/>
      <c r="O6" s="87"/>
      <c r="P6" s="50"/>
      <c r="R6" s="51"/>
      <c r="S6" s="51"/>
      <c r="T6" s="51"/>
      <c r="U6" s="51"/>
      <c r="V6" s="52"/>
      <c r="W6" s="53" t="s">
        <v>76</v>
      </c>
      <c r="X6" s="54"/>
      <c r="Y6" s="54"/>
      <c r="Z6" s="54"/>
      <c r="AA6" s="54"/>
      <c r="AB6" s="54"/>
      <c r="AC6" s="54"/>
      <c r="AD6" s="54"/>
      <c r="AF6" s="50"/>
    </row>
    <row r="7" spans="1:32" x14ac:dyDescent="0.2">
      <c r="A7" s="136"/>
      <c r="B7" s="136"/>
      <c r="C7" s="136"/>
      <c r="D7" s="117"/>
      <c r="E7" s="137"/>
      <c r="F7" s="138" t="s">
        <v>441</v>
      </c>
      <c r="G7" s="134"/>
      <c r="H7" s="134"/>
      <c r="I7" s="139"/>
      <c r="J7" s="82"/>
      <c r="K7" s="82"/>
      <c r="L7" s="99"/>
      <c r="M7" s="87"/>
      <c r="N7" s="87"/>
      <c r="O7" s="87"/>
      <c r="P7" s="50"/>
      <c r="R7" s="51"/>
      <c r="S7" s="51"/>
      <c r="T7" s="51"/>
      <c r="U7" s="51"/>
      <c r="V7" s="52"/>
      <c r="W7" s="53" t="s">
        <v>77</v>
      </c>
      <c r="X7" s="54"/>
      <c r="Y7" s="54"/>
      <c r="Z7" s="54"/>
      <c r="AA7" s="54"/>
      <c r="AB7" s="54"/>
      <c r="AC7" s="54"/>
      <c r="AD7" s="54"/>
      <c r="AF7" s="50"/>
    </row>
    <row r="8" spans="1:32" x14ac:dyDescent="0.2">
      <c r="A8" s="133" t="s">
        <v>442</v>
      </c>
      <c r="B8" s="133" t="s">
        <v>443</v>
      </c>
      <c r="C8" s="133" t="s">
        <v>444</v>
      </c>
      <c r="D8" s="117"/>
      <c r="E8" s="122"/>
      <c r="F8" s="138" t="s">
        <v>445</v>
      </c>
      <c r="G8" s="138"/>
      <c r="H8" s="134"/>
      <c r="I8" s="87"/>
      <c r="J8" s="82"/>
      <c r="K8" s="82"/>
      <c r="L8" s="99"/>
      <c r="M8" s="87"/>
      <c r="N8" s="87"/>
      <c r="O8" s="87"/>
      <c r="P8" s="50" t="s">
        <v>41</v>
      </c>
      <c r="R8" s="51"/>
      <c r="S8" s="51"/>
      <c r="T8" s="51"/>
      <c r="U8" s="51"/>
      <c r="V8" s="52"/>
      <c r="W8" s="53" t="s">
        <v>78</v>
      </c>
      <c r="X8" s="54"/>
      <c r="Y8" s="54"/>
      <c r="Z8" s="54"/>
      <c r="AA8" s="54"/>
      <c r="AB8" s="54"/>
      <c r="AC8" s="54"/>
      <c r="AD8" s="54"/>
      <c r="AF8" s="50"/>
    </row>
    <row r="9" spans="1:32" x14ac:dyDescent="0.2">
      <c r="A9" s="117"/>
      <c r="B9" s="117"/>
      <c r="C9" s="117"/>
      <c r="D9" s="117"/>
      <c r="E9" s="137"/>
      <c r="F9" s="128"/>
      <c r="G9" s="138" t="s">
        <v>446</v>
      </c>
      <c r="H9" s="140"/>
      <c r="I9" s="141"/>
      <c r="J9" s="82"/>
      <c r="K9" s="82"/>
      <c r="L9" s="99"/>
      <c r="M9" s="87"/>
      <c r="N9" s="87"/>
      <c r="O9" s="87"/>
      <c r="P9" s="50"/>
      <c r="R9" s="51"/>
      <c r="S9" s="51"/>
      <c r="T9" s="51"/>
      <c r="U9" s="51"/>
      <c r="V9" s="52"/>
      <c r="W9" s="53" t="s">
        <v>79</v>
      </c>
      <c r="X9" s="54"/>
      <c r="Y9" s="54"/>
      <c r="Z9" s="54"/>
      <c r="AA9" s="54"/>
      <c r="AB9" s="54"/>
      <c r="AC9" s="54"/>
      <c r="AD9" s="54"/>
      <c r="AF9" s="50"/>
    </row>
    <row r="10" spans="1:32" x14ac:dyDescent="0.2">
      <c r="A10" s="142"/>
      <c r="B10" s="142"/>
      <c r="C10" s="142"/>
      <c r="D10" s="117"/>
      <c r="E10" s="122"/>
      <c r="F10" s="138"/>
      <c r="G10" s="138" t="s">
        <v>447</v>
      </c>
      <c r="H10" s="143"/>
      <c r="I10" s="144"/>
      <c r="J10" s="82"/>
      <c r="K10" s="82"/>
      <c r="L10" s="87"/>
      <c r="M10" s="87"/>
      <c r="N10" s="145"/>
      <c r="O10" s="144"/>
      <c r="P10" s="50"/>
      <c r="R10" s="51"/>
      <c r="S10" s="51"/>
      <c r="T10" s="51"/>
      <c r="U10" s="51"/>
      <c r="V10" s="52"/>
      <c r="W10" s="53" t="s">
        <v>80</v>
      </c>
      <c r="X10" s="54"/>
      <c r="Y10" s="54"/>
      <c r="Z10" s="54"/>
      <c r="AA10" s="54"/>
      <c r="AB10" s="54"/>
      <c r="AC10" s="54"/>
      <c r="AD10" s="54"/>
      <c r="AF10" s="50"/>
    </row>
    <row r="11" spans="1:32" x14ac:dyDescent="0.2">
      <c r="A11" s="142"/>
      <c r="B11" s="142"/>
      <c r="C11" s="142"/>
      <c r="D11" s="117"/>
      <c r="E11" s="122"/>
      <c r="F11" s="128"/>
      <c r="G11" s="128"/>
      <c r="H11" s="143" t="s">
        <v>448</v>
      </c>
      <c r="I11" s="144"/>
      <c r="J11" s="82"/>
      <c r="K11" s="82"/>
      <c r="L11" s="87"/>
      <c r="M11" s="87"/>
      <c r="N11" s="145"/>
      <c r="O11" s="144"/>
      <c r="P11" s="50"/>
      <c r="R11" s="51"/>
      <c r="S11" s="51"/>
      <c r="T11" s="51"/>
      <c r="U11" s="51"/>
      <c r="V11" s="52"/>
      <c r="W11" s="53" t="s">
        <v>81</v>
      </c>
      <c r="X11" s="54"/>
      <c r="Y11" s="54"/>
      <c r="Z11" s="54"/>
      <c r="AA11" s="54"/>
      <c r="AB11" s="54"/>
      <c r="AC11" s="54"/>
      <c r="AD11" s="54"/>
      <c r="AF11" s="50"/>
    </row>
    <row r="12" spans="1:32" x14ac:dyDescent="0.2">
      <c r="A12" s="133" t="s">
        <v>449</v>
      </c>
      <c r="B12" s="133" t="s">
        <v>450</v>
      </c>
      <c r="C12" s="133" t="s">
        <v>451</v>
      </c>
      <c r="D12" s="117"/>
      <c r="E12" s="122"/>
      <c r="F12" s="128"/>
      <c r="G12" s="128"/>
      <c r="H12" s="140" t="s">
        <v>452</v>
      </c>
      <c r="I12" s="98"/>
      <c r="J12" s="87"/>
      <c r="K12" s="82"/>
      <c r="L12" s="87"/>
      <c r="M12" s="87"/>
      <c r="N12" s="145"/>
      <c r="O12" s="144"/>
      <c r="P12" s="50" t="s">
        <v>25</v>
      </c>
      <c r="R12" s="51"/>
      <c r="S12" s="51"/>
      <c r="T12" s="51"/>
      <c r="U12" s="51"/>
      <c r="V12" s="52"/>
      <c r="W12" s="53" t="s">
        <v>82</v>
      </c>
      <c r="X12" s="54"/>
      <c r="Y12" s="54"/>
      <c r="Z12" s="54"/>
      <c r="AA12" s="54"/>
      <c r="AB12" s="54"/>
      <c r="AC12" s="54"/>
      <c r="AD12" s="54"/>
      <c r="AF12" s="50"/>
    </row>
    <row r="13" spans="1:32" x14ac:dyDescent="0.2">
      <c r="A13" s="136"/>
      <c r="B13" s="136"/>
      <c r="C13" s="136"/>
      <c r="D13" s="117"/>
      <c r="E13" s="122"/>
      <c r="F13" s="128"/>
      <c r="G13" s="128"/>
      <c r="H13" s="140"/>
      <c r="I13" s="87" t="s">
        <v>453</v>
      </c>
      <c r="J13" s="87"/>
      <c r="K13" s="82"/>
      <c r="L13" s="87"/>
      <c r="M13" s="87"/>
      <c r="N13" s="87"/>
      <c r="O13" s="144"/>
      <c r="P13" s="50"/>
      <c r="R13" s="51"/>
      <c r="S13" s="51"/>
      <c r="T13" s="51"/>
      <c r="U13" s="51"/>
      <c r="V13" s="52"/>
      <c r="W13" s="53" t="s">
        <v>83</v>
      </c>
      <c r="X13" s="54"/>
      <c r="Y13" s="54"/>
      <c r="Z13" s="54"/>
      <c r="AA13" s="54"/>
      <c r="AB13" s="54"/>
      <c r="AC13" s="54"/>
      <c r="AD13" s="54"/>
      <c r="AF13" s="50"/>
    </row>
    <row r="14" spans="1:32" x14ac:dyDescent="0.2">
      <c r="A14" s="136"/>
      <c r="B14" s="136"/>
      <c r="C14" s="136"/>
      <c r="D14" s="117"/>
      <c r="E14" s="122"/>
      <c r="F14" s="128"/>
      <c r="G14" s="128"/>
      <c r="H14" s="140"/>
      <c r="I14" s="87" t="s">
        <v>454</v>
      </c>
      <c r="J14" s="87"/>
      <c r="K14" s="82"/>
      <c r="L14" s="87"/>
      <c r="M14" s="87"/>
      <c r="N14" s="87"/>
      <c r="O14" s="144"/>
      <c r="P14" s="50"/>
      <c r="R14" s="51"/>
      <c r="S14" s="51"/>
      <c r="T14" s="51"/>
      <c r="U14" s="51"/>
      <c r="V14" s="52"/>
      <c r="W14" s="53" t="s">
        <v>84</v>
      </c>
      <c r="X14" s="54"/>
      <c r="Y14" s="54"/>
      <c r="Z14" s="54"/>
      <c r="AA14" s="54"/>
      <c r="AB14" s="54"/>
      <c r="AC14" s="54"/>
      <c r="AD14" s="54"/>
      <c r="AF14" s="50"/>
    </row>
    <row r="15" spans="1:32" x14ac:dyDescent="0.2">
      <c r="A15" s="136"/>
      <c r="B15" s="136"/>
      <c r="C15" s="136"/>
      <c r="D15" s="117"/>
      <c r="E15" s="122"/>
      <c r="F15" s="128"/>
      <c r="G15" s="128"/>
      <c r="H15" s="140"/>
      <c r="I15" s="87" t="s">
        <v>455</v>
      </c>
      <c r="J15" s="87"/>
      <c r="K15" s="82"/>
      <c r="L15" s="87"/>
      <c r="M15" s="87"/>
      <c r="N15" s="87"/>
      <c r="O15" s="144"/>
      <c r="P15" s="50"/>
      <c r="R15" s="51"/>
      <c r="S15" s="51"/>
      <c r="T15" s="51"/>
      <c r="U15" s="51"/>
      <c r="V15" s="52"/>
      <c r="W15" s="53" t="s">
        <v>85</v>
      </c>
      <c r="X15" s="54"/>
      <c r="Y15" s="54"/>
      <c r="Z15" s="54"/>
      <c r="AA15" s="54"/>
      <c r="AB15" s="54"/>
      <c r="AC15" s="54"/>
      <c r="AD15" s="54"/>
      <c r="AF15" s="50"/>
    </row>
    <row r="16" spans="1:32" x14ac:dyDescent="0.2">
      <c r="A16" s="136"/>
      <c r="B16" s="136"/>
      <c r="C16" s="136"/>
      <c r="D16" s="117"/>
      <c r="E16" s="122"/>
      <c r="F16" s="128"/>
      <c r="G16" s="128"/>
      <c r="H16" s="140"/>
      <c r="I16" s="87" t="s">
        <v>456</v>
      </c>
      <c r="J16" s="87"/>
      <c r="K16" s="82"/>
      <c r="L16" s="87"/>
      <c r="M16" s="87"/>
      <c r="N16" s="87"/>
      <c r="O16" s="144"/>
      <c r="P16" s="50"/>
      <c r="R16" s="51"/>
      <c r="S16" s="51"/>
      <c r="T16" s="51"/>
      <c r="U16" s="51"/>
      <c r="V16" s="52"/>
      <c r="W16" s="53" t="s">
        <v>86</v>
      </c>
      <c r="X16" s="54"/>
      <c r="Y16" s="54"/>
      <c r="Z16" s="54"/>
      <c r="AA16" s="54"/>
      <c r="AB16" s="54"/>
      <c r="AC16" s="54"/>
      <c r="AD16" s="54"/>
      <c r="AF16" s="50"/>
    </row>
    <row r="17" spans="1:32" x14ac:dyDescent="0.2">
      <c r="A17" s="136"/>
      <c r="B17" s="136"/>
      <c r="C17" s="136"/>
      <c r="D17" s="117"/>
      <c r="E17" s="122"/>
      <c r="F17" s="128"/>
      <c r="G17" s="128"/>
      <c r="H17" s="140"/>
      <c r="I17" s="99" t="s">
        <v>457</v>
      </c>
      <c r="J17" s="98"/>
      <c r="K17" s="82"/>
      <c r="L17" s="87"/>
      <c r="M17" s="87"/>
      <c r="N17" s="87"/>
      <c r="O17" s="144"/>
      <c r="P17" s="50" t="s">
        <v>291</v>
      </c>
      <c r="R17" s="51"/>
      <c r="S17" s="51"/>
      <c r="T17" s="51"/>
      <c r="U17" s="51"/>
      <c r="V17" s="52"/>
      <c r="W17" s="55" t="s">
        <v>87</v>
      </c>
      <c r="X17" s="54"/>
      <c r="Y17" s="54"/>
      <c r="Z17" s="54"/>
      <c r="AA17" s="54"/>
      <c r="AB17" s="54"/>
      <c r="AC17" s="54"/>
      <c r="AD17" s="54"/>
      <c r="AF17" s="50"/>
    </row>
    <row r="18" spans="1:32" x14ac:dyDescent="0.2">
      <c r="A18" s="136"/>
      <c r="B18" s="136"/>
      <c r="C18" s="136"/>
      <c r="D18" s="117"/>
      <c r="E18" s="122"/>
      <c r="F18" s="128"/>
      <c r="G18" s="128"/>
      <c r="H18" s="140"/>
      <c r="I18" s="87"/>
      <c r="J18" s="87" t="s">
        <v>458</v>
      </c>
      <c r="K18" s="82"/>
      <c r="L18" s="87"/>
      <c r="M18" s="87"/>
      <c r="N18" s="87"/>
      <c r="O18" s="144"/>
      <c r="P18" s="50"/>
      <c r="R18" s="51"/>
      <c r="S18" s="51"/>
      <c r="T18" s="51"/>
      <c r="U18" s="51"/>
      <c r="V18" s="52"/>
      <c r="W18" s="55" t="s">
        <v>871</v>
      </c>
      <c r="X18" s="54"/>
      <c r="Y18" s="54"/>
      <c r="Z18" s="54"/>
      <c r="AA18" s="54"/>
      <c r="AB18" s="54"/>
      <c r="AC18" s="54"/>
      <c r="AD18" s="54"/>
      <c r="AF18" s="50"/>
    </row>
    <row r="19" spans="1:32" x14ac:dyDescent="0.2">
      <c r="A19" s="136"/>
      <c r="B19" s="136"/>
      <c r="C19" s="136"/>
      <c r="D19" s="117"/>
      <c r="E19" s="122"/>
      <c r="F19" s="128"/>
      <c r="G19" s="128"/>
      <c r="H19" s="140"/>
      <c r="I19" s="87"/>
      <c r="J19" s="87" t="s">
        <v>459</v>
      </c>
      <c r="K19" s="82"/>
      <c r="L19" s="87"/>
      <c r="M19" s="87"/>
      <c r="N19" s="87"/>
      <c r="O19" s="144"/>
      <c r="P19" s="50"/>
      <c r="R19" s="41" t="s">
        <v>88</v>
      </c>
      <c r="S19" s="41" t="s">
        <v>89</v>
      </c>
      <c r="T19" s="41" t="s">
        <v>90</v>
      </c>
      <c r="U19" s="42"/>
      <c r="V19" s="52"/>
      <c r="W19" s="56" t="s">
        <v>91</v>
      </c>
      <c r="X19" s="54"/>
      <c r="Y19" s="54"/>
      <c r="Z19" s="54"/>
      <c r="AA19" s="54"/>
      <c r="AB19" s="54"/>
      <c r="AC19" s="54"/>
      <c r="AD19" s="54"/>
      <c r="AF19" s="50" t="s">
        <v>92</v>
      </c>
    </row>
    <row r="20" spans="1:32" x14ac:dyDescent="0.2">
      <c r="A20" s="136"/>
      <c r="B20" s="136"/>
      <c r="C20" s="136"/>
      <c r="D20" s="117"/>
      <c r="E20" s="122"/>
      <c r="F20" s="128"/>
      <c r="G20" s="128"/>
      <c r="H20" s="140"/>
      <c r="I20" s="87"/>
      <c r="J20" s="87" t="s">
        <v>460</v>
      </c>
      <c r="K20" s="82"/>
      <c r="L20" s="87"/>
      <c r="M20" s="87"/>
      <c r="N20" s="87"/>
      <c r="O20" s="144"/>
      <c r="P20" s="50" t="s">
        <v>461</v>
      </c>
      <c r="R20" s="51"/>
      <c r="S20" s="51"/>
      <c r="T20" s="51"/>
      <c r="U20" s="51"/>
      <c r="V20" s="52"/>
      <c r="W20" s="53"/>
      <c r="X20" s="57" t="s">
        <v>93</v>
      </c>
      <c r="Y20" s="54"/>
      <c r="Z20" s="54"/>
      <c r="AA20" s="54"/>
      <c r="AB20" s="54"/>
      <c r="AC20" s="54"/>
      <c r="AD20" s="54"/>
      <c r="AF20" s="50"/>
    </row>
    <row r="21" spans="1:32" x14ac:dyDescent="0.2">
      <c r="A21" s="136"/>
      <c r="B21" s="136"/>
      <c r="C21" s="136"/>
      <c r="D21" s="117"/>
      <c r="E21" s="122"/>
      <c r="F21" s="128"/>
      <c r="G21" s="128"/>
      <c r="H21" s="140"/>
      <c r="I21" s="87"/>
      <c r="J21" s="87"/>
      <c r="K21" s="82" t="s">
        <v>462</v>
      </c>
      <c r="L21" s="87"/>
      <c r="M21" s="87"/>
      <c r="N21" s="87"/>
      <c r="O21" s="144"/>
      <c r="P21" s="50"/>
      <c r="R21" s="51"/>
      <c r="S21" s="51"/>
      <c r="T21" s="51"/>
      <c r="U21" s="51"/>
      <c r="V21" s="52"/>
      <c r="W21" s="53"/>
      <c r="X21" s="57" t="s">
        <v>94</v>
      </c>
      <c r="Y21" s="54"/>
      <c r="Z21" s="54"/>
      <c r="AA21" s="54"/>
      <c r="AB21" s="54"/>
      <c r="AC21" s="54"/>
      <c r="AD21" s="54"/>
      <c r="AF21" s="50"/>
    </row>
    <row r="22" spans="1:32" x14ac:dyDescent="0.2">
      <c r="A22" s="136"/>
      <c r="B22" s="136"/>
      <c r="C22" s="136"/>
      <c r="D22" s="117"/>
      <c r="E22" s="122"/>
      <c r="F22" s="128"/>
      <c r="G22" s="128"/>
      <c r="H22" s="140"/>
      <c r="I22" s="87"/>
      <c r="J22" s="126"/>
      <c r="K22" s="87" t="s">
        <v>463</v>
      </c>
      <c r="L22" s="82"/>
      <c r="M22" s="87"/>
      <c r="N22" s="87"/>
      <c r="O22" s="144"/>
      <c r="P22" s="50"/>
      <c r="R22" s="51"/>
      <c r="S22" s="51"/>
      <c r="T22" s="51"/>
      <c r="U22" s="51"/>
      <c r="V22" s="52"/>
      <c r="W22" s="53"/>
      <c r="X22" s="57" t="s">
        <v>95</v>
      </c>
      <c r="Y22" s="54"/>
      <c r="Z22" s="54"/>
      <c r="AA22" s="54"/>
      <c r="AB22" s="54"/>
      <c r="AC22" s="54"/>
      <c r="AD22" s="54"/>
      <c r="AF22" s="50"/>
    </row>
    <row r="23" spans="1:32" x14ac:dyDescent="0.2">
      <c r="A23" s="136"/>
      <c r="B23" s="136"/>
      <c r="C23" s="136"/>
      <c r="D23" s="117"/>
      <c r="E23" s="122"/>
      <c r="F23" s="128"/>
      <c r="G23" s="128"/>
      <c r="H23" s="140"/>
      <c r="I23" s="87"/>
      <c r="J23" s="87" t="s">
        <v>464</v>
      </c>
      <c r="K23" s="82"/>
      <c r="L23" s="87"/>
      <c r="M23" s="87"/>
      <c r="N23" s="87"/>
      <c r="O23" s="144"/>
      <c r="P23" s="50" t="s">
        <v>465</v>
      </c>
      <c r="R23" s="51"/>
      <c r="S23" s="51"/>
      <c r="T23" s="51"/>
      <c r="U23" s="51"/>
      <c r="V23" s="52"/>
      <c r="W23" s="53"/>
      <c r="X23" s="57" t="s">
        <v>96</v>
      </c>
      <c r="Y23" s="54"/>
      <c r="Z23" s="54"/>
      <c r="AA23" s="54"/>
      <c r="AB23" s="54"/>
      <c r="AC23" s="54"/>
      <c r="AD23" s="54"/>
      <c r="AF23" s="50"/>
    </row>
    <row r="24" spans="1:32" x14ac:dyDescent="0.2">
      <c r="A24" s="136"/>
      <c r="B24" s="136"/>
      <c r="C24" s="136"/>
      <c r="D24" s="117"/>
      <c r="E24" s="122"/>
      <c r="F24" s="128"/>
      <c r="G24" s="128"/>
      <c r="H24" s="140"/>
      <c r="I24" s="87"/>
      <c r="J24" s="87"/>
      <c r="K24" s="82" t="s">
        <v>466</v>
      </c>
      <c r="L24" s="87"/>
      <c r="M24" s="87"/>
      <c r="N24" s="87"/>
      <c r="O24" s="144"/>
      <c r="P24" s="50"/>
      <c r="R24" s="41" t="s">
        <v>97</v>
      </c>
      <c r="S24" s="41" t="s">
        <v>98</v>
      </c>
      <c r="T24" s="41" t="s">
        <v>99</v>
      </c>
      <c r="U24" s="51"/>
      <c r="V24" s="52"/>
      <c r="W24" s="56" t="s">
        <v>46</v>
      </c>
      <c r="X24" s="54"/>
      <c r="Y24" s="54"/>
      <c r="Z24" s="54"/>
      <c r="AA24" s="54"/>
      <c r="AB24" s="54"/>
      <c r="AC24" s="54"/>
      <c r="AD24" s="54"/>
      <c r="AF24" s="50" t="s">
        <v>100</v>
      </c>
    </row>
    <row r="25" spans="1:32" x14ac:dyDescent="0.2">
      <c r="A25" s="142"/>
      <c r="B25" s="142"/>
      <c r="C25" s="142"/>
      <c r="D25" s="117"/>
      <c r="E25" s="122"/>
      <c r="F25" s="128"/>
      <c r="G25" s="128"/>
      <c r="H25" s="140"/>
      <c r="I25" s="87"/>
      <c r="J25" s="126"/>
      <c r="K25" s="87" t="s">
        <v>467</v>
      </c>
      <c r="L25" s="82"/>
      <c r="M25" s="87"/>
      <c r="N25" s="87"/>
      <c r="O25" s="144"/>
      <c r="P25" s="50"/>
      <c r="R25" s="51"/>
      <c r="S25" s="51"/>
      <c r="T25" s="51"/>
      <c r="U25" s="51"/>
      <c r="V25" s="52"/>
      <c r="W25" s="55"/>
      <c r="X25" s="57" t="s">
        <v>101</v>
      </c>
      <c r="Y25" s="54"/>
      <c r="Z25" s="54"/>
      <c r="AA25" s="54"/>
      <c r="AB25" s="54"/>
      <c r="AC25" s="54"/>
      <c r="AD25" s="54"/>
      <c r="AF25" s="50"/>
    </row>
    <row r="26" spans="1:32" x14ac:dyDescent="0.2">
      <c r="A26" s="142"/>
      <c r="B26" s="142"/>
      <c r="C26" s="142"/>
      <c r="D26" s="117"/>
      <c r="E26" s="122"/>
      <c r="F26" s="128"/>
      <c r="G26" s="128"/>
      <c r="H26" s="140"/>
      <c r="I26" s="87"/>
      <c r="J26" s="87" t="s">
        <v>468</v>
      </c>
      <c r="K26" s="82"/>
      <c r="L26" s="87"/>
      <c r="M26" s="87"/>
      <c r="N26" s="87"/>
      <c r="O26" s="144"/>
      <c r="P26" s="50" t="s">
        <v>469</v>
      </c>
      <c r="R26" s="58"/>
      <c r="S26" s="58"/>
      <c r="T26" s="58"/>
      <c r="U26" s="51"/>
      <c r="V26" s="52"/>
      <c r="W26" s="55"/>
      <c r="X26" s="59" t="s">
        <v>102</v>
      </c>
      <c r="Y26" s="54"/>
      <c r="Z26" s="54"/>
      <c r="AA26" s="54"/>
      <c r="AB26" s="54"/>
      <c r="AC26" s="54"/>
      <c r="AD26" s="54"/>
      <c r="AF26" s="50" t="s">
        <v>103</v>
      </c>
    </row>
    <row r="27" spans="1:32" x14ac:dyDescent="0.2">
      <c r="A27" s="142"/>
      <c r="B27" s="142"/>
      <c r="C27" s="142"/>
      <c r="D27" s="117"/>
      <c r="E27" s="122"/>
      <c r="F27" s="128"/>
      <c r="G27" s="128"/>
      <c r="H27" s="140"/>
      <c r="I27" s="87"/>
      <c r="J27" s="87"/>
      <c r="K27" s="82" t="s">
        <v>470</v>
      </c>
      <c r="L27" s="87"/>
      <c r="M27" s="87"/>
      <c r="N27" s="87"/>
      <c r="O27" s="144"/>
      <c r="P27" s="50"/>
      <c r="R27" s="51"/>
      <c r="S27" s="51"/>
      <c r="T27" s="51"/>
      <c r="U27" s="51"/>
      <c r="V27" s="52"/>
      <c r="W27" s="55"/>
      <c r="X27" s="57"/>
      <c r="Y27" s="54" t="s">
        <v>104</v>
      </c>
      <c r="Z27" s="54"/>
      <c r="AA27" s="54"/>
      <c r="AB27" s="54"/>
      <c r="AC27" s="54"/>
      <c r="AD27" s="54"/>
      <c r="AF27" s="50"/>
    </row>
    <row r="28" spans="1:32" x14ac:dyDescent="0.2">
      <c r="A28" s="142"/>
      <c r="B28" s="142"/>
      <c r="C28" s="142"/>
      <c r="D28" s="117"/>
      <c r="E28" s="122"/>
      <c r="F28" s="128"/>
      <c r="G28" s="128"/>
      <c r="H28" s="140"/>
      <c r="I28" s="87"/>
      <c r="J28" s="126"/>
      <c r="K28" s="87" t="s">
        <v>471</v>
      </c>
      <c r="L28" s="82"/>
      <c r="M28" s="87"/>
      <c r="N28" s="87"/>
      <c r="O28" s="144"/>
      <c r="P28" s="50"/>
      <c r="R28" s="51"/>
      <c r="S28" s="51"/>
      <c r="T28" s="51"/>
      <c r="U28" s="51"/>
      <c r="V28" s="52"/>
      <c r="W28" s="55"/>
      <c r="X28" s="57"/>
      <c r="Y28" s="54" t="s">
        <v>105</v>
      </c>
      <c r="Z28" s="54"/>
      <c r="AA28" s="54"/>
      <c r="AB28" s="54"/>
      <c r="AC28" s="54"/>
      <c r="AD28" s="54"/>
      <c r="AF28" s="50"/>
    </row>
    <row r="29" spans="1:32" x14ac:dyDescent="0.2">
      <c r="A29" s="133" t="s">
        <v>472</v>
      </c>
      <c r="B29" s="133" t="s">
        <v>473</v>
      </c>
      <c r="C29" s="133" t="s">
        <v>474</v>
      </c>
      <c r="D29" s="117"/>
      <c r="E29" s="122"/>
      <c r="F29" s="128"/>
      <c r="G29" s="128"/>
      <c r="H29" s="140" t="s">
        <v>475</v>
      </c>
      <c r="I29" s="87"/>
      <c r="J29" s="87"/>
      <c r="K29" s="82"/>
      <c r="L29" s="87"/>
      <c r="M29" s="87"/>
      <c r="N29" s="87"/>
      <c r="O29" s="144"/>
      <c r="P29" s="50" t="s">
        <v>26</v>
      </c>
      <c r="R29" s="51"/>
      <c r="S29" s="51"/>
      <c r="T29" s="51"/>
      <c r="U29" s="51"/>
      <c r="V29" s="52"/>
      <c r="W29" s="55"/>
      <c r="X29" s="57"/>
      <c r="Y29" s="54" t="s">
        <v>106</v>
      </c>
      <c r="Z29" s="54"/>
      <c r="AA29" s="54"/>
      <c r="AB29" s="54"/>
      <c r="AC29" s="54"/>
      <c r="AD29" s="54"/>
      <c r="AF29" s="50"/>
    </row>
    <row r="30" spans="1:32" x14ac:dyDescent="0.2">
      <c r="A30" s="146"/>
      <c r="B30" s="146"/>
      <c r="C30" s="146"/>
      <c r="D30" s="117"/>
      <c r="E30" s="122"/>
      <c r="F30" s="128"/>
      <c r="G30" s="128"/>
      <c r="H30" s="140"/>
      <c r="I30" s="87" t="s">
        <v>476</v>
      </c>
      <c r="J30" s="87"/>
      <c r="K30" s="82"/>
      <c r="L30" s="87"/>
      <c r="M30" s="87"/>
      <c r="N30" s="87"/>
      <c r="O30" s="144"/>
      <c r="P30" s="50"/>
      <c r="R30" s="51"/>
      <c r="S30" s="51"/>
      <c r="T30" s="51"/>
      <c r="U30" s="51"/>
      <c r="V30" s="52"/>
      <c r="W30" s="55"/>
      <c r="X30" s="57"/>
      <c r="Y30" s="54" t="s">
        <v>107</v>
      </c>
      <c r="Z30" s="54"/>
      <c r="AA30" s="54"/>
      <c r="AB30" s="54"/>
      <c r="AC30" s="54"/>
      <c r="AD30" s="54"/>
      <c r="AF30" s="50"/>
    </row>
    <row r="31" spans="1:32" x14ac:dyDescent="0.2">
      <c r="A31" s="146"/>
      <c r="B31" s="146"/>
      <c r="C31" s="146"/>
      <c r="D31" s="117"/>
      <c r="E31" s="122"/>
      <c r="F31" s="128"/>
      <c r="G31" s="128"/>
      <c r="H31" s="140"/>
      <c r="I31" s="99" t="s">
        <v>475</v>
      </c>
      <c r="J31" s="87"/>
      <c r="K31" s="82"/>
      <c r="L31" s="87"/>
      <c r="M31" s="87"/>
      <c r="N31" s="145"/>
      <c r="O31" s="144"/>
      <c r="P31" s="50" t="s">
        <v>420</v>
      </c>
      <c r="R31" s="51"/>
      <c r="S31" s="51"/>
      <c r="T31" s="51"/>
      <c r="U31" s="51"/>
      <c r="V31" s="52"/>
      <c r="W31" s="55"/>
      <c r="X31" s="60"/>
      <c r="Y31" s="61" t="s">
        <v>108</v>
      </c>
      <c r="Z31" s="62"/>
      <c r="AA31" s="54"/>
      <c r="AB31" s="54"/>
      <c r="AC31" s="54"/>
      <c r="AD31" s="54"/>
      <c r="AF31" s="50" t="s">
        <v>109</v>
      </c>
    </row>
    <row r="32" spans="1:32" x14ac:dyDescent="0.2">
      <c r="A32" s="142"/>
      <c r="B32" s="142"/>
      <c r="C32" s="142"/>
      <c r="D32" s="117"/>
      <c r="E32" s="122"/>
      <c r="F32" s="128"/>
      <c r="G32" s="128"/>
      <c r="H32" s="140"/>
      <c r="I32" s="87"/>
      <c r="J32" s="87" t="s">
        <v>477</v>
      </c>
      <c r="K32" s="82"/>
      <c r="L32" s="87"/>
      <c r="M32" s="87"/>
      <c r="N32" s="145"/>
      <c r="O32" s="144"/>
      <c r="P32" s="50"/>
      <c r="R32" s="51"/>
      <c r="S32" s="51"/>
      <c r="T32" s="51"/>
      <c r="U32" s="51"/>
      <c r="V32" s="52"/>
      <c r="W32" s="55"/>
      <c r="X32" s="63"/>
      <c r="Y32" s="64"/>
      <c r="Z32" s="65" t="s">
        <v>110</v>
      </c>
      <c r="AA32" s="54"/>
      <c r="AB32" s="54"/>
      <c r="AC32" s="54"/>
      <c r="AD32" s="54"/>
      <c r="AF32" s="50"/>
    </row>
    <row r="33" spans="1:32" x14ac:dyDescent="0.2">
      <c r="A33" s="142"/>
      <c r="B33" s="142"/>
      <c r="C33" s="142"/>
      <c r="D33" s="117"/>
      <c r="E33" s="122"/>
      <c r="F33" s="128"/>
      <c r="G33" s="128"/>
      <c r="H33" s="140"/>
      <c r="I33" s="87"/>
      <c r="J33" s="87" t="s">
        <v>478</v>
      </c>
      <c r="K33" s="82"/>
      <c r="L33" s="87"/>
      <c r="M33" s="87"/>
      <c r="N33" s="145"/>
      <c r="O33" s="144"/>
      <c r="P33" s="50"/>
      <c r="R33" s="51"/>
      <c r="S33" s="51"/>
      <c r="T33" s="51"/>
      <c r="U33" s="51"/>
      <c r="V33" s="52"/>
      <c r="W33" s="55"/>
      <c r="X33" s="63"/>
      <c r="Y33" s="64"/>
      <c r="Z33" s="62" t="s">
        <v>111</v>
      </c>
      <c r="AA33" s="54"/>
      <c r="AB33" s="54"/>
      <c r="AC33" s="54"/>
      <c r="AD33" s="54"/>
      <c r="AF33" s="50"/>
    </row>
    <row r="34" spans="1:32" x14ac:dyDescent="0.2">
      <c r="A34" s="142"/>
      <c r="B34" s="142"/>
      <c r="C34" s="142"/>
      <c r="D34" s="117"/>
      <c r="E34" s="122"/>
      <c r="F34" s="128"/>
      <c r="G34" s="128"/>
      <c r="H34" s="140"/>
      <c r="I34" s="87"/>
      <c r="J34" s="87" t="s">
        <v>479</v>
      </c>
      <c r="K34" s="82"/>
      <c r="L34" s="87"/>
      <c r="M34" s="87"/>
      <c r="N34" s="145"/>
      <c r="O34" s="144"/>
      <c r="P34" s="50"/>
      <c r="R34" s="41" t="s">
        <v>112</v>
      </c>
      <c r="S34" s="41" t="s">
        <v>113</v>
      </c>
      <c r="T34" s="41" t="s">
        <v>114</v>
      </c>
      <c r="U34" s="42"/>
      <c r="V34" s="52"/>
      <c r="W34" s="56" t="s">
        <v>115</v>
      </c>
      <c r="X34" s="54"/>
      <c r="Y34" s="54"/>
      <c r="Z34" s="54"/>
      <c r="AA34" s="54"/>
      <c r="AB34" s="54"/>
      <c r="AC34" s="54"/>
      <c r="AD34" s="54"/>
      <c r="AF34" s="50" t="s">
        <v>116</v>
      </c>
    </row>
    <row r="35" spans="1:32" x14ac:dyDescent="0.2">
      <c r="A35" s="142"/>
      <c r="B35" s="142"/>
      <c r="C35" s="142"/>
      <c r="D35" s="117"/>
      <c r="E35" s="122"/>
      <c r="F35" s="128"/>
      <c r="G35" s="128"/>
      <c r="H35" s="140"/>
      <c r="I35" s="87"/>
      <c r="J35" s="87" t="s">
        <v>424</v>
      </c>
      <c r="K35" s="82"/>
      <c r="L35" s="87"/>
      <c r="M35" s="87"/>
      <c r="N35" s="145"/>
      <c r="O35" s="144"/>
      <c r="P35" s="50"/>
      <c r="R35" s="51"/>
      <c r="S35" s="51"/>
      <c r="T35" s="51"/>
      <c r="U35" s="51"/>
      <c r="V35" s="52"/>
      <c r="W35" s="53"/>
      <c r="X35" s="57" t="s">
        <v>117</v>
      </c>
      <c r="Y35" s="54"/>
      <c r="Z35" s="54"/>
      <c r="AA35" s="54"/>
      <c r="AB35" s="54"/>
      <c r="AC35" s="54"/>
      <c r="AD35" s="54"/>
      <c r="AF35" s="50"/>
    </row>
    <row r="36" spans="1:32" x14ac:dyDescent="0.2">
      <c r="A36" s="142"/>
      <c r="B36" s="142"/>
      <c r="C36" s="142"/>
      <c r="D36" s="117"/>
      <c r="E36" s="122"/>
      <c r="F36" s="128"/>
      <c r="G36" s="138" t="s">
        <v>480</v>
      </c>
      <c r="H36" s="140"/>
      <c r="I36" s="87"/>
      <c r="J36" s="87"/>
      <c r="K36" s="82"/>
      <c r="L36" s="87"/>
      <c r="M36" s="87"/>
      <c r="N36" s="145"/>
      <c r="O36" s="144"/>
      <c r="P36" s="50" t="s">
        <v>481</v>
      </c>
      <c r="R36" s="66"/>
      <c r="S36" s="66"/>
      <c r="T36" s="66"/>
      <c r="U36" s="51"/>
      <c r="V36" s="52"/>
      <c r="W36" s="53"/>
      <c r="X36" s="67" t="s">
        <v>118</v>
      </c>
      <c r="Y36" s="54"/>
      <c r="Z36" s="54"/>
      <c r="AA36" s="54"/>
      <c r="AB36" s="54"/>
      <c r="AC36" s="54"/>
      <c r="AD36" s="54"/>
      <c r="AF36" s="50"/>
    </row>
    <row r="37" spans="1:32" x14ac:dyDescent="0.2">
      <c r="A37" s="133" t="s">
        <v>482</v>
      </c>
      <c r="B37" s="133" t="s">
        <v>483</v>
      </c>
      <c r="C37" s="133" t="s">
        <v>484</v>
      </c>
      <c r="D37" s="117"/>
      <c r="E37" s="122"/>
      <c r="F37" s="128"/>
      <c r="G37" s="128"/>
      <c r="H37" s="140" t="s">
        <v>485</v>
      </c>
      <c r="I37" s="98"/>
      <c r="J37" s="87"/>
      <c r="K37" s="82"/>
      <c r="L37" s="87"/>
      <c r="M37" s="145"/>
      <c r="N37" s="145"/>
      <c r="O37" s="144"/>
      <c r="P37" s="50" t="s">
        <v>27</v>
      </c>
      <c r="R37" s="66"/>
      <c r="S37" s="66"/>
      <c r="T37" s="66"/>
      <c r="U37" s="51"/>
      <c r="V37" s="52"/>
      <c r="W37" s="53"/>
      <c r="X37" s="68" t="s">
        <v>119</v>
      </c>
      <c r="Y37" s="54"/>
      <c r="Z37" s="54"/>
      <c r="AA37" s="54"/>
      <c r="AB37" s="54"/>
      <c r="AC37" s="54"/>
      <c r="AD37" s="54"/>
      <c r="AF37" s="50"/>
    </row>
    <row r="38" spans="1:32" x14ac:dyDescent="0.2">
      <c r="A38" s="146"/>
      <c r="B38" s="146"/>
      <c r="C38" s="146"/>
      <c r="D38" s="117"/>
      <c r="E38" s="122"/>
      <c r="F38" s="128"/>
      <c r="G38" s="128"/>
      <c r="H38" s="140"/>
      <c r="I38" s="87" t="s">
        <v>486</v>
      </c>
      <c r="J38" s="87"/>
      <c r="K38" s="82"/>
      <c r="L38" s="87"/>
      <c r="M38" s="145"/>
      <c r="N38" s="145"/>
      <c r="O38" s="144"/>
      <c r="P38" s="50"/>
      <c r="R38" s="66"/>
      <c r="S38" s="66"/>
      <c r="T38" s="66"/>
      <c r="U38" s="51"/>
      <c r="V38" s="52"/>
      <c r="W38" s="56"/>
      <c r="X38" s="56" t="s">
        <v>120</v>
      </c>
      <c r="Y38" s="54"/>
      <c r="Z38" s="54"/>
      <c r="AA38" s="54"/>
      <c r="AB38" s="54"/>
      <c r="AC38" s="54"/>
      <c r="AD38" s="54"/>
      <c r="AF38" s="50" t="s">
        <v>121</v>
      </c>
    </row>
    <row r="39" spans="1:32" x14ac:dyDescent="0.2">
      <c r="A39" s="116"/>
      <c r="B39" s="116"/>
      <c r="C39" s="125"/>
      <c r="D39" s="117"/>
      <c r="E39" s="122"/>
      <c r="F39" s="128"/>
      <c r="G39" s="128"/>
      <c r="H39" s="140"/>
      <c r="I39" s="99" t="s">
        <v>487</v>
      </c>
      <c r="J39" s="98"/>
      <c r="K39" s="82"/>
      <c r="L39" s="87"/>
      <c r="M39" s="145"/>
      <c r="N39" s="145"/>
      <c r="O39" s="144"/>
      <c r="P39" s="50" t="s">
        <v>488</v>
      </c>
      <c r="R39" s="51"/>
      <c r="S39" s="51"/>
      <c r="T39" s="51"/>
      <c r="U39" s="51"/>
      <c r="V39" s="52"/>
      <c r="W39" s="53"/>
      <c r="X39" s="57" t="s">
        <v>122</v>
      </c>
      <c r="Y39" s="54"/>
      <c r="Z39" s="54"/>
      <c r="AA39" s="54"/>
      <c r="AB39" s="54"/>
      <c r="AC39" s="54"/>
      <c r="AD39" s="54"/>
      <c r="AF39" s="50"/>
    </row>
    <row r="40" spans="1:32" x14ac:dyDescent="0.2">
      <c r="A40" s="142"/>
      <c r="B40" s="142"/>
      <c r="C40" s="142"/>
      <c r="D40" s="117"/>
      <c r="E40" s="122"/>
      <c r="F40" s="128"/>
      <c r="G40" s="128"/>
      <c r="H40" s="140"/>
      <c r="I40" s="87"/>
      <c r="J40" s="87" t="s">
        <v>489</v>
      </c>
      <c r="K40" s="82"/>
      <c r="L40" s="87"/>
      <c r="M40" s="145"/>
      <c r="N40" s="145"/>
      <c r="O40" s="144"/>
      <c r="P40" s="50"/>
      <c r="R40" s="51"/>
      <c r="S40" s="51"/>
      <c r="T40" s="51"/>
      <c r="U40" s="51"/>
      <c r="V40" s="90"/>
      <c r="W40" s="53"/>
      <c r="X40" s="63" t="s">
        <v>849</v>
      </c>
      <c r="Y40" s="54"/>
      <c r="Z40" s="54"/>
      <c r="AA40" s="54"/>
      <c r="AB40" s="54"/>
      <c r="AC40" s="54"/>
      <c r="AD40" s="54"/>
      <c r="AF40" s="50"/>
    </row>
    <row r="41" spans="1:32" x14ac:dyDescent="0.2">
      <c r="A41" s="142"/>
      <c r="B41" s="142"/>
      <c r="C41" s="142"/>
      <c r="D41" s="117"/>
      <c r="E41" s="122"/>
      <c r="F41" s="128"/>
      <c r="G41" s="128"/>
      <c r="H41" s="143"/>
      <c r="I41" s="87"/>
      <c r="J41" s="87" t="s">
        <v>105</v>
      </c>
      <c r="K41" s="82"/>
      <c r="L41" s="87"/>
      <c r="M41" s="145"/>
      <c r="N41" s="145"/>
      <c r="O41" s="144"/>
      <c r="P41" s="50"/>
      <c r="R41" s="51"/>
      <c r="S41" s="51"/>
      <c r="T41" s="51"/>
      <c r="U41" s="51"/>
      <c r="V41" s="90"/>
      <c r="W41" s="53"/>
      <c r="X41" s="63" t="s">
        <v>850</v>
      </c>
      <c r="Y41" s="54"/>
      <c r="Z41" s="54"/>
      <c r="AA41" s="54"/>
      <c r="AB41" s="54"/>
      <c r="AC41" s="54"/>
      <c r="AD41" s="54"/>
      <c r="AF41" s="50"/>
    </row>
    <row r="42" spans="1:32" x14ac:dyDescent="0.2">
      <c r="A42" s="142"/>
      <c r="B42" s="142"/>
      <c r="C42" s="142"/>
      <c r="D42" s="117"/>
      <c r="E42" s="122"/>
      <c r="F42" s="128"/>
      <c r="G42" s="128"/>
      <c r="H42" s="143"/>
      <c r="I42" s="87"/>
      <c r="J42" s="87" t="s">
        <v>107</v>
      </c>
      <c r="K42" s="82"/>
      <c r="L42" s="87"/>
      <c r="M42" s="145"/>
      <c r="N42" s="145"/>
      <c r="O42" s="144"/>
      <c r="P42" s="50"/>
      <c r="R42" s="41" t="s">
        <v>123</v>
      </c>
      <c r="S42" s="41" t="s">
        <v>124</v>
      </c>
      <c r="T42" s="41" t="s">
        <v>125</v>
      </c>
      <c r="U42" s="42"/>
      <c r="V42" s="52"/>
      <c r="W42" s="56" t="s">
        <v>126</v>
      </c>
      <c r="X42" s="54"/>
      <c r="Y42" s="54"/>
      <c r="Z42" s="54"/>
      <c r="AA42" s="54"/>
      <c r="AB42" s="54"/>
      <c r="AC42" s="54"/>
      <c r="AD42" s="54"/>
      <c r="AF42" s="50" t="s">
        <v>127</v>
      </c>
    </row>
    <row r="43" spans="1:32" x14ac:dyDescent="0.2">
      <c r="A43" s="142"/>
      <c r="B43" s="142"/>
      <c r="C43" s="142"/>
      <c r="D43" s="117"/>
      <c r="E43" s="122"/>
      <c r="F43" s="128"/>
      <c r="G43" s="128"/>
      <c r="H43" s="143"/>
      <c r="I43" s="87"/>
      <c r="J43" s="87" t="s">
        <v>108</v>
      </c>
      <c r="K43" s="82"/>
      <c r="L43" s="87"/>
      <c r="M43" s="145"/>
      <c r="N43" s="145"/>
      <c r="O43" s="144"/>
      <c r="P43" s="50" t="s">
        <v>490</v>
      </c>
      <c r="R43" s="51"/>
      <c r="S43" s="51"/>
      <c r="T43" s="51"/>
      <c r="U43" s="51"/>
      <c r="V43" s="52"/>
      <c r="W43" s="56"/>
      <c r="X43" s="57" t="s">
        <v>128</v>
      </c>
      <c r="Y43" s="54"/>
      <c r="Z43" s="54"/>
      <c r="AA43" s="54"/>
      <c r="AB43" s="54"/>
      <c r="AC43" s="54"/>
      <c r="AD43" s="54"/>
      <c r="AF43" s="50"/>
    </row>
    <row r="44" spans="1:32" x14ac:dyDescent="0.2">
      <c r="A44" s="142"/>
      <c r="B44" s="142"/>
      <c r="C44" s="142"/>
      <c r="D44" s="117"/>
      <c r="E44" s="122"/>
      <c r="F44" s="128"/>
      <c r="G44" s="128"/>
      <c r="H44" s="143"/>
      <c r="I44" s="87"/>
      <c r="J44" s="126"/>
      <c r="K44" s="87" t="s">
        <v>110</v>
      </c>
      <c r="L44" s="87"/>
      <c r="M44" s="145"/>
      <c r="N44" s="145"/>
      <c r="O44" s="144"/>
      <c r="P44" s="50"/>
      <c r="R44" s="51"/>
      <c r="S44" s="51"/>
      <c r="T44" s="51"/>
      <c r="U44" s="51"/>
      <c r="V44" s="52"/>
      <c r="W44" s="56"/>
      <c r="X44" s="57" t="s">
        <v>129</v>
      </c>
      <c r="Y44" s="54"/>
      <c r="Z44" s="54"/>
      <c r="AA44" s="54"/>
      <c r="AB44" s="54"/>
      <c r="AC44" s="54"/>
      <c r="AD44" s="54"/>
      <c r="AF44" s="50"/>
    </row>
    <row r="45" spans="1:32" x14ac:dyDescent="0.2">
      <c r="A45" s="133" t="s">
        <v>491</v>
      </c>
      <c r="B45" s="133" t="s">
        <v>492</v>
      </c>
      <c r="C45" s="133" t="s">
        <v>493</v>
      </c>
      <c r="D45" s="117"/>
      <c r="E45" s="122"/>
      <c r="F45" s="128"/>
      <c r="G45" s="128"/>
      <c r="H45" s="140" t="s">
        <v>494</v>
      </c>
      <c r="I45" s="98"/>
      <c r="J45" s="87"/>
      <c r="K45" s="82"/>
      <c r="L45" s="87"/>
      <c r="M45" s="145"/>
      <c r="N45" s="145"/>
      <c r="O45" s="144"/>
      <c r="P45" s="50" t="s">
        <v>28</v>
      </c>
      <c r="R45" s="51"/>
      <c r="S45" s="51"/>
      <c r="T45" s="51"/>
      <c r="U45" s="51"/>
      <c r="V45" s="52"/>
      <c r="W45" s="56"/>
      <c r="X45" s="57" t="s">
        <v>130</v>
      </c>
      <c r="Y45" s="54"/>
      <c r="Z45" s="54"/>
      <c r="AA45" s="54"/>
      <c r="AB45" s="54"/>
      <c r="AC45" s="54"/>
      <c r="AD45" s="54"/>
      <c r="AF45" s="50"/>
    </row>
    <row r="46" spans="1:32" x14ac:dyDescent="0.2">
      <c r="A46" s="146"/>
      <c r="B46" s="146"/>
      <c r="C46" s="146"/>
      <c r="D46" s="117"/>
      <c r="E46" s="122"/>
      <c r="F46" s="128"/>
      <c r="G46" s="128"/>
      <c r="H46" s="140"/>
      <c r="I46" s="87" t="s">
        <v>495</v>
      </c>
      <c r="J46" s="87"/>
      <c r="K46" s="82"/>
      <c r="L46" s="87"/>
      <c r="M46" s="145"/>
      <c r="N46" s="145"/>
      <c r="O46" s="144"/>
      <c r="P46" s="50"/>
      <c r="R46" s="51"/>
      <c r="S46" s="51"/>
      <c r="T46" s="51"/>
      <c r="U46" s="51"/>
      <c r="V46" s="52"/>
      <c r="W46" s="56"/>
      <c r="X46" s="57" t="s">
        <v>131</v>
      </c>
      <c r="Y46" s="54"/>
      <c r="Z46" s="54"/>
      <c r="AA46" s="54"/>
      <c r="AB46" s="54"/>
      <c r="AC46" s="54"/>
      <c r="AD46" s="54"/>
      <c r="AF46" s="50"/>
    </row>
    <row r="47" spans="1:32" x14ac:dyDescent="0.2">
      <c r="A47" s="142"/>
      <c r="B47" s="142"/>
      <c r="C47" s="142"/>
      <c r="D47" s="117"/>
      <c r="E47" s="122"/>
      <c r="F47" s="128"/>
      <c r="G47" s="128"/>
      <c r="H47" s="140"/>
      <c r="I47" s="87" t="s">
        <v>496</v>
      </c>
      <c r="J47" s="87"/>
      <c r="K47" s="82"/>
      <c r="L47" s="87"/>
      <c r="M47" s="145"/>
      <c r="N47" s="145"/>
      <c r="O47" s="144"/>
      <c r="P47" s="50"/>
      <c r="R47" s="41" t="s">
        <v>132</v>
      </c>
      <c r="S47" s="41" t="s">
        <v>133</v>
      </c>
      <c r="T47" s="41" t="s">
        <v>134</v>
      </c>
      <c r="U47" s="51"/>
      <c r="V47" s="52"/>
      <c r="W47" s="56" t="s">
        <v>36</v>
      </c>
      <c r="X47" s="69"/>
      <c r="Y47" s="54"/>
      <c r="Z47" s="54"/>
      <c r="AA47" s="54"/>
      <c r="AB47" s="54"/>
      <c r="AC47" s="54"/>
      <c r="AD47" s="54"/>
      <c r="AF47" s="50" t="s">
        <v>37</v>
      </c>
    </row>
    <row r="48" spans="1:32" x14ac:dyDescent="0.2">
      <c r="A48" s="142"/>
      <c r="B48" s="142"/>
      <c r="C48" s="142"/>
      <c r="D48" s="117"/>
      <c r="E48" s="122"/>
      <c r="F48" s="128"/>
      <c r="G48" s="128"/>
      <c r="H48" s="140"/>
      <c r="I48" s="87" t="s">
        <v>497</v>
      </c>
      <c r="J48" s="87"/>
      <c r="K48" s="82"/>
      <c r="L48" s="87"/>
      <c r="M48" s="145"/>
      <c r="N48" s="145"/>
      <c r="O48" s="144"/>
      <c r="P48" s="50"/>
      <c r="R48" s="51"/>
      <c r="S48" s="51"/>
      <c r="T48" s="51"/>
      <c r="U48" s="51"/>
      <c r="V48" s="52"/>
      <c r="W48" s="56"/>
      <c r="X48" s="70" t="s">
        <v>135</v>
      </c>
      <c r="Y48" s="54"/>
      <c r="Z48" s="54"/>
      <c r="AA48" s="54"/>
      <c r="AB48" s="54"/>
      <c r="AC48" s="54"/>
      <c r="AD48" s="54"/>
      <c r="AF48" s="50"/>
    </row>
    <row r="49" spans="1:32" x14ac:dyDescent="0.2">
      <c r="A49" s="142"/>
      <c r="B49" s="142"/>
      <c r="C49" s="142"/>
      <c r="D49" s="117"/>
      <c r="E49" s="122"/>
      <c r="F49" s="128"/>
      <c r="G49" s="128"/>
      <c r="H49" s="140"/>
      <c r="I49" s="87" t="s">
        <v>498</v>
      </c>
      <c r="J49" s="87"/>
      <c r="K49" s="82"/>
      <c r="L49" s="87"/>
      <c r="M49" s="145"/>
      <c r="N49" s="145"/>
      <c r="O49" s="144"/>
      <c r="P49" s="50"/>
      <c r="R49" s="51"/>
      <c r="S49" s="51"/>
      <c r="T49" s="51"/>
      <c r="U49" s="51"/>
      <c r="V49" s="52"/>
      <c r="W49" s="56"/>
      <c r="X49" s="70" t="s">
        <v>851</v>
      </c>
      <c r="Y49" s="54"/>
      <c r="Z49" s="54"/>
      <c r="AA49" s="54"/>
      <c r="AB49" s="54"/>
      <c r="AC49" s="54"/>
      <c r="AD49" s="54"/>
      <c r="AF49" s="50"/>
    </row>
    <row r="50" spans="1:32" x14ac:dyDescent="0.2">
      <c r="A50" s="142"/>
      <c r="B50" s="142"/>
      <c r="C50" s="142"/>
      <c r="D50" s="117"/>
      <c r="E50" s="122"/>
      <c r="F50" s="128"/>
      <c r="G50" s="128"/>
      <c r="H50" s="140"/>
      <c r="I50" s="87" t="s">
        <v>499</v>
      </c>
      <c r="J50" s="87"/>
      <c r="K50" s="82"/>
      <c r="L50" s="87"/>
      <c r="M50" s="145"/>
      <c r="N50" s="145"/>
      <c r="O50" s="144"/>
      <c r="P50" s="50"/>
      <c r="R50" s="51"/>
      <c r="S50" s="51"/>
      <c r="T50" s="51"/>
      <c r="U50" s="51"/>
      <c r="V50" s="52"/>
      <c r="W50" s="53"/>
      <c r="X50" s="70" t="s">
        <v>136</v>
      </c>
      <c r="Y50" s="54"/>
      <c r="Z50" s="54"/>
      <c r="AA50" s="54"/>
      <c r="AB50" s="54"/>
      <c r="AC50" s="54"/>
      <c r="AD50" s="54"/>
      <c r="AF50" s="50"/>
    </row>
    <row r="51" spans="1:32" x14ac:dyDescent="0.2">
      <c r="A51" s="142"/>
      <c r="B51" s="142"/>
      <c r="C51" s="142"/>
      <c r="D51" s="117"/>
      <c r="E51" s="122"/>
      <c r="F51" s="128"/>
      <c r="G51" s="128"/>
      <c r="H51" s="140"/>
      <c r="I51" s="87" t="s">
        <v>500</v>
      </c>
      <c r="J51" s="87"/>
      <c r="K51" s="82"/>
      <c r="L51" s="87"/>
      <c r="M51" s="145"/>
      <c r="N51" s="145"/>
      <c r="O51" s="144"/>
      <c r="P51" s="50"/>
      <c r="R51" s="51"/>
      <c r="S51" s="51"/>
      <c r="T51" s="51"/>
      <c r="U51" s="51"/>
      <c r="V51" s="52"/>
      <c r="W51" s="53"/>
      <c r="X51" s="70" t="s">
        <v>137</v>
      </c>
      <c r="Y51" s="54"/>
      <c r="Z51" s="54"/>
      <c r="AA51" s="54"/>
      <c r="AB51" s="54"/>
      <c r="AC51" s="54"/>
      <c r="AD51" s="54"/>
      <c r="AF51" s="50" t="s">
        <v>138</v>
      </c>
    </row>
    <row r="52" spans="1:32" x14ac:dyDescent="0.2">
      <c r="A52" s="142"/>
      <c r="B52" s="142"/>
      <c r="C52" s="142"/>
      <c r="D52" s="117"/>
      <c r="E52" s="122"/>
      <c r="F52" s="128"/>
      <c r="G52" s="128"/>
      <c r="H52" s="140"/>
      <c r="I52" s="87" t="s">
        <v>501</v>
      </c>
      <c r="J52" s="87"/>
      <c r="K52" s="82"/>
      <c r="L52" s="87"/>
      <c r="M52" s="145"/>
      <c r="N52" s="145"/>
      <c r="O52" s="144"/>
      <c r="P52" s="50"/>
      <c r="R52" s="51"/>
      <c r="S52" s="51"/>
      <c r="T52" s="71"/>
      <c r="U52" s="51"/>
      <c r="V52" s="52"/>
      <c r="W52" s="53"/>
      <c r="X52" s="70"/>
      <c r="Y52" s="69" t="s">
        <v>139</v>
      </c>
      <c r="Z52" s="54"/>
      <c r="AA52" s="54"/>
      <c r="AB52" s="54"/>
      <c r="AC52" s="54"/>
      <c r="AD52" s="54"/>
      <c r="AF52" s="50"/>
    </row>
    <row r="53" spans="1:32" x14ac:dyDescent="0.2">
      <c r="A53" s="142"/>
      <c r="B53" s="142"/>
      <c r="C53" s="142"/>
      <c r="D53" s="117"/>
      <c r="E53" s="122"/>
      <c r="F53" s="128"/>
      <c r="G53" s="128"/>
      <c r="H53" s="140"/>
      <c r="I53" s="87" t="s">
        <v>502</v>
      </c>
      <c r="J53" s="87"/>
      <c r="K53" s="82"/>
      <c r="L53" s="87"/>
      <c r="M53" s="145"/>
      <c r="N53" s="145"/>
      <c r="O53" s="144"/>
      <c r="P53" s="50"/>
      <c r="R53" s="51"/>
      <c r="S53" s="51"/>
      <c r="T53" s="71" t="s">
        <v>140</v>
      </c>
      <c r="U53" s="51"/>
      <c r="V53" s="52"/>
      <c r="W53" s="53"/>
      <c r="X53" s="70"/>
      <c r="Y53" s="69" t="s">
        <v>141</v>
      </c>
      <c r="Z53" s="54"/>
      <c r="AA53" s="54"/>
      <c r="AB53" s="54"/>
      <c r="AC53" s="54"/>
      <c r="AD53" s="54"/>
      <c r="AF53" s="50"/>
    </row>
    <row r="54" spans="1:32" x14ac:dyDescent="0.2">
      <c r="A54" s="136"/>
      <c r="B54" s="136"/>
      <c r="C54" s="136"/>
      <c r="D54" s="117"/>
      <c r="E54" s="122"/>
      <c r="F54" s="128"/>
      <c r="G54" s="128"/>
      <c r="H54" s="140"/>
      <c r="I54" s="99" t="s">
        <v>503</v>
      </c>
      <c r="J54" s="87"/>
      <c r="K54" s="82"/>
      <c r="L54" s="87"/>
      <c r="M54" s="145"/>
      <c r="N54" s="145"/>
      <c r="O54" s="144"/>
      <c r="P54" s="50" t="s">
        <v>340</v>
      </c>
      <c r="R54" s="51"/>
      <c r="S54" s="51"/>
      <c r="T54" s="71"/>
      <c r="U54" s="51"/>
      <c r="V54" s="52"/>
      <c r="W54" s="53"/>
      <c r="X54" s="70"/>
      <c r="Y54" s="69" t="s">
        <v>142</v>
      </c>
      <c r="Z54" s="54"/>
      <c r="AA54" s="54"/>
      <c r="AB54" s="54"/>
      <c r="AC54" s="54"/>
      <c r="AD54" s="54"/>
      <c r="AF54" s="50"/>
    </row>
    <row r="55" spans="1:32" x14ac:dyDescent="0.2">
      <c r="A55" s="146"/>
      <c r="B55" s="146"/>
      <c r="C55" s="146"/>
      <c r="D55" s="117"/>
      <c r="E55" s="122"/>
      <c r="F55" s="128"/>
      <c r="G55" s="128"/>
      <c r="H55" s="140"/>
      <c r="I55" s="87"/>
      <c r="J55" s="87" t="s">
        <v>504</v>
      </c>
      <c r="K55" s="82"/>
      <c r="L55" s="87"/>
      <c r="M55" s="87"/>
      <c r="N55" s="145"/>
      <c r="O55" s="144"/>
      <c r="P55" s="50"/>
      <c r="R55" s="51"/>
      <c r="S55" s="51"/>
      <c r="T55" s="71"/>
      <c r="U55" s="51"/>
      <c r="V55" s="52"/>
      <c r="W55" s="53"/>
      <c r="X55" s="70" t="s">
        <v>143</v>
      </c>
      <c r="Y55" s="54"/>
      <c r="Z55" s="54"/>
      <c r="AA55" s="54"/>
      <c r="AB55" s="54"/>
      <c r="AC55" s="54"/>
      <c r="AD55" s="54"/>
      <c r="AF55" s="50" t="s">
        <v>144</v>
      </c>
    </row>
    <row r="56" spans="1:32" x14ac:dyDescent="0.2">
      <c r="A56" s="142"/>
      <c r="B56" s="142"/>
      <c r="C56" s="142"/>
      <c r="D56" s="117"/>
      <c r="E56" s="122"/>
      <c r="F56" s="128"/>
      <c r="G56" s="128"/>
      <c r="H56" s="140"/>
      <c r="I56" s="87"/>
      <c r="J56" s="87" t="s">
        <v>505</v>
      </c>
      <c r="K56" s="82"/>
      <c r="L56" s="87"/>
      <c r="M56" s="87"/>
      <c r="N56" s="145"/>
      <c r="O56" s="144"/>
      <c r="P56" s="50"/>
      <c r="R56" s="51"/>
      <c r="S56" s="51"/>
      <c r="T56" s="71"/>
      <c r="U56" s="51"/>
      <c r="V56" s="52"/>
      <c r="W56" s="53"/>
      <c r="X56" s="70"/>
      <c r="Y56" s="69" t="s">
        <v>62</v>
      </c>
      <c r="Z56" s="54"/>
      <c r="AA56" s="54"/>
      <c r="AB56" s="54"/>
      <c r="AC56" s="54"/>
      <c r="AD56" s="54"/>
      <c r="AF56" s="50"/>
    </row>
    <row r="57" spans="1:32" x14ac:dyDescent="0.2">
      <c r="A57" s="142"/>
      <c r="B57" s="142"/>
      <c r="C57" s="142"/>
      <c r="D57" s="117"/>
      <c r="E57" s="122"/>
      <c r="F57" s="128"/>
      <c r="G57" s="128"/>
      <c r="H57" s="140"/>
      <c r="I57" s="87"/>
      <c r="J57" s="87" t="s">
        <v>506</v>
      </c>
      <c r="K57" s="82"/>
      <c r="L57" s="87"/>
      <c r="M57" s="87"/>
      <c r="N57" s="145"/>
      <c r="O57" s="144"/>
      <c r="P57" s="50"/>
      <c r="R57" s="51"/>
      <c r="S57" s="51"/>
      <c r="T57" s="71"/>
      <c r="U57" s="51"/>
      <c r="V57" s="52"/>
      <c r="W57" s="53"/>
      <c r="X57" s="70"/>
      <c r="Y57" s="69" t="s">
        <v>63</v>
      </c>
      <c r="Z57" s="54"/>
      <c r="AA57" s="54"/>
      <c r="AB57" s="54"/>
      <c r="AC57" s="54"/>
      <c r="AD57" s="54"/>
      <c r="AF57" s="50"/>
    </row>
    <row r="58" spans="1:32" x14ac:dyDescent="0.2">
      <c r="A58" s="142"/>
      <c r="B58" s="142"/>
      <c r="C58" s="142"/>
      <c r="D58" s="117"/>
      <c r="E58" s="122"/>
      <c r="F58" s="128"/>
      <c r="G58" s="128"/>
      <c r="H58" s="140"/>
      <c r="I58" s="87"/>
      <c r="J58" s="87" t="s">
        <v>507</v>
      </c>
      <c r="K58" s="82"/>
      <c r="L58" s="87"/>
      <c r="M58" s="87"/>
      <c r="N58" s="145"/>
      <c r="O58" s="144"/>
      <c r="P58" s="50"/>
      <c r="R58" s="51"/>
      <c r="S58" s="51"/>
      <c r="T58" s="71"/>
      <c r="U58" s="51"/>
      <c r="V58" s="52"/>
      <c r="W58" s="53"/>
      <c r="X58" s="70"/>
      <c r="Y58" s="69" t="s">
        <v>64</v>
      </c>
      <c r="Z58" s="54"/>
      <c r="AA58" s="54"/>
      <c r="AB58" s="54"/>
      <c r="AC58" s="54"/>
      <c r="AD58" s="54"/>
      <c r="AF58" s="50"/>
    </row>
    <row r="59" spans="1:32" x14ac:dyDescent="0.2">
      <c r="A59" s="146"/>
      <c r="B59" s="146"/>
      <c r="C59" s="146"/>
      <c r="D59" s="117"/>
      <c r="E59" s="122"/>
      <c r="F59" s="128"/>
      <c r="G59" s="128"/>
      <c r="H59" s="140"/>
      <c r="I59" s="87"/>
      <c r="J59" s="87" t="s">
        <v>508</v>
      </c>
      <c r="K59" s="82"/>
      <c r="L59" s="87"/>
      <c r="M59" s="87"/>
      <c r="N59" s="145"/>
      <c r="O59" s="144"/>
      <c r="P59" s="50"/>
      <c r="R59" s="41" t="s">
        <v>145</v>
      </c>
      <c r="S59" s="41" t="s">
        <v>146</v>
      </c>
      <c r="T59" s="41" t="s">
        <v>147</v>
      </c>
      <c r="U59" s="42"/>
      <c r="V59" s="52"/>
      <c r="W59" s="72"/>
      <c r="X59" s="73" t="s">
        <v>148</v>
      </c>
      <c r="Y59" s="54"/>
      <c r="Z59" s="54"/>
      <c r="AA59" s="54"/>
      <c r="AB59" s="54"/>
      <c r="AC59" s="54"/>
      <c r="AD59" s="54"/>
      <c r="AF59" s="50" t="s">
        <v>149</v>
      </c>
    </row>
    <row r="60" spans="1:32" x14ac:dyDescent="0.2">
      <c r="A60" s="142"/>
      <c r="B60" s="142"/>
      <c r="C60" s="142"/>
      <c r="D60" s="117"/>
      <c r="E60" s="122"/>
      <c r="F60" s="128"/>
      <c r="G60" s="128"/>
      <c r="H60" s="140"/>
      <c r="I60" s="87"/>
      <c r="J60" s="87" t="s">
        <v>509</v>
      </c>
      <c r="K60" s="82"/>
      <c r="L60" s="87"/>
      <c r="M60" s="87"/>
      <c r="N60" s="145"/>
      <c r="O60" s="144"/>
      <c r="P60" s="50"/>
      <c r="R60" s="51"/>
      <c r="S60" s="51"/>
      <c r="T60" s="51"/>
      <c r="U60" s="51"/>
      <c r="V60" s="52"/>
      <c r="W60" s="53"/>
      <c r="X60" s="74"/>
      <c r="Y60" s="69" t="s">
        <v>150</v>
      </c>
      <c r="Z60" s="54"/>
      <c r="AA60" s="54"/>
      <c r="AB60" s="54"/>
      <c r="AC60" s="54"/>
      <c r="AD60" s="54"/>
      <c r="AF60" s="50"/>
    </row>
    <row r="61" spans="1:32" x14ac:dyDescent="0.2">
      <c r="A61" s="133" t="s">
        <v>510</v>
      </c>
      <c r="B61" s="133" t="s">
        <v>511</v>
      </c>
      <c r="C61" s="133" t="s">
        <v>512</v>
      </c>
      <c r="D61" s="117"/>
      <c r="E61" s="122"/>
      <c r="F61" s="128"/>
      <c r="G61" s="128"/>
      <c r="H61" s="140" t="s">
        <v>513</v>
      </c>
      <c r="I61" s="99"/>
      <c r="J61" s="87"/>
      <c r="K61" s="82"/>
      <c r="L61" s="87"/>
      <c r="M61" s="87"/>
      <c r="N61" s="87"/>
      <c r="O61" s="144"/>
      <c r="P61" s="50" t="s">
        <v>40</v>
      </c>
      <c r="R61" s="51"/>
      <c r="S61" s="51"/>
      <c r="T61" s="51"/>
      <c r="U61" s="51"/>
      <c r="V61" s="52"/>
      <c r="W61" s="72"/>
      <c r="X61" s="74"/>
      <c r="Y61" s="69" t="s">
        <v>151</v>
      </c>
      <c r="Z61" s="54"/>
      <c r="AA61" s="54"/>
      <c r="AB61" s="54"/>
      <c r="AC61" s="54"/>
      <c r="AD61" s="54"/>
      <c r="AF61" s="50"/>
    </row>
    <row r="62" spans="1:32" x14ac:dyDescent="0.2">
      <c r="A62" s="142"/>
      <c r="B62" s="142"/>
      <c r="C62" s="142"/>
      <c r="D62" s="117"/>
      <c r="E62" s="122"/>
      <c r="F62" s="128"/>
      <c r="G62" s="128"/>
      <c r="H62" s="147"/>
      <c r="I62" s="87" t="s">
        <v>514</v>
      </c>
      <c r="J62" s="87"/>
      <c r="K62" s="82"/>
      <c r="L62" s="87"/>
      <c r="M62" s="87"/>
      <c r="N62" s="87"/>
      <c r="O62" s="144"/>
      <c r="P62" s="50"/>
      <c r="R62" s="41" t="s">
        <v>152</v>
      </c>
      <c r="S62" s="41" t="s">
        <v>153</v>
      </c>
      <c r="T62" s="41" t="s">
        <v>154</v>
      </c>
      <c r="U62" s="42"/>
      <c r="V62" s="52"/>
      <c r="W62" s="72"/>
      <c r="X62" s="74"/>
      <c r="Y62" s="75" t="s">
        <v>155</v>
      </c>
      <c r="Z62" s="54"/>
      <c r="AA62" s="54"/>
      <c r="AB62" s="54"/>
      <c r="AC62" s="54"/>
      <c r="AD62" s="54"/>
      <c r="AF62" s="50" t="s">
        <v>156</v>
      </c>
    </row>
    <row r="63" spans="1:32" x14ac:dyDescent="0.2">
      <c r="A63" s="116"/>
      <c r="B63" s="116"/>
      <c r="C63" s="125"/>
      <c r="D63" s="117"/>
      <c r="E63" s="122"/>
      <c r="F63" s="128"/>
      <c r="G63" s="128"/>
      <c r="H63" s="140"/>
      <c r="I63" s="99" t="s">
        <v>515</v>
      </c>
      <c r="J63" s="87"/>
      <c r="K63" s="82"/>
      <c r="L63" s="87"/>
      <c r="M63" s="145"/>
      <c r="N63" s="145"/>
      <c r="O63" s="144"/>
      <c r="P63" s="50" t="s">
        <v>354</v>
      </c>
      <c r="R63" s="51"/>
      <c r="S63" s="51"/>
      <c r="T63" s="51"/>
      <c r="U63" s="51"/>
      <c r="V63" s="52"/>
      <c r="W63" s="72"/>
      <c r="X63" s="74"/>
      <c r="Y63" s="69"/>
      <c r="Z63" s="54" t="s">
        <v>157</v>
      </c>
      <c r="AA63" s="54"/>
      <c r="AB63" s="54"/>
      <c r="AC63" s="54"/>
      <c r="AD63" s="54"/>
      <c r="AF63" s="50"/>
    </row>
    <row r="64" spans="1:32" x14ac:dyDescent="0.2">
      <c r="A64" s="146"/>
      <c r="B64" s="146"/>
      <c r="C64" s="146"/>
      <c r="D64" s="117"/>
      <c r="E64" s="122"/>
      <c r="F64" s="128"/>
      <c r="G64" s="128"/>
      <c r="H64" s="140"/>
      <c r="I64" s="87"/>
      <c r="J64" s="87" t="s">
        <v>516</v>
      </c>
      <c r="K64" s="82"/>
      <c r="L64" s="87"/>
      <c r="M64" s="87"/>
      <c r="N64" s="145"/>
      <c r="O64" s="144"/>
      <c r="P64" s="50"/>
      <c r="R64" s="51"/>
      <c r="S64" s="51"/>
      <c r="T64" s="51"/>
      <c r="U64" s="51"/>
      <c r="V64" s="52"/>
      <c r="W64" s="72"/>
      <c r="X64" s="76" t="s">
        <v>158</v>
      </c>
      <c r="Y64" s="69"/>
      <c r="Z64" s="54" t="s">
        <v>159</v>
      </c>
      <c r="AA64" s="54"/>
      <c r="AB64" s="54"/>
      <c r="AC64" s="54"/>
      <c r="AD64" s="54"/>
      <c r="AF64" s="50"/>
    </row>
    <row r="65" spans="1:32" x14ac:dyDescent="0.2">
      <c r="A65" s="142"/>
      <c r="B65" s="142"/>
      <c r="C65" s="142"/>
      <c r="D65" s="117"/>
      <c r="E65" s="122"/>
      <c r="F65" s="128"/>
      <c r="G65" s="128"/>
      <c r="H65" s="140"/>
      <c r="I65" s="87"/>
      <c r="J65" s="87" t="s">
        <v>517</v>
      </c>
      <c r="K65" s="82"/>
      <c r="L65" s="87"/>
      <c r="M65" s="87"/>
      <c r="N65" s="145"/>
      <c r="O65" s="144"/>
      <c r="P65" s="50"/>
      <c r="R65" s="41" t="s">
        <v>160</v>
      </c>
      <c r="S65" s="41" t="s">
        <v>161</v>
      </c>
      <c r="T65" s="41" t="s">
        <v>162</v>
      </c>
      <c r="U65" s="51"/>
      <c r="V65" s="52"/>
      <c r="W65" s="72"/>
      <c r="X65" s="74"/>
      <c r="Y65" s="75" t="s">
        <v>163</v>
      </c>
      <c r="Z65" s="54"/>
      <c r="AA65" s="54"/>
      <c r="AB65" s="54"/>
      <c r="AC65" s="54"/>
      <c r="AD65" s="54"/>
      <c r="AE65" s="77"/>
      <c r="AF65" s="50" t="s">
        <v>164</v>
      </c>
    </row>
    <row r="66" spans="1:32" x14ac:dyDescent="0.2">
      <c r="A66" s="142"/>
      <c r="B66" s="142"/>
      <c r="C66" s="142"/>
      <c r="D66" s="117"/>
      <c r="E66" s="122"/>
      <c r="F66" s="128"/>
      <c r="G66" s="128"/>
      <c r="H66" s="140"/>
      <c r="I66" s="87"/>
      <c r="J66" s="87" t="s">
        <v>518</v>
      </c>
      <c r="K66" s="82"/>
      <c r="L66" s="87"/>
      <c r="M66" s="87"/>
      <c r="N66" s="145"/>
      <c r="O66" s="144"/>
      <c r="P66" s="50"/>
      <c r="R66" s="51"/>
      <c r="S66" s="51"/>
      <c r="T66" s="51"/>
      <c r="U66" s="51"/>
      <c r="V66" s="52"/>
      <c r="W66" s="72"/>
      <c r="X66" s="74"/>
      <c r="Y66" s="69"/>
      <c r="Z66" s="69" t="s">
        <v>165</v>
      </c>
      <c r="AA66" s="54"/>
      <c r="AB66" s="54"/>
      <c r="AC66" s="54"/>
      <c r="AD66" s="54"/>
      <c r="AE66" s="77"/>
      <c r="AF66" s="50"/>
    </row>
    <row r="67" spans="1:32" x14ac:dyDescent="0.2">
      <c r="A67" s="142"/>
      <c r="B67" s="142"/>
      <c r="C67" s="142"/>
      <c r="D67" s="117"/>
      <c r="E67" s="122"/>
      <c r="F67" s="128"/>
      <c r="G67" s="128"/>
      <c r="H67" s="140"/>
      <c r="I67" s="87"/>
      <c r="J67" s="87" t="s">
        <v>519</v>
      </c>
      <c r="K67" s="82"/>
      <c r="L67" s="87"/>
      <c r="M67" s="87"/>
      <c r="N67" s="145"/>
      <c r="O67" s="144"/>
      <c r="P67" s="50"/>
      <c r="R67" s="41" t="s">
        <v>166</v>
      </c>
      <c r="S67" s="41" t="s">
        <v>167</v>
      </c>
      <c r="T67" s="41" t="s">
        <v>168</v>
      </c>
      <c r="U67" s="51"/>
      <c r="V67" s="52"/>
      <c r="W67" s="72"/>
      <c r="X67" s="74"/>
      <c r="Y67" s="69"/>
      <c r="Z67" s="75" t="s">
        <v>169</v>
      </c>
      <c r="AA67" s="54"/>
      <c r="AB67" s="54"/>
      <c r="AC67" s="54"/>
      <c r="AD67" s="54"/>
      <c r="AE67" s="77"/>
      <c r="AF67" s="50" t="s">
        <v>170</v>
      </c>
    </row>
    <row r="68" spans="1:32" x14ac:dyDescent="0.2">
      <c r="A68" s="133" t="s">
        <v>520</v>
      </c>
      <c r="B68" s="133" t="s">
        <v>521</v>
      </c>
      <c r="C68" s="133" t="s">
        <v>522</v>
      </c>
      <c r="D68" s="117"/>
      <c r="E68" s="122"/>
      <c r="F68" s="128"/>
      <c r="G68" s="128"/>
      <c r="H68" s="140" t="s">
        <v>523</v>
      </c>
      <c r="I68" s="98"/>
      <c r="J68" s="87"/>
      <c r="K68" s="82"/>
      <c r="L68" s="87"/>
      <c r="M68" s="87"/>
      <c r="N68" s="87"/>
      <c r="O68" s="144"/>
      <c r="P68" s="50" t="s">
        <v>29</v>
      </c>
      <c r="R68" s="51"/>
      <c r="S68" s="51"/>
      <c r="T68" s="51"/>
      <c r="U68" s="51"/>
      <c r="V68" s="52"/>
      <c r="W68" s="72"/>
      <c r="X68" s="74"/>
      <c r="Y68" s="69"/>
      <c r="Z68" s="75"/>
      <c r="AA68" s="54" t="s">
        <v>171</v>
      </c>
      <c r="AB68" s="54" t="s">
        <v>172</v>
      </c>
      <c r="AC68" s="54"/>
      <c r="AD68" s="54"/>
      <c r="AE68" s="77"/>
      <c r="AF68" s="50"/>
    </row>
    <row r="69" spans="1:32" x14ac:dyDescent="0.2">
      <c r="A69" s="136"/>
      <c r="B69" s="136"/>
      <c r="C69" s="136"/>
      <c r="D69" s="117"/>
      <c r="E69" s="122"/>
      <c r="F69" s="128"/>
      <c r="G69" s="128"/>
      <c r="H69" s="140"/>
      <c r="I69" s="82" t="s">
        <v>524</v>
      </c>
      <c r="J69" s="98"/>
      <c r="K69" s="82"/>
      <c r="L69" s="87"/>
      <c r="M69" s="87"/>
      <c r="N69" s="87"/>
      <c r="O69" s="144"/>
      <c r="P69" s="50"/>
      <c r="R69" s="41" t="s">
        <v>173</v>
      </c>
      <c r="S69" s="41" t="s">
        <v>174</v>
      </c>
      <c r="T69" s="41" t="s">
        <v>175</v>
      </c>
      <c r="U69" s="51"/>
      <c r="V69" s="52"/>
      <c r="W69" s="72"/>
      <c r="X69" s="74"/>
      <c r="Y69" s="69"/>
      <c r="Z69" s="54"/>
      <c r="AA69" s="54" t="s">
        <v>176</v>
      </c>
      <c r="AB69" s="54"/>
      <c r="AC69" s="54"/>
      <c r="AD69" s="54"/>
      <c r="AE69" s="78"/>
      <c r="AF69" s="50" t="s">
        <v>177</v>
      </c>
    </row>
    <row r="70" spans="1:32" x14ac:dyDescent="0.2">
      <c r="A70" s="116"/>
      <c r="B70" s="116"/>
      <c r="C70" s="125"/>
      <c r="D70" s="117"/>
      <c r="E70" s="122"/>
      <c r="F70" s="128"/>
      <c r="G70" s="128"/>
      <c r="H70" s="140"/>
      <c r="I70" s="99" t="s">
        <v>525</v>
      </c>
      <c r="J70" s="98"/>
      <c r="K70" s="82"/>
      <c r="L70" s="87"/>
      <c r="M70" s="87"/>
      <c r="N70" s="87"/>
      <c r="O70" s="144"/>
      <c r="P70" s="50" t="s">
        <v>365</v>
      </c>
      <c r="R70" s="51"/>
      <c r="S70" s="51"/>
      <c r="T70" s="51"/>
      <c r="U70" s="51"/>
      <c r="V70" s="52"/>
      <c r="W70" s="72"/>
      <c r="X70" s="74"/>
      <c r="Y70" s="69"/>
      <c r="Z70" s="54"/>
      <c r="AA70" s="54"/>
      <c r="AB70" s="54" t="s">
        <v>178</v>
      </c>
      <c r="AC70" s="54" t="s">
        <v>179</v>
      </c>
      <c r="AD70" s="54"/>
      <c r="AE70" s="54"/>
      <c r="AF70" s="50"/>
    </row>
    <row r="71" spans="1:32" x14ac:dyDescent="0.2">
      <c r="A71" s="136"/>
      <c r="B71" s="136"/>
      <c r="C71" s="136"/>
      <c r="D71" s="117"/>
      <c r="E71" s="122"/>
      <c r="F71" s="128"/>
      <c r="G71" s="128"/>
      <c r="H71" s="140"/>
      <c r="I71" s="87"/>
      <c r="J71" s="87" t="s">
        <v>526</v>
      </c>
      <c r="K71" s="82"/>
      <c r="L71" s="87"/>
      <c r="M71" s="87"/>
      <c r="N71" s="87"/>
      <c r="O71" s="144"/>
      <c r="P71" s="50"/>
      <c r="R71" s="51"/>
      <c r="S71" s="51"/>
      <c r="T71" s="51"/>
      <c r="U71" s="51"/>
      <c r="V71" s="52"/>
      <c r="W71" s="72"/>
      <c r="X71" s="74"/>
      <c r="Y71" s="69"/>
      <c r="Z71" s="54"/>
      <c r="AA71" s="54"/>
      <c r="AB71" s="54" t="s">
        <v>180</v>
      </c>
      <c r="AC71" s="54"/>
      <c r="AD71" s="54"/>
      <c r="AE71" s="54"/>
      <c r="AF71" s="50"/>
    </row>
    <row r="72" spans="1:32" x14ac:dyDescent="0.2">
      <c r="A72" s="136"/>
      <c r="B72" s="136"/>
      <c r="C72" s="136"/>
      <c r="D72" s="117"/>
      <c r="E72" s="122"/>
      <c r="F72" s="128"/>
      <c r="G72" s="128"/>
      <c r="H72" s="140"/>
      <c r="I72" s="87"/>
      <c r="J72" s="87" t="s">
        <v>527</v>
      </c>
      <c r="K72" s="82"/>
      <c r="L72" s="87"/>
      <c r="M72" s="87"/>
      <c r="N72" s="87"/>
      <c r="O72" s="144"/>
      <c r="P72" s="50"/>
      <c r="R72" s="51"/>
      <c r="S72" s="51"/>
      <c r="T72" s="51"/>
      <c r="U72" s="51"/>
      <c r="V72" s="52"/>
      <c r="W72" s="72"/>
      <c r="X72" s="74"/>
      <c r="Y72" s="69"/>
      <c r="Z72" s="54"/>
      <c r="AA72" s="54"/>
      <c r="AB72" s="54" t="s">
        <v>181</v>
      </c>
      <c r="AC72" s="54"/>
      <c r="AD72" s="54"/>
      <c r="AE72" s="54"/>
      <c r="AF72" s="50"/>
    </row>
    <row r="73" spans="1:32" x14ac:dyDescent="0.2">
      <c r="A73" s="136"/>
      <c r="B73" s="136"/>
      <c r="C73" s="136"/>
      <c r="D73" s="117"/>
      <c r="E73" s="122"/>
      <c r="F73" s="128"/>
      <c r="G73" s="128"/>
      <c r="H73" s="140"/>
      <c r="I73" s="87"/>
      <c r="J73" s="87" t="s">
        <v>528</v>
      </c>
      <c r="K73" s="82"/>
      <c r="L73" s="87"/>
      <c r="M73" s="87"/>
      <c r="N73" s="87"/>
      <c r="O73" s="144"/>
      <c r="P73" s="50"/>
      <c r="R73" s="41" t="s">
        <v>182</v>
      </c>
      <c r="S73" s="41" t="s">
        <v>183</v>
      </c>
      <c r="T73" s="41" t="s">
        <v>184</v>
      </c>
      <c r="U73" s="51"/>
      <c r="V73" s="52"/>
      <c r="W73" s="72"/>
      <c r="X73" s="74"/>
      <c r="Y73" s="69"/>
      <c r="Z73" s="54"/>
      <c r="AA73" s="54" t="s">
        <v>185</v>
      </c>
      <c r="AB73" s="54"/>
      <c r="AC73" s="54"/>
      <c r="AD73" s="54"/>
      <c r="AF73" s="50" t="s">
        <v>186</v>
      </c>
    </row>
    <row r="74" spans="1:32" x14ac:dyDescent="0.2">
      <c r="A74" s="133" t="s">
        <v>529</v>
      </c>
      <c r="B74" s="133" t="s">
        <v>530</v>
      </c>
      <c r="C74" s="133" t="s">
        <v>531</v>
      </c>
      <c r="D74" s="117"/>
      <c r="E74" s="122"/>
      <c r="F74" s="128"/>
      <c r="G74" s="128"/>
      <c r="H74" s="140" t="s">
        <v>532</v>
      </c>
      <c r="I74" s="99"/>
      <c r="J74" s="87"/>
      <c r="K74" s="82"/>
      <c r="L74" s="87"/>
      <c r="M74" s="87"/>
      <c r="N74" s="87"/>
      <c r="O74" s="144"/>
      <c r="P74" s="50" t="s">
        <v>30</v>
      </c>
      <c r="R74" s="51"/>
      <c r="S74" s="51"/>
      <c r="T74" s="51"/>
      <c r="U74" s="51"/>
      <c r="V74" s="52"/>
      <c r="W74" s="72"/>
      <c r="X74" s="74"/>
      <c r="Y74" s="69"/>
      <c r="Z74" s="54"/>
      <c r="AA74" s="54"/>
      <c r="AB74" s="54" t="s">
        <v>187</v>
      </c>
      <c r="AC74" s="54"/>
      <c r="AD74" s="54"/>
      <c r="AE74" s="79"/>
      <c r="AF74" s="50"/>
    </row>
    <row r="75" spans="1:32" x14ac:dyDescent="0.2">
      <c r="A75" s="146"/>
      <c r="B75" s="146"/>
      <c r="C75" s="146"/>
      <c r="D75" s="117"/>
      <c r="E75" s="122"/>
      <c r="F75" s="128"/>
      <c r="G75" s="128"/>
      <c r="H75" s="140"/>
      <c r="I75" s="87" t="s">
        <v>533</v>
      </c>
      <c r="J75" s="87"/>
      <c r="K75" s="82"/>
      <c r="L75" s="145"/>
      <c r="M75" s="145"/>
      <c r="N75" s="144"/>
      <c r="O75" s="148"/>
      <c r="P75" s="126"/>
      <c r="R75" s="51"/>
      <c r="S75" s="51"/>
      <c r="T75" s="51"/>
      <c r="U75" s="51"/>
      <c r="V75" s="52"/>
      <c r="W75" s="72"/>
      <c r="X75" s="74"/>
      <c r="Y75" s="69"/>
      <c r="Z75" s="54"/>
      <c r="AA75" s="54"/>
      <c r="AB75" s="54" t="s">
        <v>188</v>
      </c>
      <c r="AC75" s="54"/>
      <c r="AD75" s="54"/>
      <c r="AE75" s="79"/>
      <c r="AF75" s="50"/>
    </row>
    <row r="76" spans="1:32" x14ac:dyDescent="0.2">
      <c r="A76" s="146"/>
      <c r="B76" s="146"/>
      <c r="C76" s="146"/>
      <c r="D76" s="117"/>
      <c r="E76" s="122"/>
      <c r="F76" s="128"/>
      <c r="G76" s="128"/>
      <c r="H76" s="140"/>
      <c r="I76" s="98" t="s">
        <v>534</v>
      </c>
      <c r="J76" s="87"/>
      <c r="K76" s="149"/>
      <c r="L76" s="145"/>
      <c r="M76" s="145"/>
      <c r="N76" s="144"/>
      <c r="O76" s="148"/>
      <c r="P76" s="50" t="s">
        <v>390</v>
      </c>
      <c r="R76" s="51"/>
      <c r="S76" s="51"/>
      <c r="T76" s="51"/>
      <c r="U76" s="51"/>
      <c r="V76" s="52"/>
      <c r="W76" s="72"/>
      <c r="X76" s="74"/>
      <c r="Y76" s="69"/>
      <c r="Z76" s="54"/>
      <c r="AA76" s="54"/>
      <c r="AB76" s="54" t="s">
        <v>189</v>
      </c>
      <c r="AC76" s="54"/>
      <c r="AD76" s="54"/>
      <c r="AE76" s="79"/>
      <c r="AF76" s="50"/>
    </row>
    <row r="77" spans="1:32" x14ac:dyDescent="0.2">
      <c r="A77" s="142"/>
      <c r="B77" s="142"/>
      <c r="C77" s="142"/>
      <c r="D77" s="117"/>
      <c r="E77" s="122"/>
      <c r="F77" s="128"/>
      <c r="G77" s="128"/>
      <c r="H77" s="140"/>
      <c r="I77" s="87"/>
      <c r="J77" s="87" t="s">
        <v>535</v>
      </c>
      <c r="K77" s="82"/>
      <c r="L77" s="87"/>
      <c r="M77" s="145"/>
      <c r="N77" s="144"/>
      <c r="O77" s="148"/>
      <c r="P77" s="126"/>
      <c r="R77" s="51"/>
      <c r="S77" s="51"/>
      <c r="T77" s="51"/>
      <c r="U77" s="51"/>
      <c r="V77" s="52"/>
      <c r="W77" s="72"/>
      <c r="X77" s="74"/>
      <c r="Y77" s="69"/>
      <c r="Z77" s="54"/>
      <c r="AA77" s="54"/>
      <c r="AB77" s="54" t="s">
        <v>190</v>
      </c>
      <c r="AC77" s="54"/>
      <c r="AD77" s="54"/>
      <c r="AE77" s="79"/>
      <c r="AF77" s="50"/>
    </row>
    <row r="78" spans="1:32" x14ac:dyDescent="0.2">
      <c r="A78" s="146"/>
      <c r="B78" s="146"/>
      <c r="C78" s="146"/>
      <c r="D78" s="117"/>
      <c r="E78" s="122"/>
      <c r="F78" s="128"/>
      <c r="G78" s="128"/>
      <c r="H78" s="140"/>
      <c r="I78" s="87"/>
      <c r="J78" s="87" t="s">
        <v>536</v>
      </c>
      <c r="K78" s="82"/>
      <c r="L78" s="87"/>
      <c r="M78" s="145"/>
      <c r="N78" s="144"/>
      <c r="O78" s="148"/>
      <c r="P78" s="126"/>
      <c r="R78" s="41" t="s">
        <v>191</v>
      </c>
      <c r="S78" s="41" t="s">
        <v>192</v>
      </c>
      <c r="T78" s="41" t="s">
        <v>193</v>
      </c>
      <c r="U78" s="42"/>
      <c r="V78" s="52"/>
      <c r="W78" s="72"/>
      <c r="X78" s="80" t="s">
        <v>194</v>
      </c>
      <c r="Y78" s="54"/>
      <c r="Z78" s="54"/>
      <c r="AA78" s="54"/>
      <c r="AB78" s="54"/>
      <c r="AC78" s="54"/>
      <c r="AD78" s="54"/>
      <c r="AF78" s="50" t="s">
        <v>195</v>
      </c>
    </row>
    <row r="79" spans="1:32" x14ac:dyDescent="0.2">
      <c r="A79" s="142"/>
      <c r="B79" s="142"/>
      <c r="C79" s="142"/>
      <c r="D79" s="117"/>
      <c r="E79" s="122"/>
      <c r="F79" s="128"/>
      <c r="G79" s="128"/>
      <c r="H79" s="140"/>
      <c r="I79" s="87"/>
      <c r="J79" s="87" t="s">
        <v>537</v>
      </c>
      <c r="K79" s="82"/>
      <c r="L79" s="87"/>
      <c r="M79" s="145"/>
      <c r="N79" s="144"/>
      <c r="O79" s="148"/>
      <c r="P79" s="126"/>
      <c r="R79" s="51"/>
      <c r="S79" s="51"/>
      <c r="T79" s="51"/>
      <c r="U79" s="51"/>
      <c r="V79" s="52"/>
      <c r="W79" s="72"/>
      <c r="X79" s="70"/>
      <c r="Y79" s="54" t="s">
        <v>196</v>
      </c>
      <c r="Z79" s="54"/>
      <c r="AA79" s="54"/>
      <c r="AB79" s="54"/>
      <c r="AC79" s="54"/>
      <c r="AD79" s="54"/>
      <c r="AF79" s="50"/>
    </row>
    <row r="80" spans="1:32" x14ac:dyDescent="0.2">
      <c r="A80" s="146"/>
      <c r="B80" s="146"/>
      <c r="C80" s="146"/>
      <c r="D80" s="117"/>
      <c r="E80" s="122"/>
      <c r="F80" s="128"/>
      <c r="G80" s="128"/>
      <c r="H80" s="140"/>
      <c r="I80" s="87"/>
      <c r="J80" s="87" t="s">
        <v>538</v>
      </c>
      <c r="K80" s="82"/>
      <c r="L80" s="87"/>
      <c r="M80" s="145"/>
      <c r="N80" s="144"/>
      <c r="O80" s="148"/>
      <c r="P80" s="126"/>
      <c r="R80" s="51"/>
      <c r="S80" s="51"/>
      <c r="T80" s="51"/>
      <c r="U80" s="51"/>
      <c r="V80" s="52"/>
      <c r="W80" s="53"/>
      <c r="X80" s="70"/>
      <c r="Y80" s="54" t="s">
        <v>197</v>
      </c>
      <c r="Z80" s="54"/>
      <c r="AA80" s="54"/>
      <c r="AB80" s="54"/>
      <c r="AC80" s="54"/>
      <c r="AD80" s="54"/>
      <c r="AF80" s="50"/>
    </row>
    <row r="81" spans="1:32" x14ac:dyDescent="0.2">
      <c r="A81" s="133" t="s">
        <v>539</v>
      </c>
      <c r="B81" s="133" t="s">
        <v>540</v>
      </c>
      <c r="C81" s="133" t="s">
        <v>541</v>
      </c>
      <c r="D81" s="117"/>
      <c r="E81" s="122"/>
      <c r="F81" s="128"/>
      <c r="G81" s="128"/>
      <c r="H81" s="140" t="s">
        <v>542</v>
      </c>
      <c r="I81" s="87"/>
      <c r="J81" s="87"/>
      <c r="K81" s="82"/>
      <c r="L81" s="87"/>
      <c r="M81" s="145"/>
      <c r="N81" s="145"/>
      <c r="O81" s="144"/>
      <c r="P81" s="50" t="s">
        <v>31</v>
      </c>
      <c r="R81" s="51"/>
      <c r="S81" s="51"/>
      <c r="T81" s="51"/>
      <c r="U81" s="51"/>
      <c r="V81" s="52"/>
      <c r="W81" s="53"/>
      <c r="X81" s="80" t="s">
        <v>198</v>
      </c>
      <c r="Y81" s="54"/>
      <c r="Z81" s="54"/>
      <c r="AA81" s="54"/>
      <c r="AB81" s="54"/>
      <c r="AC81" s="54"/>
      <c r="AD81" s="54"/>
      <c r="AF81" s="50" t="s">
        <v>39</v>
      </c>
    </row>
    <row r="82" spans="1:32" x14ac:dyDescent="0.2">
      <c r="A82" s="142"/>
      <c r="B82" s="142"/>
      <c r="C82" s="142"/>
      <c r="D82" s="117"/>
      <c r="E82" s="122"/>
      <c r="F82" s="128"/>
      <c r="G82" s="128"/>
      <c r="H82" s="150"/>
      <c r="I82" s="87" t="s">
        <v>543</v>
      </c>
      <c r="J82" s="87"/>
      <c r="K82" s="82"/>
      <c r="L82" s="87"/>
      <c r="M82" s="145"/>
      <c r="N82" s="144"/>
      <c r="O82" s="148"/>
      <c r="P82" s="50"/>
      <c r="R82" s="51"/>
      <c r="S82" s="51"/>
      <c r="T82" s="51"/>
      <c r="U82" s="51"/>
      <c r="V82" s="52"/>
      <c r="W82" s="53"/>
      <c r="X82" s="57"/>
      <c r="Y82" s="54" t="s">
        <v>199</v>
      </c>
      <c r="Z82" s="54"/>
      <c r="AA82" s="54"/>
      <c r="AB82" s="54"/>
      <c r="AC82" s="54"/>
      <c r="AD82" s="54"/>
      <c r="AF82" s="50"/>
    </row>
    <row r="83" spans="1:32" x14ac:dyDescent="0.2">
      <c r="A83" s="142"/>
      <c r="B83" s="142"/>
      <c r="C83" s="142"/>
      <c r="D83" s="117"/>
      <c r="E83" s="122"/>
      <c r="F83" s="128"/>
      <c r="G83" s="128"/>
      <c r="H83" s="151"/>
      <c r="I83" s="87" t="s">
        <v>544</v>
      </c>
      <c r="J83" s="87"/>
      <c r="K83" s="126"/>
      <c r="L83" s="87"/>
      <c r="M83" s="82"/>
      <c r="N83" s="82"/>
      <c r="O83" s="139"/>
      <c r="P83" s="50"/>
      <c r="R83" s="51"/>
      <c r="S83" s="51"/>
      <c r="T83" s="51"/>
      <c r="U83" s="51"/>
      <c r="V83" s="52"/>
      <c r="W83" s="81"/>
      <c r="X83" s="57"/>
      <c r="Y83" s="54" t="s">
        <v>200</v>
      </c>
      <c r="Z83" s="54"/>
      <c r="AA83" s="82"/>
      <c r="AB83" s="82"/>
      <c r="AC83" s="69"/>
      <c r="AD83" s="54"/>
      <c r="AF83" s="50"/>
    </row>
    <row r="84" spans="1:32" x14ac:dyDescent="0.2">
      <c r="A84" s="142"/>
      <c r="B84" s="142"/>
      <c r="C84" s="142"/>
      <c r="D84" s="117"/>
      <c r="E84" s="122"/>
      <c r="F84" s="128"/>
      <c r="G84" s="128"/>
      <c r="H84" s="151"/>
      <c r="I84" s="87" t="s">
        <v>545</v>
      </c>
      <c r="J84" s="87"/>
      <c r="K84" s="126"/>
      <c r="L84" s="87"/>
      <c r="M84" s="82"/>
      <c r="N84" s="82"/>
      <c r="O84" s="139"/>
      <c r="P84" s="50"/>
      <c r="R84" s="51"/>
      <c r="S84" s="51"/>
      <c r="T84" s="51"/>
      <c r="U84" s="51"/>
      <c r="V84" s="52"/>
      <c r="W84" s="81"/>
      <c r="X84" s="57"/>
      <c r="Y84" s="54" t="s">
        <v>201</v>
      </c>
      <c r="Z84" s="77"/>
      <c r="AA84" s="82"/>
      <c r="AB84" s="82"/>
      <c r="AC84" s="69"/>
      <c r="AD84" s="54"/>
      <c r="AF84" s="50"/>
    </row>
    <row r="85" spans="1:32" x14ac:dyDescent="0.2">
      <c r="A85" s="142"/>
      <c r="B85" s="142"/>
      <c r="C85" s="142"/>
      <c r="D85" s="117"/>
      <c r="E85" s="122"/>
      <c r="F85" s="128"/>
      <c r="G85" s="128"/>
      <c r="H85" s="150"/>
      <c r="I85" s="87" t="s">
        <v>546</v>
      </c>
      <c r="J85" s="87"/>
      <c r="K85" s="82"/>
      <c r="L85" s="87"/>
      <c r="M85" s="145"/>
      <c r="N85" s="144"/>
      <c r="O85" s="148"/>
      <c r="P85" s="50"/>
      <c r="R85" s="51"/>
      <c r="S85" s="51"/>
      <c r="T85" s="51"/>
      <c r="U85" s="51"/>
      <c r="V85" s="52"/>
      <c r="W85" s="81"/>
      <c r="X85" s="57"/>
      <c r="Y85" s="83" t="s">
        <v>202</v>
      </c>
      <c r="Z85" s="54"/>
      <c r="AA85" s="82"/>
      <c r="AB85" s="82"/>
      <c r="AC85" s="69"/>
      <c r="AD85" s="54"/>
      <c r="AF85" s="50" t="s">
        <v>203</v>
      </c>
    </row>
    <row r="86" spans="1:32" x14ac:dyDescent="0.2">
      <c r="A86" s="142"/>
      <c r="B86" s="142"/>
      <c r="C86" s="142"/>
      <c r="D86" s="117"/>
      <c r="E86" s="122"/>
      <c r="F86" s="128"/>
      <c r="G86" s="128"/>
      <c r="H86" s="150"/>
      <c r="I86" s="87" t="s">
        <v>547</v>
      </c>
      <c r="J86" s="87"/>
      <c r="K86" s="82"/>
      <c r="L86" s="87"/>
      <c r="M86" s="145"/>
      <c r="N86" s="144"/>
      <c r="O86" s="148"/>
      <c r="P86" s="50" t="s">
        <v>548</v>
      </c>
      <c r="R86" s="51"/>
      <c r="S86" s="51"/>
      <c r="T86" s="51"/>
      <c r="U86" s="51"/>
      <c r="V86" s="52"/>
      <c r="W86" s="81"/>
      <c r="X86" s="57"/>
      <c r="Y86" s="83"/>
      <c r="Z86" s="54" t="s">
        <v>204</v>
      </c>
      <c r="AA86" s="82"/>
      <c r="AB86" s="82"/>
      <c r="AC86" s="69"/>
      <c r="AD86" s="54"/>
      <c r="AF86" s="50"/>
    </row>
    <row r="87" spans="1:32" x14ac:dyDescent="0.2">
      <c r="A87" s="142"/>
      <c r="B87" s="142"/>
      <c r="C87" s="142"/>
      <c r="D87" s="117"/>
      <c r="E87" s="122"/>
      <c r="F87" s="128"/>
      <c r="G87" s="128"/>
      <c r="H87" s="150"/>
      <c r="I87" s="87"/>
      <c r="J87" s="87" t="s">
        <v>549</v>
      </c>
      <c r="K87" s="87"/>
      <c r="L87" s="87"/>
      <c r="M87" s="145"/>
      <c r="N87" s="144"/>
      <c r="O87" s="148"/>
      <c r="P87" s="50"/>
      <c r="R87" s="51"/>
      <c r="S87" s="51"/>
      <c r="T87" s="51"/>
      <c r="U87" s="51"/>
      <c r="V87" s="52"/>
      <c r="W87" s="81"/>
      <c r="X87" s="57"/>
      <c r="Y87" s="54"/>
      <c r="Z87" s="54" t="s">
        <v>205</v>
      </c>
      <c r="AA87" s="82"/>
      <c r="AB87" s="82"/>
      <c r="AC87" s="69"/>
      <c r="AD87" s="54"/>
      <c r="AF87" s="50"/>
    </row>
    <row r="88" spans="1:32" x14ac:dyDescent="0.2">
      <c r="A88" s="136"/>
      <c r="B88" s="136"/>
      <c r="C88" s="136"/>
      <c r="D88" s="117"/>
      <c r="E88" s="122"/>
      <c r="F88" s="128"/>
      <c r="G88" s="128"/>
      <c r="H88" s="150"/>
      <c r="I88" s="98" t="s">
        <v>550</v>
      </c>
      <c r="J88" s="87"/>
      <c r="K88" s="82"/>
      <c r="L88" s="145"/>
      <c r="M88" s="145"/>
      <c r="N88" s="144"/>
      <c r="O88" s="148"/>
      <c r="P88" s="50" t="s">
        <v>408</v>
      </c>
      <c r="R88" s="51"/>
      <c r="S88" s="51"/>
      <c r="T88" s="51"/>
      <c r="U88" s="51"/>
      <c r="V88" s="52"/>
      <c r="W88" s="84"/>
      <c r="X88" s="57"/>
      <c r="Y88" s="85"/>
      <c r="Z88" s="85" t="s">
        <v>206</v>
      </c>
      <c r="AA88" s="86"/>
      <c r="AB88" s="87"/>
      <c r="AC88" s="54"/>
      <c r="AD88" s="54"/>
      <c r="AF88" s="50" t="s">
        <v>207</v>
      </c>
    </row>
    <row r="89" spans="1:32" x14ac:dyDescent="0.2">
      <c r="A89" s="146"/>
      <c r="B89" s="146"/>
      <c r="C89" s="146"/>
      <c r="D89" s="117"/>
      <c r="E89" s="122"/>
      <c r="F89" s="128"/>
      <c r="G89" s="128"/>
      <c r="H89" s="150"/>
      <c r="I89" s="87"/>
      <c r="J89" s="87" t="s">
        <v>551</v>
      </c>
      <c r="K89" s="82"/>
      <c r="L89" s="87"/>
      <c r="M89" s="87"/>
      <c r="N89" s="144"/>
      <c r="O89" s="148"/>
      <c r="P89" s="50"/>
      <c r="R89" s="51"/>
      <c r="S89" s="51"/>
      <c r="T89" s="51"/>
      <c r="U89" s="51"/>
      <c r="V89" s="52"/>
      <c r="W89" s="84"/>
      <c r="X89" s="57"/>
      <c r="Y89" s="86"/>
      <c r="Z89" s="86"/>
      <c r="AA89" s="87" t="s">
        <v>208</v>
      </c>
      <c r="AB89" s="87" t="s">
        <v>209</v>
      </c>
      <c r="AC89" s="54"/>
      <c r="AD89" s="54"/>
      <c r="AF89" s="50"/>
    </row>
    <row r="90" spans="1:32" x14ac:dyDescent="0.2">
      <c r="A90" s="142"/>
      <c r="B90" s="142"/>
      <c r="C90" s="142"/>
      <c r="D90" s="117"/>
      <c r="E90" s="122"/>
      <c r="F90" s="128"/>
      <c r="G90" s="128"/>
      <c r="H90" s="150"/>
      <c r="I90" s="87"/>
      <c r="J90" s="87" t="s">
        <v>552</v>
      </c>
      <c r="K90" s="82"/>
      <c r="L90" s="87"/>
      <c r="M90" s="87"/>
      <c r="N90" s="144"/>
      <c r="O90" s="148"/>
      <c r="P90" s="126"/>
      <c r="R90" s="51"/>
      <c r="S90" s="51"/>
      <c r="T90" s="51"/>
      <c r="U90" s="51"/>
      <c r="V90" s="52"/>
      <c r="W90" s="84"/>
      <c r="X90" s="57"/>
      <c r="Y90" s="87"/>
      <c r="Z90" s="87"/>
      <c r="AA90" s="87">
        <v>181</v>
      </c>
      <c r="AB90" s="87" t="s">
        <v>210</v>
      </c>
      <c r="AC90" s="54"/>
      <c r="AD90" s="54"/>
      <c r="AF90" s="50"/>
    </row>
    <row r="91" spans="1:32" x14ac:dyDescent="0.2">
      <c r="A91" s="142"/>
      <c r="B91" s="142"/>
      <c r="C91" s="142"/>
      <c r="D91" s="117"/>
      <c r="E91" s="122"/>
      <c r="F91" s="128"/>
      <c r="G91" s="128"/>
      <c r="H91" s="150"/>
      <c r="I91" s="87"/>
      <c r="J91" s="87" t="s">
        <v>553</v>
      </c>
      <c r="K91" s="82"/>
      <c r="L91" s="87"/>
      <c r="M91" s="87"/>
      <c r="N91" s="144"/>
      <c r="O91" s="148"/>
      <c r="P91" s="126"/>
      <c r="R91" s="51"/>
      <c r="S91" s="51"/>
      <c r="T91" s="51"/>
      <c r="U91" s="51"/>
      <c r="V91" s="52"/>
      <c r="W91" s="84"/>
      <c r="X91" s="57"/>
      <c r="Y91" s="87"/>
      <c r="Z91" s="87"/>
      <c r="AA91" s="87">
        <v>420</v>
      </c>
      <c r="AB91" s="87" t="s">
        <v>211</v>
      </c>
      <c r="AC91" s="54"/>
      <c r="AD91" s="54"/>
      <c r="AF91" s="50"/>
    </row>
    <row r="92" spans="1:32" x14ac:dyDescent="0.2">
      <c r="A92" s="142"/>
      <c r="B92" s="142"/>
      <c r="C92" s="142"/>
      <c r="D92" s="117"/>
      <c r="E92" s="122"/>
      <c r="F92" s="128"/>
      <c r="G92" s="128"/>
      <c r="H92" s="150"/>
      <c r="I92" s="87"/>
      <c r="J92" s="87" t="s">
        <v>554</v>
      </c>
      <c r="K92" s="82"/>
      <c r="L92" s="87"/>
      <c r="M92" s="87"/>
      <c r="N92" s="144"/>
      <c r="O92" s="148"/>
      <c r="P92" s="126"/>
      <c r="R92" s="41" t="s">
        <v>212</v>
      </c>
      <c r="S92" s="41" t="s">
        <v>213</v>
      </c>
      <c r="T92" s="41" t="s">
        <v>214</v>
      </c>
      <c r="U92" s="42"/>
      <c r="V92" s="88"/>
      <c r="W92" s="53"/>
      <c r="X92" s="59" t="s">
        <v>215</v>
      </c>
      <c r="Y92" s="54"/>
      <c r="Z92" s="54"/>
      <c r="AA92" s="54"/>
      <c r="AB92" s="54"/>
      <c r="AC92" s="54"/>
      <c r="AD92" s="54"/>
      <c r="AF92" s="50" t="s">
        <v>216</v>
      </c>
    </row>
    <row r="93" spans="1:32" x14ac:dyDescent="0.2">
      <c r="A93" s="146"/>
      <c r="B93" s="146"/>
      <c r="C93" s="146"/>
      <c r="D93" s="117"/>
      <c r="E93" s="122"/>
      <c r="F93" s="128"/>
      <c r="G93" s="128"/>
      <c r="H93" s="150"/>
      <c r="I93" s="87"/>
      <c r="J93" s="87" t="s">
        <v>555</v>
      </c>
      <c r="K93" s="82"/>
      <c r="L93" s="87"/>
      <c r="M93" s="87"/>
      <c r="N93" s="144"/>
      <c r="O93" s="148"/>
      <c r="P93" s="126"/>
      <c r="R93" s="51"/>
      <c r="S93" s="51"/>
      <c r="T93" s="51"/>
      <c r="U93" s="51"/>
      <c r="V93" s="88"/>
      <c r="W93" s="53"/>
      <c r="X93" s="57"/>
      <c r="Y93" s="54" t="s">
        <v>217</v>
      </c>
      <c r="Z93" s="54"/>
      <c r="AA93" s="54"/>
      <c r="AB93" s="54"/>
      <c r="AC93" s="54"/>
      <c r="AD93" s="54"/>
      <c r="AF93" s="50"/>
    </row>
    <row r="94" spans="1:32" x14ac:dyDescent="0.2">
      <c r="A94" s="142"/>
      <c r="B94" s="142"/>
      <c r="C94" s="142"/>
      <c r="D94" s="117"/>
      <c r="E94" s="122"/>
      <c r="F94" s="128"/>
      <c r="G94" s="128"/>
      <c r="H94" s="150"/>
      <c r="I94" s="87"/>
      <c r="J94" s="87" t="s">
        <v>556</v>
      </c>
      <c r="K94" s="82"/>
      <c r="L94" s="87"/>
      <c r="M94" s="87"/>
      <c r="N94" s="144"/>
      <c r="O94" s="148"/>
      <c r="P94" s="126"/>
      <c r="R94" s="51"/>
      <c r="S94" s="51"/>
      <c r="T94" s="51"/>
      <c r="U94" s="51"/>
      <c r="V94" s="88"/>
      <c r="W94" s="53"/>
      <c r="X94" s="57"/>
      <c r="Y94" s="54" t="s">
        <v>218</v>
      </c>
      <c r="Z94" s="54"/>
      <c r="AA94" s="54"/>
      <c r="AB94" s="54"/>
      <c r="AC94" s="54"/>
      <c r="AD94" s="54"/>
      <c r="AF94" s="50"/>
    </row>
    <row r="95" spans="1:32" x14ac:dyDescent="0.2">
      <c r="A95" s="133" t="s">
        <v>557</v>
      </c>
      <c r="B95" s="133" t="s">
        <v>558</v>
      </c>
      <c r="C95" s="133" t="s">
        <v>559</v>
      </c>
      <c r="D95" s="122"/>
      <c r="E95" s="122"/>
      <c r="F95" s="138" t="s">
        <v>560</v>
      </c>
      <c r="G95" s="138"/>
      <c r="H95" s="152"/>
      <c r="I95" s="82"/>
      <c r="J95" s="87"/>
      <c r="K95" s="82"/>
      <c r="L95" s="87"/>
      <c r="M95" s="87"/>
      <c r="N95" s="145"/>
      <c r="O95" s="144"/>
      <c r="P95" s="50" t="s">
        <v>53</v>
      </c>
      <c r="R95" s="51"/>
      <c r="S95" s="51"/>
      <c r="T95" s="51"/>
      <c r="U95" s="51"/>
      <c r="V95" s="88"/>
      <c r="W95" s="53"/>
      <c r="X95" s="57"/>
      <c r="Y95" s="54" t="s">
        <v>227</v>
      </c>
      <c r="Z95" s="54"/>
      <c r="AA95" s="54"/>
      <c r="AB95" s="54"/>
      <c r="AC95" s="54"/>
      <c r="AD95" s="54"/>
      <c r="AF95" s="50"/>
    </row>
    <row r="96" spans="1:32" x14ac:dyDescent="0.2">
      <c r="A96" s="142"/>
      <c r="B96" s="142"/>
      <c r="C96" s="142"/>
      <c r="D96" s="117"/>
      <c r="E96" s="122"/>
      <c r="F96" s="128"/>
      <c r="G96" s="128"/>
      <c r="H96" s="140" t="s">
        <v>561</v>
      </c>
      <c r="I96" s="141"/>
      <c r="J96" s="87"/>
      <c r="K96" s="82"/>
      <c r="L96" s="87"/>
      <c r="M96" s="87"/>
      <c r="N96" s="145"/>
      <c r="O96" s="144"/>
      <c r="P96" s="50"/>
      <c r="R96" s="51"/>
      <c r="S96" s="51"/>
      <c r="T96" s="51"/>
      <c r="U96" s="51"/>
      <c r="V96" s="88"/>
      <c r="W96" s="53"/>
      <c r="X96" s="57"/>
      <c r="Y96" s="89" t="s">
        <v>219</v>
      </c>
      <c r="Z96" s="54"/>
      <c r="AA96" s="54"/>
      <c r="AB96" s="54"/>
      <c r="AC96" s="54"/>
      <c r="AD96" s="54"/>
      <c r="AF96" s="50"/>
    </row>
    <row r="97" spans="1:32" x14ac:dyDescent="0.2">
      <c r="A97" s="133" t="s">
        <v>562</v>
      </c>
      <c r="B97" s="133" t="s">
        <v>563</v>
      </c>
      <c r="C97" s="133" t="s">
        <v>564</v>
      </c>
      <c r="D97" s="117"/>
      <c r="E97" s="122"/>
      <c r="F97" s="128"/>
      <c r="G97" s="128"/>
      <c r="H97" s="140" t="s">
        <v>565</v>
      </c>
      <c r="I97" s="87"/>
      <c r="J97" s="87"/>
      <c r="K97" s="87"/>
      <c r="L97" s="145"/>
      <c r="M97" s="145"/>
      <c r="N97" s="145"/>
      <c r="O97" s="144"/>
      <c r="P97" s="50" t="s">
        <v>566</v>
      </c>
      <c r="R97" s="51"/>
      <c r="S97" s="51"/>
      <c r="T97" s="51"/>
      <c r="U97" s="51"/>
      <c r="V97" s="88"/>
      <c r="W97" s="56"/>
      <c r="X97" s="57"/>
      <c r="Y97" s="89" t="s">
        <v>231</v>
      </c>
      <c r="Z97" s="77"/>
      <c r="AA97" s="89"/>
      <c r="AB97" s="54"/>
      <c r="AC97" s="54"/>
      <c r="AD97" s="54"/>
      <c r="AF97" s="50"/>
    </row>
    <row r="98" spans="1:32" x14ac:dyDescent="0.2">
      <c r="A98" s="142"/>
      <c r="B98" s="142"/>
      <c r="C98" s="142"/>
      <c r="D98" s="117"/>
      <c r="E98" s="122"/>
      <c r="F98" s="128"/>
      <c r="G98" s="128"/>
      <c r="H98" s="150"/>
      <c r="I98" s="139" t="s">
        <v>866</v>
      </c>
      <c r="J98" s="87"/>
      <c r="K98" s="87"/>
      <c r="L98" s="82"/>
      <c r="M98" s="87"/>
      <c r="N98" s="145"/>
      <c r="O98" s="144"/>
      <c r="P98" s="50"/>
      <c r="R98" s="51"/>
      <c r="S98" s="51"/>
      <c r="T98" s="51"/>
      <c r="U98" s="51"/>
      <c r="V98" s="88"/>
      <c r="W98" s="56"/>
      <c r="X98" s="57"/>
      <c r="Y98" s="89" t="s">
        <v>220</v>
      </c>
      <c r="Z98" s="77"/>
      <c r="AA98" s="54"/>
      <c r="AB98" s="54"/>
      <c r="AC98" s="54"/>
      <c r="AD98" s="54"/>
      <c r="AF98" s="50"/>
    </row>
    <row r="99" spans="1:32" x14ac:dyDescent="0.2">
      <c r="A99" s="142"/>
      <c r="B99" s="142"/>
      <c r="C99" s="142"/>
      <c r="D99" s="117"/>
      <c r="E99" s="122"/>
      <c r="F99" s="128"/>
      <c r="G99" s="128"/>
      <c r="H99" s="150"/>
      <c r="I99" s="139" t="s">
        <v>567</v>
      </c>
      <c r="J99" s="87"/>
      <c r="K99" s="87"/>
      <c r="L99" s="82"/>
      <c r="M99" s="87"/>
      <c r="N99" s="145"/>
      <c r="O99" s="144"/>
      <c r="P99" s="50"/>
      <c r="R99" s="51"/>
      <c r="S99" s="51"/>
      <c r="T99" s="51"/>
      <c r="U99" s="51"/>
      <c r="V99" s="88"/>
      <c r="W99" s="56"/>
      <c r="X99" s="57"/>
      <c r="Y99" s="89" t="s">
        <v>222</v>
      </c>
      <c r="Z99" s="77"/>
      <c r="AA99" s="54"/>
      <c r="AB99" s="54"/>
      <c r="AC99" s="54"/>
      <c r="AD99" s="54"/>
      <c r="AF99" s="50"/>
    </row>
    <row r="100" spans="1:32" x14ac:dyDescent="0.2">
      <c r="A100" s="142"/>
      <c r="B100" s="142"/>
      <c r="C100" s="142"/>
      <c r="D100" s="117"/>
      <c r="E100" s="122"/>
      <c r="F100" s="128"/>
      <c r="G100" s="128"/>
      <c r="H100" s="150"/>
      <c r="I100" s="139" t="s">
        <v>568</v>
      </c>
      <c r="J100" s="87"/>
      <c r="K100" s="87"/>
      <c r="L100" s="82"/>
      <c r="M100" s="87"/>
      <c r="N100" s="145"/>
      <c r="O100" s="144"/>
      <c r="P100" s="50"/>
      <c r="R100" s="51"/>
      <c r="S100" s="51"/>
      <c r="T100" s="51"/>
      <c r="U100" s="51"/>
      <c r="V100" s="88"/>
      <c r="W100" s="53"/>
      <c r="X100" s="57"/>
      <c r="Y100" s="89" t="s">
        <v>232</v>
      </c>
      <c r="Z100" s="77"/>
      <c r="AA100" s="89"/>
      <c r="AB100" s="54"/>
      <c r="AC100" s="54"/>
      <c r="AD100" s="54"/>
      <c r="AF100" s="50"/>
    </row>
    <row r="101" spans="1:32" x14ac:dyDescent="0.2">
      <c r="A101" s="142"/>
      <c r="B101" s="142"/>
      <c r="C101" s="142"/>
      <c r="D101" s="117"/>
      <c r="E101" s="122"/>
      <c r="F101" s="128"/>
      <c r="G101" s="128"/>
      <c r="H101" s="150"/>
      <c r="I101" s="139" t="s">
        <v>569</v>
      </c>
      <c r="J101" s="87"/>
      <c r="K101" s="87"/>
      <c r="L101" s="82"/>
      <c r="M101" s="87"/>
      <c r="N101" s="145"/>
      <c r="O101" s="144"/>
      <c r="P101" s="50"/>
      <c r="R101" s="51"/>
      <c r="S101" s="51"/>
      <c r="T101" s="51"/>
      <c r="U101" s="51"/>
      <c r="V101" s="88"/>
      <c r="W101" s="53"/>
      <c r="X101" s="57"/>
      <c r="Y101" s="89" t="s">
        <v>224</v>
      </c>
      <c r="Z101" s="77"/>
      <c r="AA101" s="54"/>
      <c r="AB101" s="54"/>
      <c r="AC101" s="54"/>
      <c r="AD101" s="54"/>
      <c r="AF101" s="50"/>
    </row>
    <row r="102" spans="1:32" x14ac:dyDescent="0.2">
      <c r="A102" s="142"/>
      <c r="B102" s="142"/>
      <c r="C102" s="142"/>
      <c r="D102" s="117"/>
      <c r="E102" s="122"/>
      <c r="F102" s="128"/>
      <c r="G102" s="128"/>
      <c r="H102" s="150"/>
      <c r="I102" s="139" t="s">
        <v>570</v>
      </c>
      <c r="J102" s="87"/>
      <c r="K102" s="87"/>
      <c r="L102" s="82"/>
      <c r="M102" s="87"/>
      <c r="N102" s="145"/>
      <c r="O102" s="144"/>
      <c r="P102" s="50"/>
      <c r="R102" s="51"/>
      <c r="S102" s="51"/>
      <c r="T102" s="51"/>
      <c r="U102" s="51"/>
      <c r="V102" s="88"/>
      <c r="W102" s="53"/>
      <c r="X102" s="57"/>
      <c r="Y102" s="89" t="s">
        <v>226</v>
      </c>
      <c r="Z102" s="77"/>
      <c r="AA102" s="54"/>
      <c r="AB102" s="54"/>
      <c r="AC102" s="54"/>
      <c r="AD102" s="54"/>
      <c r="AF102" s="50"/>
    </row>
    <row r="103" spans="1:32" x14ac:dyDescent="0.2">
      <c r="A103" s="142"/>
      <c r="B103" s="142"/>
      <c r="C103" s="142"/>
      <c r="D103" s="117"/>
      <c r="E103" s="122"/>
      <c r="F103" s="128"/>
      <c r="G103" s="128"/>
      <c r="H103" s="150"/>
      <c r="I103" s="139" t="s">
        <v>571</v>
      </c>
      <c r="J103" s="87"/>
      <c r="K103" s="87"/>
      <c r="L103" s="82"/>
      <c r="M103" s="87"/>
      <c r="N103" s="145"/>
      <c r="O103" s="144"/>
      <c r="P103" s="50"/>
      <c r="R103" s="51"/>
      <c r="S103" s="51"/>
      <c r="T103" s="51"/>
      <c r="U103" s="51"/>
      <c r="V103" s="88"/>
      <c r="W103" s="53"/>
      <c r="X103" s="57"/>
      <c r="Y103" s="54" t="s">
        <v>852</v>
      </c>
      <c r="Z103" s="54"/>
      <c r="AA103" s="54"/>
      <c r="AB103" s="54"/>
      <c r="AC103" s="54"/>
      <c r="AD103" s="54"/>
      <c r="AF103" s="50" t="s">
        <v>225</v>
      </c>
    </row>
    <row r="104" spans="1:32" x14ac:dyDescent="0.2">
      <c r="A104" s="142"/>
      <c r="B104" s="142"/>
      <c r="C104" s="142"/>
      <c r="D104" s="117"/>
      <c r="E104" s="122"/>
      <c r="F104" s="128"/>
      <c r="G104" s="128"/>
      <c r="H104" s="150"/>
      <c r="I104" s="139" t="s">
        <v>572</v>
      </c>
      <c r="J104" s="87"/>
      <c r="K104" s="87"/>
      <c r="L104" s="82"/>
      <c r="M104" s="87"/>
      <c r="N104" s="145"/>
      <c r="O104" s="144"/>
      <c r="P104" s="50" t="s">
        <v>573</v>
      </c>
      <c r="R104" s="51"/>
      <c r="S104" s="51"/>
      <c r="T104" s="51"/>
      <c r="U104" s="51"/>
      <c r="V104" s="88"/>
      <c r="W104" s="53"/>
      <c r="X104" s="57"/>
      <c r="Y104" s="54"/>
      <c r="Z104" s="54" t="s">
        <v>873</v>
      </c>
      <c r="AA104" s="54"/>
      <c r="AB104" s="54"/>
      <c r="AC104" s="54"/>
      <c r="AD104" s="54"/>
      <c r="AF104" s="50"/>
    </row>
    <row r="105" spans="1:32" x14ac:dyDescent="0.2">
      <c r="A105" s="142"/>
      <c r="B105" s="142"/>
      <c r="C105" s="142"/>
      <c r="D105" s="117"/>
      <c r="E105" s="122"/>
      <c r="F105" s="128"/>
      <c r="G105" s="128"/>
      <c r="H105" s="150"/>
      <c r="I105" s="139"/>
      <c r="J105" s="87" t="s">
        <v>574</v>
      </c>
      <c r="K105" s="87"/>
      <c r="L105" s="82"/>
      <c r="M105" s="87"/>
      <c r="N105" s="145"/>
      <c r="O105" s="144"/>
      <c r="P105" s="50"/>
      <c r="R105" s="51"/>
      <c r="S105" s="51"/>
      <c r="T105" s="51"/>
      <c r="U105" s="51"/>
      <c r="V105" s="88"/>
      <c r="W105" s="53"/>
      <c r="X105" s="57"/>
      <c r="Y105" s="54"/>
      <c r="Z105" s="54" t="s">
        <v>853</v>
      </c>
      <c r="AA105" s="54"/>
      <c r="AB105" s="54"/>
      <c r="AC105" s="54"/>
      <c r="AD105" s="54"/>
      <c r="AF105" s="50" t="s">
        <v>228</v>
      </c>
    </row>
    <row r="106" spans="1:32" x14ac:dyDescent="0.2">
      <c r="A106" s="142"/>
      <c r="B106" s="142"/>
      <c r="C106" s="142"/>
      <c r="D106" s="117"/>
      <c r="E106" s="122"/>
      <c r="F106" s="128"/>
      <c r="G106" s="128"/>
      <c r="H106" s="150"/>
      <c r="I106" s="139"/>
      <c r="J106" s="98" t="s">
        <v>304</v>
      </c>
      <c r="K106" s="87"/>
      <c r="L106" s="82"/>
      <c r="M106" s="87"/>
      <c r="N106" s="145"/>
      <c r="O106" s="144"/>
      <c r="P106" s="50"/>
      <c r="R106" s="51"/>
      <c r="S106" s="51"/>
      <c r="T106" s="51"/>
      <c r="U106" s="51"/>
      <c r="V106" s="88"/>
      <c r="W106" s="53"/>
      <c r="X106" s="57"/>
      <c r="Y106" s="54"/>
      <c r="Z106" s="54"/>
      <c r="AA106" s="54" t="s">
        <v>854</v>
      </c>
      <c r="AB106" s="54"/>
      <c r="AC106" s="54"/>
      <c r="AD106" s="54"/>
      <c r="AF106" s="50"/>
    </row>
    <row r="107" spans="1:32" x14ac:dyDescent="0.2">
      <c r="A107" s="142"/>
      <c r="B107" s="142"/>
      <c r="C107" s="142"/>
      <c r="D107" s="117"/>
      <c r="E107" s="122"/>
      <c r="F107" s="128"/>
      <c r="G107" s="128"/>
      <c r="H107" s="150"/>
      <c r="I107" s="139"/>
      <c r="J107" s="87" t="s">
        <v>575</v>
      </c>
      <c r="K107" s="87"/>
      <c r="L107" s="82"/>
      <c r="M107" s="87"/>
      <c r="N107" s="145"/>
      <c r="O107" s="144"/>
      <c r="P107" s="50" t="s">
        <v>576</v>
      </c>
      <c r="R107" s="51"/>
      <c r="S107" s="51"/>
      <c r="T107" s="51"/>
      <c r="U107" s="51"/>
      <c r="V107" s="88"/>
      <c r="W107" s="53"/>
      <c r="X107" s="57"/>
      <c r="Y107" s="54"/>
      <c r="Z107" s="54"/>
      <c r="AA107" s="54" t="s">
        <v>229</v>
      </c>
      <c r="AB107" s="54"/>
      <c r="AC107" s="54"/>
      <c r="AD107" s="54"/>
      <c r="AF107" s="50"/>
    </row>
    <row r="108" spans="1:32" x14ac:dyDescent="0.2">
      <c r="A108" s="142"/>
      <c r="B108" s="142"/>
      <c r="C108" s="142"/>
      <c r="D108" s="117"/>
      <c r="E108" s="122"/>
      <c r="F108" s="128"/>
      <c r="G108" s="128"/>
      <c r="H108" s="150"/>
      <c r="I108" s="139"/>
      <c r="J108" s="87"/>
      <c r="K108" s="87" t="s">
        <v>577</v>
      </c>
      <c r="L108" s="82"/>
      <c r="M108" s="87"/>
      <c r="N108" s="145"/>
      <c r="O108" s="144"/>
      <c r="P108" s="50"/>
      <c r="R108" s="51"/>
      <c r="S108" s="51"/>
      <c r="T108" s="51"/>
      <c r="U108" s="51"/>
      <c r="V108" s="88"/>
      <c r="W108" s="53"/>
      <c r="X108" s="57"/>
      <c r="Y108" s="54"/>
      <c r="Z108" s="54"/>
      <c r="AA108" s="54" t="s">
        <v>230</v>
      </c>
      <c r="AB108" s="54"/>
      <c r="AC108" s="54"/>
      <c r="AD108" s="54"/>
      <c r="AF108" s="50"/>
    </row>
    <row r="109" spans="1:32" x14ac:dyDescent="0.2">
      <c r="A109" s="142"/>
      <c r="B109" s="142"/>
      <c r="C109" s="142"/>
      <c r="D109" s="117"/>
      <c r="E109" s="122"/>
      <c r="F109" s="128"/>
      <c r="G109" s="128"/>
      <c r="H109" s="150"/>
      <c r="I109" s="139"/>
      <c r="J109" s="87" t="s">
        <v>578</v>
      </c>
      <c r="K109" s="87"/>
      <c r="L109" s="82"/>
      <c r="M109" s="87"/>
      <c r="N109" s="145"/>
      <c r="O109" s="144"/>
      <c r="P109" s="50" t="s">
        <v>579</v>
      </c>
      <c r="R109" s="58"/>
      <c r="S109" s="58"/>
      <c r="T109" s="51"/>
      <c r="U109" s="51"/>
      <c r="V109" s="88"/>
      <c r="W109" s="53"/>
      <c r="X109" s="57"/>
      <c r="Y109" s="54"/>
      <c r="Z109" s="54" t="s">
        <v>855</v>
      </c>
      <c r="AA109" s="54"/>
      <c r="AB109" s="103"/>
      <c r="AC109" s="104"/>
      <c r="AF109" s="50" t="s">
        <v>856</v>
      </c>
    </row>
    <row r="110" spans="1:32" x14ac:dyDescent="0.2">
      <c r="A110" s="142"/>
      <c r="B110" s="142"/>
      <c r="C110" s="142"/>
      <c r="D110" s="117"/>
      <c r="E110" s="122"/>
      <c r="F110" s="128"/>
      <c r="G110" s="128"/>
      <c r="H110" s="150"/>
      <c r="I110" s="139"/>
      <c r="J110" s="87"/>
      <c r="K110" s="87" t="s">
        <v>580</v>
      </c>
      <c r="L110" s="82"/>
      <c r="M110" s="87"/>
      <c r="N110" s="145"/>
      <c r="O110" s="144"/>
      <c r="P110" s="50"/>
      <c r="R110" s="58"/>
      <c r="S110" s="58"/>
      <c r="T110" s="51"/>
      <c r="U110" s="51"/>
      <c r="V110" s="88"/>
      <c r="W110" s="53"/>
      <c r="X110" s="57"/>
      <c r="Y110" s="54"/>
      <c r="Z110" s="54"/>
      <c r="AA110" s="54" t="s">
        <v>857</v>
      </c>
      <c r="AB110" s="103"/>
      <c r="AC110" s="104"/>
      <c r="AF110" s="193"/>
    </row>
    <row r="111" spans="1:32" x14ac:dyDescent="0.2">
      <c r="A111" s="142"/>
      <c r="B111" s="142"/>
      <c r="C111" s="142"/>
      <c r="D111" s="117"/>
      <c r="E111" s="122"/>
      <c r="F111" s="128"/>
      <c r="G111" s="128"/>
      <c r="H111" s="150"/>
      <c r="I111" s="139"/>
      <c r="J111" s="87"/>
      <c r="K111" s="87" t="s">
        <v>581</v>
      </c>
      <c r="L111" s="82"/>
      <c r="M111" s="87"/>
      <c r="N111" s="145"/>
      <c r="O111" s="144"/>
      <c r="P111" s="50"/>
      <c r="R111" s="51"/>
      <c r="S111" s="51"/>
      <c r="T111" s="51"/>
      <c r="U111" s="51"/>
      <c r="V111" s="88"/>
      <c r="W111" s="56"/>
      <c r="X111" s="57"/>
      <c r="Y111" s="69"/>
      <c r="Z111" s="69"/>
      <c r="AA111" s="54" t="s">
        <v>221</v>
      </c>
      <c r="AB111" s="54"/>
      <c r="AC111" s="54"/>
      <c r="AD111" s="54"/>
      <c r="AF111" s="50"/>
    </row>
    <row r="112" spans="1:32" x14ac:dyDescent="0.2">
      <c r="A112" s="142"/>
      <c r="B112" s="142"/>
      <c r="C112" s="142"/>
      <c r="D112" s="117"/>
      <c r="E112" s="122"/>
      <c r="F112" s="128"/>
      <c r="G112" s="128"/>
      <c r="H112" s="150"/>
      <c r="I112" s="139"/>
      <c r="J112" s="87"/>
      <c r="K112" s="87" t="s">
        <v>582</v>
      </c>
      <c r="L112" s="82"/>
      <c r="M112" s="87"/>
      <c r="N112" s="145"/>
      <c r="O112" s="144"/>
      <c r="P112" s="50"/>
      <c r="R112" s="51"/>
      <c r="S112" s="51"/>
      <c r="T112" s="51"/>
      <c r="U112" s="51"/>
      <c r="V112" s="88"/>
      <c r="W112" s="56"/>
      <c r="X112" s="57"/>
      <c r="Y112" s="54"/>
      <c r="Z112" s="54"/>
      <c r="AA112" s="89" t="s">
        <v>223</v>
      </c>
      <c r="AB112" s="54"/>
      <c r="AC112" s="54"/>
      <c r="AD112" s="54"/>
      <c r="AF112" s="50"/>
    </row>
    <row r="113" spans="1:32" x14ac:dyDescent="0.2">
      <c r="A113" s="142"/>
      <c r="B113" s="142"/>
      <c r="C113" s="142"/>
      <c r="D113" s="117"/>
      <c r="E113" s="122"/>
      <c r="F113" s="128"/>
      <c r="G113" s="128"/>
      <c r="H113" s="150"/>
      <c r="I113" s="139"/>
      <c r="J113" s="87" t="s">
        <v>583</v>
      </c>
      <c r="K113" s="87"/>
      <c r="L113" s="82"/>
      <c r="M113" s="87"/>
      <c r="N113" s="145"/>
      <c r="O113" s="144"/>
      <c r="P113" s="50" t="s">
        <v>584</v>
      </c>
      <c r="R113" s="41" t="s">
        <v>233</v>
      </c>
      <c r="S113" s="41" t="s">
        <v>234</v>
      </c>
      <c r="T113" s="41" t="s">
        <v>235</v>
      </c>
      <c r="U113" s="42"/>
      <c r="V113" s="88"/>
      <c r="W113" s="53"/>
      <c r="X113" s="59" t="s">
        <v>236</v>
      </c>
      <c r="Y113" s="54"/>
      <c r="Z113" s="54"/>
      <c r="AA113" s="54"/>
      <c r="AB113" s="54"/>
      <c r="AC113" s="54"/>
      <c r="AD113" s="54"/>
      <c r="AF113" s="50" t="s">
        <v>237</v>
      </c>
    </row>
    <row r="114" spans="1:32" x14ac:dyDescent="0.2">
      <c r="A114" s="142"/>
      <c r="B114" s="142"/>
      <c r="C114" s="142"/>
      <c r="D114" s="117"/>
      <c r="E114" s="122"/>
      <c r="F114" s="128"/>
      <c r="G114" s="128"/>
      <c r="H114" s="150"/>
      <c r="I114" s="139"/>
      <c r="J114" s="87"/>
      <c r="K114" s="87" t="s">
        <v>585</v>
      </c>
      <c r="L114" s="82"/>
      <c r="M114" s="87"/>
      <c r="N114" s="145"/>
      <c r="O114" s="144"/>
      <c r="P114" s="50"/>
      <c r="R114" s="41" t="s">
        <v>238</v>
      </c>
      <c r="S114" s="41" t="s">
        <v>239</v>
      </c>
      <c r="T114" s="41" t="s">
        <v>240</v>
      </c>
      <c r="U114" s="42"/>
      <c r="V114" s="90"/>
      <c r="W114" s="56" t="s">
        <v>241</v>
      </c>
      <c r="X114" s="54"/>
      <c r="Y114" s="54"/>
      <c r="Z114" s="54"/>
      <c r="AA114" s="54"/>
      <c r="AB114" s="54"/>
      <c r="AC114" s="54"/>
      <c r="AD114" s="54"/>
      <c r="AF114" s="50" t="s">
        <v>242</v>
      </c>
    </row>
    <row r="115" spans="1:32" x14ac:dyDescent="0.2">
      <c r="A115" s="142"/>
      <c r="B115" s="142"/>
      <c r="C115" s="142"/>
      <c r="D115" s="117"/>
      <c r="E115" s="122"/>
      <c r="F115" s="128"/>
      <c r="G115" s="128"/>
      <c r="H115" s="150"/>
      <c r="I115" s="139"/>
      <c r="J115" s="87"/>
      <c r="K115" s="87" t="s">
        <v>586</v>
      </c>
      <c r="L115" s="82"/>
      <c r="M115" s="87"/>
      <c r="N115" s="145"/>
      <c r="O115" s="144"/>
      <c r="P115" s="50"/>
      <c r="R115" s="51"/>
      <c r="S115" s="51"/>
      <c r="T115" s="51"/>
      <c r="U115" s="51"/>
      <c r="V115" s="90"/>
      <c r="W115" s="53"/>
      <c r="X115" s="57" t="s">
        <v>243</v>
      </c>
      <c r="Y115" s="54"/>
      <c r="Z115" s="54"/>
      <c r="AA115" s="54"/>
      <c r="AB115" s="54"/>
      <c r="AC115" s="54"/>
      <c r="AD115" s="54"/>
      <c r="AF115" s="50"/>
    </row>
    <row r="116" spans="1:32" x14ac:dyDescent="0.2">
      <c r="A116" s="142"/>
      <c r="B116" s="142"/>
      <c r="C116" s="142"/>
      <c r="D116" s="117"/>
      <c r="E116" s="122"/>
      <c r="F116" s="128"/>
      <c r="G116" s="128"/>
      <c r="H116" s="150"/>
      <c r="I116" s="139"/>
      <c r="J116" s="87"/>
      <c r="K116" s="87" t="s">
        <v>587</v>
      </c>
      <c r="L116" s="82"/>
      <c r="M116" s="87"/>
      <c r="N116" s="145"/>
      <c r="O116" s="144"/>
      <c r="P116" s="50"/>
      <c r="R116" s="51"/>
      <c r="S116" s="51"/>
      <c r="T116" s="51"/>
      <c r="U116" s="51"/>
      <c r="V116" s="90"/>
      <c r="W116" s="53"/>
      <c r="X116" s="57" t="s">
        <v>244</v>
      </c>
      <c r="Y116" s="54"/>
      <c r="Z116" s="54"/>
      <c r="AA116" s="54"/>
      <c r="AB116" s="54"/>
      <c r="AC116" s="54"/>
      <c r="AD116" s="54"/>
      <c r="AF116" s="50"/>
    </row>
    <row r="117" spans="1:32" x14ac:dyDescent="0.2">
      <c r="A117" s="133" t="s">
        <v>588</v>
      </c>
      <c r="B117" s="133" t="s">
        <v>589</v>
      </c>
      <c r="C117" s="133" t="s">
        <v>590</v>
      </c>
      <c r="D117" s="117"/>
      <c r="E117" s="122"/>
      <c r="F117" s="128"/>
      <c r="G117" s="128"/>
      <c r="H117" s="140" t="s">
        <v>591</v>
      </c>
      <c r="I117" s="139"/>
      <c r="J117" s="82"/>
      <c r="K117" s="82"/>
      <c r="L117" s="87"/>
      <c r="M117" s="87"/>
      <c r="N117" s="145"/>
      <c r="O117" s="144"/>
      <c r="P117" s="50" t="s">
        <v>34</v>
      </c>
      <c r="R117" s="41" t="s">
        <v>245</v>
      </c>
      <c r="S117" s="41" t="s">
        <v>246</v>
      </c>
      <c r="T117" s="41" t="s">
        <v>247</v>
      </c>
      <c r="U117" s="51"/>
      <c r="V117" s="52"/>
      <c r="W117" s="56" t="s">
        <v>248</v>
      </c>
      <c r="X117" s="54"/>
      <c r="Y117" s="54"/>
      <c r="Z117" s="54"/>
      <c r="AA117" s="54"/>
      <c r="AB117" s="54"/>
      <c r="AC117" s="54"/>
      <c r="AD117" s="54"/>
      <c r="AF117" s="50" t="s">
        <v>249</v>
      </c>
    </row>
    <row r="118" spans="1:32" x14ac:dyDescent="0.2">
      <c r="A118" s="142"/>
      <c r="B118" s="142"/>
      <c r="C118" s="142"/>
      <c r="D118" s="117"/>
      <c r="E118" s="122"/>
      <c r="F118" s="128"/>
      <c r="G118" s="128"/>
      <c r="H118" s="150"/>
      <c r="I118" s="139" t="s">
        <v>592</v>
      </c>
      <c r="J118" s="87"/>
      <c r="K118" s="82"/>
      <c r="L118" s="87"/>
      <c r="M118" s="87"/>
      <c r="N118" s="145"/>
      <c r="O118" s="144"/>
      <c r="P118" s="50"/>
      <c r="R118" s="51"/>
      <c r="S118" s="51"/>
      <c r="T118" s="51"/>
      <c r="U118" s="51"/>
      <c r="V118" s="52"/>
      <c r="W118" s="91"/>
      <c r="X118" s="57" t="s">
        <v>250</v>
      </c>
      <c r="Y118" s="54"/>
      <c r="Z118" s="92"/>
      <c r="AA118" s="54"/>
      <c r="AB118" s="54"/>
      <c r="AC118" s="54"/>
      <c r="AD118" s="54"/>
      <c r="AF118" s="50"/>
    </row>
    <row r="119" spans="1:32" x14ac:dyDescent="0.2">
      <c r="A119" s="142"/>
      <c r="B119" s="142"/>
      <c r="C119" s="142"/>
      <c r="D119" s="117"/>
      <c r="E119" s="122"/>
      <c r="F119" s="128"/>
      <c r="G119" s="128"/>
      <c r="H119" s="150"/>
      <c r="I119" s="86" t="s">
        <v>593</v>
      </c>
      <c r="J119" s="86"/>
      <c r="K119" s="82"/>
      <c r="L119" s="87"/>
      <c r="M119" s="87"/>
      <c r="N119" s="145"/>
      <c r="O119" s="144"/>
      <c r="P119" s="50"/>
      <c r="R119" s="51"/>
      <c r="S119" s="51"/>
      <c r="T119" s="51"/>
      <c r="U119" s="51"/>
      <c r="V119" s="52"/>
      <c r="W119" s="91"/>
      <c r="X119" s="57" t="s">
        <v>251</v>
      </c>
      <c r="Y119" s="54"/>
      <c r="Z119" s="92"/>
      <c r="AA119" s="54"/>
      <c r="AB119" s="54"/>
      <c r="AC119" s="54"/>
      <c r="AD119" s="54"/>
      <c r="AF119" s="50"/>
    </row>
    <row r="120" spans="1:32" x14ac:dyDescent="0.2">
      <c r="A120" s="142"/>
      <c r="B120" s="142"/>
      <c r="C120" s="142"/>
      <c r="D120" s="117"/>
      <c r="E120" s="122"/>
      <c r="F120" s="128"/>
      <c r="G120" s="128"/>
      <c r="H120" s="150"/>
      <c r="I120" s="86" t="s">
        <v>594</v>
      </c>
      <c r="J120" s="86"/>
      <c r="K120" s="82"/>
      <c r="L120" s="87"/>
      <c r="M120" s="87"/>
      <c r="N120" s="145"/>
      <c r="O120" s="144"/>
      <c r="P120" s="50"/>
      <c r="R120" s="51"/>
      <c r="S120" s="51"/>
      <c r="T120" s="51"/>
      <c r="U120" s="51"/>
      <c r="V120" s="52"/>
      <c r="W120" s="91"/>
      <c r="X120" s="93" t="s">
        <v>252</v>
      </c>
      <c r="Y120" s="54"/>
      <c r="Z120" s="92"/>
      <c r="AA120" s="54"/>
      <c r="AB120" s="54"/>
      <c r="AC120" s="54"/>
      <c r="AD120" s="54"/>
      <c r="AF120" s="50"/>
    </row>
    <row r="121" spans="1:32" x14ac:dyDescent="0.2">
      <c r="A121" s="142"/>
      <c r="B121" s="142"/>
      <c r="C121" s="142"/>
      <c r="D121" s="117"/>
      <c r="E121" s="122"/>
      <c r="F121" s="128"/>
      <c r="G121" s="128"/>
      <c r="H121" s="143"/>
      <c r="I121" s="153" t="s">
        <v>595</v>
      </c>
      <c r="J121" s="139"/>
      <c r="K121" s="82"/>
      <c r="L121" s="87"/>
      <c r="M121" s="87"/>
      <c r="N121" s="145"/>
      <c r="O121" s="144"/>
      <c r="P121" s="50" t="s">
        <v>425</v>
      </c>
      <c r="R121" s="58"/>
      <c r="S121" s="58"/>
      <c r="T121" s="58"/>
      <c r="U121" s="58"/>
      <c r="V121" s="52"/>
      <c r="W121" s="72"/>
      <c r="X121" s="93" t="s">
        <v>253</v>
      </c>
      <c r="Y121" s="54" t="s">
        <v>254</v>
      </c>
      <c r="Z121" s="77"/>
      <c r="AB121" s="54"/>
      <c r="AC121" s="54"/>
      <c r="AD121" s="54"/>
      <c r="AF121" s="50"/>
    </row>
    <row r="122" spans="1:32" x14ac:dyDescent="0.2">
      <c r="A122" s="142"/>
      <c r="B122" s="142"/>
      <c r="C122" s="142"/>
      <c r="D122" s="117"/>
      <c r="E122" s="122"/>
      <c r="F122" s="128"/>
      <c r="G122" s="128"/>
      <c r="H122" s="143"/>
      <c r="I122" s="149"/>
      <c r="J122" s="139" t="s">
        <v>596</v>
      </c>
      <c r="K122" s="82"/>
      <c r="L122" s="87"/>
      <c r="M122" s="87"/>
      <c r="N122" s="145"/>
      <c r="O122" s="144"/>
      <c r="P122" s="50"/>
      <c r="R122" s="51"/>
      <c r="S122" s="51"/>
      <c r="T122" s="51"/>
      <c r="U122" s="51"/>
      <c r="V122" s="52"/>
      <c r="W122" s="91"/>
      <c r="X122" s="93" t="s">
        <v>255</v>
      </c>
      <c r="Y122" s="54"/>
      <c r="Z122" s="92"/>
      <c r="AA122" s="54"/>
      <c r="AB122" s="54"/>
      <c r="AC122" s="54"/>
      <c r="AD122" s="54"/>
      <c r="AF122" s="50"/>
    </row>
    <row r="123" spans="1:32" x14ac:dyDescent="0.2">
      <c r="A123" s="142"/>
      <c r="B123" s="142"/>
      <c r="C123" s="142"/>
      <c r="D123" s="117"/>
      <c r="E123" s="122"/>
      <c r="F123" s="128"/>
      <c r="G123" s="128"/>
      <c r="H123" s="143"/>
      <c r="I123" s="144"/>
      <c r="J123" s="149" t="s">
        <v>597</v>
      </c>
      <c r="K123" s="149"/>
      <c r="L123" s="82"/>
      <c r="M123" s="87"/>
      <c r="N123" s="145"/>
      <c r="O123" s="144"/>
      <c r="P123" s="50" t="s">
        <v>380</v>
      </c>
      <c r="R123" s="51"/>
      <c r="S123" s="51"/>
      <c r="T123" s="51"/>
      <c r="U123" s="51"/>
      <c r="V123" s="52"/>
      <c r="W123" s="91"/>
      <c r="X123" s="93" t="s">
        <v>256</v>
      </c>
      <c r="Y123" s="54" t="s">
        <v>257</v>
      </c>
      <c r="Z123" s="92"/>
      <c r="AA123" s="54"/>
      <c r="AB123" s="54"/>
      <c r="AC123" s="54"/>
      <c r="AD123" s="54"/>
      <c r="AF123" s="50"/>
    </row>
    <row r="124" spans="1:32" x14ac:dyDescent="0.2">
      <c r="A124" s="142"/>
      <c r="B124" s="142"/>
      <c r="C124" s="142"/>
      <c r="D124" s="117"/>
      <c r="E124" s="122"/>
      <c r="F124" s="128"/>
      <c r="G124" s="128"/>
      <c r="H124" s="143"/>
      <c r="I124" s="144"/>
      <c r="J124" s="149"/>
      <c r="K124" s="82" t="s">
        <v>598</v>
      </c>
      <c r="L124" s="87"/>
      <c r="M124" s="87"/>
      <c r="N124" s="145"/>
      <c r="O124" s="144"/>
      <c r="P124" s="50"/>
      <c r="R124" s="51"/>
      <c r="S124" s="51"/>
      <c r="T124" s="51"/>
      <c r="U124" s="51"/>
      <c r="V124" s="52"/>
      <c r="W124" s="91"/>
      <c r="X124" s="93" t="s">
        <v>258</v>
      </c>
      <c r="Y124" s="54" t="s">
        <v>259</v>
      </c>
      <c r="Z124" s="92"/>
      <c r="AA124" s="54"/>
      <c r="AB124" s="54"/>
      <c r="AC124" s="54"/>
      <c r="AD124" s="54"/>
      <c r="AF124" s="50"/>
    </row>
    <row r="125" spans="1:32" x14ac:dyDescent="0.2">
      <c r="A125" s="142"/>
      <c r="B125" s="142"/>
      <c r="C125" s="142"/>
      <c r="D125" s="117"/>
      <c r="E125" s="122"/>
      <c r="F125" s="128"/>
      <c r="G125" s="128"/>
      <c r="H125" s="143"/>
      <c r="I125" s="144"/>
      <c r="J125" s="149" t="s">
        <v>599</v>
      </c>
      <c r="K125" s="149"/>
      <c r="L125" s="82"/>
      <c r="M125" s="87"/>
      <c r="N125" s="145"/>
      <c r="O125" s="144"/>
      <c r="P125" s="50" t="s">
        <v>383</v>
      </c>
      <c r="R125" s="51"/>
      <c r="S125" s="51"/>
      <c r="T125" s="51"/>
      <c r="U125" s="51"/>
      <c r="V125" s="52"/>
      <c r="W125" s="91"/>
      <c r="X125" s="93" t="s">
        <v>260</v>
      </c>
      <c r="Y125" s="54" t="s">
        <v>261</v>
      </c>
      <c r="Z125" s="92"/>
      <c r="AA125" s="54"/>
      <c r="AB125" s="54"/>
      <c r="AC125" s="54"/>
      <c r="AD125" s="54"/>
      <c r="AF125" s="50"/>
    </row>
    <row r="126" spans="1:32" x14ac:dyDescent="0.2">
      <c r="A126" s="142"/>
      <c r="B126" s="142"/>
      <c r="C126" s="142"/>
      <c r="D126" s="117"/>
      <c r="E126" s="122"/>
      <c r="F126" s="128"/>
      <c r="G126" s="128"/>
      <c r="H126" s="143"/>
      <c r="I126" s="144"/>
      <c r="J126" s="154"/>
      <c r="K126" s="82" t="s">
        <v>600</v>
      </c>
      <c r="L126" s="87"/>
      <c r="M126" s="87"/>
      <c r="N126" s="145"/>
      <c r="O126" s="144"/>
      <c r="P126" s="50"/>
      <c r="R126" s="51"/>
      <c r="S126" s="51"/>
      <c r="T126" s="51"/>
      <c r="U126" s="51"/>
      <c r="V126" s="52"/>
      <c r="W126" s="91"/>
      <c r="X126" s="93" t="s">
        <v>262</v>
      </c>
      <c r="Y126" s="54" t="s">
        <v>263</v>
      </c>
      <c r="Z126" s="92"/>
      <c r="AA126" s="54"/>
      <c r="AB126" s="54"/>
      <c r="AC126" s="54"/>
      <c r="AD126" s="54"/>
      <c r="AF126" s="50"/>
    </row>
    <row r="127" spans="1:32" x14ac:dyDescent="0.2">
      <c r="A127" s="142"/>
      <c r="B127" s="142"/>
      <c r="C127" s="142"/>
      <c r="D127" s="117"/>
      <c r="E127" s="122"/>
      <c r="F127" s="128"/>
      <c r="G127" s="128"/>
      <c r="H127" s="143"/>
      <c r="I127" s="144"/>
      <c r="J127" s="154"/>
      <c r="K127" s="155"/>
      <c r="L127" s="87"/>
      <c r="M127" s="87"/>
      <c r="N127" s="145"/>
      <c r="O127" s="144"/>
      <c r="P127" s="50"/>
      <c r="R127" s="51"/>
      <c r="S127" s="51"/>
      <c r="T127" s="51"/>
      <c r="U127" s="51"/>
      <c r="V127" s="52"/>
      <c r="W127" s="91"/>
      <c r="X127" s="93" t="s">
        <v>264</v>
      </c>
      <c r="Y127" s="54" t="s">
        <v>265</v>
      </c>
      <c r="Z127" s="92"/>
      <c r="AA127" s="54"/>
      <c r="AB127" s="54"/>
      <c r="AC127" s="54"/>
      <c r="AD127" s="54"/>
      <c r="AF127" s="50"/>
    </row>
    <row r="128" spans="1:32" x14ac:dyDescent="0.2">
      <c r="A128" s="133" t="s">
        <v>601</v>
      </c>
      <c r="B128" s="133" t="s">
        <v>602</v>
      </c>
      <c r="C128" s="133" t="s">
        <v>603</v>
      </c>
      <c r="D128" s="117"/>
      <c r="E128" s="122"/>
      <c r="F128" s="138" t="s">
        <v>248</v>
      </c>
      <c r="G128" s="138"/>
      <c r="H128" s="156"/>
      <c r="I128" s="157"/>
      <c r="J128" s="98"/>
      <c r="K128" s="82"/>
      <c r="L128" s="87"/>
      <c r="M128" s="87"/>
      <c r="N128" s="145"/>
      <c r="O128" s="144"/>
      <c r="P128" s="50" t="s">
        <v>249</v>
      </c>
      <c r="R128" s="51"/>
      <c r="S128" s="51"/>
      <c r="T128" s="51"/>
      <c r="U128" s="51"/>
      <c r="V128" s="52"/>
      <c r="W128" s="91"/>
      <c r="X128" s="93" t="s">
        <v>266</v>
      </c>
      <c r="Y128" s="54" t="s">
        <v>267</v>
      </c>
      <c r="Z128" s="92"/>
      <c r="AA128" s="54"/>
      <c r="AB128" s="54"/>
      <c r="AC128" s="54"/>
      <c r="AD128" s="54"/>
      <c r="AF128" s="50"/>
    </row>
    <row r="129" spans="1:32" x14ac:dyDescent="0.2">
      <c r="A129" s="142"/>
      <c r="B129" s="142"/>
      <c r="C129" s="142"/>
      <c r="D129" s="117"/>
      <c r="E129" s="122"/>
      <c r="F129" s="128"/>
      <c r="G129" s="128"/>
      <c r="H129" s="140" t="s">
        <v>604</v>
      </c>
      <c r="I129" s="141"/>
      <c r="J129" s="98"/>
      <c r="K129" s="82"/>
      <c r="L129" s="87"/>
      <c r="M129" s="87"/>
      <c r="N129" s="145"/>
      <c r="O129" s="144"/>
      <c r="P129" s="50" t="s">
        <v>605</v>
      </c>
      <c r="R129" s="51"/>
      <c r="S129" s="51"/>
      <c r="T129" s="51"/>
      <c r="U129" s="51"/>
      <c r="V129" s="52"/>
      <c r="W129" s="91"/>
      <c r="X129" s="94" t="s">
        <v>268</v>
      </c>
      <c r="Y129" s="54"/>
      <c r="Z129" s="92"/>
      <c r="AA129" s="54"/>
      <c r="AB129" s="54"/>
      <c r="AC129" s="54"/>
      <c r="AD129" s="54"/>
      <c r="AF129" s="50" t="s">
        <v>269</v>
      </c>
    </row>
    <row r="130" spans="1:32" x14ac:dyDescent="0.2">
      <c r="A130" s="146"/>
      <c r="B130" s="146"/>
      <c r="C130" s="146"/>
      <c r="D130" s="117"/>
      <c r="E130" s="122"/>
      <c r="F130" s="128"/>
      <c r="G130" s="128"/>
      <c r="H130" s="140" t="s">
        <v>606</v>
      </c>
      <c r="I130" s="158"/>
      <c r="J130" s="98"/>
      <c r="K130" s="82"/>
      <c r="L130" s="87"/>
      <c r="M130" s="87"/>
      <c r="N130" s="145"/>
      <c r="O130" s="144"/>
      <c r="P130" s="50" t="s">
        <v>607</v>
      </c>
      <c r="R130" s="51"/>
      <c r="S130" s="51"/>
      <c r="T130" s="51"/>
      <c r="U130" s="51"/>
      <c r="V130" s="52"/>
      <c r="W130" s="91"/>
      <c r="X130" s="93"/>
      <c r="Y130" s="54" t="s">
        <v>270</v>
      </c>
      <c r="Z130" s="54"/>
      <c r="AA130" s="54"/>
      <c r="AB130" s="54"/>
      <c r="AC130" s="54"/>
      <c r="AD130" s="54"/>
      <c r="AF130" s="50"/>
    </row>
    <row r="131" spans="1:32" x14ac:dyDescent="0.2">
      <c r="A131" s="142"/>
      <c r="B131" s="142"/>
      <c r="C131" s="142"/>
      <c r="D131" s="117"/>
      <c r="E131" s="122"/>
      <c r="F131" s="128"/>
      <c r="G131" s="128"/>
      <c r="H131" s="156"/>
      <c r="I131" s="82" t="s">
        <v>608</v>
      </c>
      <c r="J131" s="87"/>
      <c r="K131" s="82"/>
      <c r="L131" s="87"/>
      <c r="M131" s="87"/>
      <c r="N131" s="145"/>
      <c r="O131" s="144"/>
      <c r="P131" s="50" t="s">
        <v>609</v>
      </c>
      <c r="R131" s="51"/>
      <c r="S131" s="51"/>
      <c r="T131" s="51"/>
      <c r="U131" s="51"/>
      <c r="V131" s="52"/>
      <c r="W131" s="91"/>
      <c r="X131" s="93"/>
      <c r="Y131" s="62">
        <v>370</v>
      </c>
      <c r="Z131" s="54" t="s">
        <v>271</v>
      </c>
      <c r="AA131" s="54"/>
      <c r="AB131" s="95"/>
      <c r="AC131" s="95"/>
      <c r="AD131" s="54"/>
      <c r="AF131" s="50"/>
    </row>
    <row r="132" spans="1:32" x14ac:dyDescent="0.2">
      <c r="A132" s="142"/>
      <c r="B132" s="142"/>
      <c r="C132" s="142"/>
      <c r="D132" s="117"/>
      <c r="E132" s="122"/>
      <c r="F132" s="128"/>
      <c r="G132" s="128"/>
      <c r="H132" s="156"/>
      <c r="I132" s="82" t="s">
        <v>610</v>
      </c>
      <c r="J132" s="87"/>
      <c r="K132" s="82"/>
      <c r="L132" s="87"/>
      <c r="M132" s="87"/>
      <c r="N132" s="145"/>
      <c r="O132" s="144"/>
      <c r="P132" s="50"/>
      <c r="R132" s="51"/>
      <c r="S132" s="51"/>
      <c r="T132" s="51"/>
      <c r="U132" s="51"/>
      <c r="V132" s="52"/>
      <c r="W132" s="91"/>
      <c r="X132" s="93"/>
      <c r="Y132" s="83" t="s">
        <v>272</v>
      </c>
      <c r="Z132" s="83"/>
      <c r="AA132" s="54"/>
      <c r="AB132" s="95"/>
      <c r="AC132" s="95"/>
      <c r="AD132" s="54"/>
      <c r="AF132" s="50" t="s">
        <v>273</v>
      </c>
    </row>
    <row r="133" spans="1:32" x14ac:dyDescent="0.2">
      <c r="A133" s="142"/>
      <c r="B133" s="142"/>
      <c r="C133" s="142"/>
      <c r="D133" s="117"/>
      <c r="E133" s="122"/>
      <c r="F133" s="128"/>
      <c r="G133" s="128"/>
      <c r="H133" s="156"/>
      <c r="I133" s="82" t="s">
        <v>611</v>
      </c>
      <c r="J133" s="87"/>
      <c r="K133" s="82"/>
      <c r="L133" s="144"/>
      <c r="M133" s="144"/>
      <c r="N133" s="87"/>
      <c r="O133" s="139"/>
      <c r="P133" s="50"/>
      <c r="R133" s="51"/>
      <c r="S133" s="51"/>
      <c r="T133" s="51"/>
      <c r="U133" s="51"/>
      <c r="V133" s="52"/>
      <c r="W133" s="91"/>
      <c r="X133" s="93"/>
      <c r="Y133" s="54"/>
      <c r="Z133" s="62" t="s">
        <v>274</v>
      </c>
      <c r="AA133" s="54" t="s">
        <v>275</v>
      </c>
      <c r="AB133" s="54"/>
      <c r="AC133" s="95"/>
      <c r="AD133" s="54"/>
      <c r="AF133" s="50"/>
    </row>
    <row r="134" spans="1:32" x14ac:dyDescent="0.2">
      <c r="A134" s="142"/>
      <c r="B134" s="142"/>
      <c r="C134" s="142"/>
      <c r="D134" s="117"/>
      <c r="E134" s="122"/>
      <c r="F134" s="128"/>
      <c r="G134" s="128"/>
      <c r="H134" s="156"/>
      <c r="I134" s="82" t="s">
        <v>612</v>
      </c>
      <c r="J134" s="87"/>
      <c r="K134" s="82"/>
      <c r="L134" s="144"/>
      <c r="M134" s="144"/>
      <c r="N134" s="87"/>
      <c r="O134" s="139"/>
      <c r="P134" s="50"/>
      <c r="R134" s="51"/>
      <c r="S134" s="51"/>
      <c r="T134" s="51"/>
      <c r="U134" s="51"/>
      <c r="V134" s="52"/>
      <c r="W134" s="91"/>
      <c r="X134" s="93"/>
      <c r="Y134" s="54"/>
      <c r="Z134" s="62">
        <v>380</v>
      </c>
      <c r="AA134" s="54" t="s">
        <v>276</v>
      </c>
      <c r="AB134" s="54"/>
      <c r="AC134" s="54"/>
      <c r="AD134" s="54"/>
      <c r="AF134" s="50"/>
    </row>
    <row r="135" spans="1:32" x14ac:dyDescent="0.2">
      <c r="A135" s="142"/>
      <c r="B135" s="142"/>
      <c r="C135" s="142"/>
      <c r="D135" s="117"/>
      <c r="E135" s="122"/>
      <c r="F135" s="128"/>
      <c r="G135" s="128"/>
      <c r="H135" s="156"/>
      <c r="I135" s="126"/>
      <c r="J135" s="82" t="s">
        <v>613</v>
      </c>
      <c r="K135" s="82"/>
      <c r="L135" s="87"/>
      <c r="M135" s="87"/>
      <c r="N135" s="145"/>
      <c r="O135" s="144"/>
      <c r="P135" s="50"/>
      <c r="R135" s="51"/>
      <c r="S135" s="51"/>
      <c r="T135" s="51"/>
      <c r="U135" s="51"/>
      <c r="V135" s="52"/>
      <c r="W135" s="91"/>
      <c r="X135" s="93"/>
      <c r="Y135" s="54"/>
      <c r="Z135" s="62">
        <v>382</v>
      </c>
      <c r="AA135" s="54" t="s">
        <v>277</v>
      </c>
      <c r="AB135" s="54"/>
      <c r="AC135" s="54"/>
      <c r="AD135" s="54"/>
      <c r="AF135" s="50"/>
    </row>
    <row r="136" spans="1:32" x14ac:dyDescent="0.2">
      <c r="A136" s="142"/>
      <c r="B136" s="142"/>
      <c r="C136" s="142"/>
      <c r="D136" s="117"/>
      <c r="E136" s="122"/>
      <c r="F136" s="128"/>
      <c r="G136" s="128"/>
      <c r="H136" s="156"/>
      <c r="I136" s="126"/>
      <c r="J136" s="82" t="s">
        <v>614</v>
      </c>
      <c r="K136" s="82"/>
      <c r="L136" s="87"/>
      <c r="M136" s="87"/>
      <c r="N136" s="145"/>
      <c r="O136" s="144"/>
      <c r="P136" s="50"/>
      <c r="R136" s="51"/>
      <c r="S136" s="51"/>
      <c r="T136" s="51"/>
      <c r="U136" s="51"/>
      <c r="V136" s="52"/>
      <c r="W136" s="91"/>
      <c r="X136" s="93"/>
      <c r="Y136" s="54"/>
      <c r="Z136" s="62">
        <v>383</v>
      </c>
      <c r="AA136" s="54" t="s">
        <v>278</v>
      </c>
      <c r="AB136" s="54"/>
      <c r="AC136" s="54"/>
      <c r="AD136" s="54"/>
      <c r="AF136" s="50"/>
    </row>
    <row r="137" spans="1:32" x14ac:dyDescent="0.2">
      <c r="A137" s="142"/>
      <c r="B137" s="142"/>
      <c r="C137" s="142"/>
      <c r="D137" s="117"/>
      <c r="E137" s="122"/>
      <c r="F137" s="128"/>
      <c r="G137" s="128"/>
      <c r="H137" s="156"/>
      <c r="I137" s="157" t="s">
        <v>615</v>
      </c>
      <c r="J137" s="87"/>
      <c r="K137" s="82"/>
      <c r="L137" s="87"/>
      <c r="M137" s="87"/>
      <c r="N137" s="145"/>
      <c r="O137" s="144"/>
      <c r="P137" s="50" t="s">
        <v>616</v>
      </c>
      <c r="R137" s="51"/>
      <c r="S137" s="51"/>
      <c r="T137" s="51"/>
      <c r="U137" s="51"/>
      <c r="V137" s="52"/>
      <c r="W137" s="91"/>
      <c r="X137" s="93"/>
      <c r="Y137" s="54"/>
      <c r="Z137" s="62">
        <v>384</v>
      </c>
      <c r="AA137" s="54" t="s">
        <v>279</v>
      </c>
      <c r="AB137" s="54"/>
      <c r="AC137" s="54"/>
      <c r="AD137" s="54"/>
      <c r="AF137" s="50"/>
    </row>
    <row r="138" spans="1:32" x14ac:dyDescent="0.2">
      <c r="A138" s="142"/>
      <c r="B138" s="142"/>
      <c r="C138" s="142"/>
      <c r="D138" s="117"/>
      <c r="E138" s="122"/>
      <c r="F138" s="128"/>
      <c r="G138" s="128"/>
      <c r="H138" s="156"/>
      <c r="I138" s="144"/>
      <c r="J138" s="144" t="s">
        <v>617</v>
      </c>
      <c r="K138" s="154"/>
      <c r="L138" s="144"/>
      <c r="M138" s="144"/>
      <c r="N138" s="144"/>
      <c r="O138" s="144"/>
      <c r="P138" s="159"/>
      <c r="R138" s="51"/>
      <c r="S138" s="51"/>
      <c r="T138" s="51"/>
      <c r="U138" s="51"/>
      <c r="V138" s="52"/>
      <c r="W138" s="91"/>
      <c r="X138" s="93"/>
      <c r="Y138" s="54"/>
      <c r="Z138" s="62">
        <v>385</v>
      </c>
      <c r="AA138" s="54" t="s">
        <v>280</v>
      </c>
      <c r="AB138" s="54"/>
      <c r="AC138" s="54"/>
      <c r="AD138" s="54"/>
      <c r="AF138" s="50"/>
    </row>
    <row r="139" spans="1:32" x14ac:dyDescent="0.2">
      <c r="A139" s="142"/>
      <c r="B139" s="142"/>
      <c r="C139" s="142"/>
      <c r="D139" s="117"/>
      <c r="E139" s="122"/>
      <c r="F139" s="128"/>
      <c r="G139" s="128"/>
      <c r="H139" s="156"/>
      <c r="I139" s="121"/>
      <c r="J139" s="121" t="s">
        <v>618</v>
      </c>
      <c r="K139" s="82"/>
      <c r="L139" s="87"/>
      <c r="M139" s="87"/>
      <c r="N139" s="145"/>
      <c r="O139" s="144"/>
      <c r="P139" s="50"/>
      <c r="R139" s="58"/>
      <c r="S139" s="58"/>
      <c r="T139" s="58"/>
      <c r="U139" s="58"/>
      <c r="V139" s="52"/>
      <c r="W139" s="72"/>
      <c r="X139" s="93"/>
      <c r="Y139" s="54"/>
      <c r="Z139" s="62">
        <v>386</v>
      </c>
      <c r="AA139" s="54" t="s">
        <v>281</v>
      </c>
      <c r="AB139" s="54"/>
      <c r="AC139" s="54"/>
      <c r="AD139" s="54"/>
      <c r="AF139" s="50"/>
    </row>
    <row r="140" spans="1:32" x14ac:dyDescent="0.2">
      <c r="A140" s="142"/>
      <c r="B140" s="142"/>
      <c r="C140" s="142"/>
      <c r="D140" s="117"/>
      <c r="E140" s="122"/>
      <c r="F140" s="128"/>
      <c r="G140" s="128"/>
      <c r="H140" s="156"/>
      <c r="I140" s="121"/>
      <c r="J140" s="121" t="s">
        <v>619</v>
      </c>
      <c r="K140" s="82"/>
      <c r="L140" s="87"/>
      <c r="M140" s="87"/>
      <c r="N140" s="145"/>
      <c r="O140" s="144"/>
      <c r="P140" s="50" t="s">
        <v>620</v>
      </c>
      <c r="R140" s="58"/>
      <c r="S140" s="58"/>
      <c r="T140" s="58"/>
      <c r="U140" s="58"/>
      <c r="V140" s="52"/>
      <c r="W140" s="72"/>
      <c r="X140" s="93"/>
      <c r="Y140" s="54"/>
      <c r="Z140" s="62">
        <v>388</v>
      </c>
      <c r="AA140" s="54" t="s">
        <v>282</v>
      </c>
      <c r="AB140" s="54"/>
      <c r="AC140" s="54"/>
      <c r="AD140" s="54"/>
      <c r="AF140" s="50"/>
    </row>
    <row r="141" spans="1:32" x14ac:dyDescent="0.2">
      <c r="A141" s="142"/>
      <c r="B141" s="142"/>
      <c r="C141" s="142"/>
      <c r="D141" s="117"/>
      <c r="E141" s="122"/>
      <c r="F141" s="128"/>
      <c r="G141" s="128"/>
      <c r="H141" s="156"/>
      <c r="I141" s="121"/>
      <c r="J141" s="121"/>
      <c r="K141" s="87" t="s">
        <v>621</v>
      </c>
      <c r="L141" s="87"/>
      <c r="M141" s="87"/>
      <c r="N141" s="145"/>
      <c r="O141" s="144"/>
      <c r="P141" s="50"/>
      <c r="R141" s="41" t="s">
        <v>283</v>
      </c>
      <c r="S141" s="41" t="s">
        <v>284</v>
      </c>
      <c r="T141" s="41" t="s">
        <v>285</v>
      </c>
      <c r="U141" s="42"/>
      <c r="V141" s="52"/>
      <c r="W141" s="56" t="s">
        <v>24</v>
      </c>
      <c r="X141" s="54"/>
      <c r="Y141" s="54"/>
      <c r="Z141" s="54"/>
      <c r="AA141" s="54"/>
      <c r="AB141" s="54"/>
      <c r="AC141" s="54"/>
      <c r="AD141" s="54"/>
      <c r="AF141" s="50" t="s">
        <v>25</v>
      </c>
    </row>
    <row r="142" spans="1:32" x14ac:dyDescent="0.2">
      <c r="A142" s="142"/>
      <c r="B142" s="142"/>
      <c r="C142" s="142"/>
      <c r="D142" s="117"/>
      <c r="E142" s="122"/>
      <c r="F142" s="128"/>
      <c r="G142" s="128"/>
      <c r="H142" s="156"/>
      <c r="I142" s="121"/>
      <c r="J142" s="87" t="s">
        <v>622</v>
      </c>
      <c r="K142" s="126"/>
      <c r="L142" s="126"/>
      <c r="M142" s="126"/>
      <c r="N142" s="145"/>
      <c r="O142" s="144"/>
      <c r="P142" s="50" t="s">
        <v>623</v>
      </c>
      <c r="R142" s="51"/>
      <c r="S142" s="51"/>
      <c r="T142" s="51"/>
      <c r="U142" s="51"/>
      <c r="V142" s="52"/>
      <c r="W142" s="56"/>
      <c r="X142" s="57" t="s">
        <v>286</v>
      </c>
      <c r="Y142" s="54"/>
      <c r="Z142" s="54"/>
      <c r="AA142" s="54"/>
      <c r="AB142" s="54"/>
      <c r="AC142" s="54"/>
      <c r="AD142" s="54"/>
      <c r="AF142" s="50"/>
    </row>
    <row r="143" spans="1:32" x14ac:dyDescent="0.2">
      <c r="A143" s="142"/>
      <c r="B143" s="142"/>
      <c r="C143" s="142"/>
      <c r="D143" s="117"/>
      <c r="E143" s="122"/>
      <c r="F143" s="128"/>
      <c r="G143" s="128"/>
      <c r="H143" s="156"/>
      <c r="I143" s="121"/>
      <c r="J143" s="87"/>
      <c r="K143" s="86" t="s">
        <v>624</v>
      </c>
      <c r="L143" s="87"/>
      <c r="M143" s="87"/>
      <c r="N143" s="145"/>
      <c r="O143" s="144"/>
      <c r="P143" s="50"/>
      <c r="R143" s="51"/>
      <c r="S143" s="51"/>
      <c r="T143" s="51"/>
      <c r="U143" s="51"/>
      <c r="V143" s="52"/>
      <c r="W143" s="56"/>
      <c r="X143" s="57" t="s">
        <v>287</v>
      </c>
      <c r="Y143" s="54"/>
      <c r="Z143" s="54"/>
      <c r="AA143" s="54"/>
      <c r="AB143" s="54"/>
      <c r="AC143" s="54"/>
      <c r="AD143" s="54"/>
      <c r="AF143" s="50"/>
    </row>
    <row r="144" spans="1:32" x14ac:dyDescent="0.2">
      <c r="A144" s="142"/>
      <c r="B144" s="142"/>
      <c r="C144" s="142"/>
      <c r="D144" s="117"/>
      <c r="E144" s="122"/>
      <c r="F144" s="128"/>
      <c r="G144" s="128"/>
      <c r="H144" s="156"/>
      <c r="I144" s="121"/>
      <c r="J144" s="87" t="s">
        <v>625</v>
      </c>
      <c r="K144" s="126"/>
      <c r="L144" s="126"/>
      <c r="M144" s="126"/>
      <c r="N144" s="145"/>
      <c r="O144" s="144"/>
      <c r="P144" s="50" t="s">
        <v>626</v>
      </c>
      <c r="R144" s="51"/>
      <c r="S144" s="51"/>
      <c r="T144" s="51"/>
      <c r="U144" s="51"/>
      <c r="V144" s="52"/>
      <c r="W144" s="56"/>
      <c r="X144" s="57" t="s">
        <v>288</v>
      </c>
      <c r="Y144" s="54"/>
      <c r="Z144" s="54"/>
      <c r="AA144" s="54"/>
      <c r="AB144" s="54"/>
      <c r="AC144" s="54"/>
      <c r="AD144" s="54"/>
      <c r="AF144" s="50"/>
    </row>
    <row r="145" spans="1:32" x14ac:dyDescent="0.2">
      <c r="A145" s="142"/>
      <c r="B145" s="142"/>
      <c r="C145" s="142"/>
      <c r="D145" s="117"/>
      <c r="E145" s="122"/>
      <c r="F145" s="128"/>
      <c r="G145" s="128"/>
      <c r="H145" s="156"/>
      <c r="I145" s="121"/>
      <c r="J145" s="87"/>
      <c r="K145" s="86" t="s">
        <v>627</v>
      </c>
      <c r="L145" s="87"/>
      <c r="M145" s="87"/>
      <c r="N145" s="145"/>
      <c r="O145" s="144"/>
      <c r="P145" s="50"/>
      <c r="R145" s="51"/>
      <c r="S145" s="51"/>
      <c r="T145" s="51"/>
      <c r="U145" s="51"/>
      <c r="V145" s="52"/>
      <c r="W145" s="56"/>
      <c r="X145" s="57" t="s">
        <v>289</v>
      </c>
      <c r="Y145" s="54"/>
      <c r="Z145" s="54"/>
      <c r="AA145" s="54"/>
      <c r="AB145" s="54"/>
      <c r="AC145" s="54"/>
      <c r="AD145" s="54"/>
      <c r="AF145" s="50"/>
    </row>
    <row r="146" spans="1:32" x14ac:dyDescent="0.2">
      <c r="A146" s="142"/>
      <c r="B146" s="142"/>
      <c r="C146" s="142"/>
      <c r="D146" s="117"/>
      <c r="E146" s="122"/>
      <c r="F146" s="128"/>
      <c r="G146" s="128"/>
      <c r="H146" s="156"/>
      <c r="I146" s="121"/>
      <c r="J146" s="87" t="s">
        <v>628</v>
      </c>
      <c r="K146" s="126"/>
      <c r="L146" s="126"/>
      <c r="M146" s="126"/>
      <c r="N146" s="145"/>
      <c r="O146" s="144"/>
      <c r="P146" s="50" t="s">
        <v>629</v>
      </c>
      <c r="R146" s="51"/>
      <c r="S146" s="51"/>
      <c r="T146" s="51"/>
      <c r="U146" s="42"/>
      <c r="V146" s="52"/>
      <c r="W146" s="56"/>
      <c r="X146" s="59" t="s">
        <v>290</v>
      </c>
      <c r="Y146" s="54"/>
      <c r="Z146" s="54"/>
      <c r="AA146" s="54"/>
      <c r="AB146" s="54"/>
      <c r="AC146" s="54"/>
      <c r="AD146" s="54"/>
      <c r="AF146" s="50" t="s">
        <v>291</v>
      </c>
    </row>
    <row r="147" spans="1:32" x14ac:dyDescent="0.2">
      <c r="A147" s="142"/>
      <c r="B147" s="142"/>
      <c r="C147" s="142"/>
      <c r="D147" s="117"/>
      <c r="E147" s="122"/>
      <c r="F147" s="128"/>
      <c r="G147" s="128"/>
      <c r="H147" s="156"/>
      <c r="I147" s="121"/>
      <c r="J147" s="87"/>
      <c r="K147" s="86" t="s">
        <v>630</v>
      </c>
      <c r="L147" s="87"/>
      <c r="M147" s="87"/>
      <c r="N147" s="145"/>
      <c r="O147" s="144"/>
      <c r="P147" s="50"/>
      <c r="R147" s="51"/>
      <c r="S147" s="51"/>
      <c r="T147" s="51"/>
      <c r="U147" s="51"/>
      <c r="V147" s="52"/>
      <c r="W147" s="56"/>
      <c r="X147" s="57"/>
      <c r="Y147" s="54" t="s">
        <v>292</v>
      </c>
      <c r="Z147" s="54"/>
      <c r="AA147" s="54"/>
      <c r="AB147" s="54"/>
      <c r="AC147" s="54"/>
      <c r="AD147" s="54"/>
      <c r="AF147" s="50"/>
    </row>
    <row r="148" spans="1:32" x14ac:dyDescent="0.2">
      <c r="A148" s="133" t="s">
        <v>631</v>
      </c>
      <c r="B148" s="133" t="s">
        <v>632</v>
      </c>
      <c r="C148" s="133" t="s">
        <v>633</v>
      </c>
      <c r="D148" s="117"/>
      <c r="E148" s="122"/>
      <c r="F148" s="128"/>
      <c r="G148" s="128"/>
      <c r="H148" s="156"/>
      <c r="I148" s="99" t="s">
        <v>634</v>
      </c>
      <c r="J148" s="87"/>
      <c r="K148" s="82"/>
      <c r="L148" s="87"/>
      <c r="M148" s="87"/>
      <c r="N148" s="145"/>
      <c r="O148" s="144"/>
      <c r="P148" s="50" t="s">
        <v>54</v>
      </c>
      <c r="R148" s="51"/>
      <c r="S148" s="51"/>
      <c r="T148" s="51"/>
      <c r="U148" s="51"/>
      <c r="V148" s="52"/>
      <c r="W148" s="56"/>
      <c r="X148" s="57"/>
      <c r="Y148" s="54" t="s">
        <v>293</v>
      </c>
      <c r="Z148" s="54"/>
      <c r="AA148" s="54"/>
      <c r="AB148" s="54"/>
      <c r="AC148" s="54"/>
      <c r="AD148" s="54"/>
      <c r="AF148" s="50"/>
    </row>
    <row r="149" spans="1:32" x14ac:dyDescent="0.2">
      <c r="A149" s="142"/>
      <c r="B149" s="142"/>
      <c r="C149" s="142"/>
      <c r="D149" s="117"/>
      <c r="E149" s="122"/>
      <c r="F149" s="128"/>
      <c r="G149" s="128"/>
      <c r="H149" s="156"/>
      <c r="I149" s="82"/>
      <c r="J149" s="87" t="s">
        <v>635</v>
      </c>
      <c r="K149" s="82"/>
      <c r="L149" s="87"/>
      <c r="M149" s="87"/>
      <c r="N149" s="145"/>
      <c r="O149" s="144"/>
      <c r="P149" s="50"/>
      <c r="R149" s="51"/>
      <c r="S149" s="51"/>
      <c r="T149" s="51"/>
      <c r="U149" s="51"/>
      <c r="V149" s="52"/>
      <c r="W149" s="56"/>
      <c r="X149" s="57"/>
      <c r="Y149" s="54" t="s">
        <v>294</v>
      </c>
      <c r="Z149" s="54"/>
      <c r="AA149" s="54"/>
      <c r="AB149" s="54"/>
      <c r="AC149" s="54"/>
      <c r="AD149" s="54"/>
      <c r="AF149" s="50"/>
    </row>
    <row r="150" spans="1:32" x14ac:dyDescent="0.2">
      <c r="A150" s="142"/>
      <c r="B150" s="142"/>
      <c r="C150" s="142"/>
      <c r="D150" s="117"/>
      <c r="E150" s="122"/>
      <c r="F150" s="128"/>
      <c r="G150" s="128"/>
      <c r="H150" s="156"/>
      <c r="I150" s="82"/>
      <c r="J150" s="82" t="s">
        <v>636</v>
      </c>
      <c r="K150" s="82"/>
      <c r="L150" s="87"/>
      <c r="M150" s="87"/>
      <c r="N150" s="145"/>
      <c r="O150" s="144"/>
      <c r="P150" s="50"/>
      <c r="R150" s="51"/>
      <c r="S150" s="51"/>
      <c r="T150" s="51"/>
      <c r="U150" s="51"/>
      <c r="V150" s="52"/>
      <c r="W150" s="56"/>
      <c r="X150" s="57"/>
      <c r="Y150" s="54" t="s">
        <v>295</v>
      </c>
      <c r="Z150" s="54"/>
      <c r="AA150" s="54"/>
      <c r="AB150" s="54"/>
      <c r="AC150" s="54"/>
      <c r="AD150" s="54"/>
      <c r="AF150" s="50"/>
    </row>
    <row r="151" spans="1:32" x14ac:dyDescent="0.2">
      <c r="A151" s="142"/>
      <c r="B151" s="142"/>
      <c r="C151" s="142"/>
      <c r="D151" s="117"/>
      <c r="E151" s="122"/>
      <c r="F151" s="128"/>
      <c r="G151" s="128"/>
      <c r="H151" s="156"/>
      <c r="I151" s="82"/>
      <c r="J151" s="82" t="s">
        <v>272</v>
      </c>
      <c r="K151" s="82"/>
      <c r="L151" s="87"/>
      <c r="M151" s="87"/>
      <c r="N151" s="145"/>
      <c r="O151" s="144"/>
      <c r="P151" s="50" t="s">
        <v>273</v>
      </c>
      <c r="R151" s="51"/>
      <c r="S151" s="51"/>
      <c r="T151" s="51"/>
      <c r="U151" s="51"/>
      <c r="V151" s="52"/>
      <c r="W151" s="56"/>
      <c r="X151" s="57"/>
      <c r="Y151" s="54" t="s">
        <v>296</v>
      </c>
      <c r="Z151" s="54"/>
      <c r="AA151" s="54"/>
      <c r="AB151" s="54"/>
      <c r="AC151" s="54"/>
      <c r="AD151" s="54"/>
      <c r="AF151" s="50"/>
    </row>
    <row r="152" spans="1:32" x14ac:dyDescent="0.2">
      <c r="A152" s="142"/>
      <c r="B152" s="142"/>
      <c r="C152" s="142"/>
      <c r="D152" s="117"/>
      <c r="E152" s="122"/>
      <c r="F152" s="128"/>
      <c r="G152" s="128"/>
      <c r="H152" s="156"/>
      <c r="I152" s="82"/>
      <c r="J152" s="82"/>
      <c r="K152" s="82" t="s">
        <v>637</v>
      </c>
      <c r="L152" s="87"/>
      <c r="M152" s="87"/>
      <c r="N152" s="145"/>
      <c r="O152" s="144"/>
      <c r="P152" s="50"/>
      <c r="R152" s="51"/>
      <c r="S152" s="51"/>
      <c r="T152" s="51"/>
      <c r="U152" s="51"/>
      <c r="V152" s="52"/>
      <c r="W152" s="56"/>
      <c r="X152" s="57"/>
      <c r="Y152" s="54" t="s">
        <v>858</v>
      </c>
      <c r="Z152" s="54"/>
      <c r="AA152" s="54"/>
      <c r="AB152" s="54"/>
      <c r="AC152" s="54"/>
      <c r="AD152" s="54"/>
      <c r="AF152" s="50"/>
    </row>
    <row r="153" spans="1:32" x14ac:dyDescent="0.2">
      <c r="A153" s="142"/>
      <c r="B153" s="142"/>
      <c r="C153" s="142"/>
      <c r="D153" s="117"/>
      <c r="E153" s="122"/>
      <c r="F153" s="128"/>
      <c r="G153" s="128"/>
      <c r="H153" s="156"/>
      <c r="I153" s="82"/>
      <c r="J153" s="144"/>
      <c r="K153" s="82" t="s">
        <v>638</v>
      </c>
      <c r="L153" s="87"/>
      <c r="M153" s="87"/>
      <c r="N153" s="87"/>
      <c r="O153" s="139"/>
      <c r="P153" s="50"/>
      <c r="R153" s="41" t="s">
        <v>297</v>
      </c>
      <c r="S153" s="41" t="s">
        <v>298</v>
      </c>
      <c r="T153" s="41" t="s">
        <v>299</v>
      </c>
      <c r="U153" s="42"/>
      <c r="V153" s="88"/>
      <c r="W153" s="56" t="s">
        <v>300</v>
      </c>
      <c r="X153" s="54"/>
      <c r="Y153" s="54"/>
      <c r="Z153" s="54"/>
      <c r="AA153" s="54"/>
      <c r="AB153" s="54"/>
      <c r="AC153" s="54"/>
      <c r="AD153" s="54"/>
      <c r="AF153" s="50" t="s">
        <v>301</v>
      </c>
    </row>
    <row r="154" spans="1:32" x14ac:dyDescent="0.2">
      <c r="A154" s="142"/>
      <c r="B154" s="142"/>
      <c r="C154" s="142"/>
      <c r="D154" s="117"/>
      <c r="E154" s="122"/>
      <c r="F154" s="128"/>
      <c r="G154" s="128"/>
      <c r="H154" s="156"/>
      <c r="I154" s="82"/>
      <c r="J154" s="144"/>
      <c r="K154" s="82" t="s">
        <v>639</v>
      </c>
      <c r="L154" s="87"/>
      <c r="M154" s="87"/>
      <c r="N154" s="87"/>
      <c r="O154" s="139"/>
      <c r="P154" s="50"/>
      <c r="R154" s="51"/>
      <c r="S154" s="51"/>
      <c r="T154" s="51"/>
      <c r="U154" s="51"/>
      <c r="V154" s="88"/>
      <c r="W154" s="53"/>
      <c r="X154" s="57" t="s">
        <v>302</v>
      </c>
      <c r="Y154" s="54"/>
      <c r="Z154" s="54"/>
      <c r="AA154" s="54"/>
      <c r="AB154" s="54"/>
      <c r="AC154" s="54"/>
      <c r="AD154" s="54"/>
      <c r="AF154" s="50"/>
    </row>
    <row r="155" spans="1:32" x14ac:dyDescent="0.2">
      <c r="A155" s="142"/>
      <c r="B155" s="142"/>
      <c r="C155" s="142"/>
      <c r="D155" s="117"/>
      <c r="E155" s="122"/>
      <c r="F155" s="128"/>
      <c r="G155" s="128"/>
      <c r="H155" s="156"/>
      <c r="I155" s="82"/>
      <c r="J155" s="144"/>
      <c r="K155" s="82" t="s">
        <v>640</v>
      </c>
      <c r="L155" s="87"/>
      <c r="M155" s="87"/>
      <c r="N155" s="87"/>
      <c r="O155" s="139"/>
      <c r="P155" s="50"/>
      <c r="R155" s="51"/>
      <c r="S155" s="51"/>
      <c r="T155" s="51"/>
      <c r="U155" s="51"/>
      <c r="V155" s="88"/>
      <c r="W155" s="53"/>
      <c r="X155" s="57" t="s">
        <v>303</v>
      </c>
      <c r="Y155" s="54"/>
      <c r="Z155" s="54"/>
      <c r="AA155" s="54"/>
      <c r="AB155" s="54"/>
      <c r="AC155" s="54"/>
      <c r="AD155" s="54"/>
      <c r="AF155" s="50"/>
    </row>
    <row r="156" spans="1:32" x14ac:dyDescent="0.2">
      <c r="A156" s="142"/>
      <c r="B156" s="142"/>
      <c r="C156" s="142"/>
      <c r="D156" s="117"/>
      <c r="E156" s="122"/>
      <c r="F156" s="128"/>
      <c r="G156" s="128"/>
      <c r="H156" s="156"/>
      <c r="I156" s="82"/>
      <c r="J156" s="144"/>
      <c r="K156" s="82" t="s">
        <v>641</v>
      </c>
      <c r="L156" s="87"/>
      <c r="M156" s="87"/>
      <c r="N156" s="87"/>
      <c r="O156" s="139"/>
      <c r="P156" s="50"/>
      <c r="R156" s="51"/>
      <c r="S156" s="51"/>
      <c r="T156" s="51"/>
      <c r="U156" s="51"/>
      <c r="V156" s="88"/>
      <c r="W156" s="53"/>
      <c r="X156" s="57" t="s">
        <v>304</v>
      </c>
      <c r="Y156" s="54"/>
      <c r="Z156" s="54"/>
      <c r="AA156" s="54"/>
      <c r="AB156" s="54"/>
      <c r="AC156" s="54"/>
      <c r="AD156" s="54"/>
      <c r="AF156" s="50"/>
    </row>
    <row r="157" spans="1:32" x14ac:dyDescent="0.2">
      <c r="A157" s="142"/>
      <c r="B157" s="142"/>
      <c r="C157" s="142"/>
      <c r="D157" s="117"/>
      <c r="E157" s="122"/>
      <c r="F157" s="128"/>
      <c r="G157" s="128"/>
      <c r="H157" s="156"/>
      <c r="I157" s="144"/>
      <c r="J157" s="144"/>
      <c r="K157" s="82" t="s">
        <v>642</v>
      </c>
      <c r="L157" s="87"/>
      <c r="M157" s="87"/>
      <c r="N157" s="87"/>
      <c r="O157" s="139"/>
      <c r="P157" s="50"/>
      <c r="R157" s="51"/>
      <c r="S157" s="51"/>
      <c r="T157" s="51"/>
      <c r="U157" s="51"/>
      <c r="V157" s="88"/>
      <c r="W157" s="53"/>
      <c r="X157" s="57" t="s">
        <v>859</v>
      </c>
      <c r="Y157" s="54"/>
      <c r="Z157" s="54"/>
      <c r="AA157" s="54"/>
      <c r="AB157" s="54"/>
      <c r="AC157" s="54"/>
      <c r="AD157" s="54"/>
      <c r="AF157" s="50"/>
    </row>
    <row r="158" spans="1:32" x14ac:dyDescent="0.2">
      <c r="A158" s="142"/>
      <c r="B158" s="142"/>
      <c r="C158" s="142"/>
      <c r="D158" s="117"/>
      <c r="E158" s="122"/>
      <c r="F158" s="128"/>
      <c r="G158" s="128"/>
      <c r="H158" s="156"/>
      <c r="I158" s="144"/>
      <c r="J158" s="144"/>
      <c r="K158" s="82" t="s">
        <v>643</v>
      </c>
      <c r="L158" s="87"/>
      <c r="M158" s="87"/>
      <c r="N158" s="87"/>
      <c r="O158" s="139"/>
      <c r="P158" s="50"/>
      <c r="R158" s="41" t="s">
        <v>305</v>
      </c>
      <c r="S158" s="41" t="s">
        <v>306</v>
      </c>
      <c r="T158" s="41" t="s">
        <v>307</v>
      </c>
      <c r="U158" s="42"/>
      <c r="V158" s="88"/>
      <c r="W158" s="53"/>
      <c r="X158" s="59" t="s">
        <v>51</v>
      </c>
      <c r="Y158" s="54"/>
      <c r="Z158" s="54"/>
      <c r="AA158" s="54"/>
      <c r="AB158" s="54"/>
      <c r="AC158" s="54"/>
      <c r="AD158" s="54"/>
      <c r="AF158" s="50" t="s">
        <v>32</v>
      </c>
    </row>
    <row r="159" spans="1:32" x14ac:dyDescent="0.2">
      <c r="A159" s="142"/>
      <c r="B159" s="142"/>
      <c r="C159" s="142"/>
      <c r="D159" s="117"/>
      <c r="E159" s="122"/>
      <c r="F159" s="128"/>
      <c r="G159" s="128"/>
      <c r="H159" s="156"/>
      <c r="I159" s="144"/>
      <c r="J159" s="144"/>
      <c r="K159" s="82" t="s">
        <v>644</v>
      </c>
      <c r="L159" s="87"/>
      <c r="M159" s="87"/>
      <c r="N159" s="87"/>
      <c r="O159" s="139"/>
      <c r="P159" s="50"/>
      <c r="R159" s="51"/>
      <c r="S159" s="51"/>
      <c r="T159" s="51"/>
      <c r="U159" s="51"/>
      <c r="V159" s="88"/>
      <c r="W159" s="53"/>
      <c r="X159" s="57"/>
      <c r="Y159" s="54" t="s">
        <v>308</v>
      </c>
      <c r="Z159" s="54"/>
      <c r="AA159" s="54"/>
      <c r="AB159" s="54"/>
      <c r="AC159" s="54"/>
      <c r="AD159" s="54"/>
      <c r="AF159" s="50"/>
    </row>
    <row r="160" spans="1:32" x14ac:dyDescent="0.2">
      <c r="A160" s="146"/>
      <c r="B160" s="146"/>
      <c r="C160" s="146"/>
      <c r="D160" s="117"/>
      <c r="E160" s="122"/>
      <c r="F160" s="128"/>
      <c r="G160" s="128"/>
      <c r="H160" s="140" t="s">
        <v>645</v>
      </c>
      <c r="I160" s="160"/>
      <c r="J160" s="82"/>
      <c r="K160" s="82"/>
      <c r="L160" s="87"/>
      <c r="M160" s="87"/>
      <c r="N160" s="145"/>
      <c r="O160" s="144"/>
      <c r="P160" s="50" t="s">
        <v>646</v>
      </c>
      <c r="R160" s="51"/>
      <c r="S160" s="51"/>
      <c r="T160" s="51"/>
      <c r="U160" s="51"/>
      <c r="V160" s="88"/>
      <c r="W160" s="53"/>
      <c r="X160" s="57"/>
      <c r="Y160" s="54" t="s">
        <v>309</v>
      </c>
      <c r="Z160" s="54"/>
      <c r="AA160" s="54"/>
      <c r="AB160" s="54"/>
      <c r="AC160" s="54"/>
      <c r="AD160" s="54"/>
      <c r="AF160" s="50"/>
    </row>
    <row r="161" spans="1:32" x14ac:dyDescent="0.2">
      <c r="A161" s="142"/>
      <c r="B161" s="142"/>
      <c r="C161" s="142"/>
      <c r="D161" s="117"/>
      <c r="E161" s="122"/>
      <c r="F161" s="128"/>
      <c r="G161" s="128"/>
      <c r="H161" s="156"/>
      <c r="I161" s="144" t="s">
        <v>867</v>
      </c>
      <c r="J161" s="87"/>
      <c r="K161" s="82"/>
      <c r="L161" s="87"/>
      <c r="M161" s="87"/>
      <c r="N161" s="145"/>
      <c r="O161" s="144"/>
      <c r="P161" s="50"/>
      <c r="R161" s="51"/>
      <c r="S161" s="51"/>
      <c r="T161" s="51"/>
      <c r="U161" s="51"/>
      <c r="V161" s="88"/>
      <c r="W161" s="53"/>
      <c r="X161" s="57"/>
      <c r="Y161" s="54" t="s">
        <v>310</v>
      </c>
      <c r="Z161" s="54"/>
      <c r="AA161" s="54"/>
      <c r="AB161" s="54"/>
      <c r="AC161" s="54"/>
      <c r="AD161" s="54"/>
      <c r="AF161" s="50"/>
    </row>
    <row r="162" spans="1:32" x14ac:dyDescent="0.2">
      <c r="A162" s="133" t="s">
        <v>647</v>
      </c>
      <c r="B162" s="133" t="s">
        <v>648</v>
      </c>
      <c r="C162" s="133" t="s">
        <v>649</v>
      </c>
      <c r="D162" s="117"/>
      <c r="E162" s="122"/>
      <c r="F162" s="138" t="s">
        <v>650</v>
      </c>
      <c r="G162" s="138"/>
      <c r="H162" s="161"/>
      <c r="I162" s="99"/>
      <c r="J162" s="87"/>
      <c r="K162" s="82"/>
      <c r="L162" s="87"/>
      <c r="M162" s="87"/>
      <c r="N162" s="139"/>
      <c r="O162" s="139"/>
      <c r="P162" s="50" t="s">
        <v>43</v>
      </c>
      <c r="R162" s="51"/>
      <c r="S162" s="51"/>
      <c r="T162" s="51"/>
      <c r="U162" s="51"/>
      <c r="V162" s="88"/>
      <c r="W162" s="53"/>
      <c r="X162" s="57"/>
      <c r="Y162" s="54" t="s">
        <v>311</v>
      </c>
      <c r="Z162" s="54"/>
      <c r="AA162" s="54"/>
      <c r="AB162" s="54"/>
      <c r="AC162" s="54"/>
      <c r="AD162" s="54"/>
      <c r="AF162" s="50"/>
    </row>
    <row r="163" spans="1:32" x14ac:dyDescent="0.2">
      <c r="A163" s="142"/>
      <c r="B163" s="142"/>
      <c r="C163" s="142"/>
      <c r="D163" s="117"/>
      <c r="E163" s="122"/>
      <c r="F163" s="128"/>
      <c r="G163" s="128"/>
      <c r="H163" s="162" t="s">
        <v>651</v>
      </c>
      <c r="I163" s="162"/>
      <c r="J163" s="82"/>
      <c r="K163" s="145"/>
      <c r="L163" s="128"/>
      <c r="M163" s="145"/>
      <c r="N163" s="144"/>
      <c r="O163" s="144"/>
      <c r="P163" s="50"/>
      <c r="R163" s="51"/>
      <c r="S163" s="51"/>
      <c r="T163" s="51"/>
      <c r="U163" s="42"/>
      <c r="V163" s="88"/>
      <c r="W163" s="53"/>
      <c r="X163" s="57"/>
      <c r="Y163" s="83" t="s">
        <v>312</v>
      </c>
      <c r="Z163" s="54"/>
      <c r="AA163" s="54"/>
      <c r="AB163" s="54"/>
      <c r="AC163" s="54"/>
      <c r="AD163" s="54"/>
      <c r="AF163" s="50" t="s">
        <v>313</v>
      </c>
    </row>
    <row r="164" spans="1:32" x14ac:dyDescent="0.2">
      <c r="A164" s="142"/>
      <c r="B164" s="142"/>
      <c r="C164" s="142"/>
      <c r="D164" s="117"/>
      <c r="E164" s="122"/>
      <c r="F164" s="128"/>
      <c r="G164" s="128"/>
      <c r="H164" s="162">
        <v>429</v>
      </c>
      <c r="I164" s="82" t="s">
        <v>652</v>
      </c>
      <c r="J164" s="82"/>
      <c r="K164" s="145"/>
      <c r="L164" s="128"/>
      <c r="M164" s="145"/>
      <c r="N164" s="144"/>
      <c r="O164" s="144"/>
      <c r="P164" s="50"/>
      <c r="R164" s="51"/>
      <c r="S164" s="51"/>
      <c r="T164" s="51"/>
      <c r="U164" s="51"/>
      <c r="V164" s="88"/>
      <c r="W164" s="53"/>
      <c r="X164" s="57"/>
      <c r="Y164" s="54"/>
      <c r="Z164" s="54" t="s">
        <v>314</v>
      </c>
      <c r="AA164" s="54"/>
      <c r="AB164" s="54"/>
      <c r="AC164" s="54"/>
      <c r="AD164" s="54"/>
      <c r="AF164" s="50"/>
    </row>
    <row r="165" spans="1:32" x14ac:dyDescent="0.2">
      <c r="A165" s="142"/>
      <c r="B165" s="142"/>
      <c r="C165" s="142"/>
      <c r="D165" s="117"/>
      <c r="E165" s="122"/>
      <c r="F165" s="130"/>
      <c r="G165" s="163"/>
      <c r="H165" s="162" t="s">
        <v>106</v>
      </c>
      <c r="I165" s="82"/>
      <c r="J165" s="145"/>
      <c r="K165" s="126"/>
      <c r="L165" s="145"/>
      <c r="M165" s="145"/>
      <c r="N165" s="144"/>
      <c r="O165" s="144"/>
      <c r="P165" s="50"/>
      <c r="R165" s="51"/>
      <c r="S165" s="51"/>
      <c r="T165" s="51"/>
      <c r="U165" s="51"/>
      <c r="V165" s="88"/>
      <c r="W165" s="53"/>
      <c r="X165" s="57"/>
      <c r="Y165" s="54"/>
      <c r="Z165" s="54" t="s">
        <v>315</v>
      </c>
      <c r="AA165" s="54"/>
      <c r="AB165" s="54"/>
      <c r="AC165" s="54"/>
      <c r="AD165" s="54"/>
      <c r="AF165" s="50"/>
    </row>
    <row r="166" spans="1:32" x14ac:dyDescent="0.2">
      <c r="A166" s="133" t="s">
        <v>653</v>
      </c>
      <c r="B166" s="133" t="s">
        <v>654</v>
      </c>
      <c r="C166" s="133" t="s">
        <v>655</v>
      </c>
      <c r="D166" s="117"/>
      <c r="E166" s="122"/>
      <c r="F166" s="128"/>
      <c r="G166" s="128"/>
      <c r="H166" s="164" t="s">
        <v>656</v>
      </c>
      <c r="I166" s="141"/>
      <c r="J166" s="82"/>
      <c r="K166" s="145"/>
      <c r="L166" s="128"/>
      <c r="M166" s="145"/>
      <c r="N166" s="144"/>
      <c r="O166" s="144"/>
      <c r="P166" s="50" t="s">
        <v>35</v>
      </c>
      <c r="R166" s="51"/>
      <c r="S166" s="51"/>
      <c r="T166" s="51"/>
      <c r="U166" s="51"/>
      <c r="V166" s="88"/>
      <c r="W166" s="53"/>
      <c r="X166" s="57"/>
      <c r="Y166" s="54"/>
      <c r="Z166" s="54" t="s">
        <v>316</v>
      </c>
      <c r="AA166" s="54"/>
      <c r="AB166" s="54"/>
      <c r="AC166" s="54"/>
      <c r="AD166" s="54"/>
      <c r="AF166" s="50"/>
    </row>
    <row r="167" spans="1:32" x14ac:dyDescent="0.2">
      <c r="A167" s="142"/>
      <c r="B167" s="142"/>
      <c r="C167" s="142"/>
      <c r="D167" s="117"/>
      <c r="E167" s="122"/>
      <c r="F167" s="128"/>
      <c r="G167" s="128"/>
      <c r="H167" s="164"/>
      <c r="I167" s="165" t="s">
        <v>657</v>
      </c>
      <c r="J167" s="82"/>
      <c r="K167" s="145"/>
      <c r="L167" s="128"/>
      <c r="M167" s="145"/>
      <c r="N167" s="144"/>
      <c r="O167" s="144"/>
      <c r="P167" s="50"/>
      <c r="R167" s="41" t="s">
        <v>317</v>
      </c>
      <c r="S167" s="41" t="s">
        <v>318</v>
      </c>
      <c r="T167" s="41" t="s">
        <v>319</v>
      </c>
      <c r="U167" s="42"/>
      <c r="V167" s="88"/>
      <c r="W167" s="53"/>
      <c r="X167" s="59" t="s">
        <v>52</v>
      </c>
      <c r="Y167" s="54"/>
      <c r="Z167" s="54"/>
      <c r="AA167" s="54"/>
      <c r="AB167" s="54"/>
      <c r="AC167" s="54"/>
      <c r="AD167" s="54"/>
      <c r="AF167" s="50" t="s">
        <v>33</v>
      </c>
    </row>
    <row r="168" spans="1:32" x14ac:dyDescent="0.2">
      <c r="A168" s="142"/>
      <c r="B168" s="142"/>
      <c r="C168" s="142"/>
      <c r="D168" s="117"/>
      <c r="E168" s="122"/>
      <c r="F168" s="128"/>
      <c r="G168" s="128"/>
      <c r="H168" s="166"/>
      <c r="I168" s="165" t="s">
        <v>658</v>
      </c>
      <c r="J168" s="141"/>
      <c r="K168" s="82"/>
      <c r="L168" s="145"/>
      <c r="M168" s="145"/>
      <c r="N168" s="145"/>
      <c r="O168" s="144"/>
      <c r="P168" s="50"/>
      <c r="R168" s="51"/>
      <c r="S168" s="51"/>
      <c r="T168" s="51"/>
      <c r="U168" s="51"/>
      <c r="V168" s="88"/>
      <c r="W168" s="53"/>
      <c r="X168" s="57"/>
      <c r="Y168" s="54" t="s">
        <v>320</v>
      </c>
      <c r="Z168" s="54"/>
      <c r="AA168" s="54"/>
      <c r="AB168" s="54"/>
      <c r="AC168" s="54"/>
      <c r="AD168" s="54"/>
      <c r="AF168" s="50"/>
    </row>
    <row r="169" spans="1:32" x14ac:dyDescent="0.2">
      <c r="A169" s="142"/>
      <c r="B169" s="142"/>
      <c r="C169" s="142"/>
      <c r="D169" s="167"/>
      <c r="E169" s="122"/>
      <c r="F169" s="128"/>
      <c r="G169" s="128"/>
      <c r="H169" s="166"/>
      <c r="I169" s="98" t="s">
        <v>659</v>
      </c>
      <c r="J169" s="141"/>
      <c r="K169" s="82"/>
      <c r="L169" s="145"/>
      <c r="M169" s="145"/>
      <c r="N169" s="145"/>
      <c r="O169" s="144"/>
      <c r="P169" s="50" t="s">
        <v>138</v>
      </c>
      <c r="R169" s="51"/>
      <c r="S169" s="51"/>
      <c r="T169" s="51"/>
      <c r="U169" s="51"/>
      <c r="V169" s="88"/>
      <c r="W169" s="53"/>
      <c r="X169" s="57"/>
      <c r="Y169" s="54" t="s">
        <v>321</v>
      </c>
      <c r="Z169" s="54"/>
      <c r="AA169" s="54"/>
      <c r="AB169" s="54"/>
      <c r="AC169" s="54"/>
      <c r="AD169" s="54"/>
      <c r="AF169" s="50"/>
    </row>
    <row r="170" spans="1:32" x14ac:dyDescent="0.2">
      <c r="A170" s="142"/>
      <c r="B170" s="142"/>
      <c r="C170" s="142"/>
      <c r="D170" s="167"/>
      <c r="E170" s="122"/>
      <c r="F170" s="128"/>
      <c r="G170" s="128"/>
      <c r="H170" s="166"/>
      <c r="I170" s="98"/>
      <c r="J170" s="87" t="s">
        <v>660</v>
      </c>
      <c r="K170" s="98"/>
      <c r="L170" s="145"/>
      <c r="M170" s="145"/>
      <c r="N170" s="145"/>
      <c r="O170" s="144"/>
      <c r="P170" s="50"/>
      <c r="R170" s="51"/>
      <c r="S170" s="51"/>
      <c r="T170" s="51"/>
      <c r="U170" s="42"/>
      <c r="V170" s="88"/>
      <c r="W170" s="53"/>
      <c r="X170" s="57"/>
      <c r="Y170" s="83" t="s">
        <v>322</v>
      </c>
      <c r="Z170" s="54"/>
      <c r="AA170" s="54"/>
      <c r="AB170" s="54"/>
      <c r="AC170" s="54"/>
      <c r="AD170" s="54"/>
      <c r="AF170" s="50" t="s">
        <v>323</v>
      </c>
    </row>
    <row r="171" spans="1:32" x14ac:dyDescent="0.2">
      <c r="A171" s="142"/>
      <c r="B171" s="142"/>
      <c r="C171" s="142"/>
      <c r="D171" s="167" t="s">
        <v>140</v>
      </c>
      <c r="E171" s="122"/>
      <c r="F171" s="128"/>
      <c r="G171" s="128"/>
      <c r="H171" s="166"/>
      <c r="I171" s="98"/>
      <c r="J171" s="87" t="s">
        <v>661</v>
      </c>
      <c r="K171" s="98"/>
      <c r="L171" s="145"/>
      <c r="M171" s="145"/>
      <c r="N171" s="145"/>
      <c r="O171" s="144"/>
      <c r="P171" s="50"/>
      <c r="R171" s="51"/>
      <c r="S171" s="51"/>
      <c r="T171" s="51"/>
      <c r="U171" s="51"/>
      <c r="V171" s="88"/>
      <c r="W171" s="53"/>
      <c r="X171" s="57"/>
      <c r="Y171" s="54"/>
      <c r="Z171" s="54" t="s">
        <v>324</v>
      </c>
      <c r="AA171" s="54"/>
      <c r="AB171" s="54"/>
      <c r="AC171" s="54"/>
      <c r="AD171" s="54"/>
      <c r="AF171" s="50"/>
    </row>
    <row r="172" spans="1:32" x14ac:dyDescent="0.2">
      <c r="A172" s="142"/>
      <c r="B172" s="142"/>
      <c r="C172" s="142"/>
      <c r="D172" s="167"/>
      <c r="E172" s="122"/>
      <c r="F172" s="128"/>
      <c r="G172" s="128"/>
      <c r="H172" s="166"/>
      <c r="I172" s="98"/>
      <c r="J172" s="87" t="s">
        <v>142</v>
      </c>
      <c r="K172" s="98"/>
      <c r="L172" s="145"/>
      <c r="M172" s="145"/>
      <c r="N172" s="145"/>
      <c r="O172" s="144"/>
      <c r="P172" s="50"/>
      <c r="R172" s="51"/>
      <c r="S172" s="51"/>
      <c r="T172" s="51"/>
      <c r="U172" s="51"/>
      <c r="V172" s="88"/>
      <c r="W172" s="53"/>
      <c r="X172" s="57"/>
      <c r="Y172" s="54"/>
      <c r="Z172" s="54" t="s">
        <v>325</v>
      </c>
      <c r="AA172" s="54"/>
      <c r="AB172" s="54"/>
      <c r="AC172" s="54"/>
      <c r="AD172" s="54"/>
      <c r="AF172" s="50"/>
    </row>
    <row r="173" spans="1:32" x14ac:dyDescent="0.2">
      <c r="A173" s="142"/>
      <c r="B173" s="142"/>
      <c r="C173" s="142"/>
      <c r="D173" s="167"/>
      <c r="E173" s="122"/>
      <c r="F173" s="128"/>
      <c r="G173" s="128"/>
      <c r="H173" s="166"/>
      <c r="I173" s="98" t="s">
        <v>143</v>
      </c>
      <c r="J173" s="87"/>
      <c r="K173" s="98"/>
      <c r="L173" s="145"/>
      <c r="M173" s="145"/>
      <c r="N173" s="145"/>
      <c r="O173" s="144"/>
      <c r="P173" s="50" t="s">
        <v>144</v>
      </c>
      <c r="R173" s="51"/>
      <c r="S173" s="51"/>
      <c r="T173" s="51"/>
      <c r="U173" s="51"/>
      <c r="V173" s="88"/>
      <c r="W173" s="53"/>
      <c r="X173" s="57"/>
      <c r="Y173" s="54"/>
      <c r="Z173" s="54" t="s">
        <v>326</v>
      </c>
      <c r="AA173" s="54"/>
      <c r="AB173" s="54"/>
      <c r="AC173" s="54"/>
      <c r="AD173" s="54"/>
      <c r="AF173" s="50"/>
    </row>
    <row r="174" spans="1:32" x14ac:dyDescent="0.2">
      <c r="A174" s="142"/>
      <c r="B174" s="142"/>
      <c r="C174" s="142"/>
      <c r="D174" s="167"/>
      <c r="E174" s="122"/>
      <c r="F174" s="128"/>
      <c r="G174" s="128"/>
      <c r="H174" s="166"/>
      <c r="I174" s="98"/>
      <c r="J174" s="87" t="s">
        <v>662</v>
      </c>
      <c r="K174" s="98"/>
      <c r="L174" s="145"/>
      <c r="M174" s="145"/>
      <c r="N174" s="145"/>
      <c r="O174" s="144"/>
      <c r="P174" s="50"/>
      <c r="R174" s="51"/>
      <c r="S174" s="51"/>
      <c r="T174" s="51"/>
      <c r="U174" s="51"/>
      <c r="V174" s="88"/>
      <c r="W174" s="53"/>
      <c r="X174" s="57"/>
      <c r="Y174" s="54"/>
      <c r="Z174" s="54" t="s">
        <v>327</v>
      </c>
      <c r="AA174" s="54"/>
      <c r="AB174" s="54"/>
      <c r="AC174" s="54"/>
      <c r="AD174" s="54"/>
      <c r="AF174" s="50"/>
    </row>
    <row r="175" spans="1:32" x14ac:dyDescent="0.2">
      <c r="A175" s="142"/>
      <c r="B175" s="142"/>
      <c r="C175" s="142"/>
      <c r="D175" s="167"/>
      <c r="E175" s="122"/>
      <c r="F175" s="128"/>
      <c r="G175" s="128"/>
      <c r="H175" s="166"/>
      <c r="I175" s="98"/>
      <c r="J175" s="87" t="s">
        <v>663</v>
      </c>
      <c r="K175" s="98"/>
      <c r="L175" s="145"/>
      <c r="M175" s="145"/>
      <c r="N175" s="145"/>
      <c r="O175" s="144"/>
      <c r="P175" s="50"/>
      <c r="R175" s="41" t="s">
        <v>328</v>
      </c>
      <c r="S175" s="41" t="s">
        <v>329</v>
      </c>
      <c r="T175" s="41" t="s">
        <v>330</v>
      </c>
      <c r="U175" s="42"/>
      <c r="V175" s="52"/>
      <c r="W175" s="56" t="s">
        <v>47</v>
      </c>
      <c r="X175" s="54"/>
      <c r="Y175" s="54"/>
      <c r="Z175" s="54"/>
      <c r="AA175" s="54"/>
      <c r="AB175" s="54"/>
      <c r="AC175" s="54"/>
      <c r="AD175" s="54"/>
      <c r="AF175" s="50" t="s">
        <v>28</v>
      </c>
    </row>
    <row r="176" spans="1:32" x14ac:dyDescent="0.2">
      <c r="A176" s="142"/>
      <c r="B176" s="142"/>
      <c r="C176" s="142"/>
      <c r="D176" s="167"/>
      <c r="E176" s="122"/>
      <c r="F176" s="128"/>
      <c r="G176" s="128"/>
      <c r="H176" s="166"/>
      <c r="I176" s="98"/>
      <c r="J176" s="87" t="s">
        <v>664</v>
      </c>
      <c r="K176" s="98"/>
      <c r="L176" s="145"/>
      <c r="M176" s="145"/>
      <c r="N176" s="145"/>
      <c r="O176" s="144"/>
      <c r="P176" s="50"/>
      <c r="R176" s="51"/>
      <c r="S176" s="51"/>
      <c r="T176" s="51"/>
      <c r="U176" s="51"/>
      <c r="V176" s="52"/>
      <c r="W176" s="56"/>
      <c r="X176" s="57" t="s">
        <v>331</v>
      </c>
      <c r="Y176" s="54"/>
      <c r="Z176" s="54"/>
      <c r="AA176" s="54"/>
      <c r="AB176" s="54"/>
      <c r="AC176" s="54"/>
      <c r="AD176" s="54"/>
      <c r="AF176" s="50"/>
    </row>
    <row r="177" spans="1:32" x14ac:dyDescent="0.2">
      <c r="A177" s="133" t="s">
        <v>665</v>
      </c>
      <c r="B177" s="133" t="s">
        <v>666</v>
      </c>
      <c r="C177" s="133" t="s">
        <v>667</v>
      </c>
      <c r="D177" s="117"/>
      <c r="E177" s="122"/>
      <c r="F177" s="128"/>
      <c r="G177" s="128"/>
      <c r="H177" s="166"/>
      <c r="I177" s="98" t="s">
        <v>668</v>
      </c>
      <c r="J177" s="82"/>
      <c r="K177" s="82"/>
      <c r="L177" s="82"/>
      <c r="M177" s="82"/>
      <c r="N177" s="82"/>
      <c r="O177" s="144"/>
      <c r="P177" s="50" t="s">
        <v>669</v>
      </c>
      <c r="R177" s="51"/>
      <c r="S177" s="51"/>
      <c r="T177" s="51"/>
      <c r="U177" s="51"/>
      <c r="V177" s="52"/>
      <c r="W177" s="56"/>
      <c r="X177" s="57" t="s">
        <v>332</v>
      </c>
      <c r="Y177" s="54"/>
      <c r="Z177" s="54"/>
      <c r="AA177" s="54"/>
      <c r="AB177" s="54"/>
      <c r="AC177" s="54"/>
      <c r="AD177" s="54"/>
      <c r="AF177" s="50"/>
    </row>
    <row r="178" spans="1:32" x14ac:dyDescent="0.2">
      <c r="A178" s="142"/>
      <c r="B178" s="142"/>
      <c r="C178" s="142"/>
      <c r="D178" s="117"/>
      <c r="E178" s="122"/>
      <c r="F178" s="128"/>
      <c r="G178" s="128"/>
      <c r="H178" s="166"/>
      <c r="I178" s="99"/>
      <c r="J178" s="87" t="s">
        <v>670</v>
      </c>
      <c r="K178" s="82"/>
      <c r="L178" s="82"/>
      <c r="M178" s="82"/>
      <c r="N178" s="82"/>
      <c r="O178" s="144"/>
      <c r="P178" s="50"/>
      <c r="R178" s="51"/>
      <c r="S178" s="51"/>
      <c r="T178" s="51"/>
      <c r="U178" s="51"/>
      <c r="V178" s="52"/>
      <c r="W178" s="56"/>
      <c r="X178" s="57" t="s">
        <v>333</v>
      </c>
      <c r="Y178" s="54"/>
      <c r="Z178" s="54"/>
      <c r="AA178" s="54"/>
      <c r="AB178" s="54"/>
      <c r="AC178" s="54"/>
      <c r="AD178" s="54"/>
      <c r="AF178" s="50"/>
    </row>
    <row r="179" spans="1:32" x14ac:dyDescent="0.2">
      <c r="A179" s="146"/>
      <c r="B179" s="146"/>
      <c r="C179" s="146"/>
      <c r="D179" s="117"/>
      <c r="E179" s="122"/>
      <c r="F179" s="128"/>
      <c r="G179" s="128"/>
      <c r="H179" s="166"/>
      <c r="I179" s="99"/>
      <c r="J179" s="87" t="s">
        <v>671</v>
      </c>
      <c r="K179" s="82"/>
      <c r="L179" s="82"/>
      <c r="M179" s="82"/>
      <c r="N179" s="82"/>
      <c r="O179" s="144"/>
      <c r="P179" s="50"/>
      <c r="R179" s="51"/>
      <c r="S179" s="194"/>
      <c r="T179" s="51"/>
      <c r="U179" s="51"/>
      <c r="V179" s="52"/>
      <c r="W179" s="56"/>
      <c r="X179" s="57" t="s">
        <v>860</v>
      </c>
      <c r="Y179" s="54"/>
      <c r="Z179" s="54"/>
      <c r="AA179" s="54"/>
      <c r="AB179" s="54"/>
      <c r="AC179" s="54"/>
      <c r="AD179" s="54"/>
      <c r="AF179" s="50"/>
    </row>
    <row r="180" spans="1:32" x14ac:dyDescent="0.2">
      <c r="A180" s="136"/>
      <c r="B180" s="136"/>
      <c r="C180" s="136"/>
      <c r="D180" s="117"/>
      <c r="E180" s="122"/>
      <c r="F180" s="128"/>
      <c r="G180" s="128"/>
      <c r="H180" s="166"/>
      <c r="I180" s="99"/>
      <c r="J180" s="98" t="s">
        <v>672</v>
      </c>
      <c r="K180" s="99"/>
      <c r="L180" s="82"/>
      <c r="M180" s="168"/>
      <c r="N180" s="168"/>
      <c r="O180" s="144"/>
      <c r="P180" s="50" t="s">
        <v>156</v>
      </c>
      <c r="R180" s="51"/>
      <c r="S180" s="51"/>
      <c r="T180" s="51"/>
      <c r="U180" s="51"/>
      <c r="V180" s="52"/>
      <c r="W180" s="56"/>
      <c r="X180" s="57" t="s">
        <v>861</v>
      </c>
      <c r="Y180" s="54"/>
      <c r="Z180" s="54"/>
      <c r="AA180" s="54"/>
      <c r="AB180" s="54"/>
      <c r="AC180" s="54"/>
      <c r="AD180" s="54"/>
      <c r="AF180" s="50"/>
    </row>
    <row r="181" spans="1:32" x14ac:dyDescent="0.2">
      <c r="A181" s="133" t="s">
        <v>673</v>
      </c>
      <c r="B181" s="133" t="s">
        <v>674</v>
      </c>
      <c r="C181" s="133" t="s">
        <v>675</v>
      </c>
      <c r="D181" s="117"/>
      <c r="E181" s="122"/>
      <c r="F181" s="130"/>
      <c r="G181" s="130"/>
      <c r="H181" s="169"/>
      <c r="I181" s="99"/>
      <c r="J181" s="98" t="s">
        <v>676</v>
      </c>
      <c r="K181" s="82"/>
      <c r="L181" s="82"/>
      <c r="M181" s="87"/>
      <c r="N181" s="139"/>
      <c r="O181" s="139"/>
      <c r="P181" s="50" t="s">
        <v>164</v>
      </c>
      <c r="R181" s="51"/>
      <c r="S181" s="51"/>
      <c r="T181" s="51"/>
      <c r="U181" s="51"/>
      <c r="V181" s="52"/>
      <c r="W181" s="56"/>
      <c r="X181" s="57" t="s">
        <v>334</v>
      </c>
      <c r="Y181" s="54"/>
      <c r="Z181" s="54"/>
      <c r="AA181" s="54"/>
      <c r="AB181" s="54"/>
      <c r="AC181" s="54"/>
      <c r="AD181" s="54"/>
      <c r="AF181" s="50"/>
    </row>
    <row r="182" spans="1:32" x14ac:dyDescent="0.2">
      <c r="A182" s="170"/>
      <c r="B182" s="170"/>
      <c r="C182" s="170"/>
      <c r="D182" s="117"/>
      <c r="E182" s="122"/>
      <c r="F182" s="130"/>
      <c r="G182" s="130"/>
      <c r="H182" s="169"/>
      <c r="I182" s="99"/>
      <c r="J182" s="82"/>
      <c r="K182" s="82" t="s">
        <v>677</v>
      </c>
      <c r="L182" s="87"/>
      <c r="M182" s="87"/>
      <c r="N182" s="139"/>
      <c r="O182" s="139"/>
      <c r="P182" s="50"/>
      <c r="R182" s="51"/>
      <c r="S182" s="51"/>
      <c r="T182" s="51"/>
      <c r="U182" s="51"/>
      <c r="V182" s="52"/>
      <c r="W182" s="56"/>
      <c r="X182" s="57" t="s">
        <v>335</v>
      </c>
      <c r="Y182" s="54"/>
      <c r="Z182" s="54"/>
      <c r="AA182" s="54"/>
      <c r="AB182" s="54"/>
      <c r="AC182" s="54"/>
      <c r="AD182" s="54"/>
      <c r="AF182" s="50"/>
    </row>
    <row r="183" spans="1:32" x14ac:dyDescent="0.2">
      <c r="A183" s="133" t="s">
        <v>678</v>
      </c>
      <c r="B183" s="133" t="s">
        <v>679</v>
      </c>
      <c r="C183" s="133" t="s">
        <v>680</v>
      </c>
      <c r="D183" s="117"/>
      <c r="E183" s="122"/>
      <c r="F183" s="130"/>
      <c r="G183" s="130"/>
      <c r="H183" s="169"/>
      <c r="I183" s="99"/>
      <c r="J183" s="82"/>
      <c r="K183" s="82" t="s">
        <v>681</v>
      </c>
      <c r="L183" s="87"/>
      <c r="M183" s="87"/>
      <c r="N183" s="139"/>
      <c r="O183" s="139"/>
      <c r="P183" s="50" t="s">
        <v>170</v>
      </c>
      <c r="R183" s="51"/>
      <c r="S183" s="51"/>
      <c r="T183" s="51"/>
      <c r="U183" s="51"/>
      <c r="V183" s="52"/>
      <c r="W183" s="56"/>
      <c r="X183" s="57" t="s">
        <v>336</v>
      </c>
      <c r="Y183" s="54"/>
      <c r="Z183" s="54"/>
      <c r="AA183" s="54"/>
      <c r="AB183" s="54"/>
      <c r="AC183" s="54"/>
      <c r="AD183" s="54"/>
      <c r="AF183" s="50"/>
    </row>
    <row r="184" spans="1:32" x14ac:dyDescent="0.2">
      <c r="A184" s="170"/>
      <c r="B184" s="170"/>
      <c r="C184" s="170"/>
      <c r="D184" s="117"/>
      <c r="E184" s="122"/>
      <c r="F184" s="130"/>
      <c r="G184" s="130"/>
      <c r="H184" s="169"/>
      <c r="I184" s="99"/>
      <c r="J184" s="82"/>
      <c r="K184" s="82"/>
      <c r="L184" s="87" t="s">
        <v>682</v>
      </c>
      <c r="M184" s="87"/>
      <c r="N184" s="139"/>
      <c r="O184" s="139"/>
      <c r="P184" s="50"/>
      <c r="R184" s="51"/>
      <c r="S184" s="51"/>
      <c r="T184" s="51"/>
      <c r="U184" s="51"/>
      <c r="V184" s="52"/>
      <c r="W184" s="56"/>
      <c r="X184" s="57" t="s">
        <v>337</v>
      </c>
      <c r="Y184" s="54"/>
      <c r="Z184" s="54"/>
      <c r="AA184" s="54"/>
      <c r="AB184" s="54"/>
      <c r="AC184" s="54"/>
      <c r="AD184" s="54"/>
      <c r="AF184" s="50"/>
    </row>
    <row r="185" spans="1:32" x14ac:dyDescent="0.2">
      <c r="A185" s="133" t="s">
        <v>683</v>
      </c>
      <c r="B185" s="133" t="s">
        <v>684</v>
      </c>
      <c r="C185" s="133" t="s">
        <v>685</v>
      </c>
      <c r="D185" s="117"/>
      <c r="E185" s="122"/>
      <c r="F185" s="130"/>
      <c r="G185" s="130"/>
      <c r="H185" s="169"/>
      <c r="I185" s="99"/>
      <c r="J185" s="82"/>
      <c r="K185" s="82"/>
      <c r="L185" s="87" t="s">
        <v>686</v>
      </c>
      <c r="M185" s="87"/>
      <c r="N185" s="139"/>
      <c r="O185" s="139"/>
      <c r="P185" s="50" t="s">
        <v>177</v>
      </c>
      <c r="R185" s="51"/>
      <c r="S185" s="51"/>
      <c r="T185" s="51"/>
      <c r="U185" s="51"/>
      <c r="V185" s="52"/>
      <c r="W185" s="56"/>
      <c r="X185" s="57" t="s">
        <v>338</v>
      </c>
      <c r="Y185" s="54"/>
      <c r="Z185" s="54"/>
      <c r="AA185" s="54"/>
      <c r="AB185" s="54"/>
      <c r="AC185" s="54"/>
      <c r="AD185" s="54"/>
      <c r="AF185" s="50"/>
    </row>
    <row r="186" spans="1:32" x14ac:dyDescent="0.2">
      <c r="A186" s="170"/>
      <c r="B186" s="170"/>
      <c r="C186" s="170"/>
      <c r="D186" s="117"/>
      <c r="E186" s="122"/>
      <c r="F186" s="130"/>
      <c r="G186" s="130"/>
      <c r="H186" s="169"/>
      <c r="I186" s="99"/>
      <c r="J186" s="82"/>
      <c r="K186" s="154"/>
      <c r="L186" s="144"/>
      <c r="M186" s="144" t="s">
        <v>687</v>
      </c>
      <c r="N186" s="144"/>
      <c r="O186" s="144"/>
      <c r="P186" s="50"/>
      <c r="R186" s="51"/>
      <c r="S186" s="51"/>
      <c r="T186" s="51"/>
      <c r="U186" s="42"/>
      <c r="V186" s="52"/>
      <c r="W186" s="56"/>
      <c r="X186" s="59" t="s">
        <v>339</v>
      </c>
      <c r="Y186" s="54"/>
      <c r="Z186" s="54"/>
      <c r="AA186" s="54"/>
      <c r="AB186" s="54"/>
      <c r="AC186" s="54"/>
      <c r="AD186" s="54"/>
      <c r="AF186" s="50" t="s">
        <v>340</v>
      </c>
    </row>
    <row r="187" spans="1:32" x14ac:dyDescent="0.2">
      <c r="A187" s="170"/>
      <c r="B187" s="170"/>
      <c r="C187" s="170"/>
      <c r="D187" s="117"/>
      <c r="E187" s="122"/>
      <c r="F187" s="130"/>
      <c r="G187" s="130"/>
      <c r="H187" s="169"/>
      <c r="I187" s="99"/>
      <c r="J187" s="82"/>
      <c r="K187" s="82"/>
      <c r="L187" s="144"/>
      <c r="M187" s="87" t="s">
        <v>688</v>
      </c>
      <c r="N187" s="87"/>
      <c r="O187" s="139"/>
      <c r="P187" s="50"/>
      <c r="R187" s="51"/>
      <c r="S187" s="51"/>
      <c r="T187" s="51"/>
      <c r="U187" s="51"/>
      <c r="V187" s="52"/>
      <c r="W187" s="56"/>
      <c r="X187" s="57"/>
      <c r="Y187" s="54" t="s">
        <v>341</v>
      </c>
      <c r="Z187" s="54"/>
      <c r="AA187" s="54"/>
      <c r="AB187" s="54"/>
      <c r="AC187" s="54"/>
      <c r="AD187" s="54"/>
      <c r="AF187" s="50"/>
    </row>
    <row r="188" spans="1:32" x14ac:dyDescent="0.2">
      <c r="A188" s="133" t="s">
        <v>689</v>
      </c>
      <c r="B188" s="133" t="s">
        <v>690</v>
      </c>
      <c r="C188" s="133" t="s">
        <v>691</v>
      </c>
      <c r="D188" s="117"/>
      <c r="E188" s="122"/>
      <c r="F188" s="130"/>
      <c r="G188" s="130"/>
      <c r="H188" s="169"/>
      <c r="I188" s="99"/>
      <c r="J188" s="82"/>
      <c r="K188" s="82"/>
      <c r="L188" s="87" t="s">
        <v>692</v>
      </c>
      <c r="M188" s="87"/>
      <c r="N188" s="139"/>
      <c r="O188" s="139"/>
      <c r="P188" s="50" t="s">
        <v>186</v>
      </c>
      <c r="R188" s="51"/>
      <c r="S188" s="51"/>
      <c r="T188" s="51"/>
      <c r="U188" s="51"/>
      <c r="V188" s="52"/>
      <c r="W188" s="56"/>
      <c r="X188" s="57"/>
      <c r="Y188" s="54" t="s">
        <v>342</v>
      </c>
      <c r="Z188" s="54"/>
      <c r="AA188" s="54"/>
      <c r="AB188" s="54"/>
      <c r="AC188" s="54"/>
      <c r="AD188" s="54"/>
      <c r="AF188" s="50"/>
    </row>
    <row r="189" spans="1:32" x14ac:dyDescent="0.2">
      <c r="A189" s="170"/>
      <c r="B189" s="170"/>
      <c r="C189" s="170"/>
      <c r="D189" s="117"/>
      <c r="E189" s="122"/>
      <c r="F189" s="130"/>
      <c r="G189" s="130"/>
      <c r="H189" s="169"/>
      <c r="I189" s="99"/>
      <c r="J189" s="82"/>
      <c r="K189" s="82"/>
      <c r="L189" s="87"/>
      <c r="M189" s="87" t="s">
        <v>693</v>
      </c>
      <c r="N189" s="139"/>
      <c r="O189" s="139"/>
      <c r="P189" s="50"/>
      <c r="R189" s="51"/>
      <c r="S189" s="51"/>
      <c r="T189" s="51"/>
      <c r="U189" s="51"/>
      <c r="V189" s="52"/>
      <c r="W189" s="56"/>
      <c r="X189" s="57"/>
      <c r="Y189" s="83" t="s">
        <v>343</v>
      </c>
      <c r="Z189" s="54"/>
      <c r="AA189" s="54"/>
      <c r="AB189" s="54"/>
      <c r="AC189" s="54"/>
      <c r="AD189" s="54"/>
      <c r="AF189" s="50" t="s">
        <v>344</v>
      </c>
    </row>
    <row r="190" spans="1:32" x14ac:dyDescent="0.2">
      <c r="A190" s="170"/>
      <c r="B190" s="170"/>
      <c r="C190" s="170"/>
      <c r="D190" s="117"/>
      <c r="E190" s="122"/>
      <c r="F190" s="130"/>
      <c r="G190" s="130"/>
      <c r="H190" s="169"/>
      <c r="I190" s="99"/>
      <c r="J190" s="82"/>
      <c r="K190" s="82"/>
      <c r="L190" s="87"/>
      <c r="M190" s="87" t="s">
        <v>694</v>
      </c>
      <c r="N190" s="87"/>
      <c r="O190" s="144"/>
      <c r="P190" s="50"/>
      <c r="R190" s="51"/>
      <c r="S190" s="51"/>
      <c r="T190" s="51"/>
      <c r="U190" s="51"/>
      <c r="V190" s="52"/>
      <c r="W190" s="56"/>
      <c r="X190" s="57"/>
      <c r="Y190" s="54"/>
      <c r="Z190" s="54" t="s">
        <v>345</v>
      </c>
      <c r="AA190" s="54"/>
      <c r="AB190" s="54"/>
      <c r="AC190" s="54"/>
      <c r="AD190" s="54"/>
      <c r="AF190" s="50"/>
    </row>
    <row r="191" spans="1:32" x14ac:dyDescent="0.2">
      <c r="A191" s="170"/>
      <c r="B191" s="170"/>
      <c r="C191" s="170"/>
      <c r="D191" s="117"/>
      <c r="E191" s="122"/>
      <c r="F191" s="130"/>
      <c r="G191" s="130"/>
      <c r="H191" s="169"/>
      <c r="I191" s="99"/>
      <c r="J191" s="82"/>
      <c r="K191" s="82"/>
      <c r="L191" s="87"/>
      <c r="M191" s="87" t="s">
        <v>695</v>
      </c>
      <c r="N191" s="87"/>
      <c r="O191" s="144"/>
      <c r="P191" s="50"/>
      <c r="R191" s="51"/>
      <c r="S191" s="51"/>
      <c r="T191" s="51"/>
      <c r="U191" s="51"/>
      <c r="V191" s="52"/>
      <c r="W191" s="56"/>
      <c r="X191" s="57"/>
      <c r="Y191" s="54"/>
      <c r="Z191" s="54" t="s">
        <v>346</v>
      </c>
      <c r="AA191" s="54"/>
      <c r="AB191" s="54"/>
      <c r="AC191" s="54"/>
      <c r="AD191" s="54"/>
      <c r="AF191" s="50"/>
    </row>
    <row r="192" spans="1:32" x14ac:dyDescent="0.2">
      <c r="A192" s="170"/>
      <c r="B192" s="170"/>
      <c r="C192" s="170"/>
      <c r="D192" s="117"/>
      <c r="E192" s="122"/>
      <c r="F192" s="130"/>
      <c r="G192" s="130"/>
      <c r="H192" s="169"/>
      <c r="I192" s="99"/>
      <c r="J192" s="82"/>
      <c r="K192" s="82"/>
      <c r="L192" s="87"/>
      <c r="M192" s="87" t="s">
        <v>696</v>
      </c>
      <c r="N192" s="87"/>
      <c r="O192" s="144"/>
      <c r="P192" s="50"/>
      <c r="R192" s="51"/>
      <c r="S192" s="51"/>
      <c r="T192" s="51"/>
      <c r="U192" s="51"/>
      <c r="V192" s="52"/>
      <c r="W192" s="56"/>
      <c r="X192" s="57"/>
      <c r="Y192" s="54"/>
      <c r="Z192" s="54" t="s">
        <v>347</v>
      </c>
      <c r="AA192" s="54"/>
      <c r="AB192" s="54"/>
      <c r="AC192" s="54"/>
      <c r="AD192" s="54"/>
      <c r="AF192" s="50"/>
    </row>
    <row r="193" spans="1:32" x14ac:dyDescent="0.2">
      <c r="A193" s="133" t="s">
        <v>697</v>
      </c>
      <c r="B193" s="133" t="s">
        <v>698</v>
      </c>
      <c r="C193" s="133" t="s">
        <v>699</v>
      </c>
      <c r="D193" s="117"/>
      <c r="E193" s="122"/>
      <c r="F193" s="128"/>
      <c r="G193" s="128"/>
      <c r="H193" s="161"/>
      <c r="I193" s="98" t="s">
        <v>700</v>
      </c>
      <c r="J193" s="87"/>
      <c r="K193" s="82"/>
      <c r="L193" s="145"/>
      <c r="M193" s="145"/>
      <c r="N193" s="144"/>
      <c r="O193" s="144"/>
      <c r="P193" s="50" t="s">
        <v>39</v>
      </c>
      <c r="R193" s="51"/>
      <c r="S193" s="51"/>
      <c r="T193" s="51"/>
      <c r="U193" s="51"/>
      <c r="V193" s="52"/>
      <c r="W193" s="56"/>
      <c r="X193" s="57"/>
      <c r="Y193" s="54"/>
      <c r="Z193" s="54" t="s">
        <v>348</v>
      </c>
      <c r="AA193" s="54"/>
      <c r="AB193" s="54"/>
      <c r="AC193" s="54"/>
      <c r="AD193" s="54"/>
      <c r="AF193" s="50"/>
    </row>
    <row r="194" spans="1:32" x14ac:dyDescent="0.2">
      <c r="A194" s="142"/>
      <c r="B194" s="142"/>
      <c r="C194" s="142"/>
      <c r="D194" s="117"/>
      <c r="E194" s="122"/>
      <c r="F194" s="130"/>
      <c r="G194" s="130"/>
      <c r="H194" s="161"/>
      <c r="I194" s="82"/>
      <c r="J194" s="87" t="s">
        <v>701</v>
      </c>
      <c r="K194" s="82"/>
      <c r="L194" s="145"/>
      <c r="M194" s="145"/>
      <c r="N194" s="144"/>
      <c r="O194" s="144"/>
      <c r="P194" s="50" t="s">
        <v>702</v>
      </c>
      <c r="R194" s="41" t="s">
        <v>349</v>
      </c>
      <c r="S194" s="41" t="s">
        <v>350</v>
      </c>
      <c r="T194" s="41" t="s">
        <v>351</v>
      </c>
      <c r="U194" s="51"/>
      <c r="V194" s="52"/>
      <c r="W194" s="56" t="s">
        <v>45</v>
      </c>
      <c r="X194" s="69"/>
      <c r="Y194" s="54"/>
      <c r="Z194" s="54"/>
      <c r="AA194" s="54"/>
      <c r="AB194" s="54"/>
      <c r="AC194" s="54"/>
      <c r="AD194" s="54"/>
      <c r="AF194" s="50" t="s">
        <v>40</v>
      </c>
    </row>
    <row r="195" spans="1:32" x14ac:dyDescent="0.2">
      <c r="A195" s="142"/>
      <c r="B195" s="142"/>
      <c r="C195" s="142"/>
      <c r="D195" s="117"/>
      <c r="E195" s="122"/>
      <c r="F195" s="130"/>
      <c r="G195" s="163"/>
      <c r="H195" s="161"/>
      <c r="I195" s="82"/>
      <c r="J195" s="87" t="s">
        <v>703</v>
      </c>
      <c r="K195" s="82"/>
      <c r="L195" s="145"/>
      <c r="M195" s="145"/>
      <c r="N195" s="144"/>
      <c r="O195" s="144"/>
      <c r="P195" s="50"/>
      <c r="R195" s="51"/>
      <c r="S195" s="51"/>
      <c r="T195" s="51"/>
      <c r="U195" s="51"/>
      <c r="V195" s="52"/>
      <c r="W195" s="56"/>
      <c r="X195" s="57" t="s">
        <v>352</v>
      </c>
      <c r="Y195" s="54"/>
      <c r="Z195" s="54"/>
      <c r="AA195" s="54"/>
      <c r="AB195" s="54"/>
      <c r="AC195" s="54"/>
      <c r="AD195" s="54"/>
      <c r="AF195" s="50"/>
    </row>
    <row r="196" spans="1:32" x14ac:dyDescent="0.2">
      <c r="A196" s="142"/>
      <c r="B196" s="142"/>
      <c r="C196" s="142"/>
      <c r="D196" s="117"/>
      <c r="E196" s="122"/>
      <c r="F196" s="130"/>
      <c r="G196" s="130"/>
      <c r="H196" s="161"/>
      <c r="I196" s="82"/>
      <c r="J196" s="87" t="s">
        <v>201</v>
      </c>
      <c r="K196" s="126"/>
      <c r="L196" s="82"/>
      <c r="M196" s="145"/>
      <c r="N196" s="144"/>
      <c r="O196" s="144"/>
      <c r="P196" s="50"/>
      <c r="R196" s="58"/>
      <c r="S196" s="58"/>
      <c r="T196" s="58"/>
      <c r="U196" s="42"/>
      <c r="V196" s="52"/>
      <c r="W196" s="56"/>
      <c r="X196" s="59" t="s">
        <v>353</v>
      </c>
      <c r="Y196" s="54"/>
      <c r="Z196" s="54"/>
      <c r="AA196" s="54"/>
      <c r="AB196" s="54"/>
      <c r="AC196" s="54"/>
      <c r="AD196" s="54"/>
      <c r="AF196" s="50" t="s">
        <v>354</v>
      </c>
    </row>
    <row r="197" spans="1:32" x14ac:dyDescent="0.2">
      <c r="A197" s="133" t="s">
        <v>704</v>
      </c>
      <c r="B197" s="133" t="s">
        <v>705</v>
      </c>
      <c r="C197" s="133" t="s">
        <v>706</v>
      </c>
      <c r="D197" s="117"/>
      <c r="E197" s="122"/>
      <c r="F197" s="130"/>
      <c r="G197" s="163"/>
      <c r="H197" s="161"/>
      <c r="I197" s="82"/>
      <c r="J197" s="87" t="s">
        <v>202</v>
      </c>
      <c r="K197" s="82"/>
      <c r="L197" s="145"/>
      <c r="M197" s="145"/>
      <c r="N197" s="144"/>
      <c r="O197" s="144"/>
      <c r="P197" s="50" t="s">
        <v>707</v>
      </c>
      <c r="R197" s="51"/>
      <c r="S197" s="51"/>
      <c r="T197" s="51"/>
      <c r="U197" s="51"/>
      <c r="V197" s="52"/>
      <c r="W197" s="56"/>
      <c r="X197" s="57"/>
      <c r="Y197" s="54" t="s">
        <v>355</v>
      </c>
      <c r="Z197" s="54"/>
      <c r="AA197" s="54"/>
      <c r="AB197" s="54"/>
      <c r="AC197" s="54"/>
      <c r="AD197" s="54"/>
      <c r="AF197" s="50"/>
    </row>
    <row r="198" spans="1:32" x14ac:dyDescent="0.2">
      <c r="A198" s="142"/>
      <c r="B198" s="142"/>
      <c r="C198" s="142"/>
      <c r="D198" s="117"/>
      <c r="E198" s="122"/>
      <c r="F198" s="130"/>
      <c r="G198" s="163"/>
      <c r="H198" s="161"/>
      <c r="I198" s="82"/>
      <c r="J198" s="87"/>
      <c r="K198" s="82" t="s">
        <v>708</v>
      </c>
      <c r="L198" s="145"/>
      <c r="M198" s="145"/>
      <c r="N198" s="144"/>
      <c r="O198" s="144"/>
      <c r="P198" s="50"/>
      <c r="R198" s="51"/>
      <c r="S198" s="51"/>
      <c r="T198" s="51"/>
      <c r="U198" s="51"/>
      <c r="V198" s="52"/>
      <c r="W198" s="56"/>
      <c r="X198" s="57"/>
      <c r="Y198" s="54" t="s">
        <v>356</v>
      </c>
      <c r="Z198" s="54"/>
      <c r="AA198" s="54"/>
      <c r="AB198" s="54"/>
      <c r="AC198" s="54"/>
      <c r="AD198" s="54"/>
      <c r="AF198" s="50"/>
    </row>
    <row r="199" spans="1:32" x14ac:dyDescent="0.2">
      <c r="A199" s="142"/>
      <c r="B199" s="142"/>
      <c r="C199" s="142"/>
      <c r="D199" s="117"/>
      <c r="E199" s="122"/>
      <c r="F199" s="130"/>
      <c r="G199" s="130"/>
      <c r="H199" s="161"/>
      <c r="I199" s="82"/>
      <c r="J199" s="126"/>
      <c r="K199" s="87" t="s">
        <v>709</v>
      </c>
      <c r="L199" s="82"/>
      <c r="M199" s="145"/>
      <c r="N199" s="144"/>
      <c r="O199" s="144"/>
      <c r="P199" s="50"/>
      <c r="R199" s="51"/>
      <c r="S199" s="51"/>
      <c r="T199" s="51"/>
      <c r="U199" s="51"/>
      <c r="V199" s="52"/>
      <c r="W199" s="56"/>
      <c r="X199" s="57"/>
      <c r="Y199" s="54" t="s">
        <v>357</v>
      </c>
      <c r="Z199" s="54"/>
      <c r="AA199" s="54"/>
      <c r="AB199" s="54"/>
      <c r="AC199" s="54"/>
      <c r="AD199" s="54"/>
      <c r="AF199" s="50"/>
    </row>
    <row r="200" spans="1:32" x14ac:dyDescent="0.2">
      <c r="A200" s="142"/>
      <c r="B200" s="142"/>
      <c r="C200" s="142"/>
      <c r="D200" s="117"/>
      <c r="E200" s="122"/>
      <c r="F200" s="128"/>
      <c r="G200" s="128"/>
      <c r="H200" s="161"/>
      <c r="I200" s="171"/>
      <c r="J200" s="126"/>
      <c r="K200" s="144" t="s">
        <v>710</v>
      </c>
      <c r="L200" s="149"/>
      <c r="M200" s="82"/>
      <c r="N200" s="145"/>
      <c r="O200" s="144"/>
      <c r="P200" s="50" t="s">
        <v>207</v>
      </c>
      <c r="R200" s="51"/>
      <c r="S200" s="51"/>
      <c r="T200" s="51"/>
      <c r="U200" s="51"/>
      <c r="V200" s="52"/>
      <c r="W200" s="56"/>
      <c r="X200" s="57"/>
      <c r="Y200" s="54" t="s">
        <v>358</v>
      </c>
      <c r="Z200" s="54"/>
      <c r="AA200" s="54"/>
      <c r="AB200" s="54"/>
      <c r="AC200" s="54"/>
      <c r="AD200" s="54"/>
      <c r="AF200" s="50"/>
    </row>
    <row r="201" spans="1:32" x14ac:dyDescent="0.2">
      <c r="A201" s="142"/>
      <c r="B201" s="142"/>
      <c r="C201" s="142"/>
      <c r="D201" s="117"/>
      <c r="E201" s="122"/>
      <c r="F201" s="128"/>
      <c r="G201" s="128"/>
      <c r="H201" s="161"/>
      <c r="I201" s="171"/>
      <c r="J201" s="126"/>
      <c r="K201" s="144"/>
      <c r="L201" s="149" t="s">
        <v>711</v>
      </c>
      <c r="M201" s="82"/>
      <c r="N201" s="145"/>
      <c r="O201" s="144"/>
      <c r="P201" s="50"/>
      <c r="R201" s="51"/>
      <c r="S201" s="51"/>
      <c r="T201" s="51"/>
      <c r="U201" s="51"/>
      <c r="V201" s="52"/>
      <c r="W201" s="56"/>
      <c r="X201" s="57"/>
      <c r="Y201" s="54" t="s">
        <v>359</v>
      </c>
      <c r="Z201" s="54"/>
      <c r="AA201" s="54"/>
      <c r="AB201" s="54"/>
      <c r="AC201" s="54"/>
      <c r="AD201" s="54"/>
      <c r="AF201" s="50"/>
    </row>
    <row r="202" spans="1:32" x14ac:dyDescent="0.2">
      <c r="A202" s="142"/>
      <c r="B202" s="142"/>
      <c r="C202" s="142"/>
      <c r="D202" s="117"/>
      <c r="E202" s="122"/>
      <c r="F202" s="128"/>
      <c r="G202" s="128"/>
      <c r="H202" s="161"/>
      <c r="I202" s="171"/>
      <c r="J202" s="126"/>
      <c r="K202" s="144"/>
      <c r="L202" s="149" t="s">
        <v>712</v>
      </c>
      <c r="M202" s="82"/>
      <c r="N202" s="145"/>
      <c r="O202" s="144"/>
      <c r="P202" s="50"/>
      <c r="R202" s="41" t="s">
        <v>360</v>
      </c>
      <c r="S202" s="41" t="s">
        <v>361</v>
      </c>
      <c r="T202" s="41" t="s">
        <v>362</v>
      </c>
      <c r="U202" s="51"/>
      <c r="V202" s="52"/>
      <c r="W202" s="56" t="s">
        <v>48</v>
      </c>
      <c r="X202" s="69"/>
      <c r="Y202" s="54"/>
      <c r="Z202" s="54"/>
      <c r="AA202" s="54"/>
      <c r="AB202" s="54"/>
      <c r="AC202" s="54"/>
      <c r="AD202" s="54"/>
      <c r="AF202" s="50" t="s">
        <v>29</v>
      </c>
    </row>
    <row r="203" spans="1:32" x14ac:dyDescent="0.2">
      <c r="A203" s="142"/>
      <c r="B203" s="142"/>
      <c r="C203" s="142"/>
      <c r="D203" s="117"/>
      <c r="E203" s="122"/>
      <c r="F203" s="128"/>
      <c r="G203" s="128"/>
      <c r="H203" s="161"/>
      <c r="I203" s="171"/>
      <c r="J203" s="126"/>
      <c r="K203" s="144"/>
      <c r="L203" s="87" t="s">
        <v>713</v>
      </c>
      <c r="M203" s="87"/>
      <c r="N203" s="145"/>
      <c r="O203" s="144"/>
      <c r="P203" s="50" t="s">
        <v>714</v>
      </c>
      <c r="R203" s="51"/>
      <c r="S203" s="51"/>
      <c r="T203" s="51"/>
      <c r="U203" s="51"/>
      <c r="V203" s="52"/>
      <c r="W203" s="56"/>
      <c r="X203" s="57" t="s">
        <v>363</v>
      </c>
      <c r="Y203" s="54"/>
      <c r="Z203" s="54"/>
      <c r="AA203" s="54"/>
      <c r="AB203" s="54"/>
      <c r="AC203" s="54"/>
      <c r="AD203" s="54"/>
      <c r="AF203" s="50"/>
    </row>
    <row r="204" spans="1:32" x14ac:dyDescent="0.2">
      <c r="A204" s="142"/>
      <c r="B204" s="142"/>
      <c r="C204" s="142"/>
      <c r="D204" s="117"/>
      <c r="E204" s="122"/>
      <c r="F204" s="128"/>
      <c r="G204" s="128"/>
      <c r="H204" s="161"/>
      <c r="I204" s="171"/>
      <c r="J204" s="126"/>
      <c r="K204" s="144"/>
      <c r="L204" s="126"/>
      <c r="M204" s="82" t="s">
        <v>715</v>
      </c>
      <c r="N204" s="145"/>
      <c r="O204" s="144"/>
      <c r="P204" s="50"/>
      <c r="R204" s="58"/>
      <c r="S204" s="58"/>
      <c r="T204" s="58"/>
      <c r="U204" s="42"/>
      <c r="V204" s="52"/>
      <c r="W204" s="56"/>
      <c r="X204" s="59" t="s">
        <v>364</v>
      </c>
      <c r="Y204" s="54"/>
      <c r="Z204" s="54"/>
      <c r="AA204" s="54"/>
      <c r="AB204" s="54"/>
      <c r="AC204" s="54"/>
      <c r="AD204" s="54"/>
      <c r="AF204" s="50" t="s">
        <v>365</v>
      </c>
    </row>
    <row r="205" spans="1:32" x14ac:dyDescent="0.2">
      <c r="A205" s="133" t="s">
        <v>716</v>
      </c>
      <c r="B205" s="133" t="s">
        <v>717</v>
      </c>
      <c r="C205" s="133" t="s">
        <v>718</v>
      </c>
      <c r="D205" s="117"/>
      <c r="E205" s="122"/>
      <c r="F205" s="130"/>
      <c r="G205" s="130"/>
      <c r="H205" s="162"/>
      <c r="I205" s="98" t="s">
        <v>719</v>
      </c>
      <c r="J205" s="82"/>
      <c r="K205" s="87"/>
      <c r="L205" s="145"/>
      <c r="M205" s="145"/>
      <c r="N205" s="144"/>
      <c r="O205" s="144"/>
      <c r="P205" s="50" t="s">
        <v>195</v>
      </c>
      <c r="R205" s="51"/>
      <c r="S205" s="51"/>
      <c r="T205" s="51"/>
      <c r="U205" s="51"/>
      <c r="V205" s="52"/>
      <c r="W205" s="56"/>
      <c r="X205" s="57"/>
      <c r="Y205" s="54" t="s">
        <v>366</v>
      </c>
      <c r="Z205" s="54"/>
      <c r="AA205" s="54"/>
      <c r="AB205" s="54"/>
      <c r="AC205" s="54"/>
      <c r="AD205" s="54"/>
      <c r="AF205" s="50"/>
    </row>
    <row r="206" spans="1:32" x14ac:dyDescent="0.2">
      <c r="A206" s="142"/>
      <c r="B206" s="142"/>
      <c r="C206" s="142"/>
      <c r="D206" s="117"/>
      <c r="E206" s="122"/>
      <c r="F206" s="130"/>
      <c r="G206" s="130"/>
      <c r="H206" s="162"/>
      <c r="I206" s="87"/>
      <c r="J206" s="82" t="s">
        <v>720</v>
      </c>
      <c r="K206" s="87"/>
      <c r="L206" s="145"/>
      <c r="M206" s="145"/>
      <c r="N206" s="144"/>
      <c r="O206" s="144"/>
      <c r="P206" s="50"/>
      <c r="R206" s="51"/>
      <c r="S206" s="51"/>
      <c r="T206" s="51"/>
      <c r="U206" s="51"/>
      <c r="V206" s="52"/>
      <c r="W206" s="56"/>
      <c r="X206" s="57"/>
      <c r="Y206" s="54" t="s">
        <v>367</v>
      </c>
      <c r="Z206" s="54"/>
      <c r="AA206" s="54"/>
      <c r="AB206" s="54"/>
      <c r="AC206" s="54"/>
      <c r="AD206" s="54"/>
      <c r="AF206" s="50"/>
    </row>
    <row r="207" spans="1:32" x14ac:dyDescent="0.2">
      <c r="A207" s="142"/>
      <c r="B207" s="142"/>
      <c r="C207" s="142"/>
      <c r="D207" s="117"/>
      <c r="E207" s="122"/>
      <c r="F207" s="130"/>
      <c r="G207" s="130"/>
      <c r="H207" s="162"/>
      <c r="I207" s="144"/>
      <c r="J207" s="82" t="s">
        <v>721</v>
      </c>
      <c r="K207" s="87"/>
      <c r="L207" s="87"/>
      <c r="M207" s="87"/>
      <c r="N207" s="144"/>
      <c r="O207" s="144"/>
      <c r="P207" s="50"/>
      <c r="R207" s="51"/>
      <c r="S207" s="51"/>
      <c r="T207" s="51"/>
      <c r="U207" s="51"/>
      <c r="V207" s="52"/>
      <c r="W207" s="56"/>
      <c r="X207" s="57"/>
      <c r="Y207" s="54" t="s">
        <v>368</v>
      </c>
      <c r="Z207" s="54"/>
      <c r="AA207" s="54"/>
      <c r="AB207" s="54"/>
      <c r="AC207" s="54"/>
      <c r="AD207" s="54"/>
      <c r="AF207" s="50"/>
    </row>
    <row r="208" spans="1:32" x14ac:dyDescent="0.2">
      <c r="A208" s="133" t="s">
        <v>722</v>
      </c>
      <c r="B208" s="133" t="s">
        <v>723</v>
      </c>
      <c r="C208" s="133" t="s">
        <v>724</v>
      </c>
      <c r="D208" s="117"/>
      <c r="E208" s="122"/>
      <c r="F208" s="128"/>
      <c r="G208" s="128"/>
      <c r="H208" s="172"/>
      <c r="I208" s="98" t="s">
        <v>725</v>
      </c>
      <c r="J208" s="87"/>
      <c r="K208" s="82"/>
      <c r="L208" s="145"/>
      <c r="M208" s="145"/>
      <c r="N208" s="145"/>
      <c r="O208" s="144"/>
      <c r="P208" s="50" t="s">
        <v>216</v>
      </c>
      <c r="R208" s="51"/>
      <c r="S208" s="51"/>
      <c r="T208" s="51"/>
      <c r="U208" s="51"/>
      <c r="V208" s="52"/>
      <c r="W208" s="56" t="s">
        <v>862</v>
      </c>
      <c r="X208" s="54"/>
      <c r="Y208" s="144"/>
      <c r="Z208" s="144"/>
      <c r="AA208" s="144"/>
      <c r="AB208" s="154"/>
      <c r="AC208" s="54"/>
      <c r="AD208" s="54"/>
      <c r="AF208" s="50"/>
    </row>
    <row r="209" spans="1:32" x14ac:dyDescent="0.2">
      <c r="A209" s="142"/>
      <c r="B209" s="142"/>
      <c r="C209" s="142"/>
      <c r="D209" s="117"/>
      <c r="E209" s="122"/>
      <c r="F209" s="130"/>
      <c r="G209" s="130"/>
      <c r="H209" s="172"/>
      <c r="I209" s="82"/>
      <c r="J209" s="87" t="s">
        <v>726</v>
      </c>
      <c r="K209" s="82"/>
      <c r="L209" s="87"/>
      <c r="M209" s="145"/>
      <c r="N209" s="145"/>
      <c r="O209" s="144"/>
      <c r="P209" s="50"/>
      <c r="R209" s="51"/>
      <c r="S209" s="51"/>
      <c r="T209" s="51"/>
      <c r="U209" s="51"/>
      <c r="V209" s="52"/>
      <c r="W209" s="53"/>
      <c r="X209" s="69" t="s">
        <v>863</v>
      </c>
      <c r="Y209" s="154" t="s">
        <v>864</v>
      </c>
      <c r="Z209" s="144"/>
      <c r="AA209" s="144"/>
      <c r="AB209" s="154"/>
      <c r="AC209" s="54"/>
      <c r="AD209" s="54"/>
      <c r="AF209" s="50"/>
    </row>
    <row r="210" spans="1:32" x14ac:dyDescent="0.2">
      <c r="A210" s="175"/>
      <c r="B210" s="175"/>
      <c r="C210" s="175"/>
      <c r="D210" s="117"/>
      <c r="E210" s="122"/>
      <c r="F210" s="130"/>
      <c r="G210" s="130"/>
      <c r="H210" s="172"/>
      <c r="I210" s="82"/>
      <c r="J210" s="82" t="s">
        <v>732</v>
      </c>
      <c r="K210" s="82"/>
      <c r="L210" s="87"/>
      <c r="M210" s="145"/>
      <c r="N210" s="145"/>
      <c r="O210" s="144"/>
      <c r="P210" s="50"/>
      <c r="R210" s="41" t="s">
        <v>369</v>
      </c>
      <c r="S210" s="41" t="s">
        <v>370</v>
      </c>
      <c r="T210" s="41" t="s">
        <v>371</v>
      </c>
      <c r="U210" s="51"/>
      <c r="V210" s="52"/>
      <c r="W210" s="56" t="s">
        <v>372</v>
      </c>
      <c r="X210" s="82"/>
      <c r="Y210" s="87"/>
      <c r="Z210" s="87"/>
      <c r="AA210" s="82"/>
      <c r="AB210" s="87"/>
      <c r="AC210" s="54"/>
      <c r="AD210" s="54"/>
      <c r="AF210" s="50" t="s">
        <v>34</v>
      </c>
    </row>
    <row r="211" spans="1:32" x14ac:dyDescent="0.2">
      <c r="A211" s="142"/>
      <c r="B211" s="142"/>
      <c r="C211" s="173"/>
      <c r="D211" s="117"/>
      <c r="E211" s="122"/>
      <c r="F211" s="130"/>
      <c r="G211" s="130"/>
      <c r="H211" s="172"/>
      <c r="I211" s="82"/>
      <c r="J211" s="82" t="s">
        <v>731</v>
      </c>
      <c r="K211" s="82"/>
      <c r="L211" s="87"/>
      <c r="M211" s="145"/>
      <c r="N211" s="145"/>
      <c r="O211" s="144"/>
      <c r="P211" s="50"/>
      <c r="R211" s="51"/>
      <c r="S211" s="51"/>
      <c r="T211" s="51"/>
      <c r="U211" s="51"/>
      <c r="V211" s="52"/>
      <c r="W211" s="81"/>
      <c r="X211" s="96" t="s">
        <v>373</v>
      </c>
      <c r="Y211" s="87" t="s">
        <v>209</v>
      </c>
      <c r="Z211" s="87"/>
      <c r="AA211" s="82"/>
      <c r="AB211" s="87"/>
      <c r="AC211" s="54"/>
      <c r="AD211" s="54"/>
      <c r="AF211" s="50"/>
    </row>
    <row r="212" spans="1:32" x14ac:dyDescent="0.2">
      <c r="A212" s="142"/>
      <c r="B212" s="142"/>
      <c r="C212" s="173" t="s">
        <v>729</v>
      </c>
      <c r="D212" s="117"/>
      <c r="E212" s="122"/>
      <c r="F212" s="130"/>
      <c r="G212" s="130"/>
      <c r="H212" s="172"/>
      <c r="I212" s="82"/>
      <c r="J212" s="178" t="s">
        <v>738</v>
      </c>
      <c r="K212" s="144"/>
      <c r="L212" s="144"/>
      <c r="M212" s="144"/>
      <c r="N212" s="145"/>
      <c r="O212" s="144"/>
      <c r="P212" s="50"/>
      <c r="R212" s="51"/>
      <c r="S212" s="51"/>
      <c r="T212" s="51"/>
      <c r="U212" s="51"/>
      <c r="V212" s="52"/>
      <c r="W212" s="81"/>
      <c r="X212" s="57" t="s">
        <v>374</v>
      </c>
      <c r="Y212" s="87"/>
      <c r="Z212" s="87"/>
      <c r="AA212" s="82"/>
      <c r="AB212" s="82"/>
      <c r="AC212" s="69"/>
      <c r="AD212" s="54"/>
      <c r="AF212" s="50"/>
    </row>
    <row r="213" spans="1:32" x14ac:dyDescent="0.2">
      <c r="A213" s="170"/>
      <c r="B213" s="170"/>
      <c r="C213" s="173" t="s">
        <v>729</v>
      </c>
      <c r="D213" s="117"/>
      <c r="E213" s="122"/>
      <c r="F213" s="130"/>
      <c r="G213" s="130"/>
      <c r="H213" s="172"/>
      <c r="I213" s="154"/>
      <c r="J213" s="176" t="s">
        <v>734</v>
      </c>
      <c r="K213" s="87"/>
      <c r="L213" s="87"/>
      <c r="M213" s="87"/>
      <c r="N213" s="145"/>
      <c r="O213" s="144"/>
      <c r="P213" s="50"/>
      <c r="R213" s="51"/>
      <c r="S213" s="51"/>
      <c r="T213" s="51"/>
      <c r="U213" s="51"/>
      <c r="V213" s="52"/>
      <c r="W213" s="81"/>
      <c r="X213" s="57" t="s">
        <v>375</v>
      </c>
      <c r="Y213" s="87"/>
      <c r="Z213" s="87"/>
      <c r="AA213" s="82"/>
      <c r="AB213" s="82"/>
      <c r="AC213" s="69"/>
      <c r="AD213" s="54"/>
      <c r="AF213" s="50"/>
    </row>
    <row r="214" spans="1:32" x14ac:dyDescent="0.2">
      <c r="A214" s="142"/>
      <c r="B214" s="142"/>
      <c r="C214" s="173" t="s">
        <v>729</v>
      </c>
      <c r="D214" s="117"/>
      <c r="E214" s="122"/>
      <c r="F214" s="130"/>
      <c r="G214" s="130"/>
      <c r="H214" s="172"/>
      <c r="I214" s="82"/>
      <c r="J214" s="178" t="s">
        <v>739</v>
      </c>
      <c r="K214" s="144"/>
      <c r="L214" s="144"/>
      <c r="M214" s="144"/>
      <c r="N214" s="145"/>
      <c r="O214" s="144"/>
      <c r="P214" s="50"/>
      <c r="R214" s="51"/>
      <c r="S214" s="51"/>
      <c r="T214" s="51"/>
      <c r="U214" s="51"/>
      <c r="V214" s="52"/>
      <c r="W214" s="81"/>
      <c r="X214" s="97" t="s">
        <v>376</v>
      </c>
      <c r="Y214" s="98"/>
      <c r="Z214" s="98"/>
      <c r="AA214" s="99"/>
      <c r="AB214" s="82"/>
      <c r="AC214" s="69"/>
      <c r="AD214" s="54"/>
      <c r="AF214" s="50" t="s">
        <v>377</v>
      </c>
    </row>
    <row r="215" spans="1:32" x14ac:dyDescent="0.2">
      <c r="A215" s="142"/>
      <c r="B215" s="142"/>
      <c r="C215" s="173" t="s">
        <v>729</v>
      </c>
      <c r="D215" s="117"/>
      <c r="E215" s="122"/>
      <c r="F215" s="130"/>
      <c r="G215" s="130"/>
      <c r="H215" s="172"/>
      <c r="I215" s="154"/>
      <c r="J215" s="176" t="s">
        <v>736</v>
      </c>
      <c r="K215" s="87"/>
      <c r="L215" s="87"/>
      <c r="M215" s="87"/>
      <c r="N215" s="145"/>
      <c r="O215" s="144"/>
      <c r="P215" s="50"/>
      <c r="R215" s="51"/>
      <c r="S215" s="51"/>
      <c r="T215" s="51"/>
      <c r="U215" s="51"/>
      <c r="V215" s="52"/>
      <c r="W215" s="81"/>
      <c r="X215" s="57"/>
      <c r="Y215" s="100" t="s">
        <v>378</v>
      </c>
      <c r="Z215" s="101" t="s">
        <v>209</v>
      </c>
      <c r="AA215" s="82"/>
      <c r="AB215" s="82"/>
      <c r="AC215" s="69"/>
      <c r="AD215" s="54"/>
      <c r="AF215" s="50"/>
    </row>
    <row r="216" spans="1:32" x14ac:dyDescent="0.2">
      <c r="A216" s="142"/>
      <c r="B216" s="142"/>
      <c r="C216" s="173" t="s">
        <v>729</v>
      </c>
      <c r="D216" s="117"/>
      <c r="E216" s="122"/>
      <c r="F216" s="130"/>
      <c r="G216" s="130"/>
      <c r="H216" s="172"/>
      <c r="I216" s="82"/>
      <c r="J216" s="174" t="s">
        <v>730</v>
      </c>
      <c r="K216" s="87"/>
      <c r="L216" s="87"/>
      <c r="M216" s="145"/>
      <c r="N216" s="145"/>
      <c r="O216" s="144"/>
      <c r="P216" s="50"/>
      <c r="R216" s="51"/>
      <c r="S216" s="51"/>
      <c r="T216" s="51"/>
      <c r="U216" s="51"/>
      <c r="V216" s="52"/>
      <c r="W216" s="84"/>
      <c r="X216" s="57"/>
      <c r="Y216" s="100" t="s">
        <v>379</v>
      </c>
      <c r="Z216" s="87"/>
      <c r="AA216" s="87"/>
      <c r="AB216" s="87"/>
      <c r="AC216" s="54"/>
      <c r="AD216" s="54"/>
      <c r="AF216" s="50" t="s">
        <v>380</v>
      </c>
    </row>
    <row r="217" spans="1:32" x14ac:dyDescent="0.2">
      <c r="A217" s="146"/>
      <c r="B217" s="146"/>
      <c r="C217" s="146"/>
      <c r="D217" s="117"/>
      <c r="E217" s="122"/>
      <c r="F217" s="130"/>
      <c r="G217" s="130"/>
      <c r="H217" s="172"/>
      <c r="I217" s="82"/>
      <c r="J217" s="98" t="s">
        <v>727</v>
      </c>
      <c r="K217" s="82"/>
      <c r="L217" s="145"/>
      <c r="M217" s="145"/>
      <c r="N217" s="145"/>
      <c r="O217" s="144"/>
      <c r="P217" s="50" t="s">
        <v>728</v>
      </c>
      <c r="R217" s="51"/>
      <c r="S217" s="51"/>
      <c r="T217" s="51"/>
      <c r="U217" s="51"/>
      <c r="V217" s="52"/>
      <c r="W217" s="84"/>
      <c r="X217" s="57"/>
      <c r="Y217" s="87"/>
      <c r="Z217" s="62">
        <v>160</v>
      </c>
      <c r="AA217" s="54" t="s">
        <v>381</v>
      </c>
      <c r="AB217" s="87"/>
      <c r="AC217" s="54"/>
      <c r="AD217" s="54"/>
      <c r="AF217" s="50"/>
    </row>
    <row r="218" spans="1:32" x14ac:dyDescent="0.2">
      <c r="A218" s="142"/>
      <c r="B218" s="142"/>
      <c r="C218" s="142"/>
      <c r="D218" s="117"/>
      <c r="E218" s="122"/>
      <c r="F218" s="130"/>
      <c r="G218" s="130"/>
      <c r="H218" s="172"/>
      <c r="I218" s="82"/>
      <c r="J218" s="87"/>
      <c r="K218" s="82" t="s">
        <v>872</v>
      </c>
      <c r="L218" s="87"/>
      <c r="M218" s="145"/>
      <c r="N218" s="145"/>
      <c r="O218" s="144"/>
      <c r="P218" s="50"/>
      <c r="R218" s="51"/>
      <c r="S218" s="51"/>
      <c r="T218" s="51"/>
      <c r="U218" s="51"/>
      <c r="V218" s="52"/>
      <c r="W218" s="84"/>
      <c r="X218" s="57"/>
      <c r="Y218" s="100" t="s">
        <v>382</v>
      </c>
      <c r="Z218" s="87"/>
      <c r="AA218" s="87"/>
      <c r="AB218" s="87"/>
      <c r="AC218" s="54"/>
      <c r="AD218" s="54"/>
      <c r="AF218" s="50" t="s">
        <v>383</v>
      </c>
    </row>
    <row r="219" spans="1:32" x14ac:dyDescent="0.2">
      <c r="A219" s="142"/>
      <c r="B219" s="142"/>
      <c r="C219" s="142"/>
      <c r="D219" s="117"/>
      <c r="E219" s="122"/>
      <c r="F219" s="130"/>
      <c r="G219" s="130"/>
      <c r="H219" s="172"/>
      <c r="I219" s="82"/>
      <c r="J219" s="87"/>
      <c r="K219" s="82" t="s">
        <v>868</v>
      </c>
      <c r="L219" s="87"/>
      <c r="M219" s="145"/>
      <c r="N219" s="145"/>
      <c r="O219" s="144"/>
      <c r="P219" s="50" t="s">
        <v>228</v>
      </c>
      <c r="R219" s="58"/>
      <c r="S219" s="58"/>
      <c r="T219" s="58"/>
      <c r="U219" s="58"/>
      <c r="V219" s="52"/>
      <c r="W219" s="84"/>
      <c r="X219" s="57"/>
      <c r="Y219" s="87"/>
      <c r="Z219" s="62">
        <v>250</v>
      </c>
      <c r="AA219" s="54" t="s">
        <v>384</v>
      </c>
      <c r="AB219" s="87"/>
      <c r="AC219" s="54"/>
      <c r="AD219" s="54"/>
      <c r="AF219" s="50"/>
    </row>
    <row r="220" spans="1:32" x14ac:dyDescent="0.2">
      <c r="A220" s="142"/>
      <c r="B220" s="142"/>
      <c r="C220" s="142"/>
      <c r="D220" s="117"/>
      <c r="E220" s="122"/>
      <c r="F220" s="130"/>
      <c r="G220" s="130"/>
      <c r="H220" s="172"/>
      <c r="I220" s="82"/>
      <c r="J220" s="87"/>
      <c r="K220" s="82"/>
      <c r="L220" s="87" t="s">
        <v>869</v>
      </c>
      <c r="M220" s="145"/>
      <c r="N220" s="145"/>
      <c r="O220" s="144"/>
      <c r="P220" s="50"/>
      <c r="R220" s="41" t="s">
        <v>385</v>
      </c>
      <c r="S220" s="41" t="s">
        <v>386</v>
      </c>
      <c r="T220" s="41" t="s">
        <v>387</v>
      </c>
      <c r="U220" s="51"/>
      <c r="V220" s="52"/>
      <c r="W220" s="56" t="s">
        <v>49</v>
      </c>
      <c r="X220" s="69"/>
      <c r="Y220" s="54"/>
      <c r="Z220" s="54"/>
      <c r="AA220" s="54"/>
      <c r="AB220" s="54"/>
      <c r="AC220" s="54"/>
      <c r="AD220" s="54"/>
      <c r="AF220" s="50" t="s">
        <v>30</v>
      </c>
    </row>
    <row r="221" spans="1:32" x14ac:dyDescent="0.2">
      <c r="A221" s="170"/>
      <c r="B221" s="170"/>
      <c r="C221" s="170"/>
      <c r="D221" s="117"/>
      <c r="E221" s="122"/>
      <c r="F221" s="130"/>
      <c r="G221" s="130"/>
      <c r="H221" s="172"/>
      <c r="I221" s="82"/>
      <c r="J221" s="87"/>
      <c r="K221" s="177"/>
      <c r="L221" s="177" t="s">
        <v>66</v>
      </c>
      <c r="M221" s="144"/>
      <c r="N221" s="145"/>
      <c r="O221" s="144"/>
      <c r="P221" s="50"/>
      <c r="R221" s="51"/>
      <c r="S221" s="51"/>
      <c r="T221" s="51"/>
      <c r="U221" s="51"/>
      <c r="V221" s="52"/>
      <c r="W221" s="56"/>
      <c r="X221" s="57" t="s">
        <v>388</v>
      </c>
      <c r="Y221" s="54"/>
      <c r="Z221" s="54"/>
      <c r="AA221" s="54"/>
      <c r="AB221" s="54"/>
      <c r="AC221" s="54"/>
      <c r="AD221" s="54"/>
      <c r="AF221" s="50"/>
    </row>
    <row r="222" spans="1:32" x14ac:dyDescent="0.2">
      <c r="A222" s="142"/>
      <c r="B222" s="142"/>
      <c r="C222" s="173" t="s">
        <v>729</v>
      </c>
      <c r="D222" s="117"/>
      <c r="E222" s="122"/>
      <c r="F222" s="130"/>
      <c r="G222" s="130"/>
      <c r="H222" s="172"/>
      <c r="I222" s="82"/>
      <c r="J222" s="87"/>
      <c r="K222" s="178"/>
      <c r="L222" s="178" t="s">
        <v>737</v>
      </c>
      <c r="M222" s="144"/>
      <c r="N222" s="145"/>
      <c r="O222" s="144"/>
      <c r="P222" s="50"/>
      <c r="R222" s="58"/>
      <c r="S222" s="58"/>
      <c r="T222" s="58"/>
      <c r="U222" s="42"/>
      <c r="V222" s="52"/>
      <c r="W222" s="56"/>
      <c r="X222" s="59" t="s">
        <v>389</v>
      </c>
      <c r="Y222" s="54"/>
      <c r="Z222" s="54"/>
      <c r="AA222" s="54"/>
      <c r="AB222" s="54"/>
      <c r="AC222" s="54"/>
      <c r="AD222" s="54"/>
      <c r="AF222" s="50" t="s">
        <v>390</v>
      </c>
    </row>
    <row r="223" spans="1:32" x14ac:dyDescent="0.2">
      <c r="A223" s="170"/>
      <c r="B223" s="170"/>
      <c r="C223" s="170"/>
      <c r="D223" s="117"/>
      <c r="E223" s="122"/>
      <c r="F223" s="130"/>
      <c r="G223" s="130"/>
      <c r="H223" s="172"/>
      <c r="I223" s="82"/>
      <c r="J223" s="87"/>
      <c r="K223" s="177" t="s">
        <v>855</v>
      </c>
      <c r="L223" s="177"/>
      <c r="M223" s="144"/>
      <c r="N223" s="145"/>
      <c r="O223" s="144"/>
      <c r="P223" s="50" t="s">
        <v>733</v>
      </c>
      <c r="R223" s="51"/>
      <c r="S223" s="51"/>
      <c r="T223" s="51"/>
      <c r="U223" s="51"/>
      <c r="V223" s="52"/>
      <c r="W223" s="56"/>
      <c r="X223" s="57"/>
      <c r="Y223" s="54" t="s">
        <v>391</v>
      </c>
      <c r="Z223" s="54"/>
      <c r="AA223" s="54"/>
      <c r="AB223" s="54"/>
      <c r="AC223" s="54"/>
      <c r="AD223" s="54"/>
      <c r="AF223" s="50"/>
    </row>
    <row r="224" spans="1:32" x14ac:dyDescent="0.2">
      <c r="A224" s="170"/>
      <c r="B224" s="170"/>
      <c r="C224" s="170"/>
      <c r="D224" s="117"/>
      <c r="E224" s="122"/>
      <c r="F224" s="130"/>
      <c r="G224" s="130"/>
      <c r="H224" s="172"/>
      <c r="I224" s="82"/>
      <c r="J224" s="87"/>
      <c r="K224" s="177"/>
      <c r="L224" s="177" t="s">
        <v>870</v>
      </c>
      <c r="M224" s="144"/>
      <c r="N224" s="145"/>
      <c r="O224" s="144"/>
      <c r="P224" s="50"/>
      <c r="R224" s="51"/>
      <c r="S224" s="51"/>
      <c r="T224" s="51"/>
      <c r="U224" s="51"/>
      <c r="V224" s="52"/>
      <c r="W224" s="56"/>
      <c r="X224" s="57"/>
      <c r="Y224" s="54" t="s">
        <v>392</v>
      </c>
      <c r="Z224" s="54"/>
      <c r="AA224" s="54"/>
      <c r="AB224" s="54"/>
      <c r="AC224" s="54"/>
      <c r="AD224" s="54"/>
      <c r="AF224" s="50"/>
    </row>
    <row r="225" spans="1:32" x14ac:dyDescent="0.2">
      <c r="A225" s="142"/>
      <c r="B225" s="142"/>
      <c r="C225" s="142"/>
      <c r="D225" s="117"/>
      <c r="E225" s="122"/>
      <c r="F225" s="130"/>
      <c r="G225" s="130"/>
      <c r="H225" s="172"/>
      <c r="I225" s="154"/>
      <c r="J225" s="82"/>
      <c r="K225" s="121"/>
      <c r="L225" s="121" t="s">
        <v>65</v>
      </c>
      <c r="M225" s="139"/>
      <c r="N225" s="145"/>
      <c r="O225" s="144"/>
      <c r="P225" s="50"/>
      <c r="R225" s="51"/>
      <c r="S225" s="51"/>
      <c r="T225" s="51"/>
      <c r="U225" s="51"/>
      <c r="V225" s="52"/>
      <c r="W225" s="56"/>
      <c r="X225" s="57"/>
      <c r="Y225" s="54" t="s">
        <v>393</v>
      </c>
      <c r="Z225" s="54"/>
      <c r="AA225" s="54"/>
      <c r="AB225" s="54"/>
      <c r="AC225" s="54"/>
      <c r="AD225" s="54"/>
      <c r="AF225" s="50"/>
    </row>
    <row r="226" spans="1:32" x14ac:dyDescent="0.2">
      <c r="A226" s="142"/>
      <c r="B226" s="142"/>
      <c r="C226" s="173" t="s">
        <v>729</v>
      </c>
      <c r="D226" s="117"/>
      <c r="E226" s="122"/>
      <c r="F226" s="130"/>
      <c r="G226" s="130"/>
      <c r="H226" s="172"/>
      <c r="I226" s="154"/>
      <c r="J226" s="82"/>
      <c r="K226" s="176"/>
      <c r="L226" s="176" t="s">
        <v>735</v>
      </c>
      <c r="M226" s="87"/>
      <c r="N226" s="145"/>
      <c r="O226" s="144"/>
      <c r="P226" s="50"/>
      <c r="R226" s="51"/>
      <c r="S226" s="51"/>
      <c r="T226" s="51"/>
      <c r="U226" s="51"/>
      <c r="V226" s="52"/>
      <c r="W226" s="56"/>
      <c r="X226" s="102"/>
      <c r="Y226" s="54" t="s">
        <v>394</v>
      </c>
      <c r="Z226" s="54"/>
      <c r="AA226" s="54"/>
      <c r="AB226" s="54"/>
      <c r="AC226" s="54"/>
      <c r="AD226" s="54"/>
      <c r="AF226" s="50"/>
    </row>
    <row r="227" spans="1:32" x14ac:dyDescent="0.2">
      <c r="A227" s="133" t="s">
        <v>740</v>
      </c>
      <c r="B227" s="133" t="s">
        <v>741</v>
      </c>
      <c r="C227" s="133" t="s">
        <v>742</v>
      </c>
      <c r="D227" s="117"/>
      <c r="E227" s="122"/>
      <c r="F227" s="138" t="s">
        <v>743</v>
      </c>
      <c r="G227" s="138"/>
      <c r="H227" s="161"/>
      <c r="I227" s="99"/>
      <c r="J227" s="139"/>
      <c r="K227" s="82"/>
      <c r="L227" s="87"/>
      <c r="M227" s="87"/>
      <c r="N227" s="87"/>
      <c r="O227" s="87"/>
      <c r="P227" s="50" t="s">
        <v>38</v>
      </c>
      <c r="R227" s="41" t="s">
        <v>395</v>
      </c>
      <c r="S227" s="41" t="s">
        <v>396</v>
      </c>
      <c r="T227" s="41" t="s">
        <v>397</v>
      </c>
      <c r="U227" s="42"/>
      <c r="V227" s="52"/>
      <c r="W227" s="56" t="s">
        <v>50</v>
      </c>
      <c r="X227" s="54"/>
      <c r="Y227" s="54"/>
      <c r="Z227" s="54"/>
      <c r="AA227" s="54"/>
      <c r="AB227" s="54"/>
      <c r="AC227" s="54"/>
      <c r="AD227" s="54"/>
      <c r="AF227" s="50" t="s">
        <v>31</v>
      </c>
    </row>
    <row r="228" spans="1:32" x14ac:dyDescent="0.2">
      <c r="A228" s="179"/>
      <c r="B228" s="179"/>
      <c r="C228" s="179"/>
      <c r="D228" s="117"/>
      <c r="E228" s="122"/>
      <c r="F228" s="128"/>
      <c r="G228" s="128"/>
      <c r="H228" s="140" t="s">
        <v>744</v>
      </c>
      <c r="I228" s="141"/>
      <c r="J228" s="139"/>
      <c r="K228" s="82"/>
      <c r="L228" s="87"/>
      <c r="M228" s="87"/>
      <c r="N228" s="87"/>
      <c r="O228" s="87"/>
      <c r="P228" s="50"/>
      <c r="R228" s="41" t="s">
        <v>398</v>
      </c>
      <c r="S228" s="41" t="s">
        <v>399</v>
      </c>
      <c r="T228" s="41" t="s">
        <v>400</v>
      </c>
      <c r="U228" s="51"/>
      <c r="V228" s="52"/>
      <c r="W228" s="53"/>
      <c r="X228" s="57" t="s">
        <v>401</v>
      </c>
      <c r="Y228" s="54"/>
      <c r="Z228" s="54"/>
      <c r="AA228" s="54"/>
      <c r="AB228" s="54"/>
      <c r="AC228" s="54"/>
      <c r="AD228" s="54"/>
      <c r="AF228" s="50"/>
    </row>
    <row r="229" spans="1:32" x14ac:dyDescent="0.2">
      <c r="A229" s="179"/>
      <c r="B229" s="179"/>
      <c r="C229" s="179"/>
      <c r="D229" s="117"/>
      <c r="E229" s="122"/>
      <c r="F229" s="128"/>
      <c r="G229" s="128"/>
      <c r="H229" s="140" t="s">
        <v>745</v>
      </c>
      <c r="I229" s="141"/>
      <c r="J229" s="139"/>
      <c r="K229" s="82"/>
      <c r="L229" s="87"/>
      <c r="M229" s="87"/>
      <c r="N229" s="87"/>
      <c r="O229" s="87"/>
      <c r="P229" s="50"/>
      <c r="R229" s="42"/>
      <c r="S229" s="42"/>
      <c r="T229" s="42"/>
      <c r="U229" s="51"/>
      <c r="V229" s="52"/>
      <c r="W229" s="53"/>
      <c r="X229" s="57" t="s">
        <v>402</v>
      </c>
      <c r="Y229" s="54"/>
      <c r="Z229" s="54"/>
      <c r="AA229" s="54"/>
      <c r="AB229" s="54"/>
      <c r="AC229" s="54"/>
      <c r="AD229" s="54"/>
      <c r="AF229" s="50"/>
    </row>
    <row r="230" spans="1:32" x14ac:dyDescent="0.2">
      <c r="A230" s="180" t="s">
        <v>746</v>
      </c>
      <c r="B230" s="180" t="s">
        <v>747</v>
      </c>
      <c r="C230" s="180" t="s">
        <v>748</v>
      </c>
      <c r="D230" s="117"/>
      <c r="E230" s="78"/>
      <c r="F230" s="128"/>
      <c r="G230" s="128"/>
      <c r="H230" s="140" t="s">
        <v>749</v>
      </c>
      <c r="I230" s="99"/>
      <c r="J230" s="87"/>
      <c r="K230" s="82"/>
      <c r="L230" s="98"/>
      <c r="M230" s="87"/>
      <c r="N230" s="145"/>
      <c r="O230" s="144"/>
      <c r="P230" s="50" t="s">
        <v>750</v>
      </c>
      <c r="R230" s="42"/>
      <c r="S230" s="42"/>
      <c r="T230" s="42"/>
      <c r="U230" s="51"/>
      <c r="V230" s="52"/>
      <c r="W230" s="53"/>
      <c r="X230" s="57" t="s">
        <v>865</v>
      </c>
      <c r="Y230" s="54"/>
      <c r="Z230" s="54"/>
      <c r="AA230" s="54"/>
      <c r="AB230" s="54"/>
      <c r="AC230" s="54"/>
      <c r="AD230" s="54"/>
      <c r="AF230" s="50"/>
    </row>
    <row r="231" spans="1:32" x14ac:dyDescent="0.2">
      <c r="A231" s="181"/>
      <c r="B231" s="181"/>
      <c r="C231" s="181"/>
      <c r="D231" s="117"/>
      <c r="E231" s="78"/>
      <c r="F231" s="182"/>
      <c r="G231" s="182"/>
      <c r="H231" s="156"/>
      <c r="I231" s="82" t="s">
        <v>751</v>
      </c>
      <c r="J231" s="87"/>
      <c r="K231" s="82"/>
      <c r="L231" s="82"/>
      <c r="M231" s="82"/>
      <c r="N231" s="82"/>
      <c r="O231" s="144"/>
      <c r="P231" s="50"/>
      <c r="R231" s="51"/>
      <c r="S231" s="51"/>
      <c r="T231" s="51"/>
      <c r="U231" s="51"/>
      <c r="V231" s="52"/>
      <c r="W231" s="53"/>
      <c r="X231" s="57" t="s">
        <v>403</v>
      </c>
      <c r="Y231" s="54"/>
      <c r="Z231" s="54"/>
      <c r="AA231" s="54"/>
      <c r="AB231" s="54"/>
      <c r="AC231" s="54"/>
      <c r="AD231" s="54"/>
      <c r="AF231" s="50"/>
    </row>
    <row r="232" spans="1:32" x14ac:dyDescent="0.2">
      <c r="A232" s="181"/>
      <c r="B232" s="181"/>
      <c r="C232" s="181"/>
      <c r="D232" s="117"/>
      <c r="E232" s="78"/>
      <c r="F232" s="182"/>
      <c r="G232" s="182"/>
      <c r="H232" s="156"/>
      <c r="I232" s="82" t="s">
        <v>752</v>
      </c>
      <c r="J232" s="87"/>
      <c r="K232" s="82"/>
      <c r="L232" s="82"/>
      <c r="M232" s="82"/>
      <c r="N232" s="82"/>
      <c r="O232" s="144"/>
      <c r="P232" s="50"/>
      <c r="R232" s="41" t="s">
        <v>404</v>
      </c>
      <c r="S232" s="41" t="s">
        <v>405</v>
      </c>
      <c r="T232" s="41" t="s">
        <v>406</v>
      </c>
      <c r="U232" s="51"/>
      <c r="V232" s="52"/>
      <c r="W232" s="53"/>
      <c r="X232" s="59" t="s">
        <v>407</v>
      </c>
      <c r="Y232" s="54"/>
      <c r="Z232" s="54"/>
      <c r="AA232" s="54"/>
      <c r="AB232" s="54"/>
      <c r="AC232" s="54"/>
      <c r="AD232" s="54"/>
      <c r="AF232" s="50" t="s">
        <v>408</v>
      </c>
    </row>
    <row r="233" spans="1:32" x14ac:dyDescent="0.2">
      <c r="A233" s="181"/>
      <c r="B233" s="181"/>
      <c r="C233" s="181"/>
      <c r="D233" s="117"/>
      <c r="E233" s="78"/>
      <c r="F233" s="182"/>
      <c r="G233" s="182"/>
      <c r="H233" s="156"/>
      <c r="I233" s="82" t="s">
        <v>753</v>
      </c>
      <c r="J233" s="87"/>
      <c r="K233" s="82"/>
      <c r="L233" s="82"/>
      <c r="M233" s="82"/>
      <c r="N233" s="82"/>
      <c r="O233" s="144"/>
      <c r="P233" s="50"/>
      <c r="R233" s="51"/>
      <c r="S233" s="51"/>
      <c r="T233" s="51"/>
      <c r="U233" s="51"/>
      <c r="V233" s="52"/>
      <c r="W233" s="53"/>
      <c r="X233" s="57"/>
      <c r="Y233" s="54" t="s">
        <v>409</v>
      </c>
      <c r="Z233" s="54"/>
      <c r="AA233" s="54"/>
      <c r="AB233" s="54"/>
      <c r="AC233" s="54"/>
      <c r="AD233" s="54"/>
      <c r="AF233" s="50"/>
    </row>
    <row r="234" spans="1:32" x14ac:dyDescent="0.2">
      <c r="A234" s="181"/>
      <c r="B234" s="181"/>
      <c r="C234" s="181"/>
      <c r="D234" s="117"/>
      <c r="E234" s="78"/>
      <c r="F234" s="182"/>
      <c r="G234" s="182"/>
      <c r="H234" s="156"/>
      <c r="I234" s="82" t="s">
        <v>754</v>
      </c>
      <c r="J234" s="87"/>
      <c r="K234" s="82"/>
      <c r="L234" s="82"/>
      <c r="M234" s="82"/>
      <c r="N234" s="82"/>
      <c r="O234" s="144"/>
      <c r="P234" s="50"/>
      <c r="R234" s="51"/>
      <c r="S234" s="51"/>
      <c r="T234" s="51"/>
      <c r="U234" s="51"/>
      <c r="V234" s="52"/>
      <c r="W234" s="53"/>
      <c r="X234" s="57"/>
      <c r="Y234" s="54" t="s">
        <v>410</v>
      </c>
      <c r="Z234" s="54"/>
      <c r="AA234" s="54"/>
      <c r="AB234" s="54"/>
      <c r="AC234" s="54"/>
      <c r="AD234" s="54"/>
      <c r="AF234" s="50"/>
    </row>
    <row r="235" spans="1:32" x14ac:dyDescent="0.2">
      <c r="A235" s="181"/>
      <c r="B235" s="181"/>
      <c r="C235" s="181"/>
      <c r="D235" s="117"/>
      <c r="E235" s="78"/>
      <c r="F235" s="182"/>
      <c r="G235" s="182"/>
      <c r="H235" s="156"/>
      <c r="I235" s="82" t="s">
        <v>755</v>
      </c>
      <c r="J235" s="87"/>
      <c r="K235" s="82"/>
      <c r="L235" s="82"/>
      <c r="M235" s="82"/>
      <c r="N235" s="82"/>
      <c r="O235" s="144"/>
      <c r="P235" s="50"/>
      <c r="R235" s="51"/>
      <c r="S235" s="51"/>
      <c r="T235" s="51"/>
      <c r="U235" s="51"/>
      <c r="V235" s="52"/>
      <c r="W235" s="53"/>
      <c r="X235" s="57"/>
      <c r="Y235" s="54" t="s">
        <v>411</v>
      </c>
      <c r="Z235" s="54"/>
      <c r="AA235" s="54"/>
      <c r="AB235" s="54"/>
      <c r="AC235" s="54"/>
      <c r="AD235" s="54"/>
      <c r="AF235" s="50"/>
    </row>
    <row r="236" spans="1:32" x14ac:dyDescent="0.2">
      <c r="A236" s="181"/>
      <c r="B236" s="181"/>
      <c r="C236" s="181"/>
      <c r="D236" s="117"/>
      <c r="E236" s="78"/>
      <c r="F236" s="182"/>
      <c r="G236" s="182"/>
      <c r="H236" s="156"/>
      <c r="I236" s="82" t="s">
        <v>756</v>
      </c>
      <c r="J236" s="87"/>
      <c r="K236" s="82"/>
      <c r="L236" s="82"/>
      <c r="M236" s="82"/>
      <c r="N236" s="82"/>
      <c r="O236" s="144"/>
      <c r="P236" s="50"/>
      <c r="R236" s="51"/>
      <c r="S236" s="51"/>
      <c r="T236" s="51"/>
      <c r="U236" s="51"/>
      <c r="V236" s="52"/>
      <c r="W236" s="53"/>
      <c r="X236" s="57"/>
      <c r="Y236" s="54" t="s">
        <v>412</v>
      </c>
      <c r="Z236" s="54"/>
      <c r="AA236" s="54"/>
      <c r="AB236" s="54"/>
      <c r="AC236" s="54"/>
      <c r="AD236" s="54"/>
      <c r="AF236" s="50"/>
    </row>
    <row r="237" spans="1:32" x14ac:dyDescent="0.2">
      <c r="A237" s="181"/>
      <c r="B237" s="181"/>
      <c r="C237" s="181"/>
      <c r="D237" s="117"/>
      <c r="E237" s="78"/>
      <c r="F237" s="182"/>
      <c r="G237" s="182"/>
      <c r="H237" s="156"/>
      <c r="I237" s="82" t="s">
        <v>757</v>
      </c>
      <c r="J237" s="87"/>
      <c r="K237" s="82"/>
      <c r="L237" s="82"/>
      <c r="M237" s="82"/>
      <c r="N237" s="82"/>
      <c r="O237" s="144"/>
      <c r="P237" s="50"/>
      <c r="R237" s="51"/>
      <c r="S237" s="51"/>
      <c r="T237" s="51"/>
      <c r="U237" s="51"/>
      <c r="V237" s="52"/>
      <c r="W237" s="53"/>
      <c r="X237" s="57"/>
      <c r="Y237" s="54" t="s">
        <v>413</v>
      </c>
      <c r="Z237" s="54"/>
      <c r="AA237" s="54"/>
      <c r="AB237" s="54"/>
      <c r="AC237" s="54"/>
      <c r="AD237" s="54"/>
      <c r="AF237" s="50"/>
    </row>
    <row r="238" spans="1:32" x14ac:dyDescent="0.2">
      <c r="A238" s="181"/>
      <c r="B238" s="181"/>
      <c r="C238" s="181"/>
      <c r="D238" s="117"/>
      <c r="E238" s="78"/>
      <c r="F238" s="182"/>
      <c r="G238" s="182"/>
      <c r="H238" s="156"/>
      <c r="I238" s="82" t="s">
        <v>758</v>
      </c>
      <c r="J238" s="87"/>
      <c r="K238" s="82"/>
      <c r="L238" s="82"/>
      <c r="M238" s="82"/>
      <c r="N238" s="82"/>
      <c r="O238" s="144"/>
      <c r="P238" s="50"/>
      <c r="R238" s="51"/>
      <c r="S238" s="51"/>
      <c r="T238" s="51"/>
      <c r="U238" s="51"/>
      <c r="V238" s="52"/>
      <c r="W238" s="53"/>
      <c r="X238" s="57"/>
      <c r="Y238" s="54" t="s">
        <v>414</v>
      </c>
      <c r="Z238" s="54"/>
      <c r="AA238" s="54"/>
      <c r="AB238" s="54"/>
      <c r="AC238" s="54"/>
      <c r="AD238" s="54"/>
      <c r="AF238" s="50"/>
    </row>
    <row r="239" spans="1:32" x14ac:dyDescent="0.2">
      <c r="A239" s="181"/>
      <c r="B239" s="181"/>
      <c r="C239" s="181"/>
      <c r="D239" s="117"/>
      <c r="E239" s="78"/>
      <c r="F239" s="182"/>
      <c r="G239" s="182"/>
      <c r="H239" s="156"/>
      <c r="I239" s="99" t="s">
        <v>759</v>
      </c>
      <c r="J239" s="98"/>
      <c r="K239" s="82"/>
      <c r="L239" s="82"/>
      <c r="M239" s="82"/>
      <c r="N239" s="82"/>
      <c r="O239" s="144"/>
      <c r="P239" s="50" t="s">
        <v>760</v>
      </c>
      <c r="R239" s="41" t="s">
        <v>415</v>
      </c>
      <c r="S239" s="41" t="s">
        <v>416</v>
      </c>
      <c r="T239" s="41" t="s">
        <v>417</v>
      </c>
      <c r="U239" s="51"/>
      <c r="V239" s="52"/>
      <c r="W239" s="56" t="s">
        <v>55</v>
      </c>
      <c r="X239" s="69"/>
      <c r="Y239" s="54"/>
      <c r="Z239" s="54"/>
      <c r="AA239" s="54"/>
      <c r="AB239" s="54"/>
      <c r="AC239" s="54"/>
      <c r="AD239" s="54"/>
      <c r="AF239" s="50" t="s">
        <v>26</v>
      </c>
    </row>
    <row r="240" spans="1:32" x14ac:dyDescent="0.2">
      <c r="A240" s="181"/>
      <c r="B240" s="181"/>
      <c r="C240" s="181"/>
      <c r="D240" s="117"/>
      <c r="E240" s="78"/>
      <c r="F240" s="182"/>
      <c r="G240" s="182"/>
      <c r="H240" s="152"/>
      <c r="I240" s="82"/>
      <c r="J240" s="87" t="s">
        <v>761</v>
      </c>
      <c r="K240" s="82"/>
      <c r="L240" s="145"/>
      <c r="M240" s="87"/>
      <c r="N240" s="145"/>
      <c r="O240" s="144"/>
      <c r="P240" s="50"/>
      <c r="R240" s="51"/>
      <c r="S240" s="51"/>
      <c r="T240" s="51"/>
      <c r="U240" s="51"/>
      <c r="V240" s="52"/>
      <c r="W240" s="56"/>
      <c r="X240" s="57" t="s">
        <v>418</v>
      </c>
      <c r="Y240" s="54"/>
      <c r="Z240" s="54"/>
      <c r="AA240" s="54"/>
      <c r="AB240" s="54"/>
      <c r="AC240" s="54"/>
      <c r="AD240" s="54"/>
      <c r="AF240" s="50"/>
    </row>
    <row r="241" spans="1:32" x14ac:dyDescent="0.2">
      <c r="A241" s="183" t="s">
        <v>762</v>
      </c>
      <c r="B241" s="183" t="s">
        <v>763</v>
      </c>
      <c r="C241" s="183" t="s">
        <v>764</v>
      </c>
      <c r="D241" s="117"/>
      <c r="E241" s="122"/>
      <c r="F241" s="128"/>
      <c r="G241" s="128"/>
      <c r="H241" s="140" t="s">
        <v>765</v>
      </c>
      <c r="I241" s="99"/>
      <c r="J241" s="139"/>
      <c r="K241" s="82"/>
      <c r="L241" s="87"/>
      <c r="M241" s="87"/>
      <c r="N241" s="87"/>
      <c r="O241" s="87"/>
      <c r="P241" s="50" t="s">
        <v>766</v>
      </c>
      <c r="R241" s="51"/>
      <c r="S241" s="51"/>
      <c r="T241" s="51"/>
      <c r="U241" s="42"/>
      <c r="V241" s="52"/>
      <c r="W241" s="56"/>
      <c r="X241" s="59" t="s">
        <v>419</v>
      </c>
      <c r="Y241" s="54"/>
      <c r="Z241" s="54"/>
      <c r="AA241" s="54"/>
      <c r="AB241" s="54"/>
      <c r="AC241" s="54"/>
      <c r="AD241" s="54"/>
      <c r="AF241" s="50" t="s">
        <v>420</v>
      </c>
    </row>
    <row r="242" spans="1:32" x14ac:dyDescent="0.2">
      <c r="A242" s="179"/>
      <c r="B242" s="179"/>
      <c r="C242" s="179"/>
      <c r="D242" s="117"/>
      <c r="E242" s="122"/>
      <c r="F242" s="138"/>
      <c r="G242" s="138"/>
      <c r="H242" s="143"/>
      <c r="I242" s="82" t="s">
        <v>767</v>
      </c>
      <c r="J242" s="87"/>
      <c r="K242" s="82"/>
      <c r="L242" s="87"/>
      <c r="M242" s="87"/>
      <c r="N242" s="87"/>
      <c r="O242" s="87"/>
      <c r="P242" s="50"/>
      <c r="R242" s="51"/>
      <c r="S242" s="51"/>
      <c r="T242" s="51"/>
      <c r="U242" s="51"/>
      <c r="V242" s="52"/>
      <c r="W242" s="56"/>
      <c r="X242" s="57"/>
      <c r="Y242" s="54" t="s">
        <v>421</v>
      </c>
      <c r="Z242" s="54"/>
      <c r="AA242" s="54"/>
      <c r="AB242" s="54"/>
      <c r="AC242" s="54"/>
      <c r="AD242" s="54"/>
      <c r="AF242" s="50"/>
    </row>
    <row r="243" spans="1:32" x14ac:dyDescent="0.2">
      <c r="A243" s="179"/>
      <c r="B243" s="179"/>
      <c r="C243" s="179"/>
      <c r="D243" s="117"/>
      <c r="E243" s="122"/>
      <c r="F243" s="138"/>
      <c r="G243" s="138"/>
      <c r="H243" s="143"/>
      <c r="I243" s="82" t="s">
        <v>768</v>
      </c>
      <c r="J243" s="87"/>
      <c r="K243" s="82"/>
      <c r="L243" s="87"/>
      <c r="M243" s="87"/>
      <c r="N243" s="87"/>
      <c r="O243" s="87"/>
      <c r="P243" s="50"/>
      <c r="R243" s="51"/>
      <c r="S243" s="51"/>
      <c r="T243" s="51"/>
      <c r="U243" s="51"/>
      <c r="V243" s="52"/>
      <c r="W243" s="56"/>
      <c r="X243" s="57"/>
      <c r="Y243" s="54" t="s">
        <v>422</v>
      </c>
      <c r="Z243" s="54"/>
      <c r="AA243" s="54"/>
      <c r="AB243" s="54"/>
      <c r="AC243" s="54"/>
      <c r="AD243" s="54"/>
      <c r="AF243" s="50"/>
    </row>
    <row r="244" spans="1:32" x14ac:dyDescent="0.2">
      <c r="A244" s="179"/>
      <c r="B244" s="179"/>
      <c r="C244" s="179"/>
      <c r="D244" s="117"/>
      <c r="E244" s="122"/>
      <c r="F244" s="138"/>
      <c r="G244" s="138"/>
      <c r="H244" s="143"/>
      <c r="I244" s="82" t="s">
        <v>769</v>
      </c>
      <c r="J244" s="87"/>
      <c r="K244" s="82"/>
      <c r="L244" s="87"/>
      <c r="M244" s="87"/>
      <c r="N244" s="87"/>
      <c r="O244" s="87"/>
      <c r="P244" s="50"/>
      <c r="R244" s="51"/>
      <c r="S244" s="51"/>
      <c r="T244" s="51"/>
      <c r="U244" s="51"/>
      <c r="V244" s="52"/>
      <c r="W244" s="56"/>
      <c r="X244" s="57"/>
      <c r="Y244" s="54" t="s">
        <v>423</v>
      </c>
      <c r="Z244" s="54"/>
      <c r="AA244" s="54"/>
      <c r="AB244" s="54"/>
      <c r="AC244" s="54"/>
      <c r="AD244" s="54"/>
      <c r="AF244" s="50"/>
    </row>
    <row r="245" spans="1:32" x14ac:dyDescent="0.2">
      <c r="A245" s="133" t="s">
        <v>770</v>
      </c>
      <c r="B245" s="133" t="s">
        <v>771</v>
      </c>
      <c r="C245" s="133" t="s">
        <v>772</v>
      </c>
      <c r="D245" s="117"/>
      <c r="E245" s="122"/>
      <c r="F245" s="128"/>
      <c r="G245" s="128"/>
      <c r="H245" s="140" t="s">
        <v>773</v>
      </c>
      <c r="I245" s="144"/>
      <c r="J245" s="139"/>
      <c r="K245" s="82"/>
      <c r="L245" s="87"/>
      <c r="M245" s="87"/>
      <c r="N245" s="87"/>
      <c r="O245" s="87"/>
      <c r="P245" s="50" t="s">
        <v>774</v>
      </c>
      <c r="R245" s="51"/>
      <c r="S245" s="51"/>
      <c r="T245" s="51"/>
      <c r="U245" s="51"/>
      <c r="V245" s="52"/>
      <c r="W245" s="56"/>
      <c r="X245" s="57"/>
      <c r="Y245" s="54" t="s">
        <v>424</v>
      </c>
      <c r="Z245" s="54"/>
      <c r="AA245" s="54"/>
      <c r="AB245" s="54"/>
      <c r="AC245" s="54"/>
      <c r="AD245" s="54"/>
      <c r="AF245" s="50"/>
    </row>
    <row r="246" spans="1:32" x14ac:dyDescent="0.2">
      <c r="A246" s="179"/>
      <c r="B246" s="179"/>
      <c r="C246" s="179"/>
      <c r="D246" s="117"/>
      <c r="E246" s="122"/>
      <c r="F246" s="184"/>
      <c r="G246" s="184"/>
      <c r="H246" s="185"/>
      <c r="I246" s="82" t="s">
        <v>775</v>
      </c>
      <c r="J246" s="87"/>
      <c r="K246" s="82"/>
      <c r="L246" s="87"/>
      <c r="M246" s="145"/>
      <c r="N246" s="145"/>
      <c r="O246" s="144"/>
      <c r="P246" s="50"/>
    </row>
    <row r="247" spans="1:32" x14ac:dyDescent="0.2">
      <c r="A247" s="142"/>
      <c r="B247" s="142"/>
      <c r="C247" s="142"/>
      <c r="D247" s="117"/>
      <c r="E247" s="122"/>
      <c r="F247" s="184"/>
      <c r="G247" s="184"/>
      <c r="H247" s="185"/>
      <c r="I247" s="82" t="s">
        <v>776</v>
      </c>
      <c r="J247" s="87"/>
      <c r="K247" s="82"/>
      <c r="L247" s="87"/>
      <c r="M247" s="145"/>
      <c r="N247" s="145"/>
      <c r="O247" s="144"/>
      <c r="P247" s="50"/>
    </row>
    <row r="248" spans="1:32" x14ac:dyDescent="0.2">
      <c r="A248" s="179"/>
      <c r="B248" s="179"/>
      <c r="C248" s="179"/>
      <c r="D248" s="117"/>
      <c r="E248" s="122"/>
      <c r="F248" s="184"/>
      <c r="G248" s="184"/>
      <c r="H248" s="185"/>
      <c r="I248" s="82" t="s">
        <v>777</v>
      </c>
      <c r="J248" s="87"/>
      <c r="K248" s="82"/>
      <c r="L248" s="87"/>
      <c r="M248" s="145"/>
      <c r="N248" s="145"/>
      <c r="O248" s="144"/>
      <c r="P248" s="50"/>
    </row>
    <row r="249" spans="1:32" x14ac:dyDescent="0.2">
      <c r="A249" s="179"/>
      <c r="B249" s="179"/>
      <c r="C249" s="179"/>
      <c r="D249" s="117"/>
      <c r="E249" s="122"/>
      <c r="F249" s="184"/>
      <c r="G249" s="184"/>
      <c r="H249" s="185"/>
      <c r="I249" s="82" t="s">
        <v>778</v>
      </c>
      <c r="J249" s="87"/>
      <c r="K249" s="82"/>
      <c r="L249" s="87"/>
      <c r="M249" s="145"/>
      <c r="N249" s="145"/>
      <c r="O249" s="144"/>
      <c r="P249" s="50"/>
    </row>
    <row r="250" spans="1:32" x14ac:dyDescent="0.2">
      <c r="A250" s="179"/>
      <c r="B250" s="179"/>
      <c r="C250" s="179"/>
      <c r="D250" s="117"/>
      <c r="E250" s="122"/>
      <c r="F250" s="184"/>
      <c r="G250" s="184"/>
      <c r="H250" s="185"/>
      <c r="I250" s="82" t="s">
        <v>871</v>
      </c>
      <c r="J250" s="87"/>
      <c r="K250" s="82"/>
      <c r="L250" s="87"/>
      <c r="M250" s="145"/>
      <c r="N250" s="145"/>
      <c r="O250" s="144"/>
      <c r="P250" s="50"/>
    </row>
    <row r="251" spans="1:32" x14ac:dyDescent="0.2">
      <c r="A251" s="133" t="s">
        <v>779</v>
      </c>
      <c r="B251" s="133" t="s">
        <v>780</v>
      </c>
      <c r="C251" s="133" t="s">
        <v>781</v>
      </c>
      <c r="D251" s="117"/>
      <c r="E251" s="78"/>
      <c r="F251" s="186"/>
      <c r="G251" s="186"/>
      <c r="H251" s="143"/>
      <c r="I251" s="99" t="s">
        <v>782</v>
      </c>
      <c r="J251" s="98"/>
      <c r="K251" s="82"/>
      <c r="L251" s="87"/>
      <c r="M251" s="145"/>
      <c r="N251" s="145"/>
      <c r="O251" s="144"/>
      <c r="P251" s="50" t="s">
        <v>783</v>
      </c>
    </row>
    <row r="252" spans="1:32" x14ac:dyDescent="0.2">
      <c r="A252" s="179"/>
      <c r="B252" s="179"/>
      <c r="C252" s="179"/>
      <c r="D252" s="117"/>
      <c r="E252" s="78"/>
      <c r="F252" s="186"/>
      <c r="G252" s="186"/>
      <c r="H252" s="143"/>
      <c r="I252" s="82"/>
      <c r="J252" s="87" t="s">
        <v>784</v>
      </c>
      <c r="K252" s="82"/>
      <c r="L252" s="87"/>
      <c r="M252" s="145"/>
      <c r="N252" s="145"/>
      <c r="O252" s="144"/>
      <c r="P252" s="50"/>
    </row>
    <row r="253" spans="1:32" x14ac:dyDescent="0.2">
      <c r="A253" s="179"/>
      <c r="B253" s="179"/>
      <c r="C253" s="179"/>
      <c r="D253" s="117"/>
      <c r="E253" s="78"/>
      <c r="F253" s="186"/>
      <c r="G253" s="186"/>
      <c r="H253" s="143"/>
      <c r="I253" s="82"/>
      <c r="J253" s="87" t="s">
        <v>785</v>
      </c>
      <c r="K253" s="82"/>
      <c r="L253" s="87"/>
      <c r="M253" s="145"/>
      <c r="N253" s="145"/>
      <c r="O253" s="144"/>
      <c r="P253" s="50"/>
    </row>
    <row r="254" spans="1:32" x14ac:dyDescent="0.2">
      <c r="A254" s="179"/>
      <c r="B254" s="179"/>
      <c r="C254" s="179"/>
      <c r="D254" s="117"/>
      <c r="E254" s="78"/>
      <c r="F254" s="186"/>
      <c r="G254" s="186"/>
      <c r="H254" s="143"/>
      <c r="I254" s="82"/>
      <c r="J254" s="87" t="s">
        <v>786</v>
      </c>
      <c r="K254" s="82"/>
      <c r="L254" s="87"/>
      <c r="M254" s="145"/>
      <c r="N254" s="145"/>
      <c r="O254" s="144"/>
      <c r="P254" s="50"/>
    </row>
    <row r="255" spans="1:32" x14ac:dyDescent="0.2">
      <c r="A255" s="179"/>
      <c r="B255" s="179"/>
      <c r="C255" s="179"/>
      <c r="D255" s="117"/>
      <c r="E255" s="78"/>
      <c r="F255" s="186"/>
      <c r="G255" s="186"/>
      <c r="H255" s="143"/>
      <c r="I255" s="82"/>
      <c r="J255" s="87" t="s">
        <v>787</v>
      </c>
      <c r="K255" s="82"/>
      <c r="L255" s="87"/>
      <c r="M255" s="145"/>
      <c r="N255" s="145"/>
      <c r="O255" s="144"/>
      <c r="P255" s="50"/>
    </row>
    <row r="256" spans="1:32" x14ac:dyDescent="0.2">
      <c r="A256" s="133" t="s">
        <v>788</v>
      </c>
      <c r="B256" s="133" t="s">
        <v>789</v>
      </c>
      <c r="C256" s="133" t="s">
        <v>790</v>
      </c>
      <c r="D256" s="117"/>
      <c r="E256" s="78"/>
      <c r="F256" s="186"/>
      <c r="G256" s="186"/>
      <c r="H256" s="143"/>
      <c r="I256" s="99" t="s">
        <v>791</v>
      </c>
      <c r="J256" s="98"/>
      <c r="K256" s="82"/>
      <c r="L256" s="139"/>
      <c r="M256" s="145"/>
      <c r="N256" s="145"/>
      <c r="O256" s="144"/>
      <c r="P256" s="50" t="s">
        <v>116</v>
      </c>
    </row>
    <row r="257" spans="1:16" x14ac:dyDescent="0.2">
      <c r="A257" s="179"/>
      <c r="B257" s="179"/>
      <c r="C257" s="179"/>
      <c r="D257" s="117"/>
      <c r="E257" s="78"/>
      <c r="F257" s="186"/>
      <c r="G257" s="186"/>
      <c r="H257" s="143"/>
      <c r="I257" s="82"/>
      <c r="J257" s="87" t="s">
        <v>792</v>
      </c>
      <c r="K257" s="82"/>
      <c r="L257" s="139"/>
      <c r="M257" s="145"/>
      <c r="N257" s="145"/>
      <c r="O257" s="144"/>
      <c r="P257" s="50"/>
    </row>
    <row r="258" spans="1:16" x14ac:dyDescent="0.2">
      <c r="A258" s="179"/>
      <c r="B258" s="179"/>
      <c r="C258" s="179"/>
      <c r="D258" s="117"/>
      <c r="E258" s="78"/>
      <c r="F258" s="182"/>
      <c r="G258" s="182"/>
      <c r="H258" s="151"/>
      <c r="I258" s="99"/>
      <c r="J258" s="82" t="s">
        <v>793</v>
      </c>
      <c r="K258" s="126"/>
      <c r="L258" s="87"/>
      <c r="M258" s="87"/>
      <c r="N258" s="144"/>
      <c r="O258" s="144"/>
      <c r="P258" s="50"/>
    </row>
    <row r="259" spans="1:16" x14ac:dyDescent="0.2">
      <c r="A259" s="179"/>
      <c r="B259" s="179"/>
      <c r="C259" s="179"/>
      <c r="D259" s="117"/>
      <c r="E259" s="78"/>
      <c r="F259" s="182"/>
      <c r="G259" s="182"/>
      <c r="H259" s="156"/>
      <c r="I259" s="99"/>
      <c r="J259" s="82" t="s">
        <v>794</v>
      </c>
      <c r="K259" s="87"/>
      <c r="L259" s="87"/>
      <c r="M259" s="87"/>
      <c r="N259" s="145"/>
      <c r="O259" s="144"/>
      <c r="P259" s="50"/>
    </row>
    <row r="260" spans="1:16" x14ac:dyDescent="0.2">
      <c r="A260" s="179"/>
      <c r="B260" s="179"/>
      <c r="C260" s="179"/>
      <c r="D260" s="117"/>
      <c r="E260" s="78"/>
      <c r="F260" s="182"/>
      <c r="G260" s="182"/>
      <c r="H260" s="187"/>
      <c r="I260" s="99"/>
      <c r="J260" s="87" t="s">
        <v>120</v>
      </c>
      <c r="K260" s="126"/>
      <c r="L260" s="87"/>
      <c r="M260" s="87"/>
      <c r="N260" s="144"/>
      <c r="O260" s="144"/>
      <c r="P260" s="50" t="s">
        <v>121</v>
      </c>
    </row>
    <row r="261" spans="1:16" x14ac:dyDescent="0.2">
      <c r="A261" s="179"/>
      <c r="B261" s="179"/>
      <c r="C261" s="179"/>
      <c r="D261" s="117"/>
      <c r="E261" s="78"/>
      <c r="F261" s="186"/>
      <c r="G261" s="186"/>
      <c r="H261" s="143"/>
      <c r="I261" s="82"/>
      <c r="J261" s="87"/>
      <c r="K261" s="87" t="s">
        <v>795</v>
      </c>
      <c r="L261" s="139"/>
      <c r="M261" s="145"/>
      <c r="N261" s="145"/>
      <c r="O261" s="144"/>
      <c r="P261" s="50"/>
    </row>
    <row r="262" spans="1:16" x14ac:dyDescent="0.2">
      <c r="A262" s="133" t="s">
        <v>796</v>
      </c>
      <c r="B262" s="133" t="s">
        <v>797</v>
      </c>
      <c r="C262" s="133" t="s">
        <v>798</v>
      </c>
      <c r="D262" s="117"/>
      <c r="E262" s="78"/>
      <c r="F262" s="186"/>
      <c r="G262" s="186"/>
      <c r="H262" s="143"/>
      <c r="I262" s="99" t="s">
        <v>799</v>
      </c>
      <c r="J262" s="98"/>
      <c r="K262" s="82"/>
      <c r="L262" s="139"/>
      <c r="M262" s="145"/>
      <c r="N262" s="145"/>
      <c r="O262" s="144"/>
      <c r="P262" s="50" t="s">
        <v>127</v>
      </c>
    </row>
    <row r="263" spans="1:16" x14ac:dyDescent="0.2">
      <c r="A263" s="179"/>
      <c r="B263" s="179"/>
      <c r="C263" s="179"/>
      <c r="D263" s="117"/>
      <c r="E263" s="78"/>
      <c r="F263" s="186"/>
      <c r="G263" s="186"/>
      <c r="H263" s="143"/>
      <c r="I263" s="82"/>
      <c r="J263" s="87" t="s">
        <v>800</v>
      </c>
      <c r="K263" s="82"/>
      <c r="L263" s="139"/>
      <c r="M263" s="145"/>
      <c r="N263" s="145"/>
      <c r="O263" s="144"/>
      <c r="P263" s="50"/>
    </row>
    <row r="264" spans="1:16" x14ac:dyDescent="0.2">
      <c r="A264" s="179"/>
      <c r="B264" s="179"/>
      <c r="C264" s="179"/>
      <c r="D264" s="117"/>
      <c r="E264" s="78"/>
      <c r="F264" s="186"/>
      <c r="G264" s="186"/>
      <c r="H264" s="143"/>
      <c r="I264" s="82"/>
      <c r="J264" s="87" t="s">
        <v>801</v>
      </c>
      <c r="K264" s="82"/>
      <c r="L264" s="139"/>
      <c r="M264" s="145"/>
      <c r="N264" s="145"/>
      <c r="O264" s="144"/>
      <c r="P264" s="50"/>
    </row>
    <row r="265" spans="1:16" x14ac:dyDescent="0.2">
      <c r="A265" s="179"/>
      <c r="B265" s="179"/>
      <c r="C265" s="179"/>
      <c r="D265" s="117"/>
      <c r="E265" s="78"/>
      <c r="F265" s="186"/>
      <c r="G265" s="186"/>
      <c r="H265" s="143"/>
      <c r="I265" s="82"/>
      <c r="J265" s="87" t="s">
        <v>802</v>
      </c>
      <c r="K265" s="82"/>
      <c r="L265" s="139"/>
      <c r="M265" s="145"/>
      <c r="N265" s="145"/>
      <c r="O265" s="144"/>
      <c r="P265" s="50"/>
    </row>
    <row r="266" spans="1:16" x14ac:dyDescent="0.2">
      <c r="A266" s="133" t="s">
        <v>803</v>
      </c>
      <c r="B266" s="133" t="s">
        <v>804</v>
      </c>
      <c r="C266" s="133" t="s">
        <v>805</v>
      </c>
      <c r="D266" s="117"/>
      <c r="E266" s="122"/>
      <c r="F266" s="184"/>
      <c r="G266" s="184"/>
      <c r="H266" s="185"/>
      <c r="I266" s="99" t="s">
        <v>806</v>
      </c>
      <c r="J266" s="98"/>
      <c r="K266" s="82"/>
      <c r="L266" s="87"/>
      <c r="M266" s="145"/>
      <c r="N266" s="145"/>
      <c r="O266" s="144"/>
      <c r="P266" s="50" t="s">
        <v>807</v>
      </c>
    </row>
    <row r="267" spans="1:16" x14ac:dyDescent="0.2">
      <c r="A267" s="146"/>
      <c r="B267" s="146"/>
      <c r="C267" s="146"/>
      <c r="D267" s="117"/>
      <c r="E267" s="122"/>
      <c r="F267" s="184"/>
      <c r="G267" s="184"/>
      <c r="H267" s="185"/>
      <c r="I267" s="99"/>
      <c r="J267" s="87" t="s">
        <v>808</v>
      </c>
      <c r="K267" s="82"/>
      <c r="L267" s="87"/>
      <c r="M267" s="145"/>
      <c r="N267" s="145"/>
      <c r="O267" s="144"/>
      <c r="P267" s="50"/>
    </row>
    <row r="268" spans="1:16" x14ac:dyDescent="0.2">
      <c r="A268" s="179"/>
      <c r="B268" s="179"/>
      <c r="C268" s="179"/>
      <c r="D268" s="117"/>
      <c r="E268" s="122"/>
      <c r="F268" s="184"/>
      <c r="G268" s="184"/>
      <c r="H268" s="185"/>
      <c r="I268" s="99"/>
      <c r="J268" s="87" t="s">
        <v>809</v>
      </c>
      <c r="K268" s="82"/>
      <c r="L268" s="87"/>
      <c r="M268" s="145"/>
      <c r="N268" s="145"/>
      <c r="O268" s="144"/>
      <c r="P268" s="50"/>
    </row>
    <row r="269" spans="1:16" x14ac:dyDescent="0.2">
      <c r="A269" s="133" t="s">
        <v>810</v>
      </c>
      <c r="B269" s="133" t="s">
        <v>811</v>
      </c>
      <c r="C269" s="133" t="s">
        <v>812</v>
      </c>
      <c r="D269" s="117"/>
      <c r="E269" s="78"/>
      <c r="F269" s="186"/>
      <c r="G269" s="186"/>
      <c r="H269" s="143"/>
      <c r="I269" s="99" t="s">
        <v>813</v>
      </c>
      <c r="J269" s="98"/>
      <c r="K269" s="82"/>
      <c r="L269" s="139"/>
      <c r="M269" s="87"/>
      <c r="N269" s="145"/>
      <c r="O269" s="144"/>
      <c r="P269" s="50" t="s">
        <v>237</v>
      </c>
    </row>
    <row r="270" spans="1:16" x14ac:dyDescent="0.2">
      <c r="A270" s="179"/>
      <c r="B270" s="179"/>
      <c r="C270" s="179"/>
      <c r="D270" s="117"/>
      <c r="E270" s="78"/>
      <c r="F270" s="186"/>
      <c r="G270" s="186"/>
      <c r="H270" s="143"/>
      <c r="I270" s="82"/>
      <c r="J270" s="87" t="s">
        <v>814</v>
      </c>
      <c r="K270" s="82"/>
      <c r="L270" s="139"/>
      <c r="M270" s="145"/>
      <c r="N270" s="145"/>
      <c r="O270" s="144"/>
      <c r="P270" s="50"/>
    </row>
    <row r="271" spans="1:16" x14ac:dyDescent="0.2">
      <c r="A271" s="179"/>
      <c r="B271" s="179"/>
      <c r="C271" s="179"/>
      <c r="D271" s="117"/>
      <c r="E271" s="78"/>
      <c r="F271" s="186"/>
      <c r="G271" s="186"/>
      <c r="H271" s="143"/>
      <c r="I271" s="82"/>
      <c r="J271" s="87" t="s">
        <v>815</v>
      </c>
      <c r="K271" s="82"/>
      <c r="L271" s="139"/>
      <c r="M271" s="145"/>
      <c r="N271" s="145"/>
      <c r="O271" s="144"/>
      <c r="P271" s="50"/>
    </row>
    <row r="272" spans="1:16" x14ac:dyDescent="0.2">
      <c r="A272" s="181"/>
      <c r="B272" s="181"/>
      <c r="C272" s="181"/>
      <c r="D272" s="117"/>
      <c r="E272" s="78"/>
      <c r="F272" s="182"/>
      <c r="G272" s="182"/>
      <c r="H272" s="188"/>
      <c r="I272" s="82"/>
      <c r="J272" s="87"/>
      <c r="K272" s="82"/>
      <c r="L272" s="87"/>
      <c r="M272" s="87"/>
      <c r="N272" s="145"/>
      <c r="O272" s="144"/>
      <c r="P272" s="50"/>
    </row>
    <row r="273" spans="1:16" x14ac:dyDescent="0.2">
      <c r="A273" s="181"/>
      <c r="B273" s="181"/>
      <c r="C273" s="181"/>
      <c r="D273" s="117"/>
      <c r="E273" s="134" t="s">
        <v>816</v>
      </c>
      <c r="F273" s="182"/>
      <c r="G273" s="182"/>
      <c r="H273" s="78"/>
      <c r="I273" s="139"/>
      <c r="J273" s="82"/>
      <c r="K273" s="82"/>
      <c r="L273" s="149"/>
      <c r="M273" s="149"/>
      <c r="N273" s="82"/>
      <c r="O273" s="87"/>
      <c r="P273" s="50" t="s">
        <v>817</v>
      </c>
    </row>
    <row r="274" spans="1:16" x14ac:dyDescent="0.2">
      <c r="A274" s="142"/>
      <c r="B274" s="142"/>
      <c r="C274" s="142"/>
      <c r="D274" s="117"/>
      <c r="E274" s="122"/>
      <c r="F274" s="128"/>
      <c r="G274" s="128"/>
      <c r="H274" s="122" t="s">
        <v>818</v>
      </c>
      <c r="I274" s="87"/>
      <c r="J274" s="87"/>
      <c r="K274" s="82"/>
      <c r="L274" s="87"/>
      <c r="M274" s="144"/>
      <c r="N274" s="144"/>
      <c r="O274" s="144"/>
      <c r="P274" s="126"/>
    </row>
    <row r="275" spans="1:16" x14ac:dyDescent="0.2">
      <c r="A275" s="142"/>
      <c r="B275" s="142"/>
      <c r="C275" s="142"/>
      <c r="D275" s="117"/>
      <c r="E275" s="122"/>
      <c r="F275" s="128"/>
      <c r="G275" s="128"/>
      <c r="H275" s="122" t="s">
        <v>819</v>
      </c>
      <c r="I275" s="87"/>
      <c r="J275" s="87"/>
      <c r="K275" s="82"/>
      <c r="L275" s="87"/>
      <c r="M275" s="144"/>
      <c r="N275" s="144"/>
      <c r="O275" s="144"/>
      <c r="P275" s="126"/>
    </row>
    <row r="276" spans="1:16" x14ac:dyDescent="0.2">
      <c r="A276" s="142"/>
      <c r="B276" s="142"/>
      <c r="C276" s="142"/>
      <c r="D276" s="117"/>
      <c r="E276" s="122"/>
      <c r="F276" s="128"/>
      <c r="G276" s="128"/>
      <c r="H276" s="122" t="s">
        <v>820</v>
      </c>
      <c r="I276" s="87"/>
      <c r="J276" s="87"/>
      <c r="K276" s="82"/>
      <c r="L276" s="87"/>
      <c r="M276" s="144"/>
      <c r="N276" s="144"/>
      <c r="O276" s="144"/>
      <c r="P276" s="126"/>
    </row>
    <row r="277" spans="1:16" x14ac:dyDescent="0.2">
      <c r="A277" s="181"/>
      <c r="B277" s="181"/>
      <c r="C277" s="181"/>
      <c r="D277" s="117"/>
      <c r="E277" s="134"/>
      <c r="F277" s="189" t="s">
        <v>821</v>
      </c>
      <c r="G277" s="189"/>
      <c r="H277" s="78"/>
      <c r="I277" s="139"/>
      <c r="J277" s="82"/>
      <c r="K277" s="82"/>
      <c r="L277" s="149"/>
      <c r="M277" s="149"/>
      <c r="N277" s="82"/>
      <c r="O277" s="87"/>
      <c r="P277" s="122"/>
    </row>
    <row r="278" spans="1:16" x14ac:dyDescent="0.2">
      <c r="A278" s="181"/>
      <c r="B278" s="181"/>
      <c r="C278" s="181"/>
      <c r="D278" s="117"/>
      <c r="E278" s="134"/>
      <c r="F278" s="182"/>
      <c r="G278" s="182"/>
      <c r="H278" s="122" t="s">
        <v>822</v>
      </c>
      <c r="I278" s="139"/>
      <c r="J278" s="82"/>
      <c r="K278" s="82"/>
      <c r="L278" s="149"/>
      <c r="M278" s="149"/>
      <c r="N278" s="82"/>
      <c r="O278" s="87"/>
      <c r="P278" s="122"/>
    </row>
    <row r="279" spans="1:16" x14ac:dyDescent="0.2">
      <c r="A279" s="181"/>
      <c r="B279" s="181"/>
      <c r="C279" s="181"/>
      <c r="D279" s="117"/>
      <c r="E279" s="78"/>
      <c r="F279" s="189" t="s">
        <v>823</v>
      </c>
      <c r="G279" s="189"/>
      <c r="H279" s="134"/>
      <c r="I279" s="190"/>
      <c r="J279" s="82"/>
      <c r="K279" s="82"/>
      <c r="L279" s="149"/>
      <c r="M279" s="149"/>
      <c r="N279" s="82"/>
      <c r="O279" s="87"/>
      <c r="P279" s="50" t="s">
        <v>824</v>
      </c>
    </row>
    <row r="280" spans="1:16" x14ac:dyDescent="0.2">
      <c r="A280" s="181"/>
      <c r="B280" s="181"/>
      <c r="C280" s="181"/>
      <c r="D280" s="117"/>
      <c r="E280" s="78"/>
      <c r="F280" s="189"/>
      <c r="G280" s="189"/>
      <c r="H280" s="122" t="s">
        <v>825</v>
      </c>
      <c r="I280" s="139"/>
      <c r="J280" s="82"/>
      <c r="K280" s="82"/>
      <c r="L280" s="149"/>
      <c r="M280" s="149"/>
      <c r="N280" s="82"/>
      <c r="O280" s="87"/>
      <c r="P280" s="122"/>
    </row>
    <row r="281" spans="1:16" x14ac:dyDescent="0.2">
      <c r="A281" s="181"/>
      <c r="B281" s="181"/>
      <c r="C281" s="181"/>
      <c r="D281" s="117"/>
      <c r="E281" s="78"/>
      <c r="F281" s="189" t="s">
        <v>826</v>
      </c>
      <c r="G281" s="189"/>
      <c r="H281" s="134"/>
      <c r="I281" s="190"/>
      <c r="J281" s="82"/>
      <c r="K281" s="82"/>
      <c r="L281" s="149"/>
      <c r="M281" s="149"/>
      <c r="N281" s="82"/>
      <c r="O281" s="87"/>
      <c r="P281" s="50" t="s">
        <v>827</v>
      </c>
    </row>
    <row r="282" spans="1:16" x14ac:dyDescent="0.2">
      <c r="A282" s="181"/>
      <c r="B282" s="181"/>
      <c r="C282" s="181"/>
      <c r="D282" s="117"/>
      <c r="E282" s="78"/>
      <c r="F282" s="189"/>
      <c r="G282" s="189"/>
      <c r="H282" s="122" t="s">
        <v>828</v>
      </c>
      <c r="I282" s="139"/>
      <c r="J282" s="82"/>
      <c r="K282" s="82"/>
      <c r="L282" s="149"/>
      <c r="M282" s="149"/>
      <c r="N282" s="82"/>
      <c r="O282" s="87"/>
      <c r="P282" s="50"/>
    </row>
    <row r="283" spans="1:16" x14ac:dyDescent="0.2">
      <c r="A283" s="133" t="s">
        <v>829</v>
      </c>
      <c r="B283" s="133" t="s">
        <v>830</v>
      </c>
      <c r="C283" s="133" t="s">
        <v>831</v>
      </c>
      <c r="D283" s="117"/>
      <c r="E283" s="78"/>
      <c r="F283" s="189" t="s">
        <v>832</v>
      </c>
      <c r="G283" s="189"/>
      <c r="H283" s="191"/>
      <c r="I283" s="190"/>
      <c r="J283" s="82"/>
      <c r="K283" s="82"/>
      <c r="L283" s="149"/>
      <c r="M283" s="149"/>
      <c r="N283" s="82"/>
      <c r="O283" s="87"/>
      <c r="P283" s="50" t="s">
        <v>42</v>
      </c>
    </row>
    <row r="284" spans="1:16" x14ac:dyDescent="0.2">
      <c r="A284" s="181"/>
      <c r="B284" s="181"/>
      <c r="C284" s="181"/>
      <c r="D284" s="117"/>
      <c r="E284" s="78"/>
      <c r="F284" s="189"/>
      <c r="G284" s="189"/>
      <c r="H284" s="191" t="s">
        <v>833</v>
      </c>
      <c r="I284" s="190"/>
      <c r="J284" s="82"/>
      <c r="K284" s="82"/>
      <c r="L284" s="149"/>
      <c r="M284" s="149"/>
      <c r="N284" s="82"/>
      <c r="O284" s="87"/>
      <c r="P284" s="50" t="s">
        <v>834</v>
      </c>
    </row>
    <row r="285" spans="1:16" x14ac:dyDescent="0.2">
      <c r="A285" s="181"/>
      <c r="B285" s="181"/>
      <c r="C285" s="181"/>
      <c r="D285" s="117"/>
      <c r="E285" s="78"/>
      <c r="F285" s="189"/>
      <c r="G285" s="189"/>
      <c r="H285" s="78" t="s">
        <v>835</v>
      </c>
      <c r="I285" s="139"/>
      <c r="J285" s="82"/>
      <c r="K285" s="82"/>
      <c r="L285" s="149"/>
      <c r="M285" s="149"/>
      <c r="N285" s="82"/>
      <c r="O285" s="87"/>
      <c r="P285" s="50"/>
    </row>
    <row r="286" spans="1:16" x14ac:dyDescent="0.2">
      <c r="A286" s="181"/>
      <c r="B286" s="181"/>
      <c r="C286" s="181"/>
      <c r="D286" s="117"/>
      <c r="E286" s="78"/>
      <c r="F286" s="189"/>
      <c r="G286" s="189"/>
      <c r="H286" s="122" t="s">
        <v>836</v>
      </c>
      <c r="I286" s="139"/>
      <c r="J286" s="82"/>
      <c r="K286" s="82"/>
      <c r="L286" s="149"/>
      <c r="M286" s="149"/>
      <c r="N286" s="82"/>
      <c r="O286" s="87"/>
      <c r="P286" s="50"/>
    </row>
    <row r="287" spans="1:16" x14ac:dyDescent="0.2">
      <c r="A287" s="181"/>
      <c r="B287" s="181"/>
      <c r="C287" s="181"/>
      <c r="D287" s="117"/>
      <c r="E287" s="78"/>
      <c r="F287" s="189"/>
      <c r="G287" s="189"/>
      <c r="H287" s="122" t="s">
        <v>837</v>
      </c>
      <c r="I287" s="139"/>
      <c r="J287" s="82"/>
      <c r="K287" s="82"/>
      <c r="L287" s="149"/>
      <c r="M287" s="149"/>
      <c r="N287" s="82"/>
      <c r="O287" s="87"/>
      <c r="P287" s="50"/>
    </row>
    <row r="288" spans="1:16" x14ac:dyDescent="0.2">
      <c r="A288" s="181"/>
      <c r="B288" s="181"/>
      <c r="C288" s="181"/>
      <c r="D288" s="117"/>
      <c r="E288" s="78"/>
      <c r="F288" s="192" t="s">
        <v>838</v>
      </c>
      <c r="G288" s="189"/>
      <c r="H288" s="122" t="s">
        <v>839</v>
      </c>
      <c r="I288" s="139"/>
      <c r="J288" s="82"/>
      <c r="K288" s="82"/>
      <c r="L288" s="149"/>
      <c r="M288" s="149"/>
      <c r="N288" s="82"/>
      <c r="O288" s="87"/>
      <c r="P288" s="50"/>
    </row>
    <row r="289" spans="1:16" x14ac:dyDescent="0.2">
      <c r="A289" s="181"/>
      <c r="B289" s="181"/>
      <c r="C289" s="181"/>
      <c r="D289" s="117"/>
      <c r="E289" s="78"/>
      <c r="F289" s="189" t="s">
        <v>840</v>
      </c>
      <c r="G289" s="189"/>
      <c r="H289" s="122" t="s">
        <v>841</v>
      </c>
      <c r="I289" s="139"/>
      <c r="J289" s="82"/>
      <c r="K289" s="82"/>
      <c r="L289" s="149"/>
      <c r="M289" s="149"/>
      <c r="N289" s="82"/>
      <c r="O289" s="87"/>
      <c r="P289" s="50"/>
    </row>
    <row r="290" spans="1:16" x14ac:dyDescent="0.2">
      <c r="A290" s="181"/>
      <c r="B290" s="181"/>
      <c r="C290" s="181"/>
      <c r="D290" s="117"/>
      <c r="E290" s="78"/>
      <c r="F290" s="192" t="s">
        <v>842</v>
      </c>
      <c r="G290" s="189"/>
      <c r="H290" s="78" t="s">
        <v>843</v>
      </c>
      <c r="I290" s="139"/>
      <c r="J290" s="82"/>
      <c r="K290" s="82"/>
      <c r="L290" s="149"/>
      <c r="M290" s="149"/>
      <c r="N290" s="82"/>
      <c r="O290" s="87"/>
      <c r="P290" s="50"/>
    </row>
    <row r="291" spans="1:16" x14ac:dyDescent="0.2">
      <c r="A291" s="181"/>
      <c r="B291" s="181"/>
      <c r="C291" s="181"/>
      <c r="D291" s="117"/>
      <c r="E291" s="78"/>
      <c r="F291" s="192" t="s">
        <v>844</v>
      </c>
      <c r="G291" s="189"/>
      <c r="H291" s="78" t="s">
        <v>845</v>
      </c>
      <c r="I291" s="139"/>
      <c r="J291" s="82"/>
      <c r="K291" s="82"/>
      <c r="L291" s="149"/>
      <c r="M291" s="149"/>
      <c r="N291" s="82"/>
      <c r="O291" s="87"/>
      <c r="P291" s="50"/>
    </row>
    <row r="292" spans="1:16" x14ac:dyDescent="0.2">
      <c r="A292" s="181"/>
      <c r="B292" s="181"/>
      <c r="C292" s="181"/>
      <c r="D292" s="117"/>
      <c r="E292" s="78"/>
      <c r="F292" s="189" t="s">
        <v>846</v>
      </c>
      <c r="G292" s="189"/>
      <c r="H292" s="78"/>
      <c r="I292" s="139"/>
      <c r="J292" s="82"/>
      <c r="K292" s="82"/>
      <c r="L292" s="149"/>
      <c r="M292" s="149"/>
      <c r="N292" s="82"/>
      <c r="O292" s="87"/>
      <c r="P292" s="50" t="s">
        <v>847</v>
      </c>
    </row>
    <row r="293" spans="1:16" x14ac:dyDescent="0.2">
      <c r="A293" s="115">
        <v>366</v>
      </c>
      <c r="B293" s="181"/>
      <c r="C293" s="181"/>
      <c r="D293" s="181"/>
      <c r="E293" s="117"/>
      <c r="F293" s="78"/>
      <c r="G293" s="189"/>
      <c r="H293" s="189"/>
      <c r="I293" s="122" t="s">
        <v>837</v>
      </c>
      <c r="J293" s="139"/>
      <c r="K293" s="82"/>
      <c r="L293" s="82"/>
      <c r="M293" s="149"/>
      <c r="N293" s="149"/>
      <c r="O293" s="82"/>
      <c r="P293" s="87"/>
    </row>
    <row r="294" spans="1:16" x14ac:dyDescent="0.2">
      <c r="A294" s="115">
        <v>367</v>
      </c>
      <c r="B294" s="181"/>
      <c r="C294" s="181"/>
      <c r="D294" s="181"/>
      <c r="E294" s="117"/>
      <c r="F294" s="78"/>
      <c r="G294" s="192" t="s">
        <v>838</v>
      </c>
      <c r="H294" s="189"/>
      <c r="I294" s="122" t="s">
        <v>839</v>
      </c>
      <c r="J294" s="139"/>
      <c r="K294" s="82"/>
      <c r="L294" s="82"/>
      <c r="M294" s="149"/>
      <c r="N294" s="149"/>
      <c r="O294" s="82"/>
      <c r="P294" s="87"/>
    </row>
    <row r="295" spans="1:16" x14ac:dyDescent="0.2">
      <c r="A295" s="115">
        <v>368</v>
      </c>
      <c r="B295" s="181"/>
      <c r="C295" s="181"/>
      <c r="D295" s="181"/>
      <c r="E295" s="117"/>
      <c r="F295" s="78"/>
      <c r="G295" s="189" t="s">
        <v>840</v>
      </c>
      <c r="H295" s="189"/>
      <c r="I295" s="122" t="s">
        <v>841</v>
      </c>
      <c r="J295" s="139"/>
      <c r="K295" s="82"/>
      <c r="L295" s="82"/>
      <c r="M295" s="149"/>
      <c r="N295" s="149"/>
      <c r="O295" s="82"/>
      <c r="P295" s="87"/>
    </row>
    <row r="296" spans="1:16" x14ac:dyDescent="0.2">
      <c r="A296" s="115">
        <v>369</v>
      </c>
      <c r="B296" s="181"/>
      <c r="C296" s="181"/>
      <c r="D296" s="181"/>
      <c r="E296" s="117"/>
      <c r="F296" s="78"/>
      <c r="G296" s="192" t="s">
        <v>842</v>
      </c>
      <c r="H296" s="189"/>
      <c r="I296" s="78" t="s">
        <v>843</v>
      </c>
      <c r="J296" s="139"/>
      <c r="K296" s="82"/>
      <c r="L296" s="82"/>
      <c r="M296" s="149"/>
      <c r="N296" s="149"/>
      <c r="O296" s="82"/>
      <c r="P296" s="87"/>
    </row>
    <row r="297" spans="1:16" x14ac:dyDescent="0.2">
      <c r="A297" s="115">
        <v>370</v>
      </c>
      <c r="B297" s="181"/>
      <c r="C297" s="181"/>
      <c r="D297" s="181"/>
      <c r="E297" s="117"/>
      <c r="F297" s="78"/>
      <c r="G297" s="192" t="s">
        <v>844</v>
      </c>
      <c r="H297" s="189"/>
      <c r="I297" s="78" t="s">
        <v>845</v>
      </c>
      <c r="J297" s="139"/>
      <c r="K297" s="82"/>
      <c r="L297" s="82"/>
      <c r="M297" s="149"/>
      <c r="N297" s="149"/>
      <c r="O297" s="82"/>
      <c r="P297" s="87"/>
    </row>
    <row r="298" spans="1:16" x14ac:dyDescent="0.2">
      <c r="A298" s="115">
        <v>371</v>
      </c>
      <c r="B298" s="181"/>
      <c r="C298" s="181"/>
      <c r="D298" s="181"/>
      <c r="E298" s="117"/>
      <c r="F298" s="78"/>
      <c r="G298" s="189" t="s">
        <v>846</v>
      </c>
      <c r="H298" s="189"/>
      <c r="I298" s="78"/>
      <c r="J298" s="139"/>
      <c r="K298" s="82"/>
      <c r="L298" s="82"/>
      <c r="M298" s="149"/>
      <c r="N298" s="149"/>
      <c r="O298" s="82"/>
      <c r="P298" s="87"/>
    </row>
    <row r="299" spans="1:16" x14ac:dyDescent="0.2">
      <c r="A299" s="115">
        <v>372</v>
      </c>
      <c r="B299" s="181"/>
      <c r="C299" s="181"/>
      <c r="D299" s="181"/>
      <c r="E299" s="117"/>
      <c r="F299" s="78"/>
      <c r="G299" s="182"/>
      <c r="H299" s="182"/>
      <c r="I299" s="78"/>
      <c r="J299" s="139" t="s">
        <v>848</v>
      </c>
      <c r="K299" s="82"/>
      <c r="L299" s="82"/>
      <c r="M299" s="149"/>
      <c r="N299" s="149"/>
      <c r="O299" s="82"/>
      <c r="P299" s="87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5b640fb8-5a34-41c1-9307-1b790ff29a8b">
      <Terms xmlns="http://schemas.microsoft.com/office/infopath/2007/PartnerControls"/>
    </lcf76f155ced4ddcb4097134ff3c332f>
    <_Flow_SignoffStatus xmlns="5b640fb8-5a34-41c1-9307-1b790ff29a8b" xsi:nil="true"/>
    <_ip_UnifiedCompliancePolicyProperties xmlns="http://schemas.microsoft.com/sharepoint/v3" xsi:nil="true"/>
    <TaxCatchAll xmlns="51831b8d-857f-44dd-949b-652450d1a5df" xsi:nil="true"/>
    <Operating_x0020_Company xmlns="a1040523-5304-4b09-b6d4-64a124c994e2">AEP Ohio</Operating_x0020_Company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136CE24ED5F449BD16740FFC7FAF6F" ma:contentTypeVersion="31" ma:contentTypeDescription="Create a new document." ma:contentTypeScope="" ma:versionID="b6179feaad23018a41f76eaef5b4f43d">
  <xsd:schema xmlns:xsd="http://www.w3.org/2001/XMLSchema" xmlns:xs="http://www.w3.org/2001/XMLSchema" xmlns:p="http://schemas.microsoft.com/office/2006/metadata/properties" xmlns:ns1="http://schemas.microsoft.com/sharepoint/v3" xmlns:ns2="a1040523-5304-4b09-b6d4-64a124c994e2" xmlns:ns3="5b640fb8-5a34-41c1-9307-1b790ff29a8b" xmlns:ns4="51831b8d-857f-44dd-949b-652450d1a5df" targetNamespace="http://schemas.microsoft.com/office/2006/metadata/properties" ma:root="true" ma:fieldsID="b176c6d2b07027ee7343df1467fc3652" ns1:_="" ns2:_="" ns3:_="" ns4:_="">
    <xsd:import namespace="http://schemas.microsoft.com/sharepoint/v3"/>
    <xsd:import namespace="a1040523-5304-4b09-b6d4-64a124c994e2"/>
    <xsd:import namespace="5b640fb8-5a34-41c1-9307-1b790ff29a8b"/>
    <xsd:import namespace="51831b8d-857f-44dd-949b-652450d1a5df"/>
    <xsd:element name="properties">
      <xsd:complexType>
        <xsd:sequence>
          <xsd:element name="documentManagement">
            <xsd:complexType>
              <xsd:all>
                <xsd:element ref="ns2:Operating_x0020_Company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lcf76f155ced4ddcb4097134ff3c332f" minOccurs="0"/>
                <xsd:element ref="ns4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  <xsd:element ref="ns3:_Flow_SignoffStatu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 ma:readOnly="false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  <xsd:enumeration value="SWEPCO - Peine"/>
          <xsd:enumeration value="ET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40fb8-5a34-41c1-9307-1b790ff29a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efa54f2-5b03-49c6-9483-51c08a9736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831b8d-857f-44dd-949b-652450d1a5d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3b4476ce-ac5c-42b1-bccc-28ba47756ae8}" ma:internalName="TaxCatchAll" ma:showField="CatchAllData" ma:web="51831b8d-857f-44dd-949b-652450d1a5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YXV0b1NlbGVjdGVkU3VnZ2VzdGlvbiI+PGVsZW1lbnQgdWlkPSI1MGMzMTgyNC0wNzgwLTQ5MTAtODdkMS1lYWFmZmQxODJkNDI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+Q09SUFxzMjkxMTI1PC9Vc2VyTmFtZT48RGF0ZVRpbWU+OS8yNC8yMDIzIDU6MzU6NDkgUE08L0RhdGVUaW1lPjxMYWJlbFN0cmluZz5BRVAgSW50ZXJuYWw8L0xhYmVsU3RyaW5nPjwvaXRlbT48L2xhYmVsSGlzdG9yeT4=</Value>
</WrappedLabelHistory>
</file>

<file path=customXml/item5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autoSelectedSuggestion">
  <element uid="50c31824-0780-4910-87d1-eaaffd182d42" value=""/>
  <element uid="c64218ab-b8d1-40b6-a478-cb8be1e10ecc" value=""/>
</sisl>
</file>

<file path=customXml/itemProps1.xml><?xml version="1.0" encoding="utf-8"?>
<ds:datastoreItem xmlns:ds="http://schemas.openxmlformats.org/officeDocument/2006/customXml" ds:itemID="{748D8F2D-604B-4CE2-A225-69F9C5C0FFCB}">
  <ds:schemaRefs>
    <ds:schemaRef ds:uri="http://schemas.microsoft.com/sharepoint/v3"/>
    <ds:schemaRef ds:uri="http://purl.org/dc/dcmitype/"/>
    <ds:schemaRef ds:uri="a1040523-5304-4b09-b6d4-64a124c994e2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51831b8d-857f-44dd-949b-652450d1a5df"/>
    <ds:schemaRef ds:uri="http://schemas.openxmlformats.org/package/2006/metadata/core-properties"/>
    <ds:schemaRef ds:uri="5b640fb8-5a34-41c1-9307-1b790ff29a8b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B065E28-226E-442D-A93A-7F2DBA27F63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0F2761-8C6D-405C-B696-ED0BC77091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1040523-5304-4b09-b6d4-64a124c994e2"/>
    <ds:schemaRef ds:uri="5b640fb8-5a34-41c1-9307-1b790ff29a8b"/>
    <ds:schemaRef ds:uri="51831b8d-857f-44dd-949b-652450d1a5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11FCE5A-FC10-4EE1-B3D7-38B923DADECC}">
  <ds:schemaRefs>
    <ds:schemaRef ds:uri="http://www.w3.org/2001/XMLSchema"/>
    <ds:schemaRef ds:uri="http://www.boldonjames.com/2016/02/Classifier/internal/wrappedLabelHistory"/>
  </ds:schemaRefs>
</ds:datastoreItem>
</file>

<file path=customXml/itemProps5.xml><?xml version="1.0" encoding="utf-8"?>
<ds:datastoreItem xmlns:ds="http://schemas.openxmlformats.org/officeDocument/2006/customXml" ds:itemID="{7ABE4139-1D6C-493C-8EC8-FABF89C6FE8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17</vt:i4>
      </vt:variant>
    </vt:vector>
  </HeadingPairs>
  <TitlesOfParts>
    <vt:vector size="20" baseType="lpstr">
      <vt:lpstr>Sheet1</vt:lpstr>
      <vt:lpstr>Modification History</vt:lpstr>
      <vt:lpstr>Org Maps</vt:lpstr>
      <vt:lpstr>ASSETS</vt:lpstr>
      <vt:lpstr>BS_Begin</vt:lpstr>
      <vt:lpstr>BS_Break</vt:lpstr>
      <vt:lpstr>BS_End</vt:lpstr>
      <vt:lpstr>Collapse_Level</vt:lpstr>
      <vt:lpstr>CURRENT_ASSETS</vt:lpstr>
      <vt:lpstr>CURRENT_LIABILITIES</vt:lpstr>
      <vt:lpstr>Fiscal_Period</vt:lpstr>
      <vt:lpstr>Fiscal_Year</vt:lpstr>
      <vt:lpstr>NONCURRENT_ASSETS</vt:lpstr>
      <vt:lpstr>OPR_ID</vt:lpstr>
      <vt:lpstr>Sheet1!Print_Titles</vt:lpstr>
      <vt:lpstr>Range_SFD</vt:lpstr>
      <vt:lpstr>Range_SFV</vt:lpstr>
      <vt:lpstr>Reserved_Section</vt:lpstr>
      <vt:lpstr>Trial_Begin</vt:lpstr>
      <vt:lpstr>Trial_End</vt:lpstr>
    </vt:vector>
  </TitlesOfParts>
  <Manager>FinRpting</Manager>
  <Company>Scope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GAAP Rpts</dc:title>
  <dc:subject>IS</dc:subject>
  <dc:creator>Comparative MTD,QTD,YTD</dc:creator>
  <cp:keywords>AEP Internal</cp:keywords>
  <dc:description>MTD,QTD,YTD,12Mo,24mo Trend</dc:description>
  <cp:lastModifiedBy>s007506</cp:lastModifiedBy>
  <cp:lastPrinted>2016-08-25T11:42:57Z</cp:lastPrinted>
  <dcterms:created xsi:type="dcterms:W3CDTF">1997-11-19T15:48:19Z</dcterms:created>
  <dcterms:modified xsi:type="dcterms:W3CDTF">2023-09-25T19:05:46Z</dcterms:modified>
  <cp:category>Scope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act Person" linkTarget="Contact_Person">
    <vt:lpwstr>Hartley</vt:lpwstr>
  </property>
  <property fmtid="{D5CDD505-2E9C-101B-9397-08002B2CF9AE}" pid="3" name="Department Owner" linkTarget="Department_Owner">
    <vt:lpwstr>FinRpting</vt:lpwstr>
  </property>
  <property fmtid="{D5CDD505-2E9C-101B-9397-08002B2CF9AE}" pid="4" name="Account Tree" linkTarget="Account_Tree">
    <vt:lpwstr>GL_ACCT_SEC</vt:lpwstr>
  </property>
  <property fmtid="{D5CDD505-2E9C-101B-9397-08002B2CF9AE}" pid="5" name="Business Unit Tree" linkTarget="Business_unit">
    <vt:lpwstr>REGIONAL_A_CONS</vt:lpwstr>
  </property>
  <property fmtid="{D5CDD505-2E9C-101B-9397-08002B2CF9AE}" pid="6" name="Sunset Date" linkTarget="Sunset_date">
    <vt:filetime>2011-12-04T05:00:00Z</vt:filetime>
  </property>
  <property fmtid="{D5CDD505-2E9C-101B-9397-08002B2CF9AE}" pid="7" name="Report Description" linkTarget="Report_Description">
    <vt:lpwstr>SEC YTD Comparative Inc Stmt</vt:lpwstr>
  </property>
  <property fmtid="{D5CDD505-2E9C-101B-9397-08002B2CF9AE}" pid="8" name="Report BU Name" linkTarget="BU_Name">
    <vt:lpwstr>Scope-Based</vt:lpwstr>
  </property>
  <property fmtid="{D5CDD505-2E9C-101B-9397-08002B2CF9AE}" pid="9" name="Report Statment Type" linkTarget="Report_Stmt_type">
    <vt:lpwstr>SEC YTD Comparative Inc Stmt</vt:lpwstr>
  </property>
  <property fmtid="{D5CDD505-2E9C-101B-9397-08002B2CF9AE}" pid="10" name="docIndexRef">
    <vt:lpwstr>fc749938-2c4c-42a0-92ec-21856bd45105</vt:lpwstr>
  </property>
  <property fmtid="{D5CDD505-2E9C-101B-9397-08002B2CF9AE}" pid="11" name="bjSaver">
    <vt:lpwstr>Ex/Id5j7ND2PKfuOKgBHgZk+Bvqft3ki</vt:lpwstr>
  </property>
  <property fmtid="{D5CDD505-2E9C-101B-9397-08002B2CF9AE}" pid="12" name="bjDocumentSecurityLabel">
    <vt:lpwstr>AEP Internal</vt:lpwstr>
  </property>
  <property fmtid="{D5CDD505-2E9C-101B-9397-08002B2CF9AE}" pid="13" name="Visual Markings Removed">
    <vt:lpwstr>No</vt:lpwstr>
  </property>
  <property fmtid="{D5CDD505-2E9C-101B-9397-08002B2CF9AE}" pid="14" name="ContentTypeId">
    <vt:lpwstr>0x01010001136CE24ED5F449BD16740FFC7FAF6F</vt:lpwstr>
  </property>
  <property fmtid="{D5CDD505-2E9C-101B-9397-08002B2CF9AE}" pid="15" name="bjDocumentLabelXML">
    <vt:lpwstr>&lt;?xml version="1.0" encoding="us-ascii"?&gt;&lt;sisl xmlns:xsd="http://www.w3.org/2001/XMLSchema" xmlns:xsi="http://www.w3.org/2001/XMLSchema-instance" sislVersion="0" policy="e9c0b8d7-bdb4-4fd3-b62a-f50327aaefce" origin="autoSelectedSuggestion" xmlns="http://w</vt:lpwstr>
  </property>
  <property fmtid="{D5CDD505-2E9C-101B-9397-08002B2CF9AE}" pid="16" name="bjDocumentLabelXML-0">
    <vt:lpwstr>ww.boldonjames.com/2008/01/sie/internal/label"&gt;&lt;element uid="50c31824-0780-4910-87d1-eaaffd182d42" value="" /&gt;&lt;element uid="c64218ab-b8d1-40b6-a478-cb8be1e10ecc" value="" /&gt;&lt;/sisl&gt;</vt:lpwstr>
  </property>
  <property fmtid="{D5CDD505-2E9C-101B-9397-08002B2CF9AE}" pid="17" name="MSIP_Label_69f43042-6bda-44b2-91eb-eca3d3d484f4_SiteId">
    <vt:lpwstr>15f3c881-6b03-4ff6-8559-77bf5177818f</vt:lpwstr>
  </property>
  <property fmtid="{D5CDD505-2E9C-101B-9397-08002B2CF9AE}" pid="18" name="MSIP_Label_69f43042-6bda-44b2-91eb-eca3d3d484f4_Name">
    <vt:lpwstr>AEP Internal</vt:lpwstr>
  </property>
  <property fmtid="{D5CDD505-2E9C-101B-9397-08002B2CF9AE}" pid="19" name="MSIP_Label_69f43042-6bda-44b2-91eb-eca3d3d484f4_Enabled">
    <vt:lpwstr>true</vt:lpwstr>
  </property>
  <property fmtid="{D5CDD505-2E9C-101B-9397-08002B2CF9AE}" pid="20" name="bjClsUserRVM">
    <vt:lpwstr>[]</vt:lpwstr>
  </property>
  <property fmtid="{D5CDD505-2E9C-101B-9397-08002B2CF9AE}" pid="21" name="bjLabelHistoryID">
    <vt:lpwstr>{811FCE5A-FC10-4EE1-B3D7-38B923DADECC}</vt:lpwstr>
  </property>
  <property fmtid="{D5CDD505-2E9C-101B-9397-08002B2CF9AE}" pid="22" name="MediaServiceImageTags">
    <vt:lpwstr/>
  </property>
</Properties>
</file>