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cing\Rate Cases\KPCo\2023 Base Case\Discovery\Staff\Set 1\KPSC 1_15\"/>
    </mc:Choice>
  </mc:AlternateContent>
  <xr:revisionPtr revIDLastSave="0" documentId="13_ncr:1_{69CC367B-1778-4EFF-A89F-9FCFC5BB6D31}" xr6:coauthVersionLast="47" xr6:coauthVersionMax="47" xr10:uidLastSave="{00000000-0000-0000-0000-000000000000}"/>
  <bookViews>
    <workbookView xWindow="-120" yWindow="-120" windowWidth="29040" windowHeight="15720" xr2:uid="{70C02561-A92B-4A75-BE91-FE948F91D7CE}"/>
  </bookViews>
  <sheets>
    <sheet name="Monthly # of Customers" sheetId="1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'Monthly # of Customers'!$1:$8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2" i="1" l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P152" i="1" s="1"/>
  <c r="N151" i="1"/>
  <c r="N152" i="1" s="1"/>
  <c r="O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P149" i="1" s="1"/>
  <c r="N148" i="1"/>
  <c r="N149" i="1" s="1"/>
  <c r="O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N145" i="1"/>
  <c r="P144" i="1"/>
  <c r="N144" i="1"/>
  <c r="P143" i="1"/>
  <c r="Q143" i="1" s="1"/>
  <c r="R143" i="1" s="1"/>
  <c r="N143" i="1"/>
  <c r="P142" i="1"/>
  <c r="N142" i="1"/>
  <c r="P141" i="1"/>
  <c r="N141" i="1"/>
  <c r="P140" i="1"/>
  <c r="N140" i="1"/>
  <c r="Q139" i="1"/>
  <c r="R139" i="1" s="1"/>
  <c r="P139" i="1"/>
  <c r="N139" i="1"/>
  <c r="P138" i="1"/>
  <c r="N138" i="1"/>
  <c r="P137" i="1"/>
  <c r="N137" i="1"/>
  <c r="Q137" i="1" s="1"/>
  <c r="P136" i="1"/>
  <c r="N136" i="1"/>
  <c r="P135" i="1"/>
  <c r="Q135" i="1" s="1"/>
  <c r="R135" i="1" s="1"/>
  <c r="N135" i="1"/>
  <c r="P134" i="1"/>
  <c r="N134" i="1"/>
  <c r="P133" i="1"/>
  <c r="Q133" i="1" s="1"/>
  <c r="R133" i="1" s="1"/>
  <c r="N133" i="1"/>
  <c r="P132" i="1"/>
  <c r="N132" i="1"/>
  <c r="P131" i="1"/>
  <c r="Q131" i="1" s="1"/>
  <c r="R131" i="1" s="1"/>
  <c r="N131" i="1"/>
  <c r="P130" i="1"/>
  <c r="N130" i="1"/>
  <c r="Q130" i="1" s="1"/>
  <c r="R130" i="1" s="1"/>
  <c r="P129" i="1"/>
  <c r="N129" i="1"/>
  <c r="Q129" i="1" s="1"/>
  <c r="R129" i="1" s="1"/>
  <c r="P128" i="1"/>
  <c r="N128" i="1"/>
  <c r="Q128" i="1" s="1"/>
  <c r="R128" i="1" s="1"/>
  <c r="P127" i="1"/>
  <c r="N127" i="1"/>
  <c r="P126" i="1"/>
  <c r="N126" i="1"/>
  <c r="P125" i="1"/>
  <c r="N125" i="1"/>
  <c r="Q125" i="1" s="1"/>
  <c r="R125" i="1" s="1"/>
  <c r="P124" i="1"/>
  <c r="N124" i="1"/>
  <c r="Q124" i="1" s="1"/>
  <c r="R124" i="1" s="1"/>
  <c r="P123" i="1"/>
  <c r="Q123" i="1" s="1"/>
  <c r="R123" i="1" s="1"/>
  <c r="N123" i="1"/>
  <c r="P122" i="1"/>
  <c r="N122" i="1"/>
  <c r="P121" i="1"/>
  <c r="N121" i="1"/>
  <c r="P120" i="1"/>
  <c r="N120" i="1"/>
  <c r="P119" i="1"/>
  <c r="Q119" i="1" s="1"/>
  <c r="R119" i="1" s="1"/>
  <c r="N119" i="1"/>
  <c r="P118" i="1"/>
  <c r="N118" i="1"/>
  <c r="O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N113" i="1"/>
  <c r="P112" i="1"/>
  <c r="P114" i="1" s="1"/>
  <c r="N112" i="1"/>
  <c r="P111" i="1"/>
  <c r="N111" i="1"/>
  <c r="O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Q108" i="1" s="1"/>
  <c r="R108" i="1" s="1"/>
  <c r="N108" i="1"/>
  <c r="P107" i="1"/>
  <c r="N107" i="1"/>
  <c r="P106" i="1"/>
  <c r="Q106" i="1" s="1"/>
  <c r="R106" i="1" s="1"/>
  <c r="N106" i="1"/>
  <c r="P105" i="1"/>
  <c r="P109" i="1" s="1"/>
  <c r="N105" i="1"/>
  <c r="O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N102" i="1"/>
  <c r="P101" i="1"/>
  <c r="Q101" i="1" s="1"/>
  <c r="R101" i="1" s="1"/>
  <c r="N101" i="1"/>
  <c r="P100" i="1"/>
  <c r="P103" i="1" s="1"/>
  <c r="N100" i="1"/>
  <c r="Q100" i="1" s="1"/>
  <c r="O98" i="1"/>
  <c r="M98" i="1"/>
  <c r="L98" i="1"/>
  <c r="K98" i="1"/>
  <c r="J98" i="1"/>
  <c r="I98" i="1"/>
  <c r="I116" i="1" s="1"/>
  <c r="H98" i="1"/>
  <c r="G98" i="1"/>
  <c r="F98" i="1"/>
  <c r="E98" i="1"/>
  <c r="D98" i="1"/>
  <c r="C98" i="1"/>
  <c r="B98" i="1"/>
  <c r="P97" i="1"/>
  <c r="P98" i="1" s="1"/>
  <c r="N97" i="1"/>
  <c r="N98" i="1" s="1"/>
  <c r="O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P93" i="1" s="1"/>
  <c r="N92" i="1"/>
  <c r="N93" i="1" s="1"/>
  <c r="O90" i="1"/>
  <c r="M90" i="1"/>
  <c r="M95" i="1" s="1"/>
  <c r="L90" i="1"/>
  <c r="K90" i="1"/>
  <c r="K95" i="1" s="1"/>
  <c r="J90" i="1"/>
  <c r="J95" i="1" s="1"/>
  <c r="I90" i="1"/>
  <c r="H90" i="1"/>
  <c r="G90" i="1"/>
  <c r="F90" i="1"/>
  <c r="F95" i="1" s="1"/>
  <c r="E90" i="1"/>
  <c r="E95" i="1" s="1"/>
  <c r="D90" i="1"/>
  <c r="C90" i="1"/>
  <c r="C95" i="1" s="1"/>
  <c r="B90" i="1"/>
  <c r="B95" i="1" s="1"/>
  <c r="P89" i="1"/>
  <c r="P90" i="1" s="1"/>
  <c r="P95" i="1" s="1"/>
  <c r="N89" i="1"/>
  <c r="N90" i="1" s="1"/>
  <c r="O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P85" i="1" s="1"/>
  <c r="N84" i="1"/>
  <c r="O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P82" i="1" s="1"/>
  <c r="N81" i="1"/>
  <c r="O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Q78" i="1" s="1"/>
  <c r="R78" i="1" s="1"/>
  <c r="N78" i="1"/>
  <c r="P77" i="1"/>
  <c r="N77" i="1"/>
  <c r="N79" i="1" s="1"/>
  <c r="O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P75" i="1" s="1"/>
  <c r="N74" i="1"/>
  <c r="Q74" i="1" s="1"/>
  <c r="O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N71" i="1"/>
  <c r="N72" i="1" s="1"/>
  <c r="O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P69" i="1" s="1"/>
  <c r="N68" i="1"/>
  <c r="N69" i="1" s="1"/>
  <c r="O66" i="1"/>
  <c r="O87" i="1" s="1"/>
  <c r="M66" i="1"/>
  <c r="L66" i="1"/>
  <c r="K66" i="1"/>
  <c r="J66" i="1"/>
  <c r="I66" i="1"/>
  <c r="H66" i="1"/>
  <c r="G66" i="1"/>
  <c r="G87" i="1" s="1"/>
  <c r="F66" i="1"/>
  <c r="E66" i="1"/>
  <c r="D66" i="1"/>
  <c r="C66" i="1"/>
  <c r="B66" i="1"/>
  <c r="P65" i="1"/>
  <c r="N65" i="1"/>
  <c r="Q65" i="1" s="1"/>
  <c r="R65" i="1" s="1"/>
  <c r="P64" i="1"/>
  <c r="P66" i="1" s="1"/>
  <c r="N64" i="1"/>
  <c r="O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N59" i="1"/>
  <c r="N60" i="1" s="1"/>
  <c r="O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N56" i="1"/>
  <c r="P55" i="1"/>
  <c r="P57" i="1" s="1"/>
  <c r="N55" i="1"/>
  <c r="Q55" i="1" s="1"/>
  <c r="S53" i="1"/>
  <c r="O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P53" i="1" s="1"/>
  <c r="N52" i="1"/>
  <c r="N53" i="1" s="1"/>
  <c r="O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N49" i="1"/>
  <c r="P48" i="1"/>
  <c r="N48" i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P46" i="1" s="1"/>
  <c r="N45" i="1"/>
  <c r="N46" i="1" s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P43" i="1" s="1"/>
  <c r="N42" i="1"/>
  <c r="N43" i="1" s="1"/>
  <c r="O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N39" i="1"/>
  <c r="P38" i="1"/>
  <c r="Q38" i="1" s="1"/>
  <c r="R38" i="1" s="1"/>
  <c r="N38" i="1"/>
  <c r="N40" i="1" s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N35" i="1"/>
  <c r="P34" i="1"/>
  <c r="N34" i="1"/>
  <c r="P33" i="1"/>
  <c r="N33" i="1"/>
  <c r="P32" i="1"/>
  <c r="N32" i="1"/>
  <c r="P31" i="1"/>
  <c r="Q31" i="1" s="1"/>
  <c r="N31" i="1"/>
  <c r="O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P27" i="1" s="1"/>
  <c r="N26" i="1"/>
  <c r="N27" i="1" s="1"/>
  <c r="O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N23" i="1"/>
  <c r="P22" i="1"/>
  <c r="Q22" i="1" s="1"/>
  <c r="R22" i="1" s="1"/>
  <c r="N22" i="1"/>
  <c r="P21" i="1"/>
  <c r="N21" i="1"/>
  <c r="P20" i="1"/>
  <c r="N20" i="1"/>
  <c r="M18" i="1"/>
  <c r="P18" i="1" s="1"/>
  <c r="L18" i="1"/>
  <c r="K18" i="1"/>
  <c r="J18" i="1"/>
  <c r="I18" i="1"/>
  <c r="H18" i="1"/>
  <c r="G18" i="1"/>
  <c r="F18" i="1"/>
  <c r="F29" i="1" s="1"/>
  <c r="E18" i="1"/>
  <c r="D18" i="1"/>
  <c r="C18" i="1"/>
  <c r="B18" i="1"/>
  <c r="P17" i="1"/>
  <c r="N17" i="1"/>
  <c r="P16" i="1"/>
  <c r="N16" i="1"/>
  <c r="P15" i="1"/>
  <c r="N15" i="1"/>
  <c r="P14" i="1"/>
  <c r="N14" i="1"/>
  <c r="Q14" i="1" s="1"/>
  <c r="R14" i="1" s="1"/>
  <c r="P13" i="1"/>
  <c r="N13" i="1"/>
  <c r="Q13" i="1" s="1"/>
  <c r="R13" i="1" s="1"/>
  <c r="P12" i="1"/>
  <c r="N12" i="1"/>
  <c r="P11" i="1"/>
  <c r="Q11" i="1" s="1"/>
  <c r="R11" i="1" s="1"/>
  <c r="N11" i="1"/>
  <c r="P10" i="1"/>
  <c r="N10" i="1"/>
  <c r="P9" i="1"/>
  <c r="N9" i="1"/>
  <c r="A3" i="1"/>
  <c r="A2" i="1"/>
  <c r="A1" i="1"/>
  <c r="Q9" i="1" l="1"/>
  <c r="R9" i="1" s="1"/>
  <c r="Q17" i="1"/>
  <c r="Q21" i="1"/>
  <c r="R21" i="1" s="1"/>
  <c r="G62" i="1"/>
  <c r="Q48" i="1"/>
  <c r="Q140" i="1"/>
  <c r="R140" i="1" s="1"/>
  <c r="Q10" i="1"/>
  <c r="R10" i="1" s="1"/>
  <c r="Q49" i="1"/>
  <c r="R49" i="1" s="1"/>
  <c r="Q52" i="1"/>
  <c r="R52" i="1" s="1"/>
  <c r="N66" i="1"/>
  <c r="N18" i="1"/>
  <c r="Q32" i="1"/>
  <c r="Q59" i="1"/>
  <c r="Q60" i="1" s="1"/>
  <c r="R60" i="1" s="1"/>
  <c r="Q64" i="1"/>
  <c r="Q66" i="1" s="1"/>
  <c r="H116" i="1"/>
  <c r="Q127" i="1"/>
  <c r="R127" i="1" s="1"/>
  <c r="H87" i="1"/>
  <c r="P79" i="1"/>
  <c r="Q142" i="1"/>
  <c r="R142" i="1" s="1"/>
  <c r="Q71" i="1"/>
  <c r="Q72" i="1" s="1"/>
  <c r="Q89" i="1"/>
  <c r="Q90" i="1" s="1"/>
  <c r="Q95" i="1" s="1"/>
  <c r="R95" i="1" s="1"/>
  <c r="Q92" i="1"/>
  <c r="Q93" i="1" s="1"/>
  <c r="R93" i="1" s="1"/>
  <c r="Q121" i="1"/>
  <c r="R121" i="1" s="1"/>
  <c r="P116" i="1"/>
  <c r="Q12" i="1"/>
  <c r="Q23" i="1"/>
  <c r="R23" i="1" s="1"/>
  <c r="Q35" i="1"/>
  <c r="R35" i="1" s="1"/>
  <c r="I87" i="1"/>
  <c r="Q97" i="1"/>
  <c r="Q98" i="1" s="1"/>
  <c r="Q112" i="1"/>
  <c r="R112" i="1" s="1"/>
  <c r="H29" i="1"/>
  <c r="N24" i="1"/>
  <c r="N29" i="1" s="1"/>
  <c r="B29" i="1"/>
  <c r="J29" i="1"/>
  <c r="B62" i="1"/>
  <c r="J62" i="1"/>
  <c r="B87" i="1"/>
  <c r="J87" i="1"/>
  <c r="J155" i="1" s="1"/>
  <c r="P72" i="1"/>
  <c r="P87" i="1" s="1"/>
  <c r="D95" i="1"/>
  <c r="L95" i="1"/>
  <c r="B116" i="1"/>
  <c r="J116" i="1"/>
  <c r="Q107" i="1"/>
  <c r="R107" i="1" s="1"/>
  <c r="Q113" i="1"/>
  <c r="R113" i="1" s="1"/>
  <c r="Q118" i="1"/>
  <c r="R118" i="1" s="1"/>
  <c r="Q134" i="1"/>
  <c r="R134" i="1" s="1"/>
  <c r="Q144" i="1"/>
  <c r="R144" i="1" s="1"/>
  <c r="E62" i="1"/>
  <c r="M62" i="1"/>
  <c r="G29" i="1"/>
  <c r="I62" i="1"/>
  <c r="P24" i="1"/>
  <c r="P29" i="1" s="1"/>
  <c r="C62" i="1"/>
  <c r="C87" i="1"/>
  <c r="Q68" i="1"/>
  <c r="Q69" i="1" s="1"/>
  <c r="C116" i="1"/>
  <c r="K116" i="1"/>
  <c r="P146" i="1"/>
  <c r="D62" i="1"/>
  <c r="L62" i="1"/>
  <c r="P40" i="1"/>
  <c r="N50" i="1"/>
  <c r="H62" i="1"/>
  <c r="P60" i="1"/>
  <c r="D87" i="1"/>
  <c r="L87" i="1"/>
  <c r="O95" i="1"/>
  <c r="D116" i="1"/>
  <c r="L116" i="1"/>
  <c r="Q122" i="1"/>
  <c r="R122" i="1" s="1"/>
  <c r="Q138" i="1"/>
  <c r="R138" i="1" s="1"/>
  <c r="Q141" i="1"/>
  <c r="R141" i="1" s="1"/>
  <c r="Q145" i="1"/>
  <c r="R145" i="1" s="1"/>
  <c r="Q53" i="1"/>
  <c r="R53" i="1" s="1"/>
  <c r="Q16" i="1"/>
  <c r="R16" i="1" s="1"/>
  <c r="I29" i="1"/>
  <c r="I155" i="1" s="1"/>
  <c r="N36" i="1"/>
  <c r="N62" i="1" s="1"/>
  <c r="K62" i="1"/>
  <c r="N57" i="1"/>
  <c r="K87" i="1"/>
  <c r="K29" i="1"/>
  <c r="K155" i="1" s="1"/>
  <c r="M29" i="1"/>
  <c r="E87" i="1"/>
  <c r="M87" i="1"/>
  <c r="M155" i="1" s="1"/>
  <c r="N95" i="1"/>
  <c r="G95" i="1"/>
  <c r="E116" i="1"/>
  <c r="M116" i="1"/>
  <c r="Q102" i="1"/>
  <c r="R102" i="1" s="1"/>
  <c r="N109" i="1"/>
  <c r="Q111" i="1"/>
  <c r="Q132" i="1"/>
  <c r="R132" i="1" s="1"/>
  <c r="Q45" i="1"/>
  <c r="C29" i="1"/>
  <c r="C155" i="1" s="1"/>
  <c r="E29" i="1"/>
  <c r="Q33" i="1"/>
  <c r="R33" i="1" s="1"/>
  <c r="Q56" i="1"/>
  <c r="R56" i="1" s="1"/>
  <c r="Q15" i="1"/>
  <c r="D29" i="1"/>
  <c r="D155" i="1" s="1"/>
  <c r="L29" i="1"/>
  <c r="O29" i="1"/>
  <c r="Q34" i="1"/>
  <c r="F62" i="1"/>
  <c r="O62" i="1"/>
  <c r="F87" i="1"/>
  <c r="Q81" i="1"/>
  <c r="R81" i="1" s="1"/>
  <c r="Q84" i="1"/>
  <c r="Q85" i="1" s="1"/>
  <c r="H95" i="1"/>
  <c r="F116" i="1"/>
  <c r="F155" i="1" s="1"/>
  <c r="O116" i="1"/>
  <c r="Q126" i="1"/>
  <c r="R126" i="1" s="1"/>
  <c r="I95" i="1"/>
  <c r="G116" i="1"/>
  <c r="Q120" i="1"/>
  <c r="R120" i="1" s="1"/>
  <c r="Q136" i="1"/>
  <c r="R136" i="1" s="1"/>
  <c r="R55" i="1"/>
  <c r="R98" i="1"/>
  <c r="R100" i="1"/>
  <c r="Q75" i="1"/>
  <c r="R74" i="1"/>
  <c r="B155" i="1"/>
  <c r="R69" i="1"/>
  <c r="R72" i="1"/>
  <c r="E155" i="1"/>
  <c r="R48" i="1"/>
  <c r="R31" i="1"/>
  <c r="Q36" i="1"/>
  <c r="Q20" i="1"/>
  <c r="P36" i="1"/>
  <c r="Q42" i="1"/>
  <c r="P50" i="1"/>
  <c r="R59" i="1"/>
  <c r="R71" i="1"/>
  <c r="N85" i="1"/>
  <c r="R97" i="1"/>
  <c r="N146" i="1"/>
  <c r="Q148" i="1"/>
  <c r="Q26" i="1"/>
  <c r="Q39" i="1"/>
  <c r="R68" i="1"/>
  <c r="R137" i="1"/>
  <c r="Q77" i="1"/>
  <c r="N114" i="1"/>
  <c r="Q18" i="1"/>
  <c r="N103" i="1"/>
  <c r="N75" i="1"/>
  <c r="N82" i="1"/>
  <c r="Q105" i="1"/>
  <c r="Q151" i="1"/>
  <c r="Q50" i="1" l="1"/>
  <c r="R50" i="1" s="1"/>
  <c r="L155" i="1"/>
  <c r="H155" i="1"/>
  <c r="R92" i="1"/>
  <c r="R89" i="1"/>
  <c r="R90" i="1"/>
  <c r="Q114" i="1"/>
  <c r="R114" i="1" s="1"/>
  <c r="R64" i="1"/>
  <c r="R111" i="1"/>
  <c r="Q103" i="1"/>
  <c r="Q146" i="1"/>
  <c r="R146" i="1" s="1"/>
  <c r="G155" i="1"/>
  <c r="P62" i="1"/>
  <c r="Q82" i="1"/>
  <c r="R82" i="1" s="1"/>
  <c r="Q57" i="1"/>
  <c r="R57" i="1" s="1"/>
  <c r="N87" i="1"/>
  <c r="N155" i="1" s="1"/>
  <c r="N158" i="1" s="1"/>
  <c r="N159" i="1" s="1"/>
  <c r="N116" i="1"/>
  <c r="O155" i="1"/>
  <c r="Q46" i="1"/>
  <c r="R46" i="1" s="1"/>
  <c r="R45" i="1"/>
  <c r="R66" i="1"/>
  <c r="R42" i="1"/>
  <c r="Q43" i="1"/>
  <c r="R43" i="1" s="1"/>
  <c r="R36" i="1"/>
  <c r="Q152" i="1"/>
  <c r="R152" i="1" s="1"/>
  <c r="R151" i="1"/>
  <c r="Q24" i="1"/>
  <c r="R24" i="1" s="1"/>
  <c r="R20" i="1"/>
  <c r="P155" i="1"/>
  <c r="P157" i="1" s="1"/>
  <c r="R103" i="1"/>
  <c r="R105" i="1"/>
  <c r="Q109" i="1"/>
  <c r="R39" i="1"/>
  <c r="Q40" i="1"/>
  <c r="R40" i="1" s="1"/>
  <c r="R75" i="1"/>
  <c r="R77" i="1"/>
  <c r="Q79" i="1"/>
  <c r="R79" i="1" s="1"/>
  <c r="Q27" i="1"/>
  <c r="R27" i="1" s="1"/>
  <c r="R26" i="1"/>
  <c r="R18" i="1"/>
  <c r="Q149" i="1"/>
  <c r="R149" i="1" s="1"/>
  <c r="R148" i="1"/>
  <c r="N157" i="1" l="1"/>
  <c r="Q62" i="1"/>
  <c r="R62" i="1" s="1"/>
  <c r="Q87" i="1"/>
  <c r="R87" i="1" s="1"/>
  <c r="Q29" i="1"/>
  <c r="R109" i="1"/>
  <c r="Q116" i="1"/>
  <c r="R116" i="1" s="1"/>
  <c r="R29" i="1" l="1"/>
  <c r="Q155" i="1"/>
  <c r="R155" i="1" s="1"/>
</calcChain>
</file>

<file path=xl/sharedStrings.xml><?xml version="1.0" encoding="utf-8"?>
<sst xmlns="http://schemas.openxmlformats.org/spreadsheetml/2006/main" count="136" uniqueCount="134">
  <si>
    <t>NO. OF CUSTOMERS BY TARIFF</t>
  </si>
  <si>
    <t>12M Mar 2023</t>
  </si>
  <si>
    <t>Annualized 12M</t>
  </si>
  <si>
    <t>Customer Count</t>
  </si>
  <si>
    <t>Customer %</t>
  </si>
  <si>
    <t>Tariff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</si>
  <si>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</si>
  <si>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</si>
  <si>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</si>
  <si>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</si>
  <si>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</si>
  <si>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</si>
  <si>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</si>
  <si>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</si>
  <si>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</si>
  <si>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</si>
  <si>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</si>
  <si>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</si>
  <si>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</si>
  <si>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Difference</t>
  </si>
  <si>
    <t>11</t>
  </si>
  <si>
    <t>12</t>
  </si>
  <si>
    <t>13</t>
  </si>
  <si>
    <t>14</t>
  </si>
  <si>
    <t>15</t>
  </si>
  <si>
    <t>17</t>
  </si>
  <si>
    <t>18</t>
  </si>
  <si>
    <t>22</t>
  </si>
  <si>
    <t>62</t>
  </si>
  <si>
    <t>RS</t>
  </si>
  <si>
    <t>28</t>
  </si>
  <si>
    <t>30</t>
  </si>
  <si>
    <t>32</t>
  </si>
  <si>
    <t>34</t>
  </si>
  <si>
    <t>RS LMTOD</t>
  </si>
  <si>
    <t>36</t>
  </si>
  <si>
    <t>RS TOD</t>
  </si>
  <si>
    <t>RS TOTAL</t>
  </si>
  <si>
    <t>211</t>
  </si>
  <si>
    <t>212</t>
  </si>
  <si>
    <t>215</t>
  </si>
  <si>
    <t>216</t>
  </si>
  <si>
    <t>218</t>
  </si>
  <si>
    <t>GS-SEC</t>
  </si>
  <si>
    <t>204</t>
  </si>
  <si>
    <t>213</t>
  </si>
  <si>
    <t>GS-NM</t>
  </si>
  <si>
    <t>227</t>
  </si>
  <si>
    <t>SGS TOD</t>
  </si>
  <si>
    <t>214</t>
  </si>
  <si>
    <t>GS-AF</t>
  </si>
  <si>
    <t>223</t>
  </si>
  <si>
    <t>225</t>
  </si>
  <si>
    <t>GSLMTOD</t>
  </si>
  <si>
    <t>229</t>
  </si>
  <si>
    <t>MGSTOD</t>
  </si>
  <si>
    <t>217</t>
  </si>
  <si>
    <t>220</t>
  </si>
  <si>
    <t>GS-PRI</t>
  </si>
  <si>
    <t>236</t>
  </si>
  <si>
    <t>GS-SUB</t>
  </si>
  <si>
    <t>GS TOTAL</t>
  </si>
  <si>
    <t>240</t>
  </si>
  <si>
    <t>242</t>
  </si>
  <si>
    <t>LGS-SEC</t>
  </si>
  <si>
    <t>251</t>
  </si>
  <si>
    <t>LGSLMTOD</t>
  </si>
  <si>
    <t>256</t>
  </si>
  <si>
    <t>LGS-SEC TOD</t>
  </si>
  <si>
    <t>257</t>
  </si>
  <si>
    <t>LGS-PRI TOD</t>
  </si>
  <si>
    <t>244</t>
  </si>
  <si>
    <t>246</t>
  </si>
  <si>
    <t>LGS-PRI</t>
  </si>
  <si>
    <t>248</t>
  </si>
  <si>
    <t>LGS-SUB</t>
  </si>
  <si>
    <t>250</t>
  </si>
  <si>
    <t>LGS-TRAN</t>
  </si>
  <si>
    <t>LGS TOTAL</t>
  </si>
  <si>
    <t>260</t>
  </si>
  <si>
    <t>PS-SEC</t>
  </si>
  <si>
    <t>264</t>
  </si>
  <si>
    <t>PS-PRI</t>
  </si>
  <si>
    <t>PS TOTAL</t>
  </si>
  <si>
    <t>356</t>
  </si>
  <si>
    <t>IGS-SEC</t>
  </si>
  <si>
    <t>330</t>
  </si>
  <si>
    <t>358</t>
  </si>
  <si>
    <t>370</t>
  </si>
  <si>
    <t>IGS-PRI</t>
  </si>
  <si>
    <t>331</t>
  </si>
  <si>
    <t>333</t>
  </si>
  <si>
    <t>359</t>
  </si>
  <si>
    <t>371</t>
  </si>
  <si>
    <t>IGS-SUB</t>
  </si>
  <si>
    <t>332</t>
  </si>
  <si>
    <t>360</t>
  </si>
  <si>
    <t>372</t>
  </si>
  <si>
    <t>IGS-TRAN</t>
  </si>
  <si>
    <t>IGS TOTAL</t>
  </si>
  <si>
    <t>93</t>
  </si>
  <si>
    <t>94</t>
  </si>
  <si>
    <t>95</t>
  </si>
  <si>
    <t>97</t>
  </si>
  <si>
    <t>98</t>
  </si>
  <si>
    <t>99</t>
  </si>
  <si>
    <t>103</t>
  </si>
  <si>
    <t>107</t>
  </si>
  <si>
    <t>109</t>
  </si>
  <si>
    <t>110</t>
  </si>
  <si>
    <t>111</t>
  </si>
  <si>
    <t>113</t>
  </si>
  <si>
    <t>116</t>
  </si>
  <si>
    <t>120</t>
  </si>
  <si>
    <t>122</t>
  </si>
  <si>
    <t>126</t>
  </si>
  <si>
    <t>130</t>
  </si>
  <si>
    <t>131</t>
  </si>
  <si>
    <t>136</t>
  </si>
  <si>
    <t>150</t>
  </si>
  <si>
    <t>151</t>
  </si>
  <si>
    <t>152</t>
  </si>
  <si>
    <t>153</t>
  </si>
  <si>
    <t>160</t>
  </si>
  <si>
    <t>165</t>
  </si>
  <si>
    <t>166</t>
  </si>
  <si>
    <t>175</t>
  </si>
  <si>
    <t>201</t>
  </si>
  <si>
    <t>OL</t>
  </si>
  <si>
    <t>528</t>
  </si>
  <si>
    <t>SL</t>
  </si>
  <si>
    <t>540</t>
  </si>
  <si>
    <t>MW</t>
  </si>
  <si>
    <t>TOTAL - Excluding OL and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</si>
</sst>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00_);_(* \(#,##0.0000\);_(* &quot;-&quot;??_);_(@_)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64" fontId="1" fillId="0" borderId="0" xfId="2" applyNumberFormat="1" applyFont="1" applyFill="1" applyAlignment="1">
      <alignment horizontal="right"/>
    </xf>
    <xf numFmtId="37" fontId="1" fillId="0" borderId="0" xfId="0" applyNumberFormat="1" applyFont="1"/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2" applyNumberFormat="1" applyFont="1" applyFill="1" applyAlignment="1">
      <alignment horizontal="center"/>
    </xf>
    <xf numFmtId="49" fontId="1" fillId="0" borderId="0" xfId="0" quotePrefix="1" applyNumberFormat="1" applyFont="1" applyAlignment="1">
      <alignment horizontal="left"/>
    </xf>
    <xf numFmtId="165" fontId="1" fillId="0" borderId="0" xfId="1" applyNumberFormat="1" applyFont="1" applyFill="1" applyAlignment="1">
      <alignment horizontal="left"/>
    </xf>
    <xf numFmtId="165" fontId="1" fillId="0" borderId="0" xfId="1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center"/>
    </xf>
    <xf numFmtId="165" fontId="3" fillId="0" borderId="0" xfId="1" applyNumberFormat="1" applyFont="1" applyFill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/>
    </xf>
    <xf numFmtId="164" fontId="3" fillId="0" borderId="0" xfId="2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165" fontId="1" fillId="0" borderId="1" xfId="1" applyNumberFormat="1" applyFont="1" applyFill="1" applyBorder="1" applyAlignment="1">
      <alignment horizontal="left"/>
    </xf>
    <xf numFmtId="164" fontId="1" fillId="0" borderId="1" xfId="2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165" fontId="4" fillId="0" borderId="2" xfId="1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164" fontId="4" fillId="0" borderId="2" xfId="2" applyNumberFormat="1" applyFont="1" applyFill="1" applyBorder="1" applyAlignment="1">
      <alignment horizontal="right"/>
    </xf>
    <xf numFmtId="166" fontId="1" fillId="0" borderId="0" xfId="1" applyNumberFormat="1" applyFont="1" applyFill="1"/>
    <xf numFmtId="49" fontId="1" fillId="0" borderId="0" xfId="0" applyNumberFormat="1" applyFont="1"/>
    <xf numFmtId="165" fontId="1" fillId="0" borderId="0" xfId="1" applyNumberFormat="1" applyFont="1" applyFill="1"/>
    <xf numFmtId="165" fontId="1" fillId="0" borderId="0" xfId="1" applyNumberFormat="1" applyFont="1" applyFill="1" applyBorder="1"/>
    <xf numFmtId="49" fontId="4" fillId="0" borderId="3" xfId="0" applyNumberFormat="1" applyFont="1" applyBorder="1"/>
    <xf numFmtId="165" fontId="4" fillId="0" borderId="3" xfId="1" applyNumberFormat="1" applyFont="1" applyFill="1" applyBorder="1"/>
    <xf numFmtId="165" fontId="4" fillId="0" borderId="0" xfId="1" applyNumberFormat="1" applyFont="1" applyFill="1" applyBorder="1"/>
    <xf numFmtId="164" fontId="4" fillId="0" borderId="3" xfId="2" applyNumberFormat="1" applyFont="1" applyFill="1" applyBorder="1" applyAlignment="1">
      <alignment horizontal="right"/>
    </xf>
    <xf numFmtId="43" fontId="1" fillId="0" borderId="0" xfId="0" applyNumberFormat="1" applyFont="1"/>
    <xf numFmtId="165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Rate%20Cases/KPCo/2023%20Base%20Case/Revenue/Revenue%20Proofs%20Final%20Section%20II%20Exhibit%20I%20J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P"/>
      <sheetName val="Exhibit I"/>
      <sheetName val="Exhibit K"/>
      <sheetName val="Revenue Summary"/>
      <sheetName val="PB - ED"/>
      <sheetName val="PB Sum"/>
      <sheetName val="PB - SS"/>
      <sheetName val="PB - ES"/>
      <sheetName val="PB - BSRR"/>
      <sheetName val="PB - AF"/>
      <sheetName val="YEM"/>
      <sheetName val="Annualization Adj. P1"/>
      <sheetName val="Annualization Adj. P2"/>
      <sheetName val="SGS TOD NA"/>
      <sheetName val="CC Summary OLD"/>
      <sheetName val="RS"/>
      <sheetName val="RS LMTOD"/>
      <sheetName val="RS TOD"/>
      <sheetName val="SGS TOD"/>
      <sheetName val="GS-SEC"/>
      <sheetName val="GS-AF"/>
      <sheetName val="GS-NM"/>
      <sheetName val="GSLMTOD"/>
      <sheetName val="MGSTOD"/>
      <sheetName val="GS-PRI"/>
      <sheetName val="GS-SUB"/>
      <sheetName val="LGS-SEC"/>
      <sheetName val="LGSLMTOD"/>
      <sheetName val="LGS-PRI"/>
      <sheetName val="LGS-PRI TOD"/>
      <sheetName val="LGS-SUB"/>
      <sheetName val="LGS-TRAN"/>
      <sheetName val="LGS-SEC TOD"/>
      <sheetName val="PS-SEC"/>
      <sheetName val="PS-PRI"/>
      <sheetName val="IGS-SEC"/>
      <sheetName val="IGS-PRI"/>
      <sheetName val="IGS-SUB"/>
      <sheetName val="IGS-TRAN"/>
      <sheetName val="MW"/>
      <sheetName val="CS-IRP TRAN 321"/>
      <sheetName val="CS-IRP SUB 331"/>
      <sheetName val="OL"/>
      <sheetName val="SL"/>
      <sheetName val="Bill Units"/>
      <sheetName val="Rate Input"/>
      <sheetName val="Book2Bill"/>
      <sheetName val="Monthly # of Customers"/>
      <sheetName val="Envir FGD adj"/>
      <sheetName val="B&amp;A Surcharges"/>
      <sheetName val="Proposed Rates"/>
      <sheetName val="Fuel Summary"/>
      <sheetName val="kW Demands"/>
      <sheetName val="WNLA"/>
      <sheetName val="12 Months TS"/>
      <sheetName val="Realiz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KENTUCKY POWER BILLING ANALYSIS</v>
          </cell>
        </row>
        <row r="3">
          <cell r="B3" t="str">
            <v>PER BOOKS</v>
          </cell>
        </row>
        <row r="4">
          <cell r="B4" t="str">
            <v>TEST YEAR ENDED MARCH 31, 2023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48663-B30A-45E8-B633-7395811B950C}">
  <sheetPr>
    <tabColor rgb="FF92D050"/>
  </sheetPr>
  <dimension ref="A1:T159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1.25" x14ac:dyDescent="0.2"/>
  <cols>
    <col min="1" max="1" width="29" style="1" bestFit="1" customWidth="1"/>
    <col min="2" max="13" width="8.5703125" style="1" customWidth="1"/>
    <col min="14" max="14" width="17.140625" style="1" customWidth="1"/>
    <col min="15" max="15" width="2.140625" style="1" customWidth="1"/>
    <col min="16" max="17" width="17.140625" style="1" customWidth="1"/>
    <col min="18" max="18" width="17.140625" style="2" customWidth="1"/>
    <col min="19" max="19" width="2.140625" style="1" customWidth="1"/>
    <col min="20" max="20" width="10.85546875" style="1" bestFit="1" customWidth="1"/>
    <col min="21" max="16384" width="9.140625" style="1"/>
  </cols>
  <sheetData>
    <row r="1" spans="1:19" x14ac:dyDescent="0.2">
      <c r="A1" s="1" t="str">
        <f>+[1]RS!B2</f>
        <v>KENTUCKY POWER BILLING ANALYSIS</v>
      </c>
    </row>
    <row r="2" spans="1:19" x14ac:dyDescent="0.2">
      <c r="A2" s="1" t="str">
        <f>+[1]RS!B3</f>
        <v>PER BOOKS</v>
      </c>
    </row>
    <row r="3" spans="1:19" x14ac:dyDescent="0.2">
      <c r="A3" s="1" t="str">
        <f>+[1]RS!B4</f>
        <v>TEST YEAR ENDED MARCH 31, 2023</v>
      </c>
    </row>
    <row r="4" spans="1:19" x14ac:dyDescent="0.2">
      <c r="A4" s="3"/>
    </row>
    <row r="5" spans="1:19" x14ac:dyDescent="0.2">
      <c r="A5" s="3" t="s">
        <v>0</v>
      </c>
    </row>
    <row r="6" spans="1:19" s="5" customFormat="1" x14ac:dyDescent="0.2">
      <c r="A6" s="4"/>
      <c r="C6" s="4"/>
      <c r="E6" s="4"/>
      <c r="G6" s="4"/>
      <c r="I6" s="4"/>
      <c r="K6" s="4"/>
      <c r="M6" s="4"/>
      <c r="N6" s="5" t="s">
        <v>1</v>
      </c>
      <c r="P6" s="5" t="s">
        <v>2</v>
      </c>
      <c r="Q6" s="5" t="s">
        <v>3</v>
      </c>
      <c r="R6" s="6" t="s">
        <v>4</v>
      </c>
    </row>
    <row r="7" spans="1:19" s="5" customFormat="1" x14ac:dyDescent="0.2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P7" s="5" t="s">
        <v>18</v>
      </c>
      <c r="Q7" s="5" t="s">
        <v>19</v>
      </c>
      <c r="R7" s="6" t="s">
        <v>19</v>
      </c>
    </row>
    <row r="8" spans="1:19" x14ac:dyDescent="0.2">
      <c r="A8" s="3"/>
    </row>
    <row r="9" spans="1:19" x14ac:dyDescent="0.2">
      <c r="A9" s="7" t="s">
        <v>20</v>
      </c>
      <c r="B9" s="8">
        <v>128</v>
      </c>
      <c r="C9" s="8">
        <v>127</v>
      </c>
      <c r="D9" s="8">
        <v>127</v>
      </c>
      <c r="E9" s="8">
        <v>127</v>
      </c>
      <c r="F9" s="8">
        <v>126</v>
      </c>
      <c r="G9" s="8">
        <v>126</v>
      </c>
      <c r="H9" s="8">
        <v>124</v>
      </c>
      <c r="I9" s="8">
        <v>127</v>
      </c>
      <c r="J9" s="8">
        <v>128</v>
      </c>
      <c r="K9" s="8">
        <v>126</v>
      </c>
      <c r="L9" s="8">
        <v>127</v>
      </c>
      <c r="M9" s="8">
        <v>127</v>
      </c>
      <c r="N9" s="8">
        <f t="shared" ref="N9:N18" si="0">SUM(B9:M9)</f>
        <v>1520</v>
      </c>
      <c r="O9" s="9"/>
      <c r="P9" s="8">
        <f t="shared" ref="P9:P18" si="1">M9*12</f>
        <v>1524</v>
      </c>
      <c r="Q9" s="8">
        <f t="shared" ref="Q9:Q18" si="2">P9-N9</f>
        <v>4</v>
      </c>
      <c r="R9" s="2">
        <f>Q9/N9</f>
        <v>2.631578947368421E-3</v>
      </c>
      <c r="S9" s="9"/>
    </row>
    <row r="10" spans="1:19" x14ac:dyDescent="0.2">
      <c r="A10" s="10" t="s">
        <v>21</v>
      </c>
      <c r="B10" s="8">
        <v>11</v>
      </c>
      <c r="C10" s="8">
        <v>10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8">
        <v>10</v>
      </c>
      <c r="L10" s="8">
        <v>10</v>
      </c>
      <c r="M10" s="8">
        <v>10</v>
      </c>
      <c r="N10" s="11">
        <f t="shared" si="0"/>
        <v>121</v>
      </c>
      <c r="O10" s="12"/>
      <c r="P10" s="11">
        <f t="shared" si="1"/>
        <v>120</v>
      </c>
      <c r="Q10" s="11">
        <f t="shared" si="2"/>
        <v>-1</v>
      </c>
      <c r="R10" s="13">
        <f>Q10/N10</f>
        <v>-8.2644628099173556E-3</v>
      </c>
      <c r="S10" s="12"/>
    </row>
    <row r="11" spans="1:19" x14ac:dyDescent="0.2">
      <c r="A11" s="14" t="s">
        <v>22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f t="shared" si="0"/>
        <v>12</v>
      </c>
      <c r="O11" s="9"/>
      <c r="P11" s="8">
        <f t="shared" si="1"/>
        <v>12</v>
      </c>
      <c r="Q11" s="8">
        <f t="shared" si="2"/>
        <v>0</v>
      </c>
      <c r="R11" s="2">
        <f>Q11/N11</f>
        <v>0</v>
      </c>
      <c r="S11" s="9"/>
    </row>
    <row r="12" spans="1:19" x14ac:dyDescent="0.2">
      <c r="A12" s="14" t="s">
        <v>23</v>
      </c>
      <c r="B12" s="8">
        <v>16</v>
      </c>
      <c r="C12" s="8">
        <v>16</v>
      </c>
      <c r="D12" s="8">
        <v>15</v>
      </c>
      <c r="E12" s="8">
        <v>14</v>
      </c>
      <c r="F12" s="8">
        <v>14</v>
      </c>
      <c r="G12" s="8">
        <v>14</v>
      </c>
      <c r="H12" s="8">
        <v>14</v>
      </c>
      <c r="I12" s="8">
        <v>14</v>
      </c>
      <c r="J12" s="8">
        <v>14</v>
      </c>
      <c r="K12" s="8">
        <v>14</v>
      </c>
      <c r="L12" s="8">
        <v>14</v>
      </c>
      <c r="M12" s="8">
        <v>14</v>
      </c>
      <c r="N12" s="8">
        <f t="shared" si="0"/>
        <v>173</v>
      </c>
      <c r="O12" s="9"/>
      <c r="P12" s="8">
        <f t="shared" si="1"/>
        <v>168</v>
      </c>
      <c r="Q12" s="8">
        <f t="shared" si="2"/>
        <v>-5</v>
      </c>
      <c r="R12" s="2">
        <v>0</v>
      </c>
      <c r="S12" s="9"/>
    </row>
    <row r="13" spans="1:19" x14ac:dyDescent="0.2">
      <c r="A13" s="14" t="s">
        <v>24</v>
      </c>
      <c r="B13" s="8">
        <v>65520</v>
      </c>
      <c r="C13" s="8">
        <v>65426</v>
      </c>
      <c r="D13" s="8">
        <v>65356</v>
      </c>
      <c r="E13" s="8">
        <v>65354</v>
      </c>
      <c r="F13" s="8">
        <v>65182</v>
      </c>
      <c r="G13" s="8">
        <v>64933</v>
      </c>
      <c r="H13" s="8">
        <v>64923</v>
      </c>
      <c r="I13" s="8">
        <v>65073</v>
      </c>
      <c r="J13" s="8">
        <v>65076</v>
      </c>
      <c r="K13" s="8">
        <v>65145</v>
      </c>
      <c r="L13" s="8">
        <v>65031</v>
      </c>
      <c r="M13" s="8">
        <v>65271</v>
      </c>
      <c r="N13" s="8">
        <f t="shared" si="0"/>
        <v>782290</v>
      </c>
      <c r="O13" s="9"/>
      <c r="P13" s="8">
        <f t="shared" si="1"/>
        <v>783252</v>
      </c>
      <c r="Q13" s="8">
        <f t="shared" si="2"/>
        <v>962</v>
      </c>
      <c r="R13" s="2">
        <f>Q13/N13</f>
        <v>1.2297229927520485E-3</v>
      </c>
      <c r="S13" s="9"/>
    </row>
    <row r="14" spans="1:19" x14ac:dyDescent="0.2">
      <c r="A14" s="14" t="s">
        <v>25</v>
      </c>
      <c r="B14" s="8">
        <v>300</v>
      </c>
      <c r="C14" s="8">
        <v>295</v>
      </c>
      <c r="D14" s="8">
        <v>292</v>
      </c>
      <c r="E14" s="8">
        <v>292</v>
      </c>
      <c r="F14" s="8">
        <v>291</v>
      </c>
      <c r="G14" s="8">
        <v>287</v>
      </c>
      <c r="H14" s="8">
        <v>284</v>
      </c>
      <c r="I14" s="8">
        <v>284</v>
      </c>
      <c r="J14" s="8">
        <v>280</v>
      </c>
      <c r="K14" s="8">
        <v>278</v>
      </c>
      <c r="L14" s="8">
        <v>275</v>
      </c>
      <c r="M14" s="8">
        <v>275</v>
      </c>
      <c r="N14" s="8">
        <f t="shared" si="0"/>
        <v>3433</v>
      </c>
      <c r="O14" s="9"/>
      <c r="P14" s="8">
        <f t="shared" si="1"/>
        <v>3300</v>
      </c>
      <c r="Q14" s="8">
        <f t="shared" si="2"/>
        <v>-133</v>
      </c>
      <c r="R14" s="2">
        <f>Q14/N14</f>
        <v>-3.8741625400524324E-2</v>
      </c>
      <c r="S14" s="9"/>
    </row>
    <row r="15" spans="1:19" x14ac:dyDescent="0.2">
      <c r="A15" s="14" t="s">
        <v>26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  <c r="O15" s="9"/>
      <c r="P15" s="8">
        <f t="shared" si="1"/>
        <v>0</v>
      </c>
      <c r="Q15" s="8">
        <f t="shared" si="2"/>
        <v>0</v>
      </c>
      <c r="R15" s="2">
        <v>0</v>
      </c>
      <c r="S15" s="9"/>
    </row>
    <row r="16" spans="1:19" x14ac:dyDescent="0.2">
      <c r="A16" s="14" t="s">
        <v>27</v>
      </c>
      <c r="B16" s="8">
        <v>67152</v>
      </c>
      <c r="C16" s="8">
        <v>66991</v>
      </c>
      <c r="D16" s="8">
        <v>66824</v>
      </c>
      <c r="E16" s="8">
        <v>66716</v>
      </c>
      <c r="F16" s="8">
        <v>66501</v>
      </c>
      <c r="G16" s="8">
        <v>66214</v>
      </c>
      <c r="H16" s="8">
        <v>66058</v>
      </c>
      <c r="I16" s="8">
        <v>65970</v>
      </c>
      <c r="J16" s="8">
        <v>65977</v>
      </c>
      <c r="K16" s="8">
        <v>65830</v>
      </c>
      <c r="L16" s="8">
        <v>65537</v>
      </c>
      <c r="M16" s="8">
        <v>65912</v>
      </c>
      <c r="N16" s="8">
        <f t="shared" si="0"/>
        <v>795682</v>
      </c>
      <c r="O16" s="9"/>
      <c r="P16" s="8">
        <f t="shared" si="1"/>
        <v>790944</v>
      </c>
      <c r="Q16" s="8">
        <f t="shared" si="2"/>
        <v>-4738</v>
      </c>
      <c r="R16" s="2">
        <f>Q16/N16</f>
        <v>-5.9546401703192984E-3</v>
      </c>
      <c r="S16" s="9"/>
    </row>
    <row r="17" spans="1:20" x14ac:dyDescent="0.2">
      <c r="A17" s="15" t="s">
        <v>28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 t="shared" si="0"/>
        <v>0</v>
      </c>
      <c r="O17" s="9"/>
      <c r="P17" s="16">
        <f t="shared" si="1"/>
        <v>0</v>
      </c>
      <c r="Q17" s="16">
        <f t="shared" si="2"/>
        <v>0</v>
      </c>
      <c r="R17" s="17">
        <v>0</v>
      </c>
      <c r="S17" s="9"/>
    </row>
    <row r="18" spans="1:20" x14ac:dyDescent="0.2">
      <c r="A18" s="14" t="s">
        <v>29</v>
      </c>
      <c r="B18" s="8">
        <f t="shared" ref="B18:M18" si="3">SUM(B9:B17)</f>
        <v>133128</v>
      </c>
      <c r="C18" s="8">
        <f t="shared" si="3"/>
        <v>132866</v>
      </c>
      <c r="D18" s="8">
        <f t="shared" si="3"/>
        <v>132625</v>
      </c>
      <c r="E18" s="8">
        <f t="shared" si="3"/>
        <v>132514</v>
      </c>
      <c r="F18" s="8">
        <f t="shared" si="3"/>
        <v>132125</v>
      </c>
      <c r="G18" s="8">
        <f t="shared" si="3"/>
        <v>131585</v>
      </c>
      <c r="H18" s="8">
        <f t="shared" si="3"/>
        <v>131414</v>
      </c>
      <c r="I18" s="8">
        <f t="shared" si="3"/>
        <v>131479</v>
      </c>
      <c r="J18" s="8">
        <f t="shared" si="3"/>
        <v>131486</v>
      </c>
      <c r="K18" s="8">
        <f t="shared" si="3"/>
        <v>131404</v>
      </c>
      <c r="L18" s="8">
        <f t="shared" si="3"/>
        <v>130995</v>
      </c>
      <c r="M18" s="8">
        <f t="shared" si="3"/>
        <v>131610</v>
      </c>
      <c r="N18" s="8">
        <f t="shared" si="0"/>
        <v>1583231</v>
      </c>
      <c r="O18" s="9"/>
      <c r="P18" s="8">
        <f t="shared" si="1"/>
        <v>1579320</v>
      </c>
      <c r="Q18" s="8">
        <f t="shared" si="2"/>
        <v>-3911</v>
      </c>
      <c r="R18" s="2">
        <f>Q18/N18</f>
        <v>-2.4702649202801106E-3</v>
      </c>
      <c r="S18" s="9"/>
    </row>
    <row r="19" spans="1:20" x14ac:dyDescent="0.2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8"/>
      <c r="Q19" s="8"/>
      <c r="S19" s="9"/>
    </row>
    <row r="20" spans="1:20" x14ac:dyDescent="0.2">
      <c r="A20" s="14" t="s">
        <v>30</v>
      </c>
      <c r="B20" s="8">
        <v>6</v>
      </c>
      <c r="C20" s="8">
        <v>6</v>
      </c>
      <c r="D20" s="8">
        <v>6</v>
      </c>
      <c r="E20" s="8">
        <v>6</v>
      </c>
      <c r="F20" s="8">
        <v>6</v>
      </c>
      <c r="G20" s="8">
        <v>6</v>
      </c>
      <c r="H20" s="8">
        <v>6</v>
      </c>
      <c r="I20" s="8">
        <v>6</v>
      </c>
      <c r="J20" s="8">
        <v>6</v>
      </c>
      <c r="K20" s="8">
        <v>6</v>
      </c>
      <c r="L20" s="8">
        <v>6</v>
      </c>
      <c r="M20" s="8">
        <v>6</v>
      </c>
      <c r="N20" s="8">
        <f t="shared" ref="N20:N23" si="4">SUM(B20:M20)</f>
        <v>72</v>
      </c>
      <c r="O20" s="9"/>
      <c r="P20" s="8">
        <f>M20*12</f>
        <v>72</v>
      </c>
      <c r="Q20" s="8">
        <f>P20-N20</f>
        <v>0</v>
      </c>
      <c r="R20" s="2">
        <f>Q20/N20</f>
        <v>0</v>
      </c>
      <c r="S20" s="9"/>
    </row>
    <row r="21" spans="1:20" x14ac:dyDescent="0.2">
      <c r="A21" s="14" t="s">
        <v>31</v>
      </c>
      <c r="B21" s="8">
        <v>65</v>
      </c>
      <c r="C21" s="8">
        <v>65</v>
      </c>
      <c r="D21" s="8">
        <v>65</v>
      </c>
      <c r="E21" s="8">
        <v>65</v>
      </c>
      <c r="F21" s="8">
        <v>65</v>
      </c>
      <c r="G21" s="8">
        <v>65</v>
      </c>
      <c r="H21" s="8">
        <v>65</v>
      </c>
      <c r="I21" s="8">
        <v>64</v>
      </c>
      <c r="J21" s="8">
        <v>64</v>
      </c>
      <c r="K21" s="8">
        <v>64</v>
      </c>
      <c r="L21" s="8">
        <v>63</v>
      </c>
      <c r="M21" s="8">
        <v>63</v>
      </c>
      <c r="N21" s="8">
        <f t="shared" si="4"/>
        <v>773</v>
      </c>
      <c r="O21" s="9"/>
      <c r="P21" s="8">
        <f>M21*12</f>
        <v>756</v>
      </c>
      <c r="Q21" s="8">
        <f>P21-N21</f>
        <v>-17</v>
      </c>
      <c r="R21" s="2">
        <f>Q21/N21</f>
        <v>-2.1992238033635189E-2</v>
      </c>
      <c r="S21" s="9"/>
    </row>
    <row r="22" spans="1:20" x14ac:dyDescent="0.2">
      <c r="A22" s="14" t="s">
        <v>32</v>
      </c>
      <c r="B22" s="8">
        <v>76</v>
      </c>
      <c r="C22" s="8">
        <v>76</v>
      </c>
      <c r="D22" s="8">
        <v>76</v>
      </c>
      <c r="E22" s="8">
        <v>76</v>
      </c>
      <c r="F22" s="8">
        <v>76</v>
      </c>
      <c r="G22" s="8">
        <v>76</v>
      </c>
      <c r="H22" s="8">
        <v>76</v>
      </c>
      <c r="I22" s="8">
        <v>76</v>
      </c>
      <c r="J22" s="8">
        <v>76</v>
      </c>
      <c r="K22" s="8">
        <v>74</v>
      </c>
      <c r="L22" s="8">
        <v>74</v>
      </c>
      <c r="M22" s="8">
        <v>73</v>
      </c>
      <c r="N22" s="8">
        <f t="shared" si="4"/>
        <v>905</v>
      </c>
      <c r="O22" s="9"/>
      <c r="P22" s="8">
        <f>M22*12</f>
        <v>876</v>
      </c>
      <c r="Q22" s="8">
        <f>P22-N22</f>
        <v>-29</v>
      </c>
      <c r="R22" s="2">
        <f>Q22/N22</f>
        <v>-3.2044198895027624E-2</v>
      </c>
      <c r="S22" s="9"/>
    </row>
    <row r="23" spans="1:20" x14ac:dyDescent="0.2">
      <c r="A23" s="15" t="s">
        <v>33</v>
      </c>
      <c r="B23" s="16">
        <v>2</v>
      </c>
      <c r="C23" s="16">
        <v>2</v>
      </c>
      <c r="D23" s="16">
        <v>2</v>
      </c>
      <c r="E23" s="16">
        <v>2</v>
      </c>
      <c r="F23" s="16">
        <v>2</v>
      </c>
      <c r="G23" s="16">
        <v>2</v>
      </c>
      <c r="H23" s="16">
        <v>2</v>
      </c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f t="shared" si="4"/>
        <v>24</v>
      </c>
      <c r="O23" s="9"/>
      <c r="P23" s="16">
        <f>M23*12</f>
        <v>24</v>
      </c>
      <c r="Q23" s="16">
        <f>P23-N23</f>
        <v>0</v>
      </c>
      <c r="R23" s="17">
        <f>Q23/N23</f>
        <v>0</v>
      </c>
      <c r="S23" s="9"/>
    </row>
    <row r="24" spans="1:20" x14ac:dyDescent="0.2">
      <c r="A24" s="14" t="s">
        <v>34</v>
      </c>
      <c r="B24" s="8">
        <f t="shared" ref="B24:Q24" si="5">SUM(B20:B23)</f>
        <v>149</v>
      </c>
      <c r="C24" s="8">
        <f t="shared" si="5"/>
        <v>149</v>
      </c>
      <c r="D24" s="8">
        <f t="shared" si="5"/>
        <v>149</v>
      </c>
      <c r="E24" s="8">
        <f t="shared" si="5"/>
        <v>149</v>
      </c>
      <c r="F24" s="8">
        <f t="shared" si="5"/>
        <v>149</v>
      </c>
      <c r="G24" s="8">
        <f t="shared" si="5"/>
        <v>149</v>
      </c>
      <c r="H24" s="8">
        <f t="shared" si="5"/>
        <v>149</v>
      </c>
      <c r="I24" s="8">
        <f t="shared" si="5"/>
        <v>148</v>
      </c>
      <c r="J24" s="8">
        <f t="shared" si="5"/>
        <v>148</v>
      </c>
      <c r="K24" s="8">
        <f t="shared" si="5"/>
        <v>146</v>
      </c>
      <c r="L24" s="8">
        <f t="shared" si="5"/>
        <v>145</v>
      </c>
      <c r="M24" s="8">
        <f t="shared" si="5"/>
        <v>144</v>
      </c>
      <c r="N24" s="8">
        <f>SUM(N20:N23)</f>
        <v>1774</v>
      </c>
      <c r="O24" s="9">
        <f t="shared" si="5"/>
        <v>0</v>
      </c>
      <c r="P24" s="8">
        <f t="shared" si="5"/>
        <v>1728</v>
      </c>
      <c r="Q24" s="8">
        <f t="shared" si="5"/>
        <v>-46</v>
      </c>
      <c r="R24" s="2">
        <f>Q24/N24</f>
        <v>-2.5930101465614429E-2</v>
      </c>
      <c r="S24" s="9"/>
    </row>
    <row r="25" spans="1:20" x14ac:dyDescent="0.2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8"/>
      <c r="Q25" s="8"/>
      <c r="S25" s="9"/>
    </row>
    <row r="26" spans="1:20" x14ac:dyDescent="0.2">
      <c r="A26" s="15" t="s">
        <v>35</v>
      </c>
      <c r="B26" s="16">
        <v>4</v>
      </c>
      <c r="C26" s="16">
        <v>4</v>
      </c>
      <c r="D26" s="16">
        <v>4</v>
      </c>
      <c r="E26" s="16">
        <v>4</v>
      </c>
      <c r="F26" s="16">
        <v>4</v>
      </c>
      <c r="G26" s="16">
        <v>5</v>
      </c>
      <c r="H26" s="16">
        <v>5</v>
      </c>
      <c r="I26" s="16">
        <v>5</v>
      </c>
      <c r="J26" s="16">
        <v>6</v>
      </c>
      <c r="K26" s="16">
        <v>6</v>
      </c>
      <c r="L26" s="16">
        <v>6</v>
      </c>
      <c r="M26" s="16">
        <v>6</v>
      </c>
      <c r="N26" s="16">
        <f>SUM(B26:M26)</f>
        <v>59</v>
      </c>
      <c r="O26" s="9"/>
      <c r="P26" s="16">
        <f>M26*12</f>
        <v>72</v>
      </c>
      <c r="Q26" s="16">
        <f>P26-N26</f>
        <v>13</v>
      </c>
      <c r="R26" s="17">
        <f>Q26/N26</f>
        <v>0.22033898305084745</v>
      </c>
      <c r="S26" s="9"/>
    </row>
    <row r="27" spans="1:20" ht="12" customHeight="1" x14ac:dyDescent="0.2">
      <c r="A27" s="14" t="s">
        <v>36</v>
      </c>
      <c r="B27" s="8">
        <f t="shared" ref="B27:Q27" si="6">SUM(B26)</f>
        <v>4</v>
      </c>
      <c r="C27" s="8">
        <f t="shared" si="6"/>
        <v>4</v>
      </c>
      <c r="D27" s="8">
        <f t="shared" si="6"/>
        <v>4</v>
      </c>
      <c r="E27" s="8">
        <f t="shared" si="6"/>
        <v>4</v>
      </c>
      <c r="F27" s="8">
        <f t="shared" si="6"/>
        <v>4</v>
      </c>
      <c r="G27" s="8">
        <f t="shared" si="6"/>
        <v>5</v>
      </c>
      <c r="H27" s="8">
        <f t="shared" si="6"/>
        <v>5</v>
      </c>
      <c r="I27" s="8">
        <f t="shared" si="6"/>
        <v>5</v>
      </c>
      <c r="J27" s="8">
        <f t="shared" si="6"/>
        <v>6</v>
      </c>
      <c r="K27" s="8">
        <f t="shared" si="6"/>
        <v>6</v>
      </c>
      <c r="L27" s="8">
        <f t="shared" si="6"/>
        <v>6</v>
      </c>
      <c r="M27" s="8">
        <f t="shared" si="6"/>
        <v>6</v>
      </c>
      <c r="N27" s="8">
        <f>SUM(N26)</f>
        <v>59</v>
      </c>
      <c r="O27" s="9">
        <f t="shared" si="6"/>
        <v>0</v>
      </c>
      <c r="P27" s="8">
        <f t="shared" si="6"/>
        <v>72</v>
      </c>
      <c r="Q27" s="8">
        <f t="shared" si="6"/>
        <v>13</v>
      </c>
      <c r="R27" s="2">
        <f>Q27/N27</f>
        <v>0.22033898305084745</v>
      </c>
      <c r="S27" s="9"/>
    </row>
    <row r="28" spans="1:20" ht="12" customHeight="1" x14ac:dyDescent="0.2">
      <c r="A28" s="1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8"/>
      <c r="Q28" s="8"/>
      <c r="S28" s="9"/>
    </row>
    <row r="29" spans="1:20" x14ac:dyDescent="0.2">
      <c r="A29" s="18" t="s">
        <v>37</v>
      </c>
      <c r="B29" s="19">
        <f>B18+B24+B27</f>
        <v>133281</v>
      </c>
      <c r="C29" s="19">
        <f t="shared" ref="C29:Q29" si="7">C18+C24+C27</f>
        <v>133019</v>
      </c>
      <c r="D29" s="19">
        <f t="shared" si="7"/>
        <v>132778</v>
      </c>
      <c r="E29" s="19">
        <f t="shared" si="7"/>
        <v>132667</v>
      </c>
      <c r="F29" s="19">
        <f t="shared" si="7"/>
        <v>132278</v>
      </c>
      <c r="G29" s="19">
        <f t="shared" si="7"/>
        <v>131739</v>
      </c>
      <c r="H29" s="19">
        <f t="shared" si="7"/>
        <v>131568</v>
      </c>
      <c r="I29" s="19">
        <f t="shared" si="7"/>
        <v>131632</v>
      </c>
      <c r="J29" s="19">
        <f t="shared" si="7"/>
        <v>131640</v>
      </c>
      <c r="K29" s="19">
        <f t="shared" si="7"/>
        <v>131556</v>
      </c>
      <c r="L29" s="19">
        <f t="shared" si="7"/>
        <v>131146</v>
      </c>
      <c r="M29" s="19">
        <f t="shared" si="7"/>
        <v>131760</v>
      </c>
      <c r="N29" s="19">
        <f>N18+N24+N27</f>
        <v>1585064</v>
      </c>
      <c r="O29" s="20">
        <f t="shared" si="7"/>
        <v>0</v>
      </c>
      <c r="P29" s="19">
        <f>P18+P24+P27</f>
        <v>1581120</v>
      </c>
      <c r="Q29" s="19">
        <f t="shared" si="7"/>
        <v>-3944</v>
      </c>
      <c r="R29" s="21">
        <f>Q29/N29</f>
        <v>-2.4882276046897791E-3</v>
      </c>
      <c r="S29" s="20"/>
      <c r="T29" s="22"/>
    </row>
    <row r="30" spans="1:20" ht="12" customHeight="1" x14ac:dyDescent="0.2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8"/>
      <c r="Q30" s="8"/>
      <c r="S30" s="9"/>
    </row>
    <row r="31" spans="1:20" x14ac:dyDescent="0.2">
      <c r="A31" s="14" t="s">
        <v>38</v>
      </c>
      <c r="B31" s="8">
        <v>22574</v>
      </c>
      <c r="C31" s="8">
        <v>22626</v>
      </c>
      <c r="D31" s="8">
        <v>22614</v>
      </c>
      <c r="E31" s="8">
        <v>22630</v>
      </c>
      <c r="F31" s="8">
        <v>22669</v>
      </c>
      <c r="G31" s="8">
        <v>22606</v>
      </c>
      <c r="H31" s="8">
        <v>22652</v>
      </c>
      <c r="I31" s="8">
        <v>22624</v>
      </c>
      <c r="J31" s="8">
        <v>22683</v>
      </c>
      <c r="K31" s="8">
        <v>22636</v>
      </c>
      <c r="L31" s="8">
        <v>22602</v>
      </c>
      <c r="M31" s="8">
        <v>22717</v>
      </c>
      <c r="N31" s="8">
        <f t="shared" ref="N31:N35" si="8">SUM(B31:M31)</f>
        <v>271633</v>
      </c>
      <c r="O31" s="9"/>
      <c r="P31" s="8">
        <f>M31*12</f>
        <v>272604</v>
      </c>
      <c r="Q31" s="8">
        <f>P31-N31</f>
        <v>971</v>
      </c>
      <c r="R31" s="2">
        <f>Q31/N31</f>
        <v>3.5746761255075784E-3</v>
      </c>
      <c r="S31" s="9"/>
    </row>
    <row r="32" spans="1:20" x14ac:dyDescent="0.2">
      <c r="A32" s="14" t="s">
        <v>39</v>
      </c>
      <c r="B32" s="8">
        <v>1</v>
      </c>
      <c r="C32" s="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f t="shared" si="8"/>
        <v>12</v>
      </c>
      <c r="O32" s="9"/>
      <c r="P32" s="8">
        <f>M32*12</f>
        <v>12</v>
      </c>
      <c r="Q32" s="8">
        <f>P32-N32</f>
        <v>0</v>
      </c>
      <c r="S32" s="9"/>
    </row>
    <row r="33" spans="1:19" x14ac:dyDescent="0.2">
      <c r="A33" s="14" t="s">
        <v>40</v>
      </c>
      <c r="B33" s="8">
        <v>6434</v>
      </c>
      <c r="C33" s="8">
        <v>6426</v>
      </c>
      <c r="D33" s="8">
        <v>6431</v>
      </c>
      <c r="E33" s="8">
        <v>6411</v>
      </c>
      <c r="F33" s="8">
        <v>6422</v>
      </c>
      <c r="G33" s="8">
        <v>6406</v>
      </c>
      <c r="H33" s="8">
        <v>6398</v>
      </c>
      <c r="I33" s="8">
        <v>6392</v>
      </c>
      <c r="J33" s="8">
        <v>6389</v>
      </c>
      <c r="K33" s="8">
        <v>6386</v>
      </c>
      <c r="L33" s="8">
        <v>6362</v>
      </c>
      <c r="M33" s="8">
        <v>6408</v>
      </c>
      <c r="N33" s="8">
        <f t="shared" si="8"/>
        <v>76865</v>
      </c>
      <c r="O33" s="9"/>
      <c r="P33" s="8">
        <f>M33*12</f>
        <v>76896</v>
      </c>
      <c r="Q33" s="8">
        <f>P33-N33</f>
        <v>31</v>
      </c>
      <c r="R33" s="2">
        <f>Q33/N33</f>
        <v>4.0330449489364473E-4</v>
      </c>
      <c r="S33" s="9"/>
    </row>
    <row r="34" spans="1:19" x14ac:dyDescent="0.2">
      <c r="A34" s="14" t="s">
        <v>41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8"/>
        <v>0</v>
      </c>
      <c r="O34" s="9"/>
      <c r="P34" s="8">
        <f>M34*12</f>
        <v>0</v>
      </c>
      <c r="Q34" s="8">
        <f>P34-N34</f>
        <v>0</v>
      </c>
      <c r="S34" s="9"/>
    </row>
    <row r="35" spans="1:19" x14ac:dyDescent="0.2">
      <c r="A35" s="15" t="s">
        <v>42</v>
      </c>
      <c r="B35" s="16">
        <v>1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f t="shared" si="8"/>
        <v>12</v>
      </c>
      <c r="O35" s="9"/>
      <c r="P35" s="16">
        <f>M35*12</f>
        <v>12</v>
      </c>
      <c r="Q35" s="16">
        <f>P35-N35</f>
        <v>0</v>
      </c>
      <c r="R35" s="17">
        <f>Q35/N35</f>
        <v>0</v>
      </c>
      <c r="S35" s="9"/>
    </row>
    <row r="36" spans="1:19" x14ac:dyDescent="0.2">
      <c r="A36" s="14" t="s">
        <v>43</v>
      </c>
      <c r="B36" s="8">
        <f t="shared" ref="B36:Q36" si="9">SUM(B31:B35)</f>
        <v>29010</v>
      </c>
      <c r="C36" s="8">
        <f t="shared" si="9"/>
        <v>29054</v>
      </c>
      <c r="D36" s="8">
        <f t="shared" si="9"/>
        <v>29047</v>
      </c>
      <c r="E36" s="8">
        <f t="shared" si="9"/>
        <v>29043</v>
      </c>
      <c r="F36" s="8">
        <f t="shared" si="9"/>
        <v>29093</v>
      </c>
      <c r="G36" s="8">
        <f t="shared" si="9"/>
        <v>29014</v>
      </c>
      <c r="H36" s="8">
        <f t="shared" si="9"/>
        <v>29052</v>
      </c>
      <c r="I36" s="8">
        <f t="shared" si="9"/>
        <v>29018</v>
      </c>
      <c r="J36" s="8">
        <f t="shared" si="9"/>
        <v>29074</v>
      </c>
      <c r="K36" s="8">
        <f t="shared" si="9"/>
        <v>29024</v>
      </c>
      <c r="L36" s="8">
        <f t="shared" si="9"/>
        <v>28966</v>
      </c>
      <c r="M36" s="8">
        <f t="shared" si="9"/>
        <v>29127</v>
      </c>
      <c r="N36" s="8">
        <f t="shared" si="9"/>
        <v>348522</v>
      </c>
      <c r="O36" s="9">
        <f t="shared" si="9"/>
        <v>0</v>
      </c>
      <c r="P36" s="8">
        <f t="shared" si="9"/>
        <v>349524</v>
      </c>
      <c r="Q36" s="8">
        <f t="shared" si="9"/>
        <v>1002</v>
      </c>
      <c r="R36" s="2">
        <f>Q36/N36</f>
        <v>2.8749978480555028E-3</v>
      </c>
      <c r="S36" s="9"/>
    </row>
    <row r="37" spans="1:19" x14ac:dyDescent="0.2">
      <c r="A37" s="1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8"/>
      <c r="Q37" s="8"/>
      <c r="S37" s="9"/>
    </row>
    <row r="38" spans="1:19" x14ac:dyDescent="0.2">
      <c r="A38" s="14" t="s">
        <v>44</v>
      </c>
      <c r="B38" s="8">
        <v>388</v>
      </c>
      <c r="C38" s="8">
        <v>382</v>
      </c>
      <c r="D38" s="8">
        <v>365</v>
      </c>
      <c r="E38" s="8">
        <v>364</v>
      </c>
      <c r="F38" s="8">
        <v>364</v>
      </c>
      <c r="G38" s="8">
        <v>390</v>
      </c>
      <c r="H38" s="8">
        <v>356</v>
      </c>
      <c r="I38" s="8">
        <v>356</v>
      </c>
      <c r="J38" s="8">
        <v>356</v>
      </c>
      <c r="K38" s="8">
        <v>356</v>
      </c>
      <c r="L38" s="8">
        <v>356</v>
      </c>
      <c r="M38" s="8">
        <v>356</v>
      </c>
      <c r="N38" s="8">
        <f t="shared" ref="N38:N39" si="10">SUM(B38:M38)</f>
        <v>4389</v>
      </c>
      <c r="O38" s="9"/>
      <c r="P38" s="8">
        <f>M38*12</f>
        <v>4272</v>
      </c>
      <c r="Q38" s="8">
        <f>P38-N38</f>
        <v>-117</v>
      </c>
      <c r="R38" s="2">
        <f>Q38/N38</f>
        <v>-2.6657552973342446E-2</v>
      </c>
      <c r="S38" s="9"/>
    </row>
    <row r="39" spans="1:19" x14ac:dyDescent="0.2">
      <c r="A39" s="15" t="s">
        <v>45</v>
      </c>
      <c r="B39" s="16">
        <v>582</v>
      </c>
      <c r="C39" s="16">
        <v>582</v>
      </c>
      <c r="D39" s="16">
        <v>582</v>
      </c>
      <c r="E39" s="16">
        <v>581</v>
      </c>
      <c r="F39" s="16">
        <v>581</v>
      </c>
      <c r="G39" s="16">
        <v>581</v>
      </c>
      <c r="H39" s="16">
        <v>581</v>
      </c>
      <c r="I39" s="16">
        <v>581</v>
      </c>
      <c r="J39" s="16">
        <v>585</v>
      </c>
      <c r="K39" s="16">
        <v>590</v>
      </c>
      <c r="L39" s="16">
        <v>581</v>
      </c>
      <c r="M39" s="16">
        <v>580</v>
      </c>
      <c r="N39" s="16">
        <f t="shared" si="10"/>
        <v>6987</v>
      </c>
      <c r="O39" s="9"/>
      <c r="P39" s="16">
        <f>M39*12</f>
        <v>6960</v>
      </c>
      <c r="Q39" s="16">
        <f>P39-N39</f>
        <v>-27</v>
      </c>
      <c r="R39" s="17">
        <f>Q39/N39</f>
        <v>-3.8643194504079004E-3</v>
      </c>
      <c r="S39" s="9"/>
    </row>
    <row r="40" spans="1:19" x14ac:dyDescent="0.2">
      <c r="A40" s="14" t="s">
        <v>46</v>
      </c>
      <c r="B40" s="8">
        <f t="shared" ref="B40:Q40" si="11">SUM(B38:B39)</f>
        <v>970</v>
      </c>
      <c r="C40" s="8">
        <f t="shared" si="11"/>
        <v>964</v>
      </c>
      <c r="D40" s="8">
        <f t="shared" si="11"/>
        <v>947</v>
      </c>
      <c r="E40" s="8">
        <f t="shared" si="11"/>
        <v>945</v>
      </c>
      <c r="F40" s="8">
        <f t="shared" si="11"/>
        <v>945</v>
      </c>
      <c r="G40" s="8">
        <f t="shared" si="11"/>
        <v>971</v>
      </c>
      <c r="H40" s="8">
        <f t="shared" si="11"/>
        <v>937</v>
      </c>
      <c r="I40" s="8">
        <f t="shared" si="11"/>
        <v>937</v>
      </c>
      <c r="J40" s="8">
        <f t="shared" si="11"/>
        <v>941</v>
      </c>
      <c r="K40" s="8">
        <f t="shared" si="11"/>
        <v>946</v>
      </c>
      <c r="L40" s="8">
        <f t="shared" si="11"/>
        <v>937</v>
      </c>
      <c r="M40" s="8">
        <f t="shared" si="11"/>
        <v>936</v>
      </c>
      <c r="N40" s="8">
        <f t="shared" si="11"/>
        <v>11376</v>
      </c>
      <c r="O40" s="9">
        <f t="shared" si="11"/>
        <v>0</v>
      </c>
      <c r="P40" s="8">
        <f>SUM(P38:P39)</f>
        <v>11232</v>
      </c>
      <c r="Q40" s="8">
        <f t="shared" si="11"/>
        <v>-144</v>
      </c>
      <c r="R40" s="2">
        <f>Q40/N40</f>
        <v>-1.2658227848101266E-2</v>
      </c>
      <c r="S40" s="9"/>
    </row>
    <row r="41" spans="1:19" x14ac:dyDescent="0.2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8"/>
      <c r="Q41" s="8"/>
      <c r="S41" s="9"/>
    </row>
    <row r="42" spans="1:19" x14ac:dyDescent="0.2">
      <c r="A42" s="15" t="s">
        <v>47</v>
      </c>
      <c r="B42" s="16">
        <v>498</v>
      </c>
      <c r="C42" s="16">
        <v>498</v>
      </c>
      <c r="D42" s="16">
        <v>501</v>
      </c>
      <c r="E42" s="16">
        <v>496</v>
      </c>
      <c r="F42" s="16">
        <v>502</v>
      </c>
      <c r="G42" s="16">
        <v>498</v>
      </c>
      <c r="H42" s="16">
        <v>497</v>
      </c>
      <c r="I42" s="16">
        <v>497</v>
      </c>
      <c r="J42" s="16">
        <v>497</v>
      </c>
      <c r="K42" s="16">
        <v>495</v>
      </c>
      <c r="L42" s="16">
        <v>496</v>
      </c>
      <c r="M42" s="16">
        <v>500</v>
      </c>
      <c r="N42" s="16">
        <f>SUM(B42:M42)</f>
        <v>5975</v>
      </c>
      <c r="O42" s="9"/>
      <c r="P42" s="16">
        <f>M42*12</f>
        <v>6000</v>
      </c>
      <c r="Q42" s="16">
        <f>P42-N42</f>
        <v>25</v>
      </c>
      <c r="R42" s="17">
        <f>Q42/N42</f>
        <v>4.1841004184100415E-3</v>
      </c>
      <c r="S42" s="9"/>
    </row>
    <row r="43" spans="1:19" x14ac:dyDescent="0.2">
      <c r="A43" s="14" t="s">
        <v>48</v>
      </c>
      <c r="B43" s="8">
        <f t="shared" ref="B43:Q43" si="12">SUM(B42)</f>
        <v>498</v>
      </c>
      <c r="C43" s="8">
        <f t="shared" si="12"/>
        <v>498</v>
      </c>
      <c r="D43" s="8">
        <f t="shared" si="12"/>
        <v>501</v>
      </c>
      <c r="E43" s="8">
        <f t="shared" si="12"/>
        <v>496</v>
      </c>
      <c r="F43" s="8">
        <f t="shared" si="12"/>
        <v>502</v>
      </c>
      <c r="G43" s="8">
        <f t="shared" si="12"/>
        <v>498</v>
      </c>
      <c r="H43" s="8">
        <f t="shared" si="12"/>
        <v>497</v>
      </c>
      <c r="I43" s="8">
        <f t="shared" si="12"/>
        <v>497</v>
      </c>
      <c r="J43" s="8">
        <f t="shared" si="12"/>
        <v>497</v>
      </c>
      <c r="K43" s="8">
        <f t="shared" si="12"/>
        <v>495</v>
      </c>
      <c r="L43" s="8">
        <f t="shared" si="12"/>
        <v>496</v>
      </c>
      <c r="M43" s="8">
        <f t="shared" si="12"/>
        <v>500</v>
      </c>
      <c r="N43" s="8">
        <f t="shared" si="12"/>
        <v>5975</v>
      </c>
      <c r="O43" s="9">
        <f t="shared" si="12"/>
        <v>0</v>
      </c>
      <c r="P43" s="8">
        <f t="shared" si="12"/>
        <v>6000</v>
      </c>
      <c r="Q43" s="8">
        <f t="shared" si="12"/>
        <v>25</v>
      </c>
      <c r="R43" s="2">
        <f>Q43/N43</f>
        <v>4.1841004184100415E-3</v>
      </c>
      <c r="S43" s="9"/>
    </row>
    <row r="44" spans="1:19" x14ac:dyDescent="0.2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8"/>
      <c r="Q44" s="8"/>
      <c r="S44" s="9"/>
    </row>
    <row r="45" spans="1:19" x14ac:dyDescent="0.2">
      <c r="A45" s="15" t="s">
        <v>49</v>
      </c>
      <c r="B45" s="16">
        <v>85</v>
      </c>
      <c r="C45" s="16">
        <v>85</v>
      </c>
      <c r="D45" s="16">
        <v>85</v>
      </c>
      <c r="E45" s="16">
        <v>85</v>
      </c>
      <c r="F45" s="16">
        <v>85</v>
      </c>
      <c r="G45" s="16">
        <v>83</v>
      </c>
      <c r="H45" s="16">
        <v>83</v>
      </c>
      <c r="I45" s="16">
        <v>84</v>
      </c>
      <c r="J45" s="16">
        <v>83</v>
      </c>
      <c r="K45" s="16">
        <v>85</v>
      </c>
      <c r="L45" s="16">
        <v>86</v>
      </c>
      <c r="M45" s="16">
        <v>86</v>
      </c>
      <c r="N45" s="16">
        <f>SUM(B45:M45)</f>
        <v>1015</v>
      </c>
      <c r="O45" s="9"/>
      <c r="P45" s="16">
        <f>M45*12</f>
        <v>1032</v>
      </c>
      <c r="Q45" s="16">
        <f>P45-N45</f>
        <v>17</v>
      </c>
      <c r="R45" s="17">
        <f>Q45/N45</f>
        <v>1.6748768472906402E-2</v>
      </c>
      <c r="S45" s="9"/>
    </row>
    <row r="46" spans="1:19" x14ac:dyDescent="0.2">
      <c r="A46" s="14" t="s">
        <v>50</v>
      </c>
      <c r="B46" s="8">
        <f t="shared" ref="B46:Q46" si="13">SUM(B45)</f>
        <v>85</v>
      </c>
      <c r="C46" s="8">
        <f t="shared" si="13"/>
        <v>85</v>
      </c>
      <c r="D46" s="8">
        <f t="shared" si="13"/>
        <v>85</v>
      </c>
      <c r="E46" s="8">
        <f t="shared" si="13"/>
        <v>85</v>
      </c>
      <c r="F46" s="8">
        <f t="shared" si="13"/>
        <v>85</v>
      </c>
      <c r="G46" s="8">
        <f t="shared" si="13"/>
        <v>83</v>
      </c>
      <c r="H46" s="8">
        <f t="shared" si="13"/>
        <v>83</v>
      </c>
      <c r="I46" s="8">
        <f t="shared" si="13"/>
        <v>84</v>
      </c>
      <c r="J46" s="8">
        <f t="shared" si="13"/>
        <v>83</v>
      </c>
      <c r="K46" s="8">
        <f t="shared" si="13"/>
        <v>85</v>
      </c>
      <c r="L46" s="8">
        <f t="shared" si="13"/>
        <v>86</v>
      </c>
      <c r="M46" s="8">
        <f t="shared" si="13"/>
        <v>86</v>
      </c>
      <c r="N46" s="8">
        <f t="shared" si="13"/>
        <v>1015</v>
      </c>
      <c r="O46" s="9">
        <f t="shared" si="13"/>
        <v>0</v>
      </c>
      <c r="P46" s="8">
        <f t="shared" si="13"/>
        <v>1032</v>
      </c>
      <c r="Q46" s="8">
        <f t="shared" si="13"/>
        <v>17</v>
      </c>
      <c r="R46" s="2">
        <f>Q46/N46</f>
        <v>1.6748768472906402E-2</v>
      </c>
      <c r="S46" s="9"/>
    </row>
    <row r="47" spans="1:19" x14ac:dyDescent="0.2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8"/>
      <c r="Q47" s="8"/>
      <c r="S47" s="9"/>
    </row>
    <row r="48" spans="1:19" x14ac:dyDescent="0.2">
      <c r="A48" s="14" t="s">
        <v>51</v>
      </c>
      <c r="B48" s="8">
        <v>39</v>
      </c>
      <c r="C48" s="8">
        <v>39</v>
      </c>
      <c r="D48" s="8">
        <v>39</v>
      </c>
      <c r="E48" s="8">
        <v>38</v>
      </c>
      <c r="F48" s="8">
        <v>38</v>
      </c>
      <c r="G48" s="8">
        <v>37</v>
      </c>
      <c r="H48" s="8">
        <v>36</v>
      </c>
      <c r="I48" s="8">
        <v>36</v>
      </c>
      <c r="J48" s="8">
        <v>36</v>
      </c>
      <c r="K48" s="8">
        <v>36</v>
      </c>
      <c r="L48" s="8">
        <v>36</v>
      </c>
      <c r="M48" s="8">
        <v>36</v>
      </c>
      <c r="N48" s="8">
        <f t="shared" ref="N48:N49" si="14">SUM(B48:M48)</f>
        <v>446</v>
      </c>
      <c r="O48" s="9"/>
      <c r="P48" s="8">
        <f>M48*12</f>
        <v>432</v>
      </c>
      <c r="Q48" s="8">
        <f>P48-N48</f>
        <v>-14</v>
      </c>
      <c r="R48" s="2">
        <f>Q48/N48</f>
        <v>-3.1390134529147982E-2</v>
      </c>
      <c r="S48" s="9"/>
    </row>
    <row r="49" spans="1:19" x14ac:dyDescent="0.2">
      <c r="A49" s="15" t="s">
        <v>52</v>
      </c>
      <c r="B49" s="16">
        <v>31</v>
      </c>
      <c r="C49" s="16">
        <v>31</v>
      </c>
      <c r="D49" s="16">
        <v>31</v>
      </c>
      <c r="E49" s="16">
        <v>31</v>
      </c>
      <c r="F49" s="16">
        <v>31</v>
      </c>
      <c r="G49" s="16">
        <v>31</v>
      </c>
      <c r="H49" s="16">
        <v>31</v>
      </c>
      <c r="I49" s="16">
        <v>32</v>
      </c>
      <c r="J49" s="16">
        <v>30</v>
      </c>
      <c r="K49" s="16">
        <v>27</v>
      </c>
      <c r="L49" s="16">
        <v>25</v>
      </c>
      <c r="M49" s="16">
        <v>29</v>
      </c>
      <c r="N49" s="16">
        <f t="shared" si="14"/>
        <v>360</v>
      </c>
      <c r="O49" s="9"/>
      <c r="P49" s="16">
        <f>M49*12</f>
        <v>348</v>
      </c>
      <c r="Q49" s="16">
        <f>P49-N49</f>
        <v>-12</v>
      </c>
      <c r="R49" s="17">
        <f>Q49/N49</f>
        <v>-3.3333333333333333E-2</v>
      </c>
      <c r="S49" s="9"/>
    </row>
    <row r="50" spans="1:19" x14ac:dyDescent="0.2">
      <c r="A50" s="14" t="s">
        <v>53</v>
      </c>
      <c r="B50" s="8">
        <f t="shared" ref="B50:Q50" si="15">SUM(B48:B49)</f>
        <v>70</v>
      </c>
      <c r="C50" s="8">
        <f t="shared" si="15"/>
        <v>70</v>
      </c>
      <c r="D50" s="8">
        <f t="shared" si="15"/>
        <v>70</v>
      </c>
      <c r="E50" s="8">
        <f t="shared" si="15"/>
        <v>69</v>
      </c>
      <c r="F50" s="8">
        <f t="shared" si="15"/>
        <v>69</v>
      </c>
      <c r="G50" s="8">
        <f t="shared" si="15"/>
        <v>68</v>
      </c>
      <c r="H50" s="8">
        <f t="shared" si="15"/>
        <v>67</v>
      </c>
      <c r="I50" s="8">
        <f t="shared" si="15"/>
        <v>68</v>
      </c>
      <c r="J50" s="8">
        <f t="shared" si="15"/>
        <v>66</v>
      </c>
      <c r="K50" s="8">
        <f t="shared" si="15"/>
        <v>63</v>
      </c>
      <c r="L50" s="8">
        <f t="shared" si="15"/>
        <v>61</v>
      </c>
      <c r="M50" s="8">
        <f t="shared" si="15"/>
        <v>65</v>
      </c>
      <c r="N50" s="8">
        <f t="shared" si="15"/>
        <v>806</v>
      </c>
      <c r="O50" s="9">
        <f t="shared" si="15"/>
        <v>0</v>
      </c>
      <c r="P50" s="8">
        <f t="shared" si="15"/>
        <v>780</v>
      </c>
      <c r="Q50" s="8">
        <f t="shared" si="15"/>
        <v>-26</v>
      </c>
      <c r="R50" s="2">
        <f>Q50/N50</f>
        <v>-3.2258064516129031E-2</v>
      </c>
      <c r="S50" s="9"/>
    </row>
    <row r="51" spans="1:19" x14ac:dyDescent="0.2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8"/>
      <c r="Q51" s="8"/>
      <c r="S51" s="9"/>
    </row>
    <row r="52" spans="1:19" x14ac:dyDescent="0.2">
      <c r="A52" s="15" t="s">
        <v>54</v>
      </c>
      <c r="B52" s="16">
        <v>138</v>
      </c>
      <c r="C52" s="16">
        <v>138</v>
      </c>
      <c r="D52" s="16">
        <v>138</v>
      </c>
      <c r="E52" s="16">
        <v>138</v>
      </c>
      <c r="F52" s="16">
        <v>138</v>
      </c>
      <c r="G52" s="16">
        <v>138</v>
      </c>
      <c r="H52" s="16">
        <v>138</v>
      </c>
      <c r="I52" s="16">
        <v>139</v>
      </c>
      <c r="J52" s="16">
        <v>142</v>
      </c>
      <c r="K52" s="16">
        <v>142</v>
      </c>
      <c r="L52" s="16">
        <v>141</v>
      </c>
      <c r="M52" s="16">
        <v>142</v>
      </c>
      <c r="N52" s="16">
        <f>SUM(B52:M52)</f>
        <v>1672</v>
      </c>
      <c r="O52" s="9"/>
      <c r="P52" s="16">
        <f>M52*12</f>
        <v>1704</v>
      </c>
      <c r="Q52" s="16">
        <f>P52-N52</f>
        <v>32</v>
      </c>
      <c r="R52" s="17">
        <f>Q52/N52</f>
        <v>1.9138755980861243E-2</v>
      </c>
      <c r="S52" s="9"/>
    </row>
    <row r="53" spans="1:19" x14ac:dyDescent="0.2">
      <c r="A53" s="14" t="s">
        <v>55</v>
      </c>
      <c r="B53" s="8">
        <f t="shared" ref="B53:S53" si="16">SUM(B52)</f>
        <v>138</v>
      </c>
      <c r="C53" s="8">
        <f t="shared" si="16"/>
        <v>138</v>
      </c>
      <c r="D53" s="8">
        <f t="shared" si="16"/>
        <v>138</v>
      </c>
      <c r="E53" s="8">
        <f t="shared" si="16"/>
        <v>138</v>
      </c>
      <c r="F53" s="8">
        <f t="shared" si="16"/>
        <v>138</v>
      </c>
      <c r="G53" s="8">
        <f t="shared" si="16"/>
        <v>138</v>
      </c>
      <c r="H53" s="8">
        <f t="shared" si="16"/>
        <v>138</v>
      </c>
      <c r="I53" s="8">
        <f t="shared" si="16"/>
        <v>139</v>
      </c>
      <c r="J53" s="8">
        <f t="shared" si="16"/>
        <v>142</v>
      </c>
      <c r="K53" s="8">
        <f t="shared" si="16"/>
        <v>142</v>
      </c>
      <c r="L53" s="8">
        <f t="shared" si="16"/>
        <v>141</v>
      </c>
      <c r="M53" s="8">
        <f t="shared" si="16"/>
        <v>142</v>
      </c>
      <c r="N53" s="8">
        <f t="shared" si="16"/>
        <v>1672</v>
      </c>
      <c r="O53" s="9">
        <f t="shared" si="16"/>
        <v>0</v>
      </c>
      <c r="P53" s="8">
        <f t="shared" si="16"/>
        <v>1704</v>
      </c>
      <c r="Q53" s="8">
        <f t="shared" si="16"/>
        <v>32</v>
      </c>
      <c r="R53" s="2">
        <f>Q53/N53</f>
        <v>1.9138755980861243E-2</v>
      </c>
      <c r="S53" s="9">
        <f t="shared" si="16"/>
        <v>0</v>
      </c>
    </row>
    <row r="54" spans="1:19" x14ac:dyDescent="0.2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  <c r="P54" s="8"/>
      <c r="Q54" s="8"/>
      <c r="S54" s="9"/>
    </row>
    <row r="55" spans="1:19" x14ac:dyDescent="0.2">
      <c r="A55" s="14" t="s">
        <v>56</v>
      </c>
      <c r="B55" s="8">
        <v>32</v>
      </c>
      <c r="C55" s="8">
        <v>34</v>
      </c>
      <c r="D55" s="8">
        <v>34</v>
      </c>
      <c r="E55" s="8">
        <v>34</v>
      </c>
      <c r="F55" s="8">
        <v>34</v>
      </c>
      <c r="G55" s="8">
        <v>34</v>
      </c>
      <c r="H55" s="8">
        <v>34</v>
      </c>
      <c r="I55" s="8">
        <v>33</v>
      </c>
      <c r="J55" s="8">
        <v>33</v>
      </c>
      <c r="K55" s="8">
        <v>31</v>
      </c>
      <c r="L55" s="8">
        <v>32</v>
      </c>
      <c r="M55" s="8">
        <v>32</v>
      </c>
      <c r="N55" s="8">
        <f t="shared" ref="N55:N56" si="17">SUM(B55:M55)</f>
        <v>397</v>
      </c>
      <c r="O55" s="9"/>
      <c r="P55" s="8">
        <f>M55*12</f>
        <v>384</v>
      </c>
      <c r="Q55" s="8">
        <f>P55-N55</f>
        <v>-13</v>
      </c>
      <c r="R55" s="2">
        <f>Q55/N55</f>
        <v>-3.2745591939546598E-2</v>
      </c>
      <c r="S55" s="9"/>
    </row>
    <row r="56" spans="1:19" ht="13.5" customHeight="1" x14ac:dyDescent="0.2">
      <c r="A56" s="15" t="s">
        <v>57</v>
      </c>
      <c r="B56" s="16">
        <v>40</v>
      </c>
      <c r="C56" s="16">
        <v>40</v>
      </c>
      <c r="D56" s="16">
        <v>41</v>
      </c>
      <c r="E56" s="16">
        <v>40</v>
      </c>
      <c r="F56" s="16">
        <v>48</v>
      </c>
      <c r="G56" s="16">
        <v>39</v>
      </c>
      <c r="H56" s="16">
        <v>40</v>
      </c>
      <c r="I56" s="16">
        <v>43</v>
      </c>
      <c r="J56" s="16">
        <v>41</v>
      </c>
      <c r="K56" s="16">
        <v>40</v>
      </c>
      <c r="L56" s="16">
        <v>41</v>
      </c>
      <c r="M56" s="16">
        <v>40</v>
      </c>
      <c r="N56" s="16">
        <f t="shared" si="17"/>
        <v>493</v>
      </c>
      <c r="O56" s="9"/>
      <c r="P56" s="16">
        <f>M56*12</f>
        <v>480</v>
      </c>
      <c r="Q56" s="16">
        <f>P56-N56</f>
        <v>-13</v>
      </c>
      <c r="R56" s="17">
        <f>Q56/N56</f>
        <v>-2.6369168356997971E-2</v>
      </c>
      <c r="S56" s="9"/>
    </row>
    <row r="57" spans="1:19" ht="13.5" customHeight="1" x14ac:dyDescent="0.2">
      <c r="A57" s="14" t="s">
        <v>58</v>
      </c>
      <c r="B57" s="8">
        <f t="shared" ref="B57:Q57" si="18">SUM(B55:B56)</f>
        <v>72</v>
      </c>
      <c r="C57" s="8">
        <f t="shared" si="18"/>
        <v>74</v>
      </c>
      <c r="D57" s="8">
        <f t="shared" si="18"/>
        <v>75</v>
      </c>
      <c r="E57" s="8">
        <f t="shared" si="18"/>
        <v>74</v>
      </c>
      <c r="F57" s="8">
        <f t="shared" si="18"/>
        <v>82</v>
      </c>
      <c r="G57" s="8">
        <f t="shared" si="18"/>
        <v>73</v>
      </c>
      <c r="H57" s="8">
        <f t="shared" si="18"/>
        <v>74</v>
      </c>
      <c r="I57" s="8">
        <f t="shared" si="18"/>
        <v>76</v>
      </c>
      <c r="J57" s="8">
        <f t="shared" si="18"/>
        <v>74</v>
      </c>
      <c r="K57" s="8">
        <f t="shared" si="18"/>
        <v>71</v>
      </c>
      <c r="L57" s="8">
        <f t="shared" si="18"/>
        <v>73</v>
      </c>
      <c r="M57" s="8">
        <f t="shared" si="18"/>
        <v>72</v>
      </c>
      <c r="N57" s="8">
        <f t="shared" si="18"/>
        <v>890</v>
      </c>
      <c r="O57" s="9">
        <f t="shared" si="18"/>
        <v>0</v>
      </c>
      <c r="P57" s="8">
        <f t="shared" si="18"/>
        <v>864</v>
      </c>
      <c r="Q57" s="8">
        <f t="shared" si="18"/>
        <v>-26</v>
      </c>
      <c r="R57" s="2">
        <f>Q57/N57</f>
        <v>-2.9213483146067417E-2</v>
      </c>
      <c r="S57" s="9"/>
    </row>
    <row r="58" spans="1:19" x14ac:dyDescent="0.2">
      <c r="A58" s="1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  <c r="P58" s="8"/>
      <c r="Q58" s="8"/>
      <c r="S58" s="9"/>
    </row>
    <row r="59" spans="1:19" x14ac:dyDescent="0.2">
      <c r="A59" s="15" t="s">
        <v>59</v>
      </c>
      <c r="B59" s="16">
        <v>3</v>
      </c>
      <c r="C59" s="16">
        <v>4</v>
      </c>
      <c r="D59" s="16">
        <v>4</v>
      </c>
      <c r="E59" s="16">
        <v>2</v>
      </c>
      <c r="F59" s="16">
        <v>3</v>
      </c>
      <c r="G59" s="16">
        <v>4</v>
      </c>
      <c r="H59" s="16">
        <v>2</v>
      </c>
      <c r="I59" s="16">
        <v>3</v>
      </c>
      <c r="J59" s="16">
        <v>4</v>
      </c>
      <c r="K59" s="16">
        <v>3</v>
      </c>
      <c r="L59" s="16">
        <v>2</v>
      </c>
      <c r="M59" s="16">
        <v>3</v>
      </c>
      <c r="N59" s="16">
        <f t="shared" ref="N59" si="19">SUM(B59:M59)</f>
        <v>37</v>
      </c>
      <c r="O59" s="9"/>
      <c r="P59" s="16">
        <f>M59*12</f>
        <v>36</v>
      </c>
      <c r="Q59" s="16">
        <f>P59-N59</f>
        <v>-1</v>
      </c>
      <c r="R59" s="17">
        <f>Q59/N59</f>
        <v>-2.7027027027027029E-2</v>
      </c>
      <c r="S59" s="9"/>
    </row>
    <row r="60" spans="1:19" x14ac:dyDescent="0.2">
      <c r="A60" s="14" t="s">
        <v>60</v>
      </c>
      <c r="B60" s="8">
        <f t="shared" ref="B60:Q60" si="20">SUM(B59)</f>
        <v>3</v>
      </c>
      <c r="C60" s="8">
        <f t="shared" si="20"/>
        <v>4</v>
      </c>
      <c r="D60" s="8">
        <f t="shared" si="20"/>
        <v>4</v>
      </c>
      <c r="E60" s="8">
        <f t="shared" si="20"/>
        <v>2</v>
      </c>
      <c r="F60" s="8">
        <f t="shared" si="20"/>
        <v>3</v>
      </c>
      <c r="G60" s="8">
        <f t="shared" si="20"/>
        <v>4</v>
      </c>
      <c r="H60" s="8">
        <f t="shared" si="20"/>
        <v>2</v>
      </c>
      <c r="I60" s="8">
        <f t="shared" si="20"/>
        <v>3</v>
      </c>
      <c r="J60" s="8">
        <f t="shared" si="20"/>
        <v>4</v>
      </c>
      <c r="K60" s="8">
        <f t="shared" si="20"/>
        <v>3</v>
      </c>
      <c r="L60" s="8">
        <f t="shared" si="20"/>
        <v>2</v>
      </c>
      <c r="M60" s="8">
        <f t="shared" si="20"/>
        <v>3</v>
      </c>
      <c r="N60" s="8">
        <f t="shared" si="20"/>
        <v>37</v>
      </c>
      <c r="O60" s="9">
        <f t="shared" si="20"/>
        <v>0</v>
      </c>
      <c r="P60" s="8">
        <f t="shared" si="20"/>
        <v>36</v>
      </c>
      <c r="Q60" s="8">
        <f t="shared" si="20"/>
        <v>-1</v>
      </c>
      <c r="R60" s="2">
        <f>Q60/N60</f>
        <v>-2.7027027027027029E-2</v>
      </c>
      <c r="S60" s="9"/>
    </row>
    <row r="61" spans="1:19" x14ac:dyDescent="0.2">
      <c r="A61" s="1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8"/>
      <c r="Q61" s="8"/>
      <c r="S61" s="9"/>
    </row>
    <row r="62" spans="1:19" x14ac:dyDescent="0.2">
      <c r="A62" s="18" t="s">
        <v>61</v>
      </c>
      <c r="B62" s="19">
        <f>B36+B40+B43+B46+B50+B53+B57+B60</f>
        <v>30846</v>
      </c>
      <c r="C62" s="19">
        <f t="shared" ref="C62:Q62" si="21">C36+C40+C43+C46+C50+C53+C57+C60</f>
        <v>30887</v>
      </c>
      <c r="D62" s="19">
        <f t="shared" si="21"/>
        <v>30867</v>
      </c>
      <c r="E62" s="19">
        <f t="shared" si="21"/>
        <v>30852</v>
      </c>
      <c r="F62" s="19">
        <f t="shared" si="21"/>
        <v>30917</v>
      </c>
      <c r="G62" s="19">
        <f t="shared" si="21"/>
        <v>30849</v>
      </c>
      <c r="H62" s="19">
        <f t="shared" si="21"/>
        <v>30850</v>
      </c>
      <c r="I62" s="19">
        <f t="shared" si="21"/>
        <v>30822</v>
      </c>
      <c r="J62" s="19">
        <f t="shared" si="21"/>
        <v>30881</v>
      </c>
      <c r="K62" s="19">
        <f t="shared" si="21"/>
        <v>30829</v>
      </c>
      <c r="L62" s="19">
        <f t="shared" si="21"/>
        <v>30762</v>
      </c>
      <c r="M62" s="19">
        <f t="shared" si="21"/>
        <v>30931</v>
      </c>
      <c r="N62" s="19">
        <f t="shared" si="21"/>
        <v>370293</v>
      </c>
      <c r="O62" s="20">
        <f t="shared" si="21"/>
        <v>0</v>
      </c>
      <c r="P62" s="19">
        <f t="shared" si="21"/>
        <v>371172</v>
      </c>
      <c r="Q62" s="19">
        <f t="shared" si="21"/>
        <v>879</v>
      </c>
      <c r="R62" s="21">
        <f>Q62/N62</f>
        <v>2.3737958859605772E-3</v>
      </c>
      <c r="S62" s="20"/>
    </row>
    <row r="63" spans="1:19" x14ac:dyDescent="0.2">
      <c r="A63" s="1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8"/>
      <c r="Q63" s="8"/>
      <c r="S63" s="9"/>
    </row>
    <row r="64" spans="1:19" x14ac:dyDescent="0.2">
      <c r="A64" s="14" t="s">
        <v>62</v>
      </c>
      <c r="B64" s="8">
        <v>352</v>
      </c>
      <c r="C64" s="8">
        <v>352</v>
      </c>
      <c r="D64" s="8">
        <v>348</v>
      </c>
      <c r="E64" s="8">
        <v>350</v>
      </c>
      <c r="F64" s="8">
        <v>347</v>
      </c>
      <c r="G64" s="8">
        <v>351</v>
      </c>
      <c r="H64" s="8">
        <v>352</v>
      </c>
      <c r="I64" s="8">
        <v>354</v>
      </c>
      <c r="J64" s="8">
        <v>359</v>
      </c>
      <c r="K64" s="8">
        <v>357</v>
      </c>
      <c r="L64" s="8">
        <v>357</v>
      </c>
      <c r="M64" s="8">
        <v>357</v>
      </c>
      <c r="N64" s="8">
        <f t="shared" ref="N64:N65" si="22">SUM(B64:M64)</f>
        <v>4236</v>
      </c>
      <c r="O64" s="9"/>
      <c r="P64" s="8">
        <f>M64*12</f>
        <v>4284</v>
      </c>
      <c r="Q64" s="8">
        <f>P64-N64</f>
        <v>48</v>
      </c>
      <c r="R64" s="2">
        <f>Q64/N64</f>
        <v>1.1331444759206799E-2</v>
      </c>
      <c r="S64" s="9"/>
    </row>
    <row r="65" spans="1:19" x14ac:dyDescent="0.2">
      <c r="A65" s="15" t="s">
        <v>63</v>
      </c>
      <c r="B65" s="16">
        <v>7</v>
      </c>
      <c r="C65" s="16">
        <v>7</v>
      </c>
      <c r="D65" s="16">
        <v>7</v>
      </c>
      <c r="E65" s="16">
        <v>7</v>
      </c>
      <c r="F65" s="16">
        <v>7</v>
      </c>
      <c r="G65" s="16">
        <v>7</v>
      </c>
      <c r="H65" s="16">
        <v>7</v>
      </c>
      <c r="I65" s="16">
        <v>7</v>
      </c>
      <c r="J65" s="16">
        <v>7</v>
      </c>
      <c r="K65" s="16">
        <v>7</v>
      </c>
      <c r="L65" s="16">
        <v>7</v>
      </c>
      <c r="M65" s="16">
        <v>7</v>
      </c>
      <c r="N65" s="16">
        <f t="shared" si="22"/>
        <v>84</v>
      </c>
      <c r="O65" s="9"/>
      <c r="P65" s="16">
        <f>M65*12</f>
        <v>84</v>
      </c>
      <c r="Q65" s="16">
        <f>P65-N65</f>
        <v>0</v>
      </c>
      <c r="R65" s="17">
        <f>Q65/N65</f>
        <v>0</v>
      </c>
      <c r="S65" s="9"/>
    </row>
    <row r="66" spans="1:19" x14ac:dyDescent="0.2">
      <c r="A66" s="14" t="s">
        <v>64</v>
      </c>
      <c r="B66" s="8">
        <f t="shared" ref="B66:Q66" si="23">SUM(B64:B65)</f>
        <v>359</v>
      </c>
      <c r="C66" s="8">
        <f t="shared" si="23"/>
        <v>359</v>
      </c>
      <c r="D66" s="8">
        <f t="shared" si="23"/>
        <v>355</v>
      </c>
      <c r="E66" s="8">
        <f t="shared" si="23"/>
        <v>357</v>
      </c>
      <c r="F66" s="8">
        <f t="shared" si="23"/>
        <v>354</v>
      </c>
      <c r="G66" s="8">
        <f t="shared" si="23"/>
        <v>358</v>
      </c>
      <c r="H66" s="8">
        <f t="shared" si="23"/>
        <v>359</v>
      </c>
      <c r="I66" s="8">
        <f t="shared" si="23"/>
        <v>361</v>
      </c>
      <c r="J66" s="8">
        <f t="shared" si="23"/>
        <v>366</v>
      </c>
      <c r="K66" s="8">
        <f t="shared" si="23"/>
        <v>364</v>
      </c>
      <c r="L66" s="8">
        <f t="shared" si="23"/>
        <v>364</v>
      </c>
      <c r="M66" s="8">
        <f t="shared" si="23"/>
        <v>364</v>
      </c>
      <c r="N66" s="8">
        <f t="shared" si="23"/>
        <v>4320</v>
      </c>
      <c r="O66" s="9">
        <f t="shared" si="23"/>
        <v>0</v>
      </c>
      <c r="P66" s="8">
        <f t="shared" si="23"/>
        <v>4368</v>
      </c>
      <c r="Q66" s="8">
        <f t="shared" si="23"/>
        <v>48</v>
      </c>
      <c r="R66" s="2">
        <f>Q66/N66</f>
        <v>1.1111111111111112E-2</v>
      </c>
      <c r="S66" s="9"/>
    </row>
    <row r="67" spans="1:19" x14ac:dyDescent="0.2">
      <c r="A67" s="1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8"/>
      <c r="Q67" s="8"/>
      <c r="S67" s="9"/>
    </row>
    <row r="68" spans="1:19" x14ac:dyDescent="0.2">
      <c r="A68" s="15" t="s">
        <v>65</v>
      </c>
      <c r="B68" s="16">
        <v>7</v>
      </c>
      <c r="C68" s="16">
        <v>7</v>
      </c>
      <c r="D68" s="16">
        <v>7</v>
      </c>
      <c r="E68" s="16">
        <v>7</v>
      </c>
      <c r="F68" s="16">
        <v>7</v>
      </c>
      <c r="G68" s="16">
        <v>7</v>
      </c>
      <c r="H68" s="16">
        <v>7</v>
      </c>
      <c r="I68" s="16">
        <v>7</v>
      </c>
      <c r="J68" s="16">
        <v>7</v>
      </c>
      <c r="K68" s="16">
        <v>7</v>
      </c>
      <c r="L68" s="16">
        <v>7</v>
      </c>
      <c r="M68" s="16">
        <v>7</v>
      </c>
      <c r="N68" s="16">
        <f>SUM(B68:M68)</f>
        <v>84</v>
      </c>
      <c r="O68" s="9"/>
      <c r="P68" s="16">
        <f>M68*12</f>
        <v>84</v>
      </c>
      <c r="Q68" s="16">
        <f>P68-N68</f>
        <v>0</v>
      </c>
      <c r="R68" s="17">
        <f>Q68/N68</f>
        <v>0</v>
      </c>
      <c r="S68" s="9"/>
    </row>
    <row r="69" spans="1:19" x14ac:dyDescent="0.2">
      <c r="A69" s="14" t="s">
        <v>66</v>
      </c>
      <c r="B69" s="8">
        <f t="shared" ref="B69:Q69" si="24">SUM(B68)</f>
        <v>7</v>
      </c>
      <c r="C69" s="8">
        <f t="shared" si="24"/>
        <v>7</v>
      </c>
      <c r="D69" s="8">
        <f t="shared" si="24"/>
        <v>7</v>
      </c>
      <c r="E69" s="8">
        <f t="shared" si="24"/>
        <v>7</v>
      </c>
      <c r="F69" s="8">
        <f t="shared" si="24"/>
        <v>7</v>
      </c>
      <c r="G69" s="8">
        <f t="shared" si="24"/>
        <v>7</v>
      </c>
      <c r="H69" s="8">
        <f t="shared" si="24"/>
        <v>7</v>
      </c>
      <c r="I69" s="8">
        <f t="shared" si="24"/>
        <v>7</v>
      </c>
      <c r="J69" s="8">
        <f t="shared" si="24"/>
        <v>7</v>
      </c>
      <c r="K69" s="8">
        <f t="shared" si="24"/>
        <v>7</v>
      </c>
      <c r="L69" s="8">
        <f t="shared" si="24"/>
        <v>7</v>
      </c>
      <c r="M69" s="8">
        <f t="shared" si="24"/>
        <v>7</v>
      </c>
      <c r="N69" s="8">
        <f t="shared" si="24"/>
        <v>84</v>
      </c>
      <c r="O69" s="9">
        <f t="shared" si="24"/>
        <v>0</v>
      </c>
      <c r="P69" s="8">
        <f t="shared" si="24"/>
        <v>84</v>
      </c>
      <c r="Q69" s="8">
        <f t="shared" si="24"/>
        <v>0</v>
      </c>
      <c r="R69" s="2">
        <f>Q69/N69</f>
        <v>0</v>
      </c>
      <c r="S69" s="9"/>
    </row>
    <row r="70" spans="1:19" x14ac:dyDescent="0.2">
      <c r="A70" s="1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  <c r="P70" s="8"/>
      <c r="Q70" s="8"/>
      <c r="S70" s="9"/>
    </row>
    <row r="71" spans="1:19" x14ac:dyDescent="0.2">
      <c r="A71" s="15" t="s">
        <v>67</v>
      </c>
      <c r="B71" s="16">
        <v>3</v>
      </c>
      <c r="C71" s="16">
        <v>5</v>
      </c>
      <c r="D71" s="16">
        <v>4</v>
      </c>
      <c r="E71" s="16">
        <v>4</v>
      </c>
      <c r="F71" s="16">
        <v>4</v>
      </c>
      <c r="G71" s="16">
        <v>4</v>
      </c>
      <c r="H71" s="16">
        <v>4</v>
      </c>
      <c r="I71" s="16">
        <v>4</v>
      </c>
      <c r="J71" s="16">
        <v>4</v>
      </c>
      <c r="K71" s="16">
        <v>4</v>
      </c>
      <c r="L71" s="16">
        <v>5</v>
      </c>
      <c r="M71" s="16">
        <v>5</v>
      </c>
      <c r="N71" s="16">
        <f>SUM(B71:M71)</f>
        <v>50</v>
      </c>
      <c r="O71" s="9"/>
      <c r="P71" s="16">
        <f>M71*12</f>
        <v>60</v>
      </c>
      <c r="Q71" s="16">
        <f>P71-N71</f>
        <v>10</v>
      </c>
      <c r="R71" s="17">
        <f>Q71/N71</f>
        <v>0.2</v>
      </c>
      <c r="S71" s="9"/>
    </row>
    <row r="72" spans="1:19" x14ac:dyDescent="0.2">
      <c r="A72" s="14" t="s">
        <v>68</v>
      </c>
      <c r="B72" s="8">
        <f t="shared" ref="B72:Q72" si="25">SUM(B71)</f>
        <v>3</v>
      </c>
      <c r="C72" s="8">
        <f t="shared" si="25"/>
        <v>5</v>
      </c>
      <c r="D72" s="8">
        <f t="shared" si="25"/>
        <v>4</v>
      </c>
      <c r="E72" s="8">
        <f t="shared" si="25"/>
        <v>4</v>
      </c>
      <c r="F72" s="8">
        <f t="shared" si="25"/>
        <v>4</v>
      </c>
      <c r="G72" s="8">
        <f t="shared" si="25"/>
        <v>4</v>
      </c>
      <c r="H72" s="8">
        <f t="shared" si="25"/>
        <v>4</v>
      </c>
      <c r="I72" s="8">
        <f t="shared" si="25"/>
        <v>4</v>
      </c>
      <c r="J72" s="8">
        <f t="shared" si="25"/>
        <v>4</v>
      </c>
      <c r="K72" s="8">
        <f t="shared" si="25"/>
        <v>4</v>
      </c>
      <c r="L72" s="8">
        <f t="shared" si="25"/>
        <v>5</v>
      </c>
      <c r="M72" s="8">
        <f t="shared" si="25"/>
        <v>5</v>
      </c>
      <c r="N72" s="8">
        <f t="shared" si="25"/>
        <v>50</v>
      </c>
      <c r="O72" s="9">
        <f t="shared" si="25"/>
        <v>0</v>
      </c>
      <c r="P72" s="8">
        <f t="shared" si="25"/>
        <v>60</v>
      </c>
      <c r="Q72" s="8">
        <f t="shared" si="25"/>
        <v>10</v>
      </c>
      <c r="R72" s="2">
        <f>Q72/N72</f>
        <v>0.2</v>
      </c>
      <c r="S72" s="9"/>
    </row>
    <row r="73" spans="1:19" x14ac:dyDescent="0.2">
      <c r="A73" s="1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8"/>
      <c r="Q73" s="8"/>
      <c r="S73" s="9"/>
    </row>
    <row r="74" spans="1:19" x14ac:dyDescent="0.2">
      <c r="A74" s="15" t="s">
        <v>69</v>
      </c>
      <c r="B74" s="16">
        <v>2</v>
      </c>
      <c r="C74" s="16">
        <v>2</v>
      </c>
      <c r="D74" s="16">
        <v>2</v>
      </c>
      <c r="E74" s="16">
        <v>2</v>
      </c>
      <c r="F74" s="16">
        <v>2</v>
      </c>
      <c r="G74" s="16">
        <v>2</v>
      </c>
      <c r="H74" s="16">
        <v>2</v>
      </c>
      <c r="I74" s="16">
        <v>1</v>
      </c>
      <c r="J74" s="16">
        <v>2</v>
      </c>
      <c r="K74" s="16">
        <v>3</v>
      </c>
      <c r="L74" s="16">
        <v>2</v>
      </c>
      <c r="M74" s="16">
        <v>2</v>
      </c>
      <c r="N74" s="16">
        <f>SUM(B74:M74)</f>
        <v>24</v>
      </c>
      <c r="O74" s="9"/>
      <c r="P74" s="16">
        <f>M74*12</f>
        <v>24</v>
      </c>
      <c r="Q74" s="16">
        <f>P74-N74</f>
        <v>0</v>
      </c>
      <c r="R74" s="17">
        <f>Q74/N74</f>
        <v>0</v>
      </c>
      <c r="S74" s="9"/>
    </row>
    <row r="75" spans="1:19" x14ac:dyDescent="0.2">
      <c r="A75" s="14" t="s">
        <v>70</v>
      </c>
      <c r="B75" s="8">
        <f t="shared" ref="B75:Q75" si="26">SUM(B74)</f>
        <v>2</v>
      </c>
      <c r="C75" s="8">
        <f t="shared" si="26"/>
        <v>2</v>
      </c>
      <c r="D75" s="8">
        <f t="shared" si="26"/>
        <v>2</v>
      </c>
      <c r="E75" s="8">
        <f t="shared" si="26"/>
        <v>2</v>
      </c>
      <c r="F75" s="8">
        <f t="shared" si="26"/>
        <v>2</v>
      </c>
      <c r="G75" s="8">
        <f t="shared" si="26"/>
        <v>2</v>
      </c>
      <c r="H75" s="8">
        <f t="shared" si="26"/>
        <v>2</v>
      </c>
      <c r="I75" s="8">
        <f t="shared" si="26"/>
        <v>1</v>
      </c>
      <c r="J75" s="8">
        <f t="shared" si="26"/>
        <v>2</v>
      </c>
      <c r="K75" s="8">
        <f t="shared" si="26"/>
        <v>3</v>
      </c>
      <c r="L75" s="8">
        <f t="shared" si="26"/>
        <v>2</v>
      </c>
      <c r="M75" s="8">
        <f t="shared" si="26"/>
        <v>2</v>
      </c>
      <c r="N75" s="8">
        <f>SUM(N74)</f>
        <v>24</v>
      </c>
      <c r="O75" s="9">
        <f t="shared" si="26"/>
        <v>0</v>
      </c>
      <c r="P75" s="8">
        <f t="shared" si="26"/>
        <v>24</v>
      </c>
      <c r="Q75" s="8">
        <f t="shared" si="26"/>
        <v>0</v>
      </c>
      <c r="R75" s="2">
        <f>Q75/N75</f>
        <v>0</v>
      </c>
      <c r="S75" s="9"/>
    </row>
    <row r="76" spans="1:19" x14ac:dyDescent="0.2">
      <c r="A76" s="1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  <c r="P76" s="8"/>
      <c r="Q76" s="8"/>
      <c r="S76" s="9"/>
    </row>
    <row r="77" spans="1:19" x14ac:dyDescent="0.2">
      <c r="A77" s="14" t="s">
        <v>71</v>
      </c>
      <c r="B77" s="8">
        <v>64</v>
      </c>
      <c r="C77" s="8">
        <v>64</v>
      </c>
      <c r="D77" s="8">
        <v>63</v>
      </c>
      <c r="E77" s="8">
        <v>64</v>
      </c>
      <c r="F77" s="8">
        <v>62</v>
      </c>
      <c r="G77" s="8">
        <v>66</v>
      </c>
      <c r="H77" s="8">
        <v>66</v>
      </c>
      <c r="I77" s="8">
        <v>65</v>
      </c>
      <c r="J77" s="8">
        <v>69</v>
      </c>
      <c r="K77" s="8">
        <v>70</v>
      </c>
      <c r="L77" s="8">
        <v>68</v>
      </c>
      <c r="M77" s="8">
        <v>68</v>
      </c>
      <c r="N77" s="8">
        <f t="shared" ref="N77:N78" si="27">SUM(B77:M77)</f>
        <v>789</v>
      </c>
      <c r="O77" s="9"/>
      <c r="P77" s="8">
        <f>M77*12</f>
        <v>816</v>
      </c>
      <c r="Q77" s="8">
        <f>P77-N77</f>
        <v>27</v>
      </c>
      <c r="R77" s="2">
        <f>Q77/N77</f>
        <v>3.4220532319391636E-2</v>
      </c>
      <c r="S77" s="9"/>
    </row>
    <row r="78" spans="1:19" x14ac:dyDescent="0.2">
      <c r="A78" s="15" t="s">
        <v>72</v>
      </c>
      <c r="B78" s="16">
        <v>1</v>
      </c>
      <c r="C78" s="16">
        <v>1</v>
      </c>
      <c r="D78" s="16">
        <v>1</v>
      </c>
      <c r="E78" s="16">
        <v>1</v>
      </c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f t="shared" si="27"/>
        <v>12</v>
      </c>
      <c r="O78" s="9"/>
      <c r="P78" s="16">
        <f>M78*12</f>
        <v>12</v>
      </c>
      <c r="Q78" s="16">
        <f>P78-N78</f>
        <v>0</v>
      </c>
      <c r="R78" s="17">
        <f>Q78/N78</f>
        <v>0</v>
      </c>
      <c r="S78" s="9"/>
    </row>
    <row r="79" spans="1:19" x14ac:dyDescent="0.2">
      <c r="A79" s="14" t="s">
        <v>73</v>
      </c>
      <c r="B79" s="8">
        <f t="shared" ref="B79:Q79" si="28">SUM(B77:B78)</f>
        <v>65</v>
      </c>
      <c r="C79" s="8">
        <f t="shared" si="28"/>
        <v>65</v>
      </c>
      <c r="D79" s="8">
        <f t="shared" si="28"/>
        <v>64</v>
      </c>
      <c r="E79" s="8">
        <f t="shared" si="28"/>
        <v>65</v>
      </c>
      <c r="F79" s="8">
        <f t="shared" si="28"/>
        <v>63</v>
      </c>
      <c r="G79" s="8">
        <f t="shared" si="28"/>
        <v>67</v>
      </c>
      <c r="H79" s="8">
        <f t="shared" si="28"/>
        <v>67</v>
      </c>
      <c r="I79" s="8">
        <f t="shared" si="28"/>
        <v>66</v>
      </c>
      <c r="J79" s="8">
        <f t="shared" si="28"/>
        <v>70</v>
      </c>
      <c r="K79" s="8">
        <f t="shared" si="28"/>
        <v>71</v>
      </c>
      <c r="L79" s="8">
        <f t="shared" si="28"/>
        <v>69</v>
      </c>
      <c r="M79" s="8">
        <f t="shared" si="28"/>
        <v>69</v>
      </c>
      <c r="N79" s="8">
        <f t="shared" si="28"/>
        <v>801</v>
      </c>
      <c r="O79" s="9">
        <f t="shared" si="28"/>
        <v>0</v>
      </c>
      <c r="P79" s="8">
        <f t="shared" si="28"/>
        <v>828</v>
      </c>
      <c r="Q79" s="8">
        <f t="shared" si="28"/>
        <v>27</v>
      </c>
      <c r="R79" s="2">
        <f>Q79/N79</f>
        <v>3.3707865168539325E-2</v>
      </c>
      <c r="S79" s="9"/>
    </row>
    <row r="80" spans="1:19" x14ac:dyDescent="0.2">
      <c r="A80" s="1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8"/>
      <c r="Q80" s="8"/>
      <c r="S80" s="9"/>
    </row>
    <row r="81" spans="1:19" x14ac:dyDescent="0.2">
      <c r="A81" s="15" t="s">
        <v>74</v>
      </c>
      <c r="B81" s="16">
        <v>7</v>
      </c>
      <c r="C81" s="16">
        <v>7</v>
      </c>
      <c r="D81" s="16">
        <v>7</v>
      </c>
      <c r="E81" s="16">
        <v>6</v>
      </c>
      <c r="F81" s="16">
        <v>6</v>
      </c>
      <c r="G81" s="16">
        <v>6</v>
      </c>
      <c r="H81" s="16">
        <v>6</v>
      </c>
      <c r="I81" s="16">
        <v>6</v>
      </c>
      <c r="J81" s="16">
        <v>6</v>
      </c>
      <c r="K81" s="16">
        <v>7</v>
      </c>
      <c r="L81" s="16">
        <v>7</v>
      </c>
      <c r="M81" s="16">
        <v>7</v>
      </c>
      <c r="N81" s="16">
        <f>SUM(B81:M81)</f>
        <v>78</v>
      </c>
      <c r="O81" s="9"/>
      <c r="P81" s="16">
        <f>M81*12</f>
        <v>84</v>
      </c>
      <c r="Q81" s="16">
        <f>P81-N81</f>
        <v>6</v>
      </c>
      <c r="R81" s="17">
        <f>Q81/N81</f>
        <v>7.6923076923076927E-2</v>
      </c>
      <c r="S81" s="9"/>
    </row>
    <row r="82" spans="1:19" x14ac:dyDescent="0.2">
      <c r="A82" s="14" t="s">
        <v>75</v>
      </c>
      <c r="B82" s="8">
        <f t="shared" ref="B82:Q82" si="29">SUM(B81)</f>
        <v>7</v>
      </c>
      <c r="C82" s="8">
        <f t="shared" si="29"/>
        <v>7</v>
      </c>
      <c r="D82" s="8">
        <f t="shared" si="29"/>
        <v>7</v>
      </c>
      <c r="E82" s="8">
        <f t="shared" si="29"/>
        <v>6</v>
      </c>
      <c r="F82" s="8">
        <f t="shared" si="29"/>
        <v>6</v>
      </c>
      <c r="G82" s="8">
        <f t="shared" si="29"/>
        <v>6</v>
      </c>
      <c r="H82" s="8">
        <f t="shared" si="29"/>
        <v>6</v>
      </c>
      <c r="I82" s="8">
        <f t="shared" si="29"/>
        <v>6</v>
      </c>
      <c r="J82" s="8">
        <f t="shared" si="29"/>
        <v>6</v>
      </c>
      <c r="K82" s="8">
        <f t="shared" si="29"/>
        <v>7</v>
      </c>
      <c r="L82" s="8">
        <f t="shared" si="29"/>
        <v>7</v>
      </c>
      <c r="M82" s="8">
        <f t="shared" si="29"/>
        <v>7</v>
      </c>
      <c r="N82" s="8">
        <f t="shared" si="29"/>
        <v>78</v>
      </c>
      <c r="O82" s="9">
        <f t="shared" si="29"/>
        <v>0</v>
      </c>
      <c r="P82" s="8">
        <f t="shared" si="29"/>
        <v>84</v>
      </c>
      <c r="Q82" s="8">
        <f t="shared" si="29"/>
        <v>6</v>
      </c>
      <c r="R82" s="2">
        <f>Q82/N82</f>
        <v>7.6923076923076927E-2</v>
      </c>
      <c r="S82" s="9"/>
    </row>
    <row r="83" spans="1:19" x14ac:dyDescent="0.2">
      <c r="A83" s="1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8"/>
      <c r="Q83" s="8"/>
      <c r="S83" s="9"/>
    </row>
    <row r="84" spans="1:19" x14ac:dyDescent="0.2">
      <c r="A84" s="15" t="s">
        <v>76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f>SUM(B84:M84)</f>
        <v>0</v>
      </c>
      <c r="O84" s="9"/>
      <c r="P84" s="16">
        <f>M84*12</f>
        <v>0</v>
      </c>
      <c r="Q84" s="16">
        <f>P84-N84</f>
        <v>0</v>
      </c>
      <c r="R84" s="17">
        <v>0</v>
      </c>
      <c r="S84" s="9"/>
    </row>
    <row r="85" spans="1:19" x14ac:dyDescent="0.2">
      <c r="A85" s="14" t="s">
        <v>77</v>
      </c>
      <c r="B85" s="8">
        <f t="shared" ref="B85:Q85" si="30">SUM(B84)</f>
        <v>0</v>
      </c>
      <c r="C85" s="8">
        <f t="shared" si="30"/>
        <v>0</v>
      </c>
      <c r="D85" s="8">
        <f t="shared" si="30"/>
        <v>0</v>
      </c>
      <c r="E85" s="8">
        <f t="shared" si="30"/>
        <v>0</v>
      </c>
      <c r="F85" s="8">
        <f t="shared" si="30"/>
        <v>0</v>
      </c>
      <c r="G85" s="8">
        <f t="shared" si="30"/>
        <v>0</v>
      </c>
      <c r="H85" s="8">
        <f t="shared" si="30"/>
        <v>0</v>
      </c>
      <c r="I85" s="8">
        <f t="shared" si="30"/>
        <v>0</v>
      </c>
      <c r="J85" s="8">
        <f t="shared" si="30"/>
        <v>0</v>
      </c>
      <c r="K85" s="8">
        <f t="shared" si="30"/>
        <v>0</v>
      </c>
      <c r="L85" s="8">
        <f t="shared" si="30"/>
        <v>0</v>
      </c>
      <c r="M85" s="8">
        <f t="shared" si="30"/>
        <v>0</v>
      </c>
      <c r="N85" s="8">
        <f t="shared" si="30"/>
        <v>0</v>
      </c>
      <c r="O85" s="9">
        <f t="shared" si="30"/>
        <v>0</v>
      </c>
      <c r="P85" s="8">
        <f t="shared" si="30"/>
        <v>0</v>
      </c>
      <c r="Q85" s="8">
        <f t="shared" si="30"/>
        <v>0</v>
      </c>
      <c r="R85" s="2">
        <v>0</v>
      </c>
      <c r="S85" s="9"/>
    </row>
    <row r="86" spans="1:19" x14ac:dyDescent="0.2">
      <c r="A86" s="1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9"/>
      <c r="P86" s="8"/>
      <c r="Q86" s="8"/>
      <c r="S86" s="9"/>
    </row>
    <row r="87" spans="1:19" x14ac:dyDescent="0.2">
      <c r="A87" s="18" t="s">
        <v>78</v>
      </c>
      <c r="B87" s="19">
        <f>B66+B69+B72+B75+B79+B82+B85</f>
        <v>443</v>
      </c>
      <c r="C87" s="19">
        <f t="shared" ref="C87:Q87" si="31">C66+C69+C72+C75+C79+C82+C85</f>
        <v>445</v>
      </c>
      <c r="D87" s="19">
        <f t="shared" si="31"/>
        <v>439</v>
      </c>
      <c r="E87" s="19">
        <f t="shared" si="31"/>
        <v>441</v>
      </c>
      <c r="F87" s="19">
        <f t="shared" si="31"/>
        <v>436</v>
      </c>
      <c r="G87" s="19">
        <f t="shared" si="31"/>
        <v>444</v>
      </c>
      <c r="H87" s="19">
        <f t="shared" si="31"/>
        <v>445</v>
      </c>
      <c r="I87" s="19">
        <f t="shared" si="31"/>
        <v>445</v>
      </c>
      <c r="J87" s="19">
        <f t="shared" si="31"/>
        <v>455</v>
      </c>
      <c r="K87" s="19">
        <f t="shared" si="31"/>
        <v>456</v>
      </c>
      <c r="L87" s="19">
        <f t="shared" si="31"/>
        <v>454</v>
      </c>
      <c r="M87" s="19">
        <f>M66+M69+M72+M75+M79+M82+M85</f>
        <v>454</v>
      </c>
      <c r="N87" s="19">
        <f t="shared" si="31"/>
        <v>5357</v>
      </c>
      <c r="O87" s="20">
        <f t="shared" si="31"/>
        <v>0</v>
      </c>
      <c r="P87" s="19">
        <f t="shared" si="31"/>
        <v>5448</v>
      </c>
      <c r="Q87" s="19">
        <f t="shared" si="31"/>
        <v>91</v>
      </c>
      <c r="R87" s="21">
        <f>Q87/N87</f>
        <v>1.6987119656524174E-2</v>
      </c>
      <c r="S87" s="20"/>
    </row>
    <row r="88" spans="1:19" x14ac:dyDescent="0.2">
      <c r="A88" s="1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9"/>
      <c r="P88" s="8"/>
      <c r="Q88" s="8"/>
      <c r="S88" s="9"/>
    </row>
    <row r="89" spans="1:19" x14ac:dyDescent="0.2">
      <c r="A89" s="15" t="s">
        <v>79</v>
      </c>
      <c r="B89" s="16">
        <v>138</v>
      </c>
      <c r="C89" s="16">
        <v>139</v>
      </c>
      <c r="D89" s="16">
        <v>138</v>
      </c>
      <c r="E89" s="16">
        <v>138</v>
      </c>
      <c r="F89" s="16">
        <v>138</v>
      </c>
      <c r="G89" s="16">
        <v>138</v>
      </c>
      <c r="H89" s="16">
        <v>137</v>
      </c>
      <c r="I89" s="16">
        <v>135</v>
      </c>
      <c r="J89" s="16">
        <v>135</v>
      </c>
      <c r="K89" s="16">
        <v>134</v>
      </c>
      <c r="L89" s="16">
        <v>133</v>
      </c>
      <c r="M89" s="16">
        <v>138</v>
      </c>
      <c r="N89" s="16">
        <f>SUM(B89:M89)</f>
        <v>1641</v>
      </c>
      <c r="O89" s="9"/>
      <c r="P89" s="16">
        <f>M89*12</f>
        <v>1656</v>
      </c>
      <c r="Q89" s="16">
        <f>P89-N89</f>
        <v>15</v>
      </c>
      <c r="R89" s="17">
        <f>Q89/N89</f>
        <v>9.140767824497258E-3</v>
      </c>
      <c r="S89" s="9"/>
    </row>
    <row r="90" spans="1:19" x14ac:dyDescent="0.2">
      <c r="A90" s="14" t="s">
        <v>80</v>
      </c>
      <c r="B90" s="8">
        <f t="shared" ref="B90:Q90" si="32">SUM(B89)</f>
        <v>138</v>
      </c>
      <c r="C90" s="8">
        <f t="shared" si="32"/>
        <v>139</v>
      </c>
      <c r="D90" s="8">
        <f t="shared" si="32"/>
        <v>138</v>
      </c>
      <c r="E90" s="8">
        <f t="shared" si="32"/>
        <v>138</v>
      </c>
      <c r="F90" s="8">
        <f t="shared" si="32"/>
        <v>138</v>
      </c>
      <c r="G90" s="8">
        <f t="shared" si="32"/>
        <v>138</v>
      </c>
      <c r="H90" s="8">
        <f t="shared" si="32"/>
        <v>137</v>
      </c>
      <c r="I90" s="8">
        <f t="shared" si="32"/>
        <v>135</v>
      </c>
      <c r="J90" s="8">
        <f t="shared" si="32"/>
        <v>135</v>
      </c>
      <c r="K90" s="8">
        <f t="shared" si="32"/>
        <v>134</v>
      </c>
      <c r="L90" s="8">
        <f t="shared" si="32"/>
        <v>133</v>
      </c>
      <c r="M90" s="8">
        <f t="shared" si="32"/>
        <v>138</v>
      </c>
      <c r="N90" s="8">
        <f t="shared" si="32"/>
        <v>1641</v>
      </c>
      <c r="O90" s="9">
        <f t="shared" si="32"/>
        <v>0</v>
      </c>
      <c r="P90" s="8">
        <f t="shared" si="32"/>
        <v>1656</v>
      </c>
      <c r="Q90" s="8">
        <f t="shared" si="32"/>
        <v>15</v>
      </c>
      <c r="R90" s="2">
        <f>Q90/N90</f>
        <v>9.140767824497258E-3</v>
      </c>
      <c r="S90" s="9"/>
    </row>
    <row r="91" spans="1:19" x14ac:dyDescent="0.2">
      <c r="A91" s="1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9"/>
      <c r="P91" s="8"/>
      <c r="Q91" s="8"/>
      <c r="S91" s="9"/>
    </row>
    <row r="92" spans="1:19" x14ac:dyDescent="0.2">
      <c r="A92" s="15" t="s">
        <v>81</v>
      </c>
      <c r="B92" s="16">
        <v>1</v>
      </c>
      <c r="C92" s="16">
        <v>1</v>
      </c>
      <c r="D92" s="16">
        <v>1</v>
      </c>
      <c r="E92" s="16">
        <v>1</v>
      </c>
      <c r="F92" s="16">
        <v>1</v>
      </c>
      <c r="G92" s="16">
        <v>1</v>
      </c>
      <c r="H92" s="16">
        <v>1</v>
      </c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f>SUM(B92:M92)</f>
        <v>12</v>
      </c>
      <c r="O92" s="9"/>
      <c r="P92" s="16">
        <f>M92*12</f>
        <v>12</v>
      </c>
      <c r="Q92" s="16">
        <f>P92-N92</f>
        <v>0</v>
      </c>
      <c r="R92" s="17">
        <f>Q92/N92</f>
        <v>0</v>
      </c>
      <c r="S92" s="9"/>
    </row>
    <row r="93" spans="1:19" x14ac:dyDescent="0.2">
      <c r="A93" s="14" t="s">
        <v>82</v>
      </c>
      <c r="B93" s="8">
        <f t="shared" ref="B93:Q93" si="33">SUM(B92)</f>
        <v>1</v>
      </c>
      <c r="C93" s="8">
        <f t="shared" si="33"/>
        <v>1</v>
      </c>
      <c r="D93" s="8">
        <f t="shared" si="33"/>
        <v>1</v>
      </c>
      <c r="E93" s="8">
        <f t="shared" si="33"/>
        <v>1</v>
      </c>
      <c r="F93" s="8">
        <f t="shared" si="33"/>
        <v>1</v>
      </c>
      <c r="G93" s="8">
        <f t="shared" si="33"/>
        <v>1</v>
      </c>
      <c r="H93" s="8">
        <f t="shared" si="33"/>
        <v>1</v>
      </c>
      <c r="I93" s="8">
        <f t="shared" si="33"/>
        <v>1</v>
      </c>
      <c r="J93" s="8">
        <f t="shared" si="33"/>
        <v>1</v>
      </c>
      <c r="K93" s="8">
        <f t="shared" si="33"/>
        <v>1</v>
      </c>
      <c r="L93" s="8">
        <f t="shared" si="33"/>
        <v>1</v>
      </c>
      <c r="M93" s="8">
        <f t="shared" si="33"/>
        <v>1</v>
      </c>
      <c r="N93" s="8">
        <f t="shared" si="33"/>
        <v>12</v>
      </c>
      <c r="O93" s="9">
        <f t="shared" si="33"/>
        <v>0</v>
      </c>
      <c r="P93" s="8">
        <f t="shared" si="33"/>
        <v>12</v>
      </c>
      <c r="Q93" s="8">
        <f t="shared" si="33"/>
        <v>0</v>
      </c>
      <c r="R93" s="2">
        <f>Q93/N93</f>
        <v>0</v>
      </c>
      <c r="S93" s="9"/>
    </row>
    <row r="94" spans="1:19" x14ac:dyDescent="0.2">
      <c r="A94" s="1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9"/>
      <c r="P94" s="8"/>
      <c r="Q94" s="8"/>
      <c r="S94" s="9"/>
    </row>
    <row r="95" spans="1:19" x14ac:dyDescent="0.2">
      <c r="A95" s="18" t="s">
        <v>83</v>
      </c>
      <c r="B95" s="19">
        <f>B90+B93</f>
        <v>139</v>
      </c>
      <c r="C95" s="19">
        <f t="shared" ref="C95:Q95" si="34">C90+C93</f>
        <v>140</v>
      </c>
      <c r="D95" s="19">
        <f t="shared" si="34"/>
        <v>139</v>
      </c>
      <c r="E95" s="19">
        <f t="shared" si="34"/>
        <v>139</v>
      </c>
      <c r="F95" s="19">
        <f t="shared" si="34"/>
        <v>139</v>
      </c>
      <c r="G95" s="19">
        <f t="shared" si="34"/>
        <v>139</v>
      </c>
      <c r="H95" s="19">
        <f t="shared" si="34"/>
        <v>138</v>
      </c>
      <c r="I95" s="19">
        <f t="shared" si="34"/>
        <v>136</v>
      </c>
      <c r="J95" s="19">
        <f t="shared" si="34"/>
        <v>136</v>
      </c>
      <c r="K95" s="19">
        <f t="shared" si="34"/>
        <v>135</v>
      </c>
      <c r="L95" s="19">
        <f t="shared" si="34"/>
        <v>134</v>
      </c>
      <c r="M95" s="19">
        <f t="shared" si="34"/>
        <v>139</v>
      </c>
      <c r="N95" s="19">
        <f t="shared" si="34"/>
        <v>1653</v>
      </c>
      <c r="O95" s="20">
        <f t="shared" si="34"/>
        <v>0</v>
      </c>
      <c r="P95" s="19">
        <f t="shared" si="34"/>
        <v>1668</v>
      </c>
      <c r="Q95" s="19">
        <f t="shared" si="34"/>
        <v>15</v>
      </c>
      <c r="R95" s="21">
        <f>Q95/N95</f>
        <v>9.0744101633393835E-3</v>
      </c>
      <c r="S95" s="20"/>
    </row>
    <row r="96" spans="1:19" x14ac:dyDescent="0.2">
      <c r="A96" s="1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9"/>
      <c r="P96" s="8"/>
      <c r="Q96" s="8"/>
      <c r="S96" s="9"/>
    </row>
    <row r="97" spans="1:19" x14ac:dyDescent="0.2">
      <c r="A97" s="15" t="s">
        <v>84</v>
      </c>
      <c r="B97" s="16">
        <v>4</v>
      </c>
      <c r="C97" s="16">
        <v>4</v>
      </c>
      <c r="D97" s="16">
        <v>4</v>
      </c>
      <c r="E97" s="16">
        <v>4</v>
      </c>
      <c r="F97" s="16">
        <v>4</v>
      </c>
      <c r="G97" s="16">
        <v>4</v>
      </c>
      <c r="H97" s="16">
        <v>4</v>
      </c>
      <c r="I97" s="16">
        <v>4</v>
      </c>
      <c r="J97" s="16">
        <v>4</v>
      </c>
      <c r="K97" s="16">
        <v>4</v>
      </c>
      <c r="L97" s="16">
        <v>4</v>
      </c>
      <c r="M97" s="16">
        <v>4</v>
      </c>
      <c r="N97" s="16">
        <f>SUM(B97:M97)</f>
        <v>48</v>
      </c>
      <c r="O97" s="9"/>
      <c r="P97" s="16">
        <f>M97*12</f>
        <v>48</v>
      </c>
      <c r="Q97" s="16">
        <f>P97-N97</f>
        <v>0</v>
      </c>
      <c r="R97" s="17">
        <f>Q97/N97</f>
        <v>0</v>
      </c>
      <c r="S97" s="9"/>
    </row>
    <row r="98" spans="1:19" x14ac:dyDescent="0.2">
      <c r="A98" s="14" t="s">
        <v>85</v>
      </c>
      <c r="B98" s="8">
        <f t="shared" ref="B98:Q98" si="35">SUM(B97)</f>
        <v>4</v>
      </c>
      <c r="C98" s="8">
        <f t="shared" si="35"/>
        <v>4</v>
      </c>
      <c r="D98" s="8">
        <f t="shared" si="35"/>
        <v>4</v>
      </c>
      <c r="E98" s="8">
        <f t="shared" si="35"/>
        <v>4</v>
      </c>
      <c r="F98" s="8">
        <f t="shared" si="35"/>
        <v>4</v>
      </c>
      <c r="G98" s="8">
        <f t="shared" si="35"/>
        <v>4</v>
      </c>
      <c r="H98" s="8">
        <f t="shared" si="35"/>
        <v>4</v>
      </c>
      <c r="I98" s="8">
        <f t="shared" si="35"/>
        <v>4</v>
      </c>
      <c r="J98" s="8">
        <f t="shared" si="35"/>
        <v>4</v>
      </c>
      <c r="K98" s="8">
        <f t="shared" si="35"/>
        <v>4</v>
      </c>
      <c r="L98" s="8">
        <f t="shared" si="35"/>
        <v>4</v>
      </c>
      <c r="M98" s="8">
        <f t="shared" si="35"/>
        <v>4</v>
      </c>
      <c r="N98" s="8">
        <f t="shared" si="35"/>
        <v>48</v>
      </c>
      <c r="O98" s="9">
        <f t="shared" si="35"/>
        <v>0</v>
      </c>
      <c r="P98" s="8">
        <f t="shared" si="35"/>
        <v>48</v>
      </c>
      <c r="Q98" s="8">
        <f t="shared" si="35"/>
        <v>0</v>
      </c>
      <c r="R98" s="2">
        <f>Q98/N98</f>
        <v>0</v>
      </c>
      <c r="S98" s="9"/>
    </row>
    <row r="99" spans="1:19" x14ac:dyDescent="0.2">
      <c r="A99" s="1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"/>
      <c r="P99" s="8"/>
      <c r="Q99" s="8"/>
      <c r="S99" s="9"/>
    </row>
    <row r="100" spans="1:19" x14ac:dyDescent="0.2">
      <c r="A100" s="14" t="s">
        <v>86</v>
      </c>
      <c r="B100" s="8">
        <v>5</v>
      </c>
      <c r="C100" s="8">
        <v>5</v>
      </c>
      <c r="D100" s="8">
        <v>5</v>
      </c>
      <c r="E100" s="8">
        <v>5</v>
      </c>
      <c r="F100" s="8">
        <v>5</v>
      </c>
      <c r="G100" s="8">
        <v>5</v>
      </c>
      <c r="H100" s="8">
        <v>5</v>
      </c>
      <c r="I100" s="8">
        <v>5</v>
      </c>
      <c r="J100" s="8">
        <v>5</v>
      </c>
      <c r="K100" s="8">
        <v>3</v>
      </c>
      <c r="L100" s="8">
        <v>3</v>
      </c>
      <c r="M100" s="8">
        <v>3</v>
      </c>
      <c r="N100" s="8">
        <f t="shared" ref="N100:N102" si="36">SUM(B100:M100)</f>
        <v>54</v>
      </c>
      <c r="O100" s="9"/>
      <c r="P100" s="8">
        <f>M100*12</f>
        <v>36</v>
      </c>
      <c r="Q100" s="8">
        <f>P100-N100</f>
        <v>-18</v>
      </c>
      <c r="R100" s="2">
        <f>Q100/N100</f>
        <v>-0.33333333333333331</v>
      </c>
      <c r="S100" s="9"/>
    </row>
    <row r="101" spans="1:19" x14ac:dyDescent="0.2">
      <c r="A101" s="14" t="s">
        <v>87</v>
      </c>
      <c r="B101" s="8">
        <v>33</v>
      </c>
      <c r="C101" s="8">
        <v>33</v>
      </c>
      <c r="D101" s="8">
        <v>33</v>
      </c>
      <c r="E101" s="8">
        <v>33</v>
      </c>
      <c r="F101" s="8">
        <v>33</v>
      </c>
      <c r="G101" s="8">
        <v>33</v>
      </c>
      <c r="H101" s="8">
        <v>33</v>
      </c>
      <c r="I101" s="8">
        <v>33</v>
      </c>
      <c r="J101" s="8">
        <v>34</v>
      </c>
      <c r="K101" s="8">
        <v>35</v>
      </c>
      <c r="L101" s="8">
        <v>35</v>
      </c>
      <c r="M101" s="8">
        <v>38</v>
      </c>
      <c r="N101" s="8">
        <f t="shared" si="36"/>
        <v>406</v>
      </c>
      <c r="O101" s="9"/>
      <c r="P101" s="8">
        <f>M101*12</f>
        <v>456</v>
      </c>
      <c r="Q101" s="8">
        <f>P101-N101</f>
        <v>50</v>
      </c>
      <c r="R101" s="2">
        <f>Q101/N101</f>
        <v>0.12315270935960591</v>
      </c>
      <c r="S101" s="9"/>
    </row>
    <row r="102" spans="1:19" x14ac:dyDescent="0.2">
      <c r="A102" s="15" t="s">
        <v>88</v>
      </c>
      <c r="B102" s="16">
        <v>1</v>
      </c>
      <c r="C102" s="16">
        <v>1</v>
      </c>
      <c r="D102" s="16">
        <v>1</v>
      </c>
      <c r="E102" s="16">
        <v>1</v>
      </c>
      <c r="F102" s="16">
        <v>1</v>
      </c>
      <c r="G102" s="16">
        <v>1</v>
      </c>
      <c r="H102" s="16">
        <v>1</v>
      </c>
      <c r="I102" s="16">
        <v>1</v>
      </c>
      <c r="J102" s="16">
        <v>1</v>
      </c>
      <c r="K102" s="16">
        <v>1</v>
      </c>
      <c r="L102" s="16">
        <v>1</v>
      </c>
      <c r="M102" s="16">
        <v>1</v>
      </c>
      <c r="N102" s="16">
        <f t="shared" si="36"/>
        <v>12</v>
      </c>
      <c r="O102" s="9"/>
      <c r="P102" s="16">
        <f>M102*12</f>
        <v>12</v>
      </c>
      <c r="Q102" s="16">
        <f>P102-N102</f>
        <v>0</v>
      </c>
      <c r="R102" s="17">
        <f>Q102/N102</f>
        <v>0</v>
      </c>
      <c r="S102" s="9"/>
    </row>
    <row r="103" spans="1:19" x14ac:dyDescent="0.2">
      <c r="A103" s="14" t="s">
        <v>89</v>
      </c>
      <c r="B103" s="8">
        <f t="shared" ref="B103:Q103" si="37">SUM(B100:B102)</f>
        <v>39</v>
      </c>
      <c r="C103" s="8">
        <f t="shared" si="37"/>
        <v>39</v>
      </c>
      <c r="D103" s="8">
        <f t="shared" si="37"/>
        <v>39</v>
      </c>
      <c r="E103" s="8">
        <f t="shared" si="37"/>
        <v>39</v>
      </c>
      <c r="F103" s="8">
        <f t="shared" si="37"/>
        <v>39</v>
      </c>
      <c r="G103" s="8">
        <f t="shared" si="37"/>
        <v>39</v>
      </c>
      <c r="H103" s="8">
        <f t="shared" si="37"/>
        <v>39</v>
      </c>
      <c r="I103" s="8">
        <f t="shared" si="37"/>
        <v>39</v>
      </c>
      <c r="J103" s="8">
        <f t="shared" si="37"/>
        <v>40</v>
      </c>
      <c r="K103" s="8">
        <f t="shared" si="37"/>
        <v>39</v>
      </c>
      <c r="L103" s="8">
        <f t="shared" si="37"/>
        <v>39</v>
      </c>
      <c r="M103" s="8">
        <f t="shared" si="37"/>
        <v>42</v>
      </c>
      <c r="N103" s="8">
        <f t="shared" si="37"/>
        <v>472</v>
      </c>
      <c r="O103" s="9">
        <f t="shared" si="37"/>
        <v>0</v>
      </c>
      <c r="P103" s="8">
        <f t="shared" si="37"/>
        <v>504</v>
      </c>
      <c r="Q103" s="8">
        <f t="shared" si="37"/>
        <v>32</v>
      </c>
      <c r="R103" s="2">
        <f>Q103/N103</f>
        <v>6.7796610169491525E-2</v>
      </c>
      <c r="S103" s="9"/>
    </row>
    <row r="104" spans="1:19" x14ac:dyDescent="0.2">
      <c r="A104" s="1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S104" s="9"/>
    </row>
    <row r="105" spans="1:19" x14ac:dyDescent="0.2">
      <c r="A105" s="14" t="s">
        <v>90</v>
      </c>
      <c r="B105" s="8">
        <v>1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8">
        <v>1</v>
      </c>
      <c r="M105" s="8">
        <v>1</v>
      </c>
      <c r="N105" s="8">
        <f t="shared" ref="N105:N108" si="38">SUM(B105:M105)</f>
        <v>12</v>
      </c>
      <c r="O105" s="9"/>
      <c r="P105" s="8">
        <f>M105*12</f>
        <v>12</v>
      </c>
      <c r="Q105" s="8">
        <f>P105-N105</f>
        <v>0</v>
      </c>
      <c r="R105" s="2">
        <f>Q105/N105</f>
        <v>0</v>
      </c>
      <c r="S105" s="9"/>
    </row>
    <row r="106" spans="1:19" x14ac:dyDescent="0.2">
      <c r="A106" s="14" t="s">
        <v>91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8">
        <v>1</v>
      </c>
      <c r="J106" s="8">
        <v>1</v>
      </c>
      <c r="K106" s="8">
        <v>1</v>
      </c>
      <c r="L106" s="8">
        <v>1</v>
      </c>
      <c r="M106" s="8">
        <v>1</v>
      </c>
      <c r="N106" s="8">
        <f t="shared" si="38"/>
        <v>12</v>
      </c>
      <c r="O106" s="9"/>
      <c r="P106" s="8">
        <f>M106*12</f>
        <v>12</v>
      </c>
      <c r="Q106" s="8">
        <f>P106-N106</f>
        <v>0</v>
      </c>
      <c r="R106" s="2">
        <f>Q106/N106</f>
        <v>0</v>
      </c>
      <c r="S106" s="9"/>
    </row>
    <row r="107" spans="1:19" x14ac:dyDescent="0.2">
      <c r="A107" s="14" t="s">
        <v>92</v>
      </c>
      <c r="B107" s="8">
        <v>14</v>
      </c>
      <c r="C107" s="8">
        <v>15</v>
      </c>
      <c r="D107" s="8">
        <v>15</v>
      </c>
      <c r="E107" s="8">
        <v>17</v>
      </c>
      <c r="F107" s="8">
        <v>18</v>
      </c>
      <c r="G107" s="8">
        <v>17</v>
      </c>
      <c r="H107" s="8">
        <v>17</v>
      </c>
      <c r="I107" s="8">
        <v>17</v>
      </c>
      <c r="J107" s="8">
        <v>17</v>
      </c>
      <c r="K107" s="8">
        <v>18</v>
      </c>
      <c r="L107" s="8">
        <v>17</v>
      </c>
      <c r="M107" s="8">
        <v>17</v>
      </c>
      <c r="N107" s="8">
        <f t="shared" si="38"/>
        <v>199</v>
      </c>
      <c r="O107" s="9"/>
      <c r="P107" s="8">
        <f>M107*12</f>
        <v>204</v>
      </c>
      <c r="Q107" s="8">
        <f>P107-N107</f>
        <v>5</v>
      </c>
      <c r="R107" s="2">
        <f>Q107/N107</f>
        <v>2.5125628140703519E-2</v>
      </c>
      <c r="S107" s="9"/>
    </row>
    <row r="108" spans="1:19" x14ac:dyDescent="0.2">
      <c r="A108" s="15" t="s">
        <v>93</v>
      </c>
      <c r="B108" s="16">
        <v>4</v>
      </c>
      <c r="C108" s="16">
        <v>4</v>
      </c>
      <c r="D108" s="16">
        <v>4</v>
      </c>
      <c r="E108" s="16">
        <v>4</v>
      </c>
      <c r="F108" s="16">
        <v>4</v>
      </c>
      <c r="G108" s="16">
        <v>4</v>
      </c>
      <c r="H108" s="16">
        <v>3</v>
      </c>
      <c r="I108" s="16">
        <v>3</v>
      </c>
      <c r="J108" s="16">
        <v>3</v>
      </c>
      <c r="K108" s="16">
        <v>3</v>
      </c>
      <c r="L108" s="16">
        <v>3</v>
      </c>
      <c r="M108" s="16">
        <v>3</v>
      </c>
      <c r="N108" s="16">
        <f t="shared" si="38"/>
        <v>42</v>
      </c>
      <c r="O108" s="9"/>
      <c r="P108" s="16">
        <f>M108*12</f>
        <v>36</v>
      </c>
      <c r="Q108" s="16">
        <f>P108-N108</f>
        <v>-6</v>
      </c>
      <c r="R108" s="17">
        <f>Q108/N108</f>
        <v>-0.14285714285714285</v>
      </c>
      <c r="S108" s="9"/>
    </row>
    <row r="109" spans="1:19" x14ac:dyDescent="0.2">
      <c r="A109" s="14" t="s">
        <v>94</v>
      </c>
      <c r="B109" s="8">
        <f t="shared" ref="B109:Q109" si="39">SUM(B105:B108)</f>
        <v>20</v>
      </c>
      <c r="C109" s="8">
        <f t="shared" si="39"/>
        <v>21</v>
      </c>
      <c r="D109" s="8">
        <f t="shared" si="39"/>
        <v>21</v>
      </c>
      <c r="E109" s="8">
        <f t="shared" si="39"/>
        <v>23</v>
      </c>
      <c r="F109" s="8">
        <f t="shared" si="39"/>
        <v>24</v>
      </c>
      <c r="G109" s="8">
        <f t="shared" si="39"/>
        <v>23</v>
      </c>
      <c r="H109" s="8">
        <f t="shared" si="39"/>
        <v>22</v>
      </c>
      <c r="I109" s="8">
        <f t="shared" si="39"/>
        <v>22</v>
      </c>
      <c r="J109" s="8">
        <f t="shared" si="39"/>
        <v>22</v>
      </c>
      <c r="K109" s="8">
        <f t="shared" si="39"/>
        <v>23</v>
      </c>
      <c r="L109" s="8">
        <f t="shared" si="39"/>
        <v>22</v>
      </c>
      <c r="M109" s="8">
        <f t="shared" si="39"/>
        <v>22</v>
      </c>
      <c r="N109" s="8">
        <f t="shared" si="39"/>
        <v>265</v>
      </c>
      <c r="O109" s="9">
        <f t="shared" si="39"/>
        <v>0</v>
      </c>
      <c r="P109" s="8">
        <f t="shared" si="39"/>
        <v>264</v>
      </c>
      <c r="Q109" s="8">
        <f t="shared" si="39"/>
        <v>-1</v>
      </c>
      <c r="R109" s="2">
        <f>Q109/N109</f>
        <v>-3.7735849056603774E-3</v>
      </c>
      <c r="S109" s="9"/>
    </row>
    <row r="110" spans="1:19" x14ac:dyDescent="0.2">
      <c r="A110" s="1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9"/>
      <c r="P110" s="8"/>
      <c r="Q110" s="8"/>
      <c r="S110" s="9"/>
    </row>
    <row r="111" spans="1:19" x14ac:dyDescent="0.2">
      <c r="A111" s="14" t="s">
        <v>95</v>
      </c>
      <c r="B111" s="8">
        <v>1</v>
      </c>
      <c r="C111" s="8">
        <v>1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8">
        <v>1</v>
      </c>
      <c r="J111" s="8">
        <v>1</v>
      </c>
      <c r="K111" s="8">
        <v>1</v>
      </c>
      <c r="L111" s="8">
        <v>1</v>
      </c>
      <c r="M111" s="8">
        <v>1</v>
      </c>
      <c r="N111" s="8">
        <f t="shared" ref="N111:N113" si="40">SUM(B111:M111)</f>
        <v>12</v>
      </c>
      <c r="O111" s="9"/>
      <c r="P111" s="8">
        <f>M111*12</f>
        <v>12</v>
      </c>
      <c r="Q111" s="8">
        <f>P111-N111</f>
        <v>0</v>
      </c>
      <c r="R111" s="2">
        <f>Q111/N111</f>
        <v>0</v>
      </c>
      <c r="S111" s="9"/>
    </row>
    <row r="112" spans="1:19" x14ac:dyDescent="0.2">
      <c r="A112" s="14" t="s">
        <v>96</v>
      </c>
      <c r="B112" s="8">
        <v>1</v>
      </c>
      <c r="C112" s="8">
        <v>1</v>
      </c>
      <c r="D112" s="8">
        <v>1</v>
      </c>
      <c r="E112" s="8">
        <v>1</v>
      </c>
      <c r="F112" s="8">
        <v>1</v>
      </c>
      <c r="G112" s="8">
        <v>1</v>
      </c>
      <c r="H112" s="8">
        <v>1</v>
      </c>
      <c r="I112" s="8">
        <v>1</v>
      </c>
      <c r="J112" s="8">
        <v>1</v>
      </c>
      <c r="K112" s="8">
        <v>1</v>
      </c>
      <c r="L112" s="8">
        <v>1</v>
      </c>
      <c r="M112" s="8">
        <v>1</v>
      </c>
      <c r="N112" s="8">
        <f t="shared" si="40"/>
        <v>12</v>
      </c>
      <c r="O112" s="9"/>
      <c r="P112" s="8">
        <f>M112*12</f>
        <v>12</v>
      </c>
      <c r="Q112" s="8">
        <f>P112-N112</f>
        <v>0</v>
      </c>
      <c r="R112" s="2">
        <f>Q112/N112</f>
        <v>0</v>
      </c>
      <c r="S112" s="9"/>
    </row>
    <row r="113" spans="1:19" x14ac:dyDescent="0.2">
      <c r="A113" s="15" t="s">
        <v>97</v>
      </c>
      <c r="B113" s="16">
        <v>1</v>
      </c>
      <c r="C113" s="16">
        <v>1</v>
      </c>
      <c r="D113" s="16">
        <v>1</v>
      </c>
      <c r="E113" s="16">
        <v>1</v>
      </c>
      <c r="F113" s="16">
        <v>1</v>
      </c>
      <c r="G113" s="16">
        <v>1</v>
      </c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f t="shared" si="40"/>
        <v>12</v>
      </c>
      <c r="O113" s="9"/>
      <c r="P113" s="16">
        <f>M113*12</f>
        <v>12</v>
      </c>
      <c r="Q113" s="16">
        <f>P113-N113</f>
        <v>0</v>
      </c>
      <c r="R113" s="17">
        <f>Q113/N113</f>
        <v>0</v>
      </c>
      <c r="S113" s="9"/>
    </row>
    <row r="114" spans="1:19" x14ac:dyDescent="0.2">
      <c r="A114" s="14" t="s">
        <v>98</v>
      </c>
      <c r="B114" s="8">
        <f t="shared" ref="B114:Q114" si="41">SUM(B111:B113)</f>
        <v>3</v>
      </c>
      <c r="C114" s="8">
        <f t="shared" si="41"/>
        <v>3</v>
      </c>
      <c r="D114" s="8">
        <f t="shared" si="41"/>
        <v>3</v>
      </c>
      <c r="E114" s="8">
        <f t="shared" si="41"/>
        <v>3</v>
      </c>
      <c r="F114" s="8">
        <f t="shared" si="41"/>
        <v>3</v>
      </c>
      <c r="G114" s="8">
        <f t="shared" si="41"/>
        <v>3</v>
      </c>
      <c r="H114" s="8">
        <f t="shared" si="41"/>
        <v>3</v>
      </c>
      <c r="I114" s="8">
        <f t="shared" si="41"/>
        <v>3</v>
      </c>
      <c r="J114" s="8">
        <f t="shared" si="41"/>
        <v>3</v>
      </c>
      <c r="K114" s="8">
        <f t="shared" si="41"/>
        <v>3</v>
      </c>
      <c r="L114" s="8">
        <f t="shared" si="41"/>
        <v>3</v>
      </c>
      <c r="M114" s="8">
        <f t="shared" si="41"/>
        <v>3</v>
      </c>
      <c r="N114" s="8">
        <f t="shared" si="41"/>
        <v>36</v>
      </c>
      <c r="O114" s="9">
        <f t="shared" si="41"/>
        <v>0</v>
      </c>
      <c r="P114" s="8">
        <f t="shared" si="41"/>
        <v>36</v>
      </c>
      <c r="Q114" s="8">
        <f t="shared" si="41"/>
        <v>0</v>
      </c>
      <c r="R114" s="2">
        <f>Q114/N114</f>
        <v>0</v>
      </c>
      <c r="S114" s="9"/>
    </row>
    <row r="115" spans="1:19" x14ac:dyDescent="0.2">
      <c r="A115" s="1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9"/>
      <c r="P115" s="8"/>
      <c r="Q115" s="8"/>
      <c r="S115" s="9"/>
    </row>
    <row r="116" spans="1:19" x14ac:dyDescent="0.2">
      <c r="A116" s="18" t="s">
        <v>99</v>
      </c>
      <c r="B116" s="19">
        <f>B98+B103+B109+B114</f>
        <v>66</v>
      </c>
      <c r="C116" s="19">
        <f t="shared" ref="C116:Q116" si="42">C98+C103+C109+C114</f>
        <v>67</v>
      </c>
      <c r="D116" s="19">
        <f t="shared" si="42"/>
        <v>67</v>
      </c>
      <c r="E116" s="19">
        <f t="shared" si="42"/>
        <v>69</v>
      </c>
      <c r="F116" s="19">
        <f t="shared" si="42"/>
        <v>70</v>
      </c>
      <c r="G116" s="19">
        <f t="shared" si="42"/>
        <v>69</v>
      </c>
      <c r="H116" s="19">
        <f t="shared" si="42"/>
        <v>68</v>
      </c>
      <c r="I116" s="19">
        <f t="shared" si="42"/>
        <v>68</v>
      </c>
      <c r="J116" s="19">
        <f t="shared" si="42"/>
        <v>69</v>
      </c>
      <c r="K116" s="19">
        <f t="shared" si="42"/>
        <v>69</v>
      </c>
      <c r="L116" s="19">
        <f t="shared" si="42"/>
        <v>68</v>
      </c>
      <c r="M116" s="19">
        <f t="shared" si="42"/>
        <v>71</v>
      </c>
      <c r="N116" s="19">
        <f t="shared" si="42"/>
        <v>821</v>
      </c>
      <c r="O116" s="20">
        <f t="shared" si="42"/>
        <v>0</v>
      </c>
      <c r="P116" s="19">
        <f t="shared" si="42"/>
        <v>852</v>
      </c>
      <c r="Q116" s="19">
        <f t="shared" si="42"/>
        <v>31</v>
      </c>
      <c r="R116" s="21">
        <f>Q116/N116</f>
        <v>3.7758830694275276E-2</v>
      </c>
      <c r="S116" s="20"/>
    </row>
    <row r="117" spans="1:19" x14ac:dyDescent="0.2">
      <c r="A117" s="1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9"/>
      <c r="P117" s="8"/>
      <c r="Q117" s="8"/>
      <c r="S117" s="9"/>
    </row>
    <row r="118" spans="1:19" x14ac:dyDescent="0.2">
      <c r="A118" s="14" t="s">
        <v>100</v>
      </c>
      <c r="B118" s="8">
        <v>544</v>
      </c>
      <c r="C118" s="8">
        <v>561</v>
      </c>
      <c r="D118" s="8">
        <v>556</v>
      </c>
      <c r="E118" s="8">
        <v>552</v>
      </c>
      <c r="F118" s="8">
        <v>509</v>
      </c>
      <c r="G118" s="8">
        <v>540</v>
      </c>
      <c r="H118" s="8">
        <v>532</v>
      </c>
      <c r="I118" s="8">
        <v>531</v>
      </c>
      <c r="J118" s="8">
        <v>520</v>
      </c>
      <c r="K118" s="8">
        <v>519</v>
      </c>
      <c r="L118" s="8">
        <v>500</v>
      </c>
      <c r="M118" s="8">
        <v>490</v>
      </c>
      <c r="N118" s="8">
        <f t="shared" ref="N118:N145" si="43">SUM(B118:M118)</f>
        <v>6354</v>
      </c>
      <c r="O118" s="9"/>
      <c r="P118" s="8">
        <f t="shared" ref="P118:P145" si="44">M118*12</f>
        <v>5880</v>
      </c>
      <c r="Q118" s="8">
        <f t="shared" ref="Q118:Q145" si="45">P118-N118</f>
        <v>-474</v>
      </c>
      <c r="R118" s="2">
        <f t="shared" ref="R118:R145" si="46">Q118/N118</f>
        <v>-7.4598677998111429E-2</v>
      </c>
      <c r="S118" s="9"/>
    </row>
    <row r="119" spans="1:19" x14ac:dyDescent="0.2">
      <c r="A119" s="14" t="s">
        <v>101</v>
      </c>
      <c r="B119" s="8">
        <v>18963</v>
      </c>
      <c r="C119" s="8">
        <v>18696</v>
      </c>
      <c r="D119" s="8">
        <v>18523</v>
      </c>
      <c r="E119" s="8">
        <v>18333</v>
      </c>
      <c r="F119" s="8">
        <v>18115</v>
      </c>
      <c r="G119" s="8">
        <v>17889</v>
      </c>
      <c r="H119" s="8">
        <v>17621</v>
      </c>
      <c r="I119" s="8">
        <v>17409</v>
      </c>
      <c r="J119" s="8">
        <v>17283</v>
      </c>
      <c r="K119" s="8">
        <v>16949</v>
      </c>
      <c r="L119" s="8">
        <v>16520</v>
      </c>
      <c r="M119" s="8">
        <v>16324</v>
      </c>
      <c r="N119" s="8">
        <f t="shared" si="43"/>
        <v>212625</v>
      </c>
      <c r="O119" s="9"/>
      <c r="P119" s="8">
        <f t="shared" si="44"/>
        <v>195888</v>
      </c>
      <c r="Q119" s="8">
        <f t="shared" si="45"/>
        <v>-16737</v>
      </c>
      <c r="R119" s="2">
        <f t="shared" si="46"/>
        <v>-7.871604938271605E-2</v>
      </c>
      <c r="S119" s="9"/>
    </row>
    <row r="120" spans="1:19" x14ac:dyDescent="0.2">
      <c r="A120" s="14" t="s">
        <v>102</v>
      </c>
      <c r="B120" s="8">
        <v>73</v>
      </c>
      <c r="C120" s="8">
        <v>74</v>
      </c>
      <c r="D120" s="8">
        <v>73</v>
      </c>
      <c r="E120" s="8">
        <v>73</v>
      </c>
      <c r="F120" s="8">
        <v>73</v>
      </c>
      <c r="G120" s="8">
        <v>73</v>
      </c>
      <c r="H120" s="8">
        <v>74</v>
      </c>
      <c r="I120" s="8">
        <v>72</v>
      </c>
      <c r="J120" s="8">
        <v>72</v>
      </c>
      <c r="K120" s="8">
        <v>72</v>
      </c>
      <c r="L120" s="8">
        <v>71</v>
      </c>
      <c r="M120" s="8">
        <v>71</v>
      </c>
      <c r="N120" s="8">
        <f t="shared" si="43"/>
        <v>871</v>
      </c>
      <c r="O120" s="9"/>
      <c r="P120" s="8">
        <f t="shared" si="44"/>
        <v>852</v>
      </c>
      <c r="Q120" s="8">
        <f t="shared" si="45"/>
        <v>-19</v>
      </c>
      <c r="R120" s="2">
        <f t="shared" si="46"/>
        <v>-2.1814006888633754E-2</v>
      </c>
      <c r="S120" s="9"/>
    </row>
    <row r="121" spans="1:19" x14ac:dyDescent="0.2">
      <c r="A121" s="14" t="s">
        <v>103</v>
      </c>
      <c r="B121" s="8">
        <v>1622</v>
      </c>
      <c r="C121" s="8">
        <v>1615</v>
      </c>
      <c r="D121" s="8">
        <v>1609</v>
      </c>
      <c r="E121" s="8">
        <v>1603</v>
      </c>
      <c r="F121" s="8">
        <v>1580</v>
      </c>
      <c r="G121" s="8">
        <v>1573</v>
      </c>
      <c r="H121" s="8">
        <v>1568</v>
      </c>
      <c r="I121" s="8">
        <v>1560</v>
      </c>
      <c r="J121" s="8">
        <v>1563</v>
      </c>
      <c r="K121" s="8">
        <v>1543</v>
      </c>
      <c r="L121" s="8">
        <v>1526</v>
      </c>
      <c r="M121" s="8">
        <v>1520</v>
      </c>
      <c r="N121" s="8">
        <f t="shared" si="43"/>
        <v>18882</v>
      </c>
      <c r="O121" s="9"/>
      <c r="P121" s="8">
        <f t="shared" si="44"/>
        <v>18240</v>
      </c>
      <c r="Q121" s="8">
        <f t="shared" si="45"/>
        <v>-642</v>
      </c>
      <c r="R121" s="2">
        <f t="shared" si="46"/>
        <v>-3.4000635525897681E-2</v>
      </c>
      <c r="S121" s="9"/>
    </row>
    <row r="122" spans="1:19" x14ac:dyDescent="0.2">
      <c r="A122" s="14" t="s">
        <v>104</v>
      </c>
      <c r="B122" s="8">
        <v>256</v>
      </c>
      <c r="C122" s="8">
        <v>256</v>
      </c>
      <c r="D122" s="8">
        <v>260</v>
      </c>
      <c r="E122" s="8">
        <v>254</v>
      </c>
      <c r="F122" s="8">
        <v>255</v>
      </c>
      <c r="G122" s="8">
        <v>255</v>
      </c>
      <c r="H122" s="8">
        <v>251</v>
      </c>
      <c r="I122" s="8">
        <v>250</v>
      </c>
      <c r="J122" s="8">
        <v>251</v>
      </c>
      <c r="K122" s="8">
        <v>251</v>
      </c>
      <c r="L122" s="8">
        <v>248</v>
      </c>
      <c r="M122" s="8">
        <v>247</v>
      </c>
      <c r="N122" s="8">
        <f t="shared" si="43"/>
        <v>3034</v>
      </c>
      <c r="O122" s="9"/>
      <c r="P122" s="8">
        <f t="shared" si="44"/>
        <v>2964</v>
      </c>
      <c r="Q122" s="8">
        <f t="shared" si="45"/>
        <v>-70</v>
      </c>
      <c r="R122" s="2">
        <f t="shared" si="46"/>
        <v>-2.3071852340145024E-2</v>
      </c>
      <c r="S122" s="9"/>
    </row>
    <row r="123" spans="1:19" x14ac:dyDescent="0.2">
      <c r="A123" s="14" t="s">
        <v>105</v>
      </c>
      <c r="B123" s="8">
        <v>5</v>
      </c>
      <c r="C123" s="8">
        <v>5</v>
      </c>
      <c r="D123" s="8">
        <v>5</v>
      </c>
      <c r="E123" s="8">
        <v>5</v>
      </c>
      <c r="F123" s="8">
        <v>5</v>
      </c>
      <c r="G123" s="8">
        <v>5</v>
      </c>
      <c r="H123" s="8">
        <v>5</v>
      </c>
      <c r="I123" s="8">
        <v>5</v>
      </c>
      <c r="J123" s="8">
        <v>5</v>
      </c>
      <c r="K123" s="8">
        <v>5</v>
      </c>
      <c r="L123" s="8">
        <v>5</v>
      </c>
      <c r="M123" s="8">
        <v>5</v>
      </c>
      <c r="N123" s="8">
        <f t="shared" si="43"/>
        <v>60</v>
      </c>
      <c r="O123" s="9"/>
      <c r="P123" s="8">
        <f t="shared" si="44"/>
        <v>60</v>
      </c>
      <c r="Q123" s="8">
        <f t="shared" si="45"/>
        <v>0</v>
      </c>
      <c r="R123" s="2">
        <f t="shared" si="46"/>
        <v>0</v>
      </c>
      <c r="S123" s="9"/>
    </row>
    <row r="124" spans="1:19" x14ac:dyDescent="0.2">
      <c r="A124" s="14" t="s">
        <v>106</v>
      </c>
      <c r="B124" s="8">
        <v>3</v>
      </c>
      <c r="C124" s="8">
        <v>3</v>
      </c>
      <c r="D124" s="8">
        <v>3</v>
      </c>
      <c r="E124" s="8">
        <v>3</v>
      </c>
      <c r="F124" s="8">
        <v>3</v>
      </c>
      <c r="G124" s="8">
        <v>3</v>
      </c>
      <c r="H124" s="8">
        <v>3</v>
      </c>
      <c r="I124" s="8">
        <v>3</v>
      </c>
      <c r="J124" s="8">
        <v>3</v>
      </c>
      <c r="K124" s="8">
        <v>3</v>
      </c>
      <c r="L124" s="8">
        <v>3</v>
      </c>
      <c r="M124" s="8">
        <v>3</v>
      </c>
      <c r="N124" s="8">
        <f t="shared" si="43"/>
        <v>36</v>
      </c>
      <c r="O124" s="9"/>
      <c r="P124" s="8">
        <f t="shared" si="44"/>
        <v>36</v>
      </c>
      <c r="Q124" s="8">
        <f t="shared" si="45"/>
        <v>0</v>
      </c>
      <c r="R124" s="2">
        <f t="shared" si="46"/>
        <v>0</v>
      </c>
      <c r="S124" s="9"/>
    </row>
    <row r="125" spans="1:19" x14ac:dyDescent="0.2">
      <c r="A125" s="14" t="s">
        <v>107</v>
      </c>
      <c r="B125" s="8">
        <v>1696</v>
      </c>
      <c r="C125" s="8">
        <v>1689</v>
      </c>
      <c r="D125" s="8">
        <v>1685</v>
      </c>
      <c r="E125" s="8">
        <v>1683</v>
      </c>
      <c r="F125" s="8">
        <v>1675</v>
      </c>
      <c r="G125" s="8">
        <v>1667</v>
      </c>
      <c r="H125" s="8">
        <v>1665</v>
      </c>
      <c r="I125" s="8">
        <v>1653</v>
      </c>
      <c r="J125" s="8">
        <v>1647</v>
      </c>
      <c r="K125" s="8">
        <v>1633</v>
      </c>
      <c r="L125" s="8">
        <v>1571</v>
      </c>
      <c r="M125" s="8">
        <v>1607</v>
      </c>
      <c r="N125" s="8">
        <f t="shared" si="43"/>
        <v>19871</v>
      </c>
      <c r="O125" s="9"/>
      <c r="P125" s="8">
        <f t="shared" si="44"/>
        <v>19284</v>
      </c>
      <c r="Q125" s="8">
        <f t="shared" si="45"/>
        <v>-587</v>
      </c>
      <c r="R125" s="2">
        <f t="shared" si="46"/>
        <v>-2.9540536460168083E-2</v>
      </c>
      <c r="S125" s="9"/>
    </row>
    <row r="126" spans="1:19" x14ac:dyDescent="0.2">
      <c r="A126" s="14" t="s">
        <v>108</v>
      </c>
      <c r="B126" s="8">
        <v>4025</v>
      </c>
      <c r="C126" s="8">
        <v>4013</v>
      </c>
      <c r="D126" s="8">
        <v>3976</v>
      </c>
      <c r="E126" s="8">
        <v>3972</v>
      </c>
      <c r="F126" s="8">
        <v>3972</v>
      </c>
      <c r="G126" s="8">
        <v>3977</v>
      </c>
      <c r="H126" s="8">
        <v>3826</v>
      </c>
      <c r="I126" s="8">
        <v>3944</v>
      </c>
      <c r="J126" s="8">
        <v>3916</v>
      </c>
      <c r="K126" s="8">
        <v>3790</v>
      </c>
      <c r="L126" s="8">
        <v>3805</v>
      </c>
      <c r="M126" s="8">
        <v>3796</v>
      </c>
      <c r="N126" s="8">
        <f t="shared" si="43"/>
        <v>47012</v>
      </c>
      <c r="O126" s="9"/>
      <c r="P126" s="8">
        <f t="shared" si="44"/>
        <v>45552</v>
      </c>
      <c r="Q126" s="8">
        <f t="shared" si="45"/>
        <v>-1460</v>
      </c>
      <c r="R126" s="2">
        <f t="shared" si="46"/>
        <v>-3.1055900621118012E-2</v>
      </c>
      <c r="S126" s="9"/>
    </row>
    <row r="127" spans="1:19" x14ac:dyDescent="0.2">
      <c r="A127" s="14" t="s">
        <v>109</v>
      </c>
      <c r="B127" s="8">
        <v>175</v>
      </c>
      <c r="C127" s="8">
        <v>177</v>
      </c>
      <c r="D127" s="8">
        <v>177</v>
      </c>
      <c r="E127" s="8">
        <v>178</v>
      </c>
      <c r="F127" s="8">
        <v>179</v>
      </c>
      <c r="G127" s="8">
        <v>178</v>
      </c>
      <c r="H127" s="8">
        <v>185</v>
      </c>
      <c r="I127" s="8">
        <v>176</v>
      </c>
      <c r="J127" s="8">
        <v>172</v>
      </c>
      <c r="K127" s="8">
        <v>170</v>
      </c>
      <c r="L127" s="8">
        <v>179</v>
      </c>
      <c r="M127" s="8">
        <v>162</v>
      </c>
      <c r="N127" s="8">
        <f t="shared" si="43"/>
        <v>2108</v>
      </c>
      <c r="O127" s="9"/>
      <c r="P127" s="8">
        <f t="shared" si="44"/>
        <v>1944</v>
      </c>
      <c r="Q127" s="8">
        <f t="shared" si="45"/>
        <v>-164</v>
      </c>
      <c r="R127" s="2">
        <f t="shared" si="46"/>
        <v>-7.7798861480075907E-2</v>
      </c>
      <c r="S127" s="9"/>
    </row>
    <row r="128" spans="1:19" x14ac:dyDescent="0.2">
      <c r="A128" s="14" t="s">
        <v>110</v>
      </c>
      <c r="B128" s="8">
        <v>879</v>
      </c>
      <c r="C128" s="8">
        <v>752</v>
      </c>
      <c r="D128" s="8">
        <v>720</v>
      </c>
      <c r="E128" s="8">
        <v>722</v>
      </c>
      <c r="F128" s="8">
        <v>720</v>
      </c>
      <c r="G128" s="8">
        <v>720</v>
      </c>
      <c r="H128" s="8">
        <v>719</v>
      </c>
      <c r="I128" s="8">
        <v>718</v>
      </c>
      <c r="J128" s="8">
        <v>720</v>
      </c>
      <c r="K128" s="8">
        <v>719</v>
      </c>
      <c r="L128" s="8">
        <v>696</v>
      </c>
      <c r="M128" s="8">
        <v>697</v>
      </c>
      <c r="N128" s="8">
        <f t="shared" si="43"/>
        <v>8782</v>
      </c>
      <c r="O128" s="9"/>
      <c r="P128" s="8">
        <f t="shared" si="44"/>
        <v>8364</v>
      </c>
      <c r="Q128" s="8">
        <f t="shared" si="45"/>
        <v>-418</v>
      </c>
      <c r="R128" s="2">
        <f t="shared" si="46"/>
        <v>-4.7597358232748806E-2</v>
      </c>
      <c r="S128" s="9"/>
    </row>
    <row r="129" spans="1:19" x14ac:dyDescent="0.2">
      <c r="A129" s="14" t="s">
        <v>111</v>
      </c>
      <c r="B129" s="8">
        <v>19247</v>
      </c>
      <c r="C129" s="8">
        <v>18989</v>
      </c>
      <c r="D129" s="8">
        <v>18755</v>
      </c>
      <c r="E129" s="8">
        <v>18424</v>
      </c>
      <c r="F129" s="8">
        <v>18058</v>
      </c>
      <c r="G129" s="8">
        <v>17698</v>
      </c>
      <c r="H129" s="8">
        <v>17298</v>
      </c>
      <c r="I129" s="8">
        <v>16967</v>
      </c>
      <c r="J129" s="8">
        <v>16643</v>
      </c>
      <c r="K129" s="8">
        <v>15998</v>
      </c>
      <c r="L129" s="8">
        <v>15854</v>
      </c>
      <c r="M129" s="8">
        <v>15496</v>
      </c>
      <c r="N129" s="8">
        <f t="shared" si="43"/>
        <v>209427</v>
      </c>
      <c r="O129" s="9"/>
      <c r="P129" s="8">
        <f t="shared" si="44"/>
        <v>185952</v>
      </c>
      <c r="Q129" s="8">
        <f t="shared" si="45"/>
        <v>-23475</v>
      </c>
      <c r="R129" s="2">
        <f t="shared" si="46"/>
        <v>-0.11209156412496955</v>
      </c>
      <c r="S129" s="9"/>
    </row>
    <row r="130" spans="1:19" x14ac:dyDescent="0.2">
      <c r="A130" s="14" t="s">
        <v>112</v>
      </c>
      <c r="B130" s="8">
        <v>940</v>
      </c>
      <c r="C130" s="8">
        <v>937</v>
      </c>
      <c r="D130" s="8">
        <v>941</v>
      </c>
      <c r="E130" s="8">
        <v>938</v>
      </c>
      <c r="F130" s="8">
        <v>931</v>
      </c>
      <c r="G130" s="8">
        <v>933</v>
      </c>
      <c r="H130" s="8">
        <v>837</v>
      </c>
      <c r="I130" s="8">
        <v>918</v>
      </c>
      <c r="J130" s="8">
        <v>912</v>
      </c>
      <c r="K130" s="8">
        <v>885</v>
      </c>
      <c r="L130" s="8">
        <v>871</v>
      </c>
      <c r="M130" s="8">
        <v>874</v>
      </c>
      <c r="N130" s="8">
        <f t="shared" si="43"/>
        <v>10917</v>
      </c>
      <c r="O130" s="9"/>
      <c r="P130" s="8">
        <f t="shared" si="44"/>
        <v>10488</v>
      </c>
      <c r="Q130" s="8">
        <f t="shared" si="45"/>
        <v>-429</v>
      </c>
      <c r="R130" s="2">
        <f t="shared" si="46"/>
        <v>-3.9296510030228084E-2</v>
      </c>
      <c r="S130" s="9"/>
    </row>
    <row r="131" spans="1:19" x14ac:dyDescent="0.2">
      <c r="A131" s="14" t="s">
        <v>113</v>
      </c>
      <c r="B131" s="8">
        <v>2</v>
      </c>
      <c r="C131" s="8">
        <v>2</v>
      </c>
      <c r="D131" s="8">
        <v>3</v>
      </c>
      <c r="E131" s="8">
        <v>2</v>
      </c>
      <c r="F131" s="8">
        <v>2</v>
      </c>
      <c r="G131" s="8">
        <v>2</v>
      </c>
      <c r="H131" s="8">
        <v>2</v>
      </c>
      <c r="I131" s="8">
        <v>2</v>
      </c>
      <c r="J131" s="8">
        <v>2</v>
      </c>
      <c r="K131" s="8">
        <v>2</v>
      </c>
      <c r="L131" s="8">
        <v>2</v>
      </c>
      <c r="M131" s="8">
        <v>2</v>
      </c>
      <c r="N131" s="8">
        <f t="shared" si="43"/>
        <v>25</v>
      </c>
      <c r="O131" s="9"/>
      <c r="P131" s="8">
        <f t="shared" si="44"/>
        <v>24</v>
      </c>
      <c r="Q131" s="8">
        <f t="shared" si="45"/>
        <v>-1</v>
      </c>
      <c r="R131" s="2">
        <f t="shared" si="46"/>
        <v>-0.04</v>
      </c>
      <c r="S131" s="9"/>
    </row>
    <row r="132" spans="1:19" x14ac:dyDescent="0.2">
      <c r="A132" s="14" t="s">
        <v>114</v>
      </c>
      <c r="B132" s="8">
        <v>68</v>
      </c>
      <c r="C132" s="8">
        <v>68</v>
      </c>
      <c r="D132" s="8">
        <v>68</v>
      </c>
      <c r="E132" s="8">
        <v>68</v>
      </c>
      <c r="F132" s="8">
        <v>68</v>
      </c>
      <c r="G132" s="8">
        <v>68</v>
      </c>
      <c r="H132" s="8">
        <v>68</v>
      </c>
      <c r="I132" s="8">
        <v>68</v>
      </c>
      <c r="J132" s="8">
        <v>68</v>
      </c>
      <c r="K132" s="8">
        <v>68</v>
      </c>
      <c r="L132" s="8">
        <v>68</v>
      </c>
      <c r="M132" s="8">
        <v>70</v>
      </c>
      <c r="N132" s="8">
        <f t="shared" si="43"/>
        <v>818</v>
      </c>
      <c r="O132" s="9"/>
      <c r="P132" s="8">
        <f t="shared" si="44"/>
        <v>840</v>
      </c>
      <c r="Q132" s="8">
        <f t="shared" si="45"/>
        <v>22</v>
      </c>
      <c r="R132" s="2">
        <f t="shared" si="46"/>
        <v>2.6894865525672371E-2</v>
      </c>
      <c r="S132" s="9"/>
    </row>
    <row r="133" spans="1:19" x14ac:dyDescent="0.2">
      <c r="A133" s="14" t="s">
        <v>115</v>
      </c>
      <c r="B133" s="8">
        <v>3</v>
      </c>
      <c r="C133" s="8">
        <v>3</v>
      </c>
      <c r="D133" s="8">
        <v>3</v>
      </c>
      <c r="E133" s="8">
        <v>3</v>
      </c>
      <c r="F133" s="8">
        <v>3</v>
      </c>
      <c r="G133" s="8">
        <v>3</v>
      </c>
      <c r="H133" s="8">
        <v>3</v>
      </c>
      <c r="I133" s="8">
        <v>3</v>
      </c>
      <c r="J133" s="8">
        <v>3</v>
      </c>
      <c r="K133" s="8">
        <v>4</v>
      </c>
      <c r="L133" s="8">
        <v>4</v>
      </c>
      <c r="M133" s="8">
        <v>4</v>
      </c>
      <c r="N133" s="8">
        <f t="shared" si="43"/>
        <v>39</v>
      </c>
      <c r="O133" s="9"/>
      <c r="P133" s="8">
        <f t="shared" si="44"/>
        <v>48</v>
      </c>
      <c r="Q133" s="8">
        <f t="shared" si="45"/>
        <v>9</v>
      </c>
      <c r="R133" s="2">
        <f t="shared" si="46"/>
        <v>0.23076923076923078</v>
      </c>
      <c r="S133" s="9"/>
    </row>
    <row r="134" spans="1:19" x14ac:dyDescent="0.2">
      <c r="A134" s="14" t="s">
        <v>116</v>
      </c>
      <c r="B134" s="8">
        <v>3</v>
      </c>
      <c r="C134" s="8">
        <v>3</v>
      </c>
      <c r="D134" s="8">
        <v>3</v>
      </c>
      <c r="E134" s="8">
        <v>3</v>
      </c>
      <c r="F134" s="8">
        <v>10</v>
      </c>
      <c r="G134" s="8">
        <v>10</v>
      </c>
      <c r="H134" s="8">
        <v>10</v>
      </c>
      <c r="I134" s="8">
        <v>10</v>
      </c>
      <c r="J134" s="8">
        <v>10</v>
      </c>
      <c r="K134" s="8">
        <v>10</v>
      </c>
      <c r="L134" s="8">
        <v>10</v>
      </c>
      <c r="M134" s="8">
        <v>10</v>
      </c>
      <c r="N134" s="8">
        <f t="shared" si="43"/>
        <v>92</v>
      </c>
      <c r="O134" s="9"/>
      <c r="P134" s="8">
        <f t="shared" si="44"/>
        <v>120</v>
      </c>
      <c r="Q134" s="8">
        <f t="shared" si="45"/>
        <v>28</v>
      </c>
      <c r="R134" s="2">
        <f t="shared" si="46"/>
        <v>0.30434782608695654</v>
      </c>
      <c r="S134" s="9"/>
    </row>
    <row r="135" spans="1:19" x14ac:dyDescent="0.2">
      <c r="A135" s="14" t="s">
        <v>117</v>
      </c>
      <c r="B135" s="8">
        <v>111</v>
      </c>
      <c r="C135" s="8">
        <v>111</v>
      </c>
      <c r="D135" s="8">
        <v>111</v>
      </c>
      <c r="E135" s="8">
        <v>111</v>
      </c>
      <c r="F135" s="8">
        <v>111</v>
      </c>
      <c r="G135" s="8">
        <v>109</v>
      </c>
      <c r="H135" s="8">
        <v>104</v>
      </c>
      <c r="I135" s="8">
        <v>104</v>
      </c>
      <c r="J135" s="8">
        <v>98</v>
      </c>
      <c r="K135" s="8">
        <v>98</v>
      </c>
      <c r="L135" s="8">
        <v>95</v>
      </c>
      <c r="M135" s="8">
        <v>77</v>
      </c>
      <c r="N135" s="8">
        <f t="shared" si="43"/>
        <v>1240</v>
      </c>
      <c r="O135" s="9"/>
      <c r="P135" s="8">
        <f t="shared" si="44"/>
        <v>924</v>
      </c>
      <c r="Q135" s="8">
        <f t="shared" si="45"/>
        <v>-316</v>
      </c>
      <c r="R135" s="2">
        <f t="shared" si="46"/>
        <v>-0.25483870967741934</v>
      </c>
      <c r="S135" s="9"/>
    </row>
    <row r="136" spans="1:19" x14ac:dyDescent="0.2">
      <c r="A136" s="14" t="s">
        <v>118</v>
      </c>
      <c r="B136" s="8">
        <v>11</v>
      </c>
      <c r="C136" s="8">
        <v>11</v>
      </c>
      <c r="D136" s="8">
        <v>11</v>
      </c>
      <c r="E136" s="8">
        <v>11</v>
      </c>
      <c r="F136" s="8">
        <v>11</v>
      </c>
      <c r="G136" s="8">
        <v>11</v>
      </c>
      <c r="H136" s="8">
        <v>12</v>
      </c>
      <c r="I136" s="8">
        <v>12</v>
      </c>
      <c r="J136" s="8">
        <v>12</v>
      </c>
      <c r="K136" s="8">
        <v>12</v>
      </c>
      <c r="L136" s="8">
        <v>12</v>
      </c>
      <c r="M136" s="8">
        <v>12</v>
      </c>
      <c r="N136" s="8">
        <f t="shared" si="43"/>
        <v>138</v>
      </c>
      <c r="O136" s="9"/>
      <c r="P136" s="8">
        <f t="shared" si="44"/>
        <v>144</v>
      </c>
      <c r="Q136" s="8">
        <f t="shared" si="45"/>
        <v>6</v>
      </c>
      <c r="R136" s="2">
        <f t="shared" si="46"/>
        <v>4.3478260869565216E-2</v>
      </c>
      <c r="S136" s="9"/>
    </row>
    <row r="137" spans="1:19" x14ac:dyDescent="0.2">
      <c r="A137" s="14" t="s">
        <v>119</v>
      </c>
      <c r="B137" s="8">
        <v>6554</v>
      </c>
      <c r="C137" s="8">
        <v>7026</v>
      </c>
      <c r="D137" s="8">
        <v>7491</v>
      </c>
      <c r="E137" s="8">
        <v>7925</v>
      </c>
      <c r="F137" s="8">
        <v>8318</v>
      </c>
      <c r="G137" s="8">
        <v>8984</v>
      </c>
      <c r="H137" s="8">
        <v>9582</v>
      </c>
      <c r="I137" s="8">
        <v>10072</v>
      </c>
      <c r="J137" s="8">
        <v>10931</v>
      </c>
      <c r="K137" s="8">
        <v>11708</v>
      </c>
      <c r="L137" s="8">
        <v>12247</v>
      </c>
      <c r="M137" s="8">
        <v>12775</v>
      </c>
      <c r="N137" s="8">
        <f t="shared" si="43"/>
        <v>113613</v>
      </c>
      <c r="O137" s="9"/>
      <c r="P137" s="8">
        <f t="shared" si="44"/>
        <v>153300</v>
      </c>
      <c r="Q137" s="8">
        <f t="shared" si="45"/>
        <v>39687</v>
      </c>
      <c r="R137" s="2">
        <f t="shared" si="46"/>
        <v>0.34931741966148239</v>
      </c>
      <c r="S137" s="9"/>
    </row>
    <row r="138" spans="1:19" x14ac:dyDescent="0.2">
      <c r="A138" s="14" t="s">
        <v>120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2</v>
      </c>
      <c r="M138" s="8">
        <v>2</v>
      </c>
      <c r="N138" s="8">
        <f t="shared" si="43"/>
        <v>4</v>
      </c>
      <c r="O138" s="9"/>
      <c r="P138" s="8">
        <f t="shared" si="44"/>
        <v>24</v>
      </c>
      <c r="Q138" s="8">
        <f t="shared" si="45"/>
        <v>20</v>
      </c>
      <c r="R138" s="2">
        <f t="shared" si="46"/>
        <v>5</v>
      </c>
      <c r="S138" s="9"/>
    </row>
    <row r="139" spans="1:19" x14ac:dyDescent="0.2">
      <c r="A139" s="14" t="s">
        <v>121</v>
      </c>
      <c r="B139" s="8">
        <v>0</v>
      </c>
      <c r="C139" s="8">
        <v>0</v>
      </c>
      <c r="D139" s="8">
        <v>0</v>
      </c>
      <c r="E139" s="8">
        <v>1</v>
      </c>
      <c r="F139" s="8">
        <v>1</v>
      </c>
      <c r="G139" s="8">
        <v>1</v>
      </c>
      <c r="H139" s="8">
        <v>1</v>
      </c>
      <c r="I139" s="8">
        <v>1</v>
      </c>
      <c r="J139" s="8">
        <v>1</v>
      </c>
      <c r="K139" s="8">
        <v>1</v>
      </c>
      <c r="L139" s="8">
        <v>2</v>
      </c>
      <c r="M139" s="8">
        <v>5</v>
      </c>
      <c r="N139" s="8">
        <f t="shared" si="43"/>
        <v>14</v>
      </c>
      <c r="O139" s="9"/>
      <c r="P139" s="8">
        <f t="shared" si="44"/>
        <v>60</v>
      </c>
      <c r="Q139" s="8">
        <f t="shared" si="45"/>
        <v>46</v>
      </c>
      <c r="R139" s="2">
        <f t="shared" si="46"/>
        <v>3.2857142857142856</v>
      </c>
      <c r="S139" s="9"/>
    </row>
    <row r="140" spans="1:19" x14ac:dyDescent="0.2">
      <c r="A140" s="14" t="s">
        <v>122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3</v>
      </c>
      <c r="N140" s="8">
        <f t="shared" si="43"/>
        <v>3</v>
      </c>
      <c r="O140" s="9"/>
      <c r="P140" s="8">
        <f t="shared" si="44"/>
        <v>36</v>
      </c>
      <c r="Q140" s="8">
        <f t="shared" si="45"/>
        <v>33</v>
      </c>
      <c r="R140" s="2">
        <f t="shared" si="46"/>
        <v>11</v>
      </c>
      <c r="S140" s="9"/>
    </row>
    <row r="141" spans="1:19" x14ac:dyDescent="0.2">
      <c r="A141" s="14" t="s">
        <v>123</v>
      </c>
      <c r="B141" s="8">
        <v>3</v>
      </c>
      <c r="C141" s="8">
        <v>6</v>
      </c>
      <c r="D141" s="8">
        <v>6</v>
      </c>
      <c r="E141" s="8">
        <v>6</v>
      </c>
      <c r="F141" s="8">
        <v>6</v>
      </c>
      <c r="G141" s="8">
        <v>6</v>
      </c>
      <c r="H141" s="8">
        <v>7</v>
      </c>
      <c r="I141" s="8">
        <v>7</v>
      </c>
      <c r="J141" s="8">
        <v>7</v>
      </c>
      <c r="K141" s="8">
        <v>7</v>
      </c>
      <c r="L141" s="8">
        <v>9</v>
      </c>
      <c r="M141" s="8">
        <v>10</v>
      </c>
      <c r="N141" s="8">
        <f t="shared" si="43"/>
        <v>80</v>
      </c>
      <c r="O141" s="9"/>
      <c r="P141" s="8">
        <f t="shared" si="44"/>
        <v>120</v>
      </c>
      <c r="Q141" s="8">
        <f t="shared" si="45"/>
        <v>40</v>
      </c>
      <c r="R141" s="2">
        <f t="shared" si="46"/>
        <v>0.5</v>
      </c>
      <c r="S141" s="9"/>
    </row>
    <row r="142" spans="1:19" x14ac:dyDescent="0.2">
      <c r="A142" s="14" t="s">
        <v>124</v>
      </c>
      <c r="B142" s="8">
        <v>9</v>
      </c>
      <c r="C142" s="8">
        <v>19</v>
      </c>
      <c r="D142" s="8">
        <v>22</v>
      </c>
      <c r="E142" s="8">
        <v>28</v>
      </c>
      <c r="F142" s="8">
        <v>31</v>
      </c>
      <c r="G142" s="8">
        <v>43</v>
      </c>
      <c r="H142" s="8">
        <v>46</v>
      </c>
      <c r="I142" s="8">
        <v>59</v>
      </c>
      <c r="J142" s="8">
        <v>75</v>
      </c>
      <c r="K142" s="8">
        <v>107</v>
      </c>
      <c r="L142" s="8">
        <v>154</v>
      </c>
      <c r="M142" s="8">
        <v>213</v>
      </c>
      <c r="N142" s="8">
        <f t="shared" si="43"/>
        <v>806</v>
      </c>
      <c r="O142" s="9"/>
      <c r="P142" s="8">
        <f t="shared" si="44"/>
        <v>2556</v>
      </c>
      <c r="Q142" s="8">
        <f t="shared" si="45"/>
        <v>1750</v>
      </c>
      <c r="R142" s="2">
        <f t="shared" si="46"/>
        <v>2.1712158808933002</v>
      </c>
      <c r="S142" s="9"/>
    </row>
    <row r="143" spans="1:19" x14ac:dyDescent="0.2">
      <c r="A143" s="14" t="s">
        <v>125</v>
      </c>
      <c r="B143" s="8">
        <v>0</v>
      </c>
      <c r="C143" s="8">
        <v>0</v>
      </c>
      <c r="D143" s="8">
        <v>2</v>
      </c>
      <c r="E143" s="8">
        <v>3</v>
      </c>
      <c r="F143" s="8">
        <v>19</v>
      </c>
      <c r="G143" s="8">
        <v>38</v>
      </c>
      <c r="H143" s="8">
        <v>44</v>
      </c>
      <c r="I143" s="8">
        <v>49</v>
      </c>
      <c r="J143" s="8">
        <v>52</v>
      </c>
      <c r="K143" s="8">
        <v>61</v>
      </c>
      <c r="L143" s="8">
        <v>65</v>
      </c>
      <c r="M143" s="8">
        <v>82</v>
      </c>
      <c r="N143" s="8">
        <f t="shared" si="43"/>
        <v>415</v>
      </c>
      <c r="O143" s="9"/>
      <c r="P143" s="8">
        <f t="shared" si="44"/>
        <v>984</v>
      </c>
      <c r="Q143" s="8">
        <f t="shared" si="45"/>
        <v>569</v>
      </c>
      <c r="R143" s="2">
        <f t="shared" si="46"/>
        <v>1.3710843373493975</v>
      </c>
      <c r="S143" s="9"/>
    </row>
    <row r="144" spans="1:19" x14ac:dyDescent="0.2">
      <c r="A144" s="14" t="s">
        <v>126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43"/>
        <v>0</v>
      </c>
      <c r="O144" s="9"/>
      <c r="P144" s="8">
        <f t="shared" si="44"/>
        <v>0</v>
      </c>
      <c r="Q144" s="8">
        <f t="shared" si="45"/>
        <v>0</v>
      </c>
      <c r="R144" s="2">
        <f>IFERROR(Q144/N144, 0)</f>
        <v>0</v>
      </c>
      <c r="S144" s="9"/>
    </row>
    <row r="145" spans="1:19" x14ac:dyDescent="0.2">
      <c r="A145" s="15" t="s">
        <v>127</v>
      </c>
      <c r="B145" s="16">
        <v>-7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f t="shared" si="43"/>
        <v>-7</v>
      </c>
      <c r="O145" s="9"/>
      <c r="P145" s="16">
        <f t="shared" si="44"/>
        <v>0</v>
      </c>
      <c r="Q145" s="16">
        <f t="shared" si="45"/>
        <v>7</v>
      </c>
      <c r="R145" s="17">
        <f t="shared" si="46"/>
        <v>-1</v>
      </c>
      <c r="S145" s="9"/>
    </row>
    <row r="146" spans="1:19" x14ac:dyDescent="0.2">
      <c r="A146" s="14" t="s">
        <v>128</v>
      </c>
      <c r="B146" s="8">
        <f t="shared" ref="B146:P146" si="47">SUM(B118:B145)</f>
        <v>55185</v>
      </c>
      <c r="C146" s="8">
        <f t="shared" si="47"/>
        <v>55016</v>
      </c>
      <c r="D146" s="8">
        <f t="shared" si="47"/>
        <v>55003</v>
      </c>
      <c r="E146" s="8">
        <f t="shared" si="47"/>
        <v>54901</v>
      </c>
      <c r="F146" s="8">
        <f t="shared" si="47"/>
        <v>54655</v>
      </c>
      <c r="G146" s="8">
        <f t="shared" si="47"/>
        <v>54786</v>
      </c>
      <c r="H146" s="8">
        <f t="shared" si="47"/>
        <v>54463</v>
      </c>
      <c r="I146" s="8">
        <f t="shared" si="47"/>
        <v>54593</v>
      </c>
      <c r="J146" s="8">
        <f t="shared" si="47"/>
        <v>54966</v>
      </c>
      <c r="K146" s="8">
        <f t="shared" si="47"/>
        <v>54615</v>
      </c>
      <c r="L146" s="8">
        <f t="shared" si="47"/>
        <v>54519</v>
      </c>
      <c r="M146" s="8">
        <f t="shared" si="47"/>
        <v>54557</v>
      </c>
      <c r="N146" s="8">
        <f t="shared" si="47"/>
        <v>657259</v>
      </c>
      <c r="O146" s="9">
        <f t="shared" si="47"/>
        <v>0</v>
      </c>
      <c r="P146" s="8">
        <f t="shared" si="47"/>
        <v>654684</v>
      </c>
      <c r="Q146" s="8">
        <f>SUM(Q118:Q145)</f>
        <v>-2575</v>
      </c>
      <c r="R146" s="2">
        <f>Q146/N146</f>
        <v>-3.9177858348078912E-3</v>
      </c>
      <c r="S146" s="9"/>
    </row>
    <row r="147" spans="1:19" x14ac:dyDescent="0.2">
      <c r="A147" s="1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9"/>
      <c r="P147" s="8"/>
      <c r="Q147" s="8"/>
      <c r="S147" s="9"/>
    </row>
    <row r="148" spans="1:19" x14ac:dyDescent="0.2">
      <c r="A148" s="15" t="s">
        <v>129</v>
      </c>
      <c r="B148" s="16">
        <v>12003</v>
      </c>
      <c r="C148" s="16">
        <v>12026</v>
      </c>
      <c r="D148" s="16">
        <v>12029</v>
      </c>
      <c r="E148" s="16">
        <v>12018</v>
      </c>
      <c r="F148" s="16">
        <v>12029</v>
      </c>
      <c r="G148" s="16">
        <v>11974</v>
      </c>
      <c r="H148" s="16">
        <v>11977</v>
      </c>
      <c r="I148" s="16">
        <v>12140</v>
      </c>
      <c r="J148" s="16">
        <v>12044</v>
      </c>
      <c r="K148" s="16">
        <v>12034</v>
      </c>
      <c r="L148" s="16">
        <v>12038</v>
      </c>
      <c r="M148" s="16">
        <v>12039</v>
      </c>
      <c r="N148" s="16">
        <f>SUM(B148:M148)</f>
        <v>144351</v>
      </c>
      <c r="O148" s="9"/>
      <c r="P148" s="16">
        <f>M148*12</f>
        <v>144468</v>
      </c>
      <c r="Q148" s="16">
        <f>P148-N148</f>
        <v>117</v>
      </c>
      <c r="R148" s="17">
        <f>Q148/N148</f>
        <v>8.1052434690442052E-4</v>
      </c>
      <c r="S148" s="9"/>
    </row>
    <row r="149" spans="1:19" x14ac:dyDescent="0.2">
      <c r="A149" s="14" t="s">
        <v>130</v>
      </c>
      <c r="B149" s="8">
        <f t="shared" ref="B149:Q149" si="48">SUM(B148)</f>
        <v>12003</v>
      </c>
      <c r="C149" s="8">
        <f t="shared" si="48"/>
        <v>12026</v>
      </c>
      <c r="D149" s="8">
        <f t="shared" si="48"/>
        <v>12029</v>
      </c>
      <c r="E149" s="8">
        <f t="shared" si="48"/>
        <v>12018</v>
      </c>
      <c r="F149" s="8">
        <f t="shared" si="48"/>
        <v>12029</v>
      </c>
      <c r="G149" s="8">
        <f t="shared" si="48"/>
        <v>11974</v>
      </c>
      <c r="H149" s="8">
        <f t="shared" si="48"/>
        <v>11977</v>
      </c>
      <c r="I149" s="8">
        <f t="shared" si="48"/>
        <v>12140</v>
      </c>
      <c r="J149" s="8">
        <f t="shared" si="48"/>
        <v>12044</v>
      </c>
      <c r="K149" s="8">
        <f t="shared" si="48"/>
        <v>12034</v>
      </c>
      <c r="L149" s="8">
        <f t="shared" si="48"/>
        <v>12038</v>
      </c>
      <c r="M149" s="8">
        <f t="shared" si="48"/>
        <v>12039</v>
      </c>
      <c r="N149" s="8">
        <f t="shared" si="48"/>
        <v>144351</v>
      </c>
      <c r="O149" s="9">
        <f t="shared" si="48"/>
        <v>0</v>
      </c>
      <c r="P149" s="8">
        <f t="shared" si="48"/>
        <v>144468</v>
      </c>
      <c r="Q149" s="8">
        <f t="shared" si="48"/>
        <v>117</v>
      </c>
      <c r="R149" s="2">
        <f>Q149/N149</f>
        <v>8.1052434690442052E-4</v>
      </c>
      <c r="S149" s="9"/>
    </row>
    <row r="150" spans="1:19" x14ac:dyDescent="0.2">
      <c r="A150" s="1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9"/>
      <c r="P150" s="8"/>
      <c r="Q150" s="8"/>
      <c r="S150" s="9"/>
    </row>
    <row r="151" spans="1:19" x14ac:dyDescent="0.2">
      <c r="A151" s="15" t="s">
        <v>131</v>
      </c>
      <c r="B151" s="16">
        <v>9</v>
      </c>
      <c r="C151" s="16">
        <v>9</v>
      </c>
      <c r="D151" s="16">
        <v>9</v>
      </c>
      <c r="E151" s="16">
        <v>9</v>
      </c>
      <c r="F151" s="16">
        <v>9</v>
      </c>
      <c r="G151" s="16">
        <v>9</v>
      </c>
      <c r="H151" s="16">
        <v>9</v>
      </c>
      <c r="I151" s="16">
        <v>8</v>
      </c>
      <c r="J151" s="16">
        <v>8</v>
      </c>
      <c r="K151" s="16">
        <v>8</v>
      </c>
      <c r="L151" s="16">
        <v>8</v>
      </c>
      <c r="M151" s="16">
        <v>8</v>
      </c>
      <c r="N151" s="16">
        <f>SUM(B151:M151)</f>
        <v>103</v>
      </c>
      <c r="O151" s="9"/>
      <c r="P151" s="16">
        <f>M151*12</f>
        <v>96</v>
      </c>
      <c r="Q151" s="16">
        <f>P151-N151</f>
        <v>-7</v>
      </c>
      <c r="R151" s="17">
        <f>Q151/N151</f>
        <v>-6.7961165048543687E-2</v>
      </c>
      <c r="S151" s="9"/>
    </row>
    <row r="152" spans="1:19" x14ac:dyDescent="0.2">
      <c r="A152" s="14" t="s">
        <v>132</v>
      </c>
      <c r="B152" s="8">
        <f t="shared" ref="B152:Q152" si="49">SUM(B151)</f>
        <v>9</v>
      </c>
      <c r="C152" s="8">
        <f t="shared" si="49"/>
        <v>9</v>
      </c>
      <c r="D152" s="8">
        <f t="shared" si="49"/>
        <v>9</v>
      </c>
      <c r="E152" s="8">
        <f t="shared" si="49"/>
        <v>9</v>
      </c>
      <c r="F152" s="8">
        <f t="shared" si="49"/>
        <v>9</v>
      </c>
      <c r="G152" s="8">
        <f t="shared" si="49"/>
        <v>9</v>
      </c>
      <c r="H152" s="8">
        <f t="shared" si="49"/>
        <v>9</v>
      </c>
      <c r="I152" s="8">
        <f t="shared" si="49"/>
        <v>8</v>
      </c>
      <c r="J152" s="8">
        <f t="shared" si="49"/>
        <v>8</v>
      </c>
      <c r="K152" s="8">
        <f t="shared" si="49"/>
        <v>8</v>
      </c>
      <c r="L152" s="8">
        <f t="shared" si="49"/>
        <v>8</v>
      </c>
      <c r="M152" s="8">
        <f t="shared" si="49"/>
        <v>8</v>
      </c>
      <c r="N152" s="8">
        <f t="shared" si="49"/>
        <v>103</v>
      </c>
      <c r="O152" s="9">
        <f t="shared" si="49"/>
        <v>0</v>
      </c>
      <c r="P152" s="8">
        <f t="shared" si="49"/>
        <v>96</v>
      </c>
      <c r="Q152" s="8">
        <f t="shared" si="49"/>
        <v>-7</v>
      </c>
      <c r="R152" s="2">
        <f>Q152/N152</f>
        <v>-6.7961165048543687E-2</v>
      </c>
      <c r="S152" s="9"/>
    </row>
    <row r="153" spans="1:19" x14ac:dyDescent="0.2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5"/>
      <c r="P153" s="24"/>
      <c r="Q153" s="24"/>
      <c r="S153" s="25"/>
    </row>
    <row r="154" spans="1:19" x14ac:dyDescent="0.2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5"/>
      <c r="P154" s="24"/>
      <c r="Q154" s="24"/>
      <c r="S154" s="25"/>
    </row>
    <row r="155" spans="1:19" ht="12" thickBot="1" x14ac:dyDescent="0.25">
      <c r="A155" s="26" t="s">
        <v>133</v>
      </c>
      <c r="B155" s="27">
        <f t="shared" ref="B155:Q155" si="50">B29+B62+B87+B95+B116+B152</f>
        <v>164784</v>
      </c>
      <c r="C155" s="27">
        <f t="shared" si="50"/>
        <v>164567</v>
      </c>
      <c r="D155" s="27">
        <f t="shared" si="50"/>
        <v>164299</v>
      </c>
      <c r="E155" s="27">
        <f t="shared" si="50"/>
        <v>164177</v>
      </c>
      <c r="F155" s="27">
        <f t="shared" si="50"/>
        <v>163849</v>
      </c>
      <c r="G155" s="27">
        <f t="shared" si="50"/>
        <v>163249</v>
      </c>
      <c r="H155" s="27">
        <f t="shared" si="50"/>
        <v>163078</v>
      </c>
      <c r="I155" s="27">
        <f t="shared" si="50"/>
        <v>163111</v>
      </c>
      <c r="J155" s="27">
        <f t="shared" si="50"/>
        <v>163189</v>
      </c>
      <c r="K155" s="27">
        <f t="shared" si="50"/>
        <v>163053</v>
      </c>
      <c r="L155" s="27">
        <f t="shared" si="50"/>
        <v>162572</v>
      </c>
      <c r="M155" s="27">
        <f t="shared" si="50"/>
        <v>163363</v>
      </c>
      <c r="N155" s="27">
        <f>N29+N62+N87+N95+N116+N152</f>
        <v>1963291</v>
      </c>
      <c r="O155" s="28">
        <f t="shared" si="50"/>
        <v>0</v>
      </c>
      <c r="P155" s="27">
        <f t="shared" si="50"/>
        <v>1960356</v>
      </c>
      <c r="Q155" s="27">
        <f t="shared" si="50"/>
        <v>-2935</v>
      </c>
      <c r="R155" s="29">
        <f>Q155/N155</f>
        <v>-1.4949388552181007E-3</v>
      </c>
      <c r="S155" s="28"/>
    </row>
    <row r="156" spans="1:19" ht="12" thickTop="1" x14ac:dyDescent="0.2">
      <c r="P156" s="30"/>
    </row>
    <row r="157" spans="1:19" x14ac:dyDescent="0.2">
      <c r="N157" s="30">
        <f>N155/12</f>
        <v>163607.58333333334</v>
      </c>
      <c r="P157" s="30">
        <f t="shared" ref="P157" si="51">P155/12</f>
        <v>163363</v>
      </c>
    </row>
    <row r="158" spans="1:19" x14ac:dyDescent="0.2">
      <c r="N158" s="31">
        <f>N155+N149+N146</f>
        <v>2764901</v>
      </c>
    </row>
    <row r="159" spans="1:19" x14ac:dyDescent="0.2">
      <c r="N159" s="30">
        <f>N158/12</f>
        <v>230408.41666666666</v>
      </c>
    </row>
  </sheetData>
  <pageMargins left="0.75" right="0.75" top="0.75" bottom="0.75" header="0.5" footer="0.5"/>
  <pageSetup scale="59" fitToHeight="0" orientation="landscape" r:id="rId1"/>
  <headerFooter alignWithMargins="0"/>
  <rowBreaks count="1" manualBreakCount="1">
    <brk id="56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jIzNjg8L1VzZXJOYW1lPjxEYXRlVGltZT42LzI5LzIwMjMgMTozNzoxMyBQTTwvRGF0ZVRpbWU+PExhYmVsU3RyaW5nPkFFUCBQdWJsaWM8L0xhYmVsU3RyaW5nPjwvaXRlbT48L2xhYmVsSGlzdG9yeT4=</Value>
</WrappedLabelHistory>
</file>

<file path=customXml/itemProps1.xml><?xml version="1.0" encoding="utf-8"?>
<ds:datastoreItem xmlns:ds="http://schemas.openxmlformats.org/officeDocument/2006/customXml" ds:itemID="{624D11CF-67C1-41AD-9E8A-44D2F11CEE11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115DD4D-4FDD-4FE9-A534-E64C257FD6AB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# of Customers</vt:lpstr>
      <vt:lpstr>'Monthly # of Customers'!Print_Titles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s262368</dc:creator>
  <cp:lastModifiedBy>s251635</cp:lastModifiedBy>
  <dcterms:created xsi:type="dcterms:W3CDTF">2023-06-29T13:37:02Z</dcterms:created>
  <dcterms:modified xsi:type="dcterms:W3CDTF">2023-07-10T15:09:23Z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dd3510c1-e204-413b-ba7f-fe4d587611dd</vt:lpwstr>
  </property>
  <property fmtid="{D5CDD505-2E9C-101B-9397-08002B2CF9AE}" pid="3" name="bjClsUserRVM">
    <vt:lpwstr>[]</vt:lpwstr>
  </property>
  <property fmtid="{D5CDD505-2E9C-101B-9397-08002B2CF9AE}" pid="4" name="bjSaver">
    <vt:lpwstr>xZzrf02Aubzx74tgVp24Vul5jA7mQze+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7" name="bjDocumentSecurityLabel">
    <vt:lpwstr>AEP Public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LabelHistoryID">
    <vt:lpwstr>{4115DD4D-4FDD-4FE9-A534-E64C257FD6AB}</vt:lpwstr>
  </property>
</Properties>
</file>