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140"/>
  </bookViews>
  <sheets>
    <sheet name="Summary Revenue Requirement" sheetId="1" r:id="rId1"/>
    <sheet name="Separate Table - Jan 1 Chgs" sheetId="50" r:id="rId2"/>
    <sheet name="Rate Base" sheetId="40" r:id="rId3"/>
    <sheet name="COC" sheetId="4" r:id="rId4"/>
    <sheet name="GRCF" sheetId="7" r:id="rId5"/>
    <sheet name="COC Table for Testimony" sheetId="51" r:id="rId6"/>
    <sheet name="CWC-As Filed" sheetId="47" r:id="rId7"/>
    <sheet name="CWC-As Adjusted" sheetId="48" r:id="rId8"/>
    <sheet name="NOL ADIT" sheetId="49" r:id="rId9"/>
    <sheet name="EDIT NOL ADIT" sheetId="53" r:id="rId10"/>
    <sheet name="ADIT-Securitization" sheetId="55" r:id="rId11"/>
    <sheet name="Incentive Comp" sheetId="14" r:id="rId12"/>
    <sheet name="Interest Expense - Sale of Rec" sheetId="52" r:id="rId13"/>
    <sheet name="COR Reg Asset Amort" sheetId="46" r:id="rId14"/>
    <sheet name="Property Taxes" sheetId="54" r:id="rId15"/>
  </sheets>
  <externalReferences>
    <externalReference r:id="rId16"/>
    <externalReference r:id="rId17"/>
    <externalReference r:id="rId18"/>
  </externalReferences>
  <definedNames>
    <definedName name="\\" localSheetId="10" hidden="1">#REF!</definedName>
    <definedName name="\\" localSheetId="13" hidden="1">#REF!</definedName>
    <definedName name="\\" localSheetId="7" hidden="1">#REF!</definedName>
    <definedName name="\\" localSheetId="9" hidden="1">#REF!</definedName>
    <definedName name="\\" localSheetId="12" hidden="1">#REF!</definedName>
    <definedName name="\\" localSheetId="8" hidden="1">#REF!</definedName>
    <definedName name="\\" localSheetId="14" hidden="1">#REF!</definedName>
    <definedName name="\\" localSheetId="2" hidden="1">#REF!</definedName>
    <definedName name="\\" localSheetId="1" hidden="1">#REF!</definedName>
    <definedName name="\\" hidden="1">#REF!</definedName>
    <definedName name="\\\" localSheetId="10" hidden="1">#REF!</definedName>
    <definedName name="\\\" localSheetId="13" hidden="1">#REF!</definedName>
    <definedName name="\\\" localSheetId="7" hidden="1">#REF!</definedName>
    <definedName name="\\\" localSheetId="9" hidden="1">#REF!</definedName>
    <definedName name="\\\" localSheetId="12" hidden="1">#REF!</definedName>
    <definedName name="\\\" localSheetId="8" hidden="1">#REF!</definedName>
    <definedName name="\\\" localSheetId="14" hidden="1">#REF!</definedName>
    <definedName name="\\\" localSheetId="2" hidden="1">#REF!</definedName>
    <definedName name="\\\" localSheetId="1" hidden="1">#REF!</definedName>
    <definedName name="\\\" hidden="1">#REF!</definedName>
    <definedName name="\\\\" localSheetId="10" hidden="1">#REF!</definedName>
    <definedName name="\\\\" localSheetId="13" hidden="1">#REF!</definedName>
    <definedName name="\\\\" localSheetId="7" hidden="1">#REF!</definedName>
    <definedName name="\\\\" localSheetId="9" hidden="1">#REF!</definedName>
    <definedName name="\\\\" localSheetId="11" hidden="1">#REF!</definedName>
    <definedName name="\\\\" localSheetId="12" hidden="1">#REF!</definedName>
    <definedName name="\\\\" localSheetId="8" hidden="1">#REF!</definedName>
    <definedName name="\\\\" localSheetId="14" hidden="1">#REF!</definedName>
    <definedName name="\\\\" localSheetId="2" hidden="1">#REF!</definedName>
    <definedName name="\\\\" localSheetId="1" hidden="1">#REF!</definedName>
    <definedName name="\\\\" hidden="1">#REF!</definedName>
    <definedName name="__123Graph_A" localSheetId="10" hidden="1">#REF!</definedName>
    <definedName name="__123Graph_A" localSheetId="13" hidden="1">#REF!</definedName>
    <definedName name="__123Graph_A" localSheetId="7" hidden="1">#REF!</definedName>
    <definedName name="__123Graph_A" localSheetId="9" hidden="1">#REF!</definedName>
    <definedName name="__123Graph_A" localSheetId="12" hidden="1">#REF!</definedName>
    <definedName name="__123Graph_A" localSheetId="8" hidden="1">#REF!</definedName>
    <definedName name="__123Graph_A" localSheetId="14" hidden="1">#REF!</definedName>
    <definedName name="__123Graph_A" localSheetId="2" hidden="1">#REF!</definedName>
    <definedName name="__123Graph_A" localSheetId="1" hidden="1">#REF!</definedName>
    <definedName name="__123Graph_A" hidden="1">#REF!</definedName>
    <definedName name="__123Graph_B" localSheetId="10" hidden="1">#REF!</definedName>
    <definedName name="__123Graph_B" localSheetId="13" hidden="1">#REF!</definedName>
    <definedName name="__123Graph_B" localSheetId="7" hidden="1">#REF!</definedName>
    <definedName name="__123Graph_B" localSheetId="9" hidden="1">#REF!</definedName>
    <definedName name="__123Graph_B" localSheetId="12" hidden="1">#REF!</definedName>
    <definedName name="__123Graph_B" localSheetId="8" hidden="1">#REF!</definedName>
    <definedName name="__123Graph_B" localSheetId="14" hidden="1">#REF!</definedName>
    <definedName name="__123Graph_B" localSheetId="2" hidden="1">#REF!</definedName>
    <definedName name="__123Graph_B" localSheetId="1" hidden="1">#REF!</definedName>
    <definedName name="__123Graph_B" hidden="1">#REF!</definedName>
    <definedName name="__123Graph_C" localSheetId="10" hidden="1">#REF!</definedName>
    <definedName name="__123Graph_C" localSheetId="13" hidden="1">#REF!</definedName>
    <definedName name="__123Graph_C" localSheetId="7" hidden="1">#REF!</definedName>
    <definedName name="__123Graph_C" localSheetId="9" hidden="1">#REF!</definedName>
    <definedName name="__123Graph_C" localSheetId="11" hidden="1">#REF!</definedName>
    <definedName name="__123Graph_C" localSheetId="12" hidden="1">#REF!</definedName>
    <definedName name="__123Graph_C" localSheetId="8" hidden="1">#REF!</definedName>
    <definedName name="__123Graph_C" localSheetId="14" hidden="1">#REF!</definedName>
    <definedName name="__123Graph_C" localSheetId="2" hidden="1">#REF!</definedName>
    <definedName name="__123Graph_C" localSheetId="1" hidden="1">#REF!</definedName>
    <definedName name="__123Graph_C" hidden="1">#REF!</definedName>
    <definedName name="__123Graph_D" localSheetId="10" hidden="1">#REF!</definedName>
    <definedName name="__123Graph_D" localSheetId="13" hidden="1">#REF!</definedName>
    <definedName name="__123Graph_D" localSheetId="7" hidden="1">#REF!</definedName>
    <definedName name="__123Graph_D" localSheetId="9" hidden="1">#REF!</definedName>
    <definedName name="__123Graph_D" localSheetId="12" hidden="1">#REF!</definedName>
    <definedName name="__123Graph_D" localSheetId="8" hidden="1">#REF!</definedName>
    <definedName name="__123Graph_D" localSheetId="14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" localSheetId="10" hidden="1">#REF!</definedName>
    <definedName name="__123Graph_E" localSheetId="13" hidden="1">#REF!</definedName>
    <definedName name="__123Graph_E" localSheetId="7" hidden="1">#REF!</definedName>
    <definedName name="__123Graph_E" localSheetId="9" hidden="1">#REF!</definedName>
    <definedName name="__123Graph_E" localSheetId="11" hidden="1">#REF!</definedName>
    <definedName name="__123Graph_E" localSheetId="12" hidden="1">#REF!</definedName>
    <definedName name="__123Graph_E" localSheetId="8" hidden="1">#REF!</definedName>
    <definedName name="__123Graph_E" localSheetId="14" hidden="1">#REF!</definedName>
    <definedName name="__123Graph_E" localSheetId="2" hidden="1">#REF!</definedName>
    <definedName name="__123Graph_E" localSheetId="1" hidden="1">#REF!</definedName>
    <definedName name="__123Graph_E" hidden="1">#REF!</definedName>
    <definedName name="__123Graph_F" localSheetId="10" hidden="1">#REF!</definedName>
    <definedName name="__123Graph_F" localSheetId="13" hidden="1">#REF!</definedName>
    <definedName name="__123Graph_F" localSheetId="7" hidden="1">#REF!</definedName>
    <definedName name="__123Graph_F" localSheetId="9" hidden="1">#REF!</definedName>
    <definedName name="__123Graph_F" localSheetId="12" hidden="1">#REF!</definedName>
    <definedName name="__123Graph_F" localSheetId="8" hidden="1">#REF!</definedName>
    <definedName name="__123Graph_F" localSheetId="14" hidden="1">#REF!</definedName>
    <definedName name="__123Graph_F" localSheetId="2" hidden="1">#REF!</definedName>
    <definedName name="__123Graph_F" localSheetId="1" hidden="1">#REF!</definedName>
    <definedName name="__123Graph_F" hidden="1">#REF!</definedName>
    <definedName name="__123Graph_X" localSheetId="10" hidden="1">#REF!</definedName>
    <definedName name="__123Graph_X" localSheetId="13" hidden="1">#REF!</definedName>
    <definedName name="__123Graph_X" localSheetId="7" hidden="1">#REF!</definedName>
    <definedName name="__123Graph_X" localSheetId="9" hidden="1">#REF!</definedName>
    <definedName name="__123Graph_X" localSheetId="12" hidden="1">#REF!</definedName>
    <definedName name="__123Graph_X" localSheetId="8" hidden="1">#REF!</definedName>
    <definedName name="__123Graph_X" localSheetId="14" hidden="1">#REF!</definedName>
    <definedName name="__123Graph_X" localSheetId="2" hidden="1">#REF!</definedName>
    <definedName name="__123Graph_X" localSheetId="1" hidden="1">#REF!</definedName>
    <definedName name="__123Graph_X" hidden="1">#REF!</definedName>
    <definedName name="_Key1" localSheetId="10" hidden="1">#REF!</definedName>
    <definedName name="_Key1" localSheetId="13" hidden="1">#REF!</definedName>
    <definedName name="_Key1" localSheetId="7" hidden="1">#REF!</definedName>
    <definedName name="_Key1" localSheetId="9" hidden="1">#REF!</definedName>
    <definedName name="_Key1" localSheetId="4" hidden="1">#REF!</definedName>
    <definedName name="_Key1" localSheetId="12" hidden="1">#REF!</definedName>
    <definedName name="_Key1" localSheetId="8" hidden="1">#REF!</definedName>
    <definedName name="_Key1" localSheetId="14" hidden="1">#REF!</definedName>
    <definedName name="_Key1" localSheetId="2" hidden="1">#REF!</definedName>
    <definedName name="_Key1" localSheetId="1" hidden="1">#REF!</definedName>
    <definedName name="_Key1" hidden="1">#REF!</definedName>
    <definedName name="_Order1" hidden="1">255</definedName>
    <definedName name="_Order2" hidden="1">0</definedName>
    <definedName name="_Sort" localSheetId="10" hidden="1">#REF!</definedName>
    <definedName name="_Sort" localSheetId="13" hidden="1">#REF!</definedName>
    <definedName name="_Sort" localSheetId="7" hidden="1">#REF!</definedName>
    <definedName name="_Sort" localSheetId="9" hidden="1">#REF!</definedName>
    <definedName name="_Sort" localSheetId="4" hidden="1">#REF!</definedName>
    <definedName name="_Sort" localSheetId="12" hidden="1">#REF!</definedName>
    <definedName name="_Sort" localSheetId="8" hidden="1">#REF!</definedName>
    <definedName name="_Sort" localSheetId="14" hidden="1">#REF!</definedName>
    <definedName name="_Sort" localSheetId="2" hidden="1">#REF!</definedName>
    <definedName name="_Sort" localSheetId="1" hidden="1">#REF!</definedName>
    <definedName name="_Sort" hidden="1">#REF!</definedName>
    <definedName name="AllocFactors">[1]Table!$G$6:$H$13</definedName>
    <definedName name="Begin_Print1" localSheetId="10">'[2]Big Sandy Detail'!#REF!</definedName>
    <definedName name="Begin_Print1" localSheetId="7">'[2]Big Sandy Detail'!#REF!</definedName>
    <definedName name="Begin_Print1" localSheetId="9">'[2]Big Sandy Detail'!#REF!</definedName>
    <definedName name="Begin_Print1" localSheetId="12">'[2]Big Sandy Detail'!#REF!</definedName>
    <definedName name="Begin_Print1" localSheetId="8">'[2]Big Sandy Detail'!#REF!</definedName>
    <definedName name="Begin_Print1" localSheetId="14">'[2]Big Sandy Detail'!#REF!</definedName>
    <definedName name="Begin_Print1" localSheetId="1">'[2]Big Sandy Detail'!#REF!</definedName>
    <definedName name="Begin_Print1">'[2]Big Sandy Detail'!#REF!</definedName>
    <definedName name="Begin_Print2" localSheetId="10">'[2]Big Sandy Detail'!#REF!</definedName>
    <definedName name="Begin_Print2" localSheetId="7">'[2]Big Sandy Detail'!#REF!</definedName>
    <definedName name="Begin_Print2" localSheetId="9">'[2]Big Sandy Detail'!#REF!</definedName>
    <definedName name="Begin_Print2" localSheetId="12">'[2]Big Sandy Detail'!#REF!</definedName>
    <definedName name="Begin_Print2" localSheetId="8">'[2]Big Sandy Detail'!#REF!</definedName>
    <definedName name="Begin_Print2" localSheetId="14">'[2]Big Sandy Detail'!#REF!</definedName>
    <definedName name="Begin_Print2" localSheetId="1">'[2]Big Sandy Detail'!#REF!</definedName>
    <definedName name="Begin_Print2">'[2]Big Sandy Detail'!#REF!</definedName>
    <definedName name="End_of_Report" localSheetId="10">'[2]Big Sandy Detail'!#REF!</definedName>
    <definedName name="End_of_Report" localSheetId="7">'[2]Big Sandy Detail'!#REF!</definedName>
    <definedName name="End_of_Report" localSheetId="9">'[2]Big Sandy Detail'!#REF!</definedName>
    <definedName name="End_of_Report" localSheetId="12">'[2]Big Sandy Detail'!#REF!</definedName>
    <definedName name="End_of_Report" localSheetId="8">'[2]Big Sandy Detail'!#REF!</definedName>
    <definedName name="End_of_Report" localSheetId="14">'[2]Big Sandy Detail'!#REF!</definedName>
    <definedName name="End_of_Report" localSheetId="1">'[2]Big Sandy Detail'!#REF!</definedName>
    <definedName name="End_of_Report">'[2]Big Sandy Detail'!#REF!</definedName>
    <definedName name="End_Print1" localSheetId="10">'[2]Big Sandy Detail'!#REF!</definedName>
    <definedName name="End_Print1" localSheetId="7">'[2]Big Sandy Detail'!#REF!</definedName>
    <definedName name="End_Print1" localSheetId="9">'[2]Big Sandy Detail'!#REF!</definedName>
    <definedName name="End_Print1" localSheetId="12">'[2]Big Sandy Detail'!#REF!</definedName>
    <definedName name="End_Print1" localSheetId="8">'[2]Big Sandy Detail'!#REF!</definedName>
    <definedName name="End_Print1" localSheetId="14">'[2]Big Sandy Detail'!#REF!</definedName>
    <definedName name="End_Print1" localSheetId="1">'[2]Big Sandy Detail'!#REF!</definedName>
    <definedName name="End_Print1">'[2]Big Sandy Detail'!#REF!</definedName>
    <definedName name="End_Print2" localSheetId="10">'[2]Big Sandy Detail'!#REF!</definedName>
    <definedName name="End_Print2" localSheetId="7">'[2]Big Sandy Detail'!#REF!</definedName>
    <definedName name="End_Print2" localSheetId="9">'[2]Big Sandy Detail'!#REF!</definedName>
    <definedName name="End_Print2" localSheetId="12">'[2]Big Sandy Detail'!#REF!</definedName>
    <definedName name="End_Print2" localSheetId="8">'[2]Big Sandy Detail'!#REF!</definedName>
    <definedName name="End_Print2" localSheetId="14">'[2]Big Sandy Detail'!#REF!</definedName>
    <definedName name="End_Print2" localSheetId="1">'[2]Big Sandy Detail'!#REF!</definedName>
    <definedName name="End_Print2">'[2]Big Sandy Detail'!#REF!</definedName>
    <definedName name="Nicknames" hidden="1">[3]Weekly!$A:$A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7">'CWC-As Adjusted'!$A$1:$J$61</definedName>
    <definedName name="_xlnm.Print_Area" localSheetId="6">'CWC-As Filed'!$A$1:$J$59</definedName>
    <definedName name="_xlnm.Print_Area" localSheetId="11">'Incentive Comp'!$A$1:$C$48</definedName>
    <definedName name="_xlnm.Print_Area" localSheetId="1">'Separate Table - Jan 1 Chgs'!$A$1:$E$26</definedName>
    <definedName name="_xlnm.Print_Area" localSheetId="0">'Summary Revenue Requirement'!$A$1:$J$45</definedName>
    <definedName name="search_directory_name">"R:\fcm90prd\nvision\rpts\Fin_Reports\"</definedName>
  </definedNames>
  <calcPr calcId="145621"/>
  <fileRecoveryPr autoRecover="0"/>
</workbook>
</file>

<file path=xl/calcChain.xml><?xml version="1.0" encoding="utf-8"?>
<calcChain xmlns="http://schemas.openxmlformats.org/spreadsheetml/2006/main">
  <c r="G14" i="1" l="1"/>
  <c r="I14" i="1" s="1"/>
  <c r="I15" i="1" s="1"/>
  <c r="G32" i="1" l="1"/>
  <c r="I32" i="1" s="1"/>
  <c r="C20" i="1" l="1"/>
  <c r="D24" i="55" l="1"/>
  <c r="C24" i="1" l="1"/>
  <c r="C23" i="1"/>
  <c r="D19" i="55"/>
  <c r="D26" i="55" s="1"/>
  <c r="D30" i="55" s="1"/>
  <c r="D14" i="40" s="1"/>
  <c r="Q49" i="54" l="1"/>
  <c r="P49" i="54"/>
  <c r="P51" i="54" s="1"/>
  <c r="O49" i="54"/>
  <c r="N49" i="54"/>
  <c r="N51" i="54" s="1"/>
  <c r="E22" i="54"/>
  <c r="C13" i="54"/>
  <c r="C15" i="54" s="1"/>
  <c r="E20" i="54" l="1"/>
  <c r="E24" i="54" s="1"/>
  <c r="E30" i="1" s="1"/>
  <c r="D17" i="54"/>
  <c r="C17" i="54"/>
  <c r="O51" i="54"/>
  <c r="F21" i="40" l="1"/>
  <c r="D21" i="40" s="1"/>
  <c r="F22" i="40"/>
  <c r="H22" i="40"/>
  <c r="E33" i="1"/>
  <c r="C15" i="14"/>
  <c r="D22" i="40" l="1"/>
  <c r="E31" i="1" l="1"/>
  <c r="D13" i="40"/>
  <c r="C19" i="1" l="1"/>
  <c r="C18" i="1"/>
  <c r="C13" i="49" l="1"/>
  <c r="D12" i="40" s="1"/>
  <c r="E27" i="52" l="1"/>
  <c r="E25" i="52"/>
  <c r="E29" i="52" s="1"/>
  <c r="E34" i="1" s="1"/>
  <c r="D18" i="40" l="1"/>
  <c r="D17" i="40"/>
  <c r="F26" i="51" l="1"/>
  <c r="F12" i="51"/>
  <c r="F13" i="51"/>
  <c r="F14" i="51"/>
  <c r="D19" i="50" l="1"/>
  <c r="D12" i="50"/>
  <c r="D14" i="50" s="1"/>
  <c r="D21" i="50" l="1"/>
  <c r="D25" i="50" s="1"/>
  <c r="O35" i="4" l="1"/>
  <c r="O34" i="4"/>
  <c r="O53" i="4" s="1"/>
  <c r="O33" i="4"/>
  <c r="O52" i="4" s="1"/>
  <c r="O32" i="4"/>
  <c r="O51" i="4" s="1"/>
  <c r="E28" i="1" l="1"/>
  <c r="C21" i="1" l="1"/>
  <c r="I46" i="48"/>
  <c r="E46" i="48"/>
  <c r="F46" i="48" s="1"/>
  <c r="I44" i="48"/>
  <c r="E44" i="48"/>
  <c r="F44" i="48" s="1"/>
  <c r="D42" i="48"/>
  <c r="C42" i="48"/>
  <c r="I41" i="48"/>
  <c r="E41" i="48"/>
  <c r="F41" i="48" s="1"/>
  <c r="H40" i="48"/>
  <c r="G40" i="48"/>
  <c r="I40" i="48" s="1"/>
  <c r="E40" i="48"/>
  <c r="E42" i="48" s="1"/>
  <c r="D37" i="48"/>
  <c r="D48" i="48" s="1"/>
  <c r="C37" i="48"/>
  <c r="C48" i="48" s="1"/>
  <c r="I36" i="48"/>
  <c r="E36" i="48"/>
  <c r="F36" i="48" s="1"/>
  <c r="I35" i="48"/>
  <c r="J35" i="48" s="1"/>
  <c r="F35" i="48"/>
  <c r="E35" i="48"/>
  <c r="F32" i="48"/>
  <c r="E32" i="48"/>
  <c r="E30" i="48"/>
  <c r="F30" i="48" s="1"/>
  <c r="I28" i="48"/>
  <c r="J28" i="48" s="1"/>
  <c r="G28" i="48"/>
  <c r="G30" i="48" s="1"/>
  <c r="E28" i="48"/>
  <c r="F28" i="48" s="1"/>
  <c r="I26" i="48"/>
  <c r="F26" i="48"/>
  <c r="E26" i="48"/>
  <c r="I24" i="48"/>
  <c r="E24" i="48"/>
  <c r="F24" i="48" s="1"/>
  <c r="J24" i="48" s="1"/>
  <c r="I22" i="48"/>
  <c r="E22" i="48"/>
  <c r="F22" i="48" s="1"/>
  <c r="I20" i="48"/>
  <c r="E20" i="48"/>
  <c r="F20" i="48" s="1"/>
  <c r="J20" i="48" s="1"/>
  <c r="I18" i="48"/>
  <c r="E18" i="48"/>
  <c r="F18" i="48" s="1"/>
  <c r="I16" i="48"/>
  <c r="E16" i="48"/>
  <c r="F16" i="48" s="1"/>
  <c r="I14" i="48"/>
  <c r="E14" i="48"/>
  <c r="F14" i="48" s="1"/>
  <c r="I12" i="48"/>
  <c r="E12" i="48"/>
  <c r="F12" i="48" s="1"/>
  <c r="J12" i="48" s="1"/>
  <c r="A11" i="48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I10" i="48"/>
  <c r="E10" i="48"/>
  <c r="F10" i="48" s="1"/>
  <c r="I46" i="47"/>
  <c r="I44" i="47"/>
  <c r="D42" i="47"/>
  <c r="I41" i="47"/>
  <c r="E41" i="47"/>
  <c r="F41" i="47" s="1"/>
  <c r="J41" i="47" s="1"/>
  <c r="H40" i="47"/>
  <c r="G40" i="47"/>
  <c r="I40" i="47" s="1"/>
  <c r="C42" i="47"/>
  <c r="D37" i="47"/>
  <c r="D48" i="47" s="1"/>
  <c r="I36" i="47"/>
  <c r="J36" i="47" s="1"/>
  <c r="E36" i="47"/>
  <c r="F36" i="47" s="1"/>
  <c r="I35" i="47"/>
  <c r="E35" i="47"/>
  <c r="F35" i="47" s="1"/>
  <c r="E32" i="47"/>
  <c r="F32" i="47" s="1"/>
  <c r="G30" i="47"/>
  <c r="I30" i="47" s="1"/>
  <c r="E30" i="47"/>
  <c r="F30" i="47" s="1"/>
  <c r="G28" i="47"/>
  <c r="I28" i="47" s="1"/>
  <c r="E28" i="47"/>
  <c r="F28" i="47" s="1"/>
  <c r="I26" i="47"/>
  <c r="E26" i="47"/>
  <c r="F26" i="47" s="1"/>
  <c r="J26" i="47" s="1"/>
  <c r="I24" i="47"/>
  <c r="E24" i="47"/>
  <c r="F24" i="47" s="1"/>
  <c r="I22" i="47"/>
  <c r="E22" i="47"/>
  <c r="F22" i="47" s="1"/>
  <c r="I20" i="47"/>
  <c r="E20" i="47"/>
  <c r="F20" i="47" s="1"/>
  <c r="J20" i="47" s="1"/>
  <c r="I18" i="47"/>
  <c r="E18" i="47"/>
  <c r="F18" i="47" s="1"/>
  <c r="I16" i="47"/>
  <c r="F16" i="47"/>
  <c r="E16" i="47"/>
  <c r="I14" i="47"/>
  <c r="E14" i="47"/>
  <c r="F14" i="47" s="1"/>
  <c r="J14" i="47" s="1"/>
  <c r="I12" i="47"/>
  <c r="E12" i="47"/>
  <c r="F12" i="47" s="1"/>
  <c r="A11" i="47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I10" i="47"/>
  <c r="E10" i="47"/>
  <c r="I30" i="48" l="1"/>
  <c r="G32" i="48"/>
  <c r="I32" i="48" s="1"/>
  <c r="J32" i="48" s="1"/>
  <c r="J22" i="48"/>
  <c r="J26" i="48"/>
  <c r="G32" i="47"/>
  <c r="I32" i="47" s="1"/>
  <c r="J14" i="48"/>
  <c r="E37" i="48"/>
  <c r="J41" i="48"/>
  <c r="J44" i="48"/>
  <c r="J10" i="48"/>
  <c r="J18" i="48"/>
  <c r="J16" i="48"/>
  <c r="J46" i="48"/>
  <c r="J30" i="48"/>
  <c r="E48" i="48"/>
  <c r="J36" i="48"/>
  <c r="J37" i="48" s="1"/>
  <c r="F40" i="48"/>
  <c r="J40" i="48" s="1"/>
  <c r="J42" i="48" s="1"/>
  <c r="J16" i="47"/>
  <c r="J24" i="47"/>
  <c r="J28" i="47"/>
  <c r="F10" i="47"/>
  <c r="J22" i="47"/>
  <c r="J32" i="47"/>
  <c r="J35" i="47"/>
  <c r="J37" i="47" s="1"/>
  <c r="J10" i="47"/>
  <c r="J12" i="47"/>
  <c r="J30" i="47"/>
  <c r="E37" i="47"/>
  <c r="J18" i="47"/>
  <c r="C37" i="47"/>
  <c r="E40" i="47"/>
  <c r="J48" i="48" l="1"/>
  <c r="J52" i="48" s="1"/>
  <c r="F40" i="47"/>
  <c r="J40" i="47" s="1"/>
  <c r="J42" i="47" s="1"/>
  <c r="E42" i="47"/>
  <c r="F17" i="7" l="1"/>
  <c r="D19" i="40"/>
  <c r="D32" i="40" s="1"/>
  <c r="D34" i="40" s="1"/>
  <c r="C22" i="14" l="1"/>
  <c r="C38" i="14"/>
  <c r="U37" i="4" l="1"/>
  <c r="C42" i="14" l="1"/>
  <c r="C25" i="14" l="1"/>
  <c r="E49" i="7" l="1"/>
  <c r="E45" i="7"/>
  <c r="E35" i="7"/>
  <c r="H15" i="4" l="1"/>
  <c r="L15" i="4" s="1"/>
  <c r="D34" i="4" s="1"/>
  <c r="L34" i="4" s="1"/>
  <c r="L53" i="4" s="1"/>
  <c r="D18" i="4"/>
  <c r="H16" i="4"/>
  <c r="H14" i="4"/>
  <c r="H13" i="4"/>
  <c r="L14" i="4" l="1"/>
  <c r="D33" i="4" s="1"/>
  <c r="L16" i="4"/>
  <c r="D35" i="4" s="1"/>
  <c r="J18" i="4"/>
  <c r="L13" i="4"/>
  <c r="D32" i="4" s="1"/>
  <c r="H18" i="4"/>
  <c r="C46" i="14" l="1"/>
  <c r="D39" i="7" l="1"/>
  <c r="E41" i="7" s="1"/>
  <c r="C30" i="14"/>
  <c r="E27" i="1" s="1"/>
  <c r="G17" i="7"/>
  <c r="D17" i="7"/>
  <c r="D21" i="4"/>
  <c r="H19" i="4"/>
  <c r="J19" i="4" s="1"/>
  <c r="J21" i="4" s="1"/>
  <c r="E52" i="7" l="1"/>
  <c r="G21" i="7"/>
  <c r="G25" i="7" s="1"/>
  <c r="G27" i="7" s="1"/>
  <c r="G34" i="1" l="1"/>
  <c r="I34" i="1" s="1"/>
  <c r="G33" i="1"/>
  <c r="I33" i="1" s="1"/>
  <c r="D19" i="7"/>
  <c r="D21" i="7" s="1"/>
  <c r="D23" i="7" s="1"/>
  <c r="F19" i="7"/>
  <c r="F21" i="7" s="1"/>
  <c r="G30" i="1"/>
  <c r="I30" i="1" s="1"/>
  <c r="G29" i="1"/>
  <c r="I29" i="1" s="1"/>
  <c r="D11" i="46"/>
  <c r="D13" i="46" s="1"/>
  <c r="G31" i="1"/>
  <c r="G28" i="1"/>
  <c r="I28" i="1" s="1"/>
  <c r="G27" i="1"/>
  <c r="I27" i="1" s="1"/>
  <c r="H21" i="4"/>
  <c r="F23" i="7" l="1"/>
  <c r="F29" i="7" s="1"/>
  <c r="L18" i="4"/>
  <c r="L21" i="4" s="1"/>
  <c r="F25" i="7" l="1"/>
  <c r="F27" i="7" s="1"/>
  <c r="I31" i="1" s="1"/>
  <c r="N14" i="4"/>
  <c r="N15" i="4"/>
  <c r="Q15" i="4" s="1"/>
  <c r="S15" i="4" s="1"/>
  <c r="N13" i="4"/>
  <c r="D12" i="51" s="1"/>
  <c r="N16" i="4"/>
  <c r="F25" i="51"/>
  <c r="D25" i="7"/>
  <c r="D27" i="7" s="1"/>
  <c r="Q16" i="4" l="1"/>
  <c r="D14" i="51"/>
  <c r="Q14" i="4"/>
  <c r="S14" i="4" s="1"/>
  <c r="D13" i="51"/>
  <c r="F24" i="51"/>
  <c r="Q13" i="4"/>
  <c r="N18" i="4"/>
  <c r="N21" i="4" s="1"/>
  <c r="V34" i="4"/>
  <c r="H12" i="51" l="1"/>
  <c r="S13" i="4"/>
  <c r="H14" i="51"/>
  <c r="S16" i="4"/>
  <c r="H13" i="51"/>
  <c r="H16" i="51"/>
  <c r="Q18" i="4"/>
  <c r="Q21" i="4" s="1"/>
  <c r="S18" i="4" l="1"/>
  <c r="S21" i="4" s="1"/>
  <c r="C15" i="49"/>
  <c r="C17" i="49" s="1"/>
  <c r="J59" i="48"/>
  <c r="V32" i="4"/>
  <c r="I22" i="1" l="1"/>
  <c r="D35" i="40"/>
  <c r="D36" i="40" s="1"/>
  <c r="D32" i="55"/>
  <c r="D34" i="55" s="1"/>
  <c r="I20" i="1"/>
  <c r="I23" i="1"/>
  <c r="I24" i="1"/>
  <c r="I19" i="1"/>
  <c r="C12" i="53"/>
  <c r="C14" i="53" s="1"/>
  <c r="I18" i="1"/>
  <c r="V35" i="4"/>
  <c r="V33" i="4" l="1"/>
  <c r="V37" i="4" l="1"/>
  <c r="W32" i="4" l="1"/>
  <c r="W35" i="4"/>
  <c r="W33" i="4"/>
  <c r="D37" i="4"/>
  <c r="X33" i="4" l="1"/>
  <c r="F33" i="4" s="1"/>
  <c r="L33" i="4" s="1"/>
  <c r="L52" i="4" s="1"/>
  <c r="X32" i="4"/>
  <c r="F32" i="4" s="1"/>
  <c r="L32" i="4" s="1"/>
  <c r="L51" i="4" s="1"/>
  <c r="X35" i="4"/>
  <c r="F35" i="4" l="1"/>
  <c r="L35" i="4" s="1"/>
  <c r="L54" i="4" s="1"/>
  <c r="W37" i="4"/>
  <c r="X37" i="4"/>
  <c r="L56" i="4" l="1"/>
  <c r="L37" i="4"/>
  <c r="N53" i="4" l="1"/>
  <c r="N51" i="4"/>
  <c r="N52" i="4"/>
  <c r="N54" i="4"/>
  <c r="N34" i="4"/>
  <c r="N32" i="4"/>
  <c r="N33" i="4"/>
  <c r="N35" i="4"/>
  <c r="F37" i="4"/>
  <c r="D24" i="51" l="1"/>
  <c r="Q33" i="4"/>
  <c r="S33" i="4" s="1"/>
  <c r="Q34" i="4"/>
  <c r="S34" i="4" s="1"/>
  <c r="Q35" i="4"/>
  <c r="S35" i="4" s="1"/>
  <c r="Q32" i="4"/>
  <c r="S32" i="4" s="1"/>
  <c r="Q53" i="4" l="1"/>
  <c r="S53" i="4" s="1"/>
  <c r="N37" i="4"/>
  <c r="Q51" i="4"/>
  <c r="S51" i="4" s="1"/>
  <c r="Q37" i="4"/>
  <c r="Q52" i="4" l="1"/>
  <c r="S52" i="4" s="1"/>
  <c r="D25" i="51"/>
  <c r="H24" i="51"/>
  <c r="Q54" i="4"/>
  <c r="S54" i="4" s="1"/>
  <c r="D26" i="51"/>
  <c r="N56" i="4"/>
  <c r="S37" i="4"/>
  <c r="S39" i="4" s="1"/>
  <c r="Q56" i="4" l="1"/>
  <c r="H26" i="51"/>
  <c r="S56" i="4"/>
  <c r="S58" i="4" s="1"/>
  <c r="H25" i="51"/>
  <c r="H28" i="51" s="1"/>
  <c r="C48" i="47" l="1"/>
  <c r="E44" i="47"/>
  <c r="F44" i="47"/>
  <c r="J44" i="47" s="1"/>
  <c r="E46" i="47"/>
  <c r="F46" i="47" s="1"/>
  <c r="J46" i="47" s="1"/>
  <c r="E48" i="47" l="1"/>
  <c r="J48" i="47"/>
  <c r="J52" i="47" s="1"/>
  <c r="J55" i="48" s="1"/>
  <c r="J56" i="48" s="1"/>
  <c r="D15" i="40" l="1"/>
  <c r="J61" i="48"/>
  <c r="D24" i="40" l="1"/>
  <c r="D26" i="40" s="1"/>
  <c r="I21" i="1"/>
  <c r="S59" i="4" l="1"/>
  <c r="S60" i="4" s="1"/>
  <c r="S40" i="4"/>
  <c r="S41" i="4" s="1"/>
  <c r="I37" i="1" s="1"/>
  <c r="I38" i="1" l="1"/>
  <c r="I40" i="1" s="1"/>
  <c r="I42" i="1" s="1"/>
  <c r="S63" i="4"/>
</calcChain>
</file>

<file path=xl/sharedStrings.xml><?xml version="1.0" encoding="utf-8"?>
<sst xmlns="http://schemas.openxmlformats.org/spreadsheetml/2006/main" count="495" uniqueCount="305">
  <si>
    <t>Kentucky Power Company Revenue Requirement</t>
  </si>
  <si>
    <t>Summary of AG and KIUC Recommendations</t>
  </si>
  <si>
    <t>For the Test Year Ended March 31, 2020</t>
  </si>
  <si>
    <t>($ Millions)</t>
  </si>
  <si>
    <t>AG and KIUC</t>
  </si>
  <si>
    <t>Adjustments</t>
  </si>
  <si>
    <t>Gross-up</t>
  </si>
  <si>
    <t>Base Rate Increase Requested by Company</t>
  </si>
  <si>
    <t>AG and KIUC Rate Base Issues</t>
  </si>
  <si>
    <t>AG and KIUC Operating Income Issues</t>
  </si>
  <si>
    <t>AG and KIUC Cost of Capital Issues</t>
  </si>
  <si>
    <t>Reallocate the Mitchell Coal Stock Adjustment Proportionately Across Capital Structure</t>
  </si>
  <si>
    <t xml:space="preserve">     </t>
  </si>
  <si>
    <t>Total AG and KIUC Adjustments to KPCo Base Rate Request</t>
  </si>
  <si>
    <t>Maximum Base Rate Increase After AG and KIUC Adjustments</t>
  </si>
  <si>
    <t>Factor</t>
  </si>
  <si>
    <t>Kentucky Power Company</t>
  </si>
  <si>
    <t>Jurisdictional</t>
  </si>
  <si>
    <t xml:space="preserve">Rate Base </t>
  </si>
  <si>
    <t>Source:  Section II Exhibit L</t>
  </si>
  <si>
    <t>Adjustment</t>
  </si>
  <si>
    <t>Remove Prepaid Pension - Acct 1650010/1650014</t>
  </si>
  <si>
    <t>Remove Prepaid OPEB - Acct 1650035/1650037</t>
  </si>
  <si>
    <t>Sum of Prepaid Pension and OPEB to Remove</t>
  </si>
  <si>
    <t>AG-KIUC Recommended Rate Base</t>
  </si>
  <si>
    <t>I.  KPCO Capitalization, Cost of Capital, and Gross Revenue Conversion Factor Per Filing</t>
  </si>
  <si>
    <t>KPCO</t>
  </si>
  <si>
    <t>Per</t>
  </si>
  <si>
    <t xml:space="preserve">Kentucky </t>
  </si>
  <si>
    <t>KY Retail</t>
  </si>
  <si>
    <t>Capitalization</t>
  </si>
  <si>
    <t>Book</t>
  </si>
  <si>
    <t>Per Book Balance</t>
  </si>
  <si>
    <t>Adjusted</t>
  </si>
  <si>
    <t>Capital</t>
  </si>
  <si>
    <t>Component</t>
  </si>
  <si>
    <t>Weighted</t>
  </si>
  <si>
    <t>Grossed Up</t>
  </si>
  <si>
    <t>Balance</t>
  </si>
  <si>
    <t>Ratio</t>
  </si>
  <si>
    <t>Costs</t>
  </si>
  <si>
    <t>Avg Cost</t>
  </si>
  <si>
    <t>Cost</t>
  </si>
  <si>
    <t>Short Term Debt</t>
  </si>
  <si>
    <t>Long Term Debt</t>
  </si>
  <si>
    <t>Accts Receivable Financing</t>
  </si>
  <si>
    <t>Common Equity</t>
  </si>
  <si>
    <t>Sub Total</t>
  </si>
  <si>
    <t>Job Development Tax Credit</t>
  </si>
  <si>
    <t>Total Capital</t>
  </si>
  <si>
    <t>Change in Grossed Up COC</t>
  </si>
  <si>
    <t>Rate Base Recommended by AG-KIUC</t>
  </si>
  <si>
    <t>Change in Revenue Requirement</t>
  </si>
  <si>
    <t>Cost of Capital Adjustment 1 - Reallocate the Mitchell Coal Stock Adjustment Proportionately Across Capital Structure</t>
  </si>
  <si>
    <t xml:space="preserve">Mitchell </t>
  </si>
  <si>
    <t>Rate Base</t>
  </si>
  <si>
    <t>AG-KIUC</t>
  </si>
  <si>
    <t>Coal Stock</t>
  </si>
  <si>
    <t>Capital After</t>
  </si>
  <si>
    <t>Total Co.</t>
  </si>
  <si>
    <t>AG/KIUC</t>
  </si>
  <si>
    <t>Proforma COC</t>
  </si>
  <si>
    <t>Company Allocation</t>
  </si>
  <si>
    <t>Reversal</t>
  </si>
  <si>
    <t>Reallocation</t>
  </si>
  <si>
    <t>Needed</t>
  </si>
  <si>
    <t>Adjustment 1</t>
  </si>
  <si>
    <t>KPCO Gross Revenue Conversion Factor</t>
  </si>
  <si>
    <t>As Filed and With AG-KIUC Recommendations</t>
  </si>
  <si>
    <t>Source:  Section V, Exhibit 1, Workpaper S-2 Page 2 of 3</t>
  </si>
  <si>
    <t>Debt Only</t>
  </si>
  <si>
    <t>As Filed</t>
  </si>
  <si>
    <t>By KPCO</t>
  </si>
  <si>
    <t>Additional Revenue</t>
  </si>
  <si>
    <t>Less: Uncollectible Expense</t>
  </si>
  <si>
    <t xml:space="preserve">         KPSC Maintenance Fee</t>
  </si>
  <si>
    <t>Income Before Income Taxes</t>
  </si>
  <si>
    <t>Taxable Income for Federal Income Tax</t>
  </si>
  <si>
    <t>Less: Federal Income Taxes    (21.0%)</t>
  </si>
  <si>
    <t>Operating Income Percentage</t>
  </si>
  <si>
    <t>Gross Revenue Conversion Factor</t>
  </si>
  <si>
    <t>Combined Effective Income Tax Rate</t>
  </si>
  <si>
    <t>State Income Tax Effective Rate</t>
  </si>
  <si>
    <t>State Income Tax Rate - Illinois</t>
  </si>
  <si>
    <t>Apportionment Factor</t>
  </si>
  <si>
    <t>Effective Kentucky State Income Tax Rate</t>
  </si>
  <si>
    <t>State Income Tax Rate - KY</t>
  </si>
  <si>
    <t>Less: Effect of Production Activities Deduction (100% - (6% x 36.62%))</t>
  </si>
  <si>
    <t>Adjusted Tax Rate - KY</t>
  </si>
  <si>
    <t>State Income Tax Rate - Michigan</t>
  </si>
  <si>
    <t>State Income Tax Rate - WVA</t>
  </si>
  <si>
    <t>Effective West Virginia State Income Tax Rate</t>
  </si>
  <si>
    <t>Total Effective State Income Tax Rate</t>
  </si>
  <si>
    <t>AG-KIUC Recommendation to Remove Incentive Compensation Tied to Financial Performance</t>
  </si>
  <si>
    <t>LTIP</t>
  </si>
  <si>
    <t>Incentive Compensation-LTIP-PSI Allocated by AEPSC for Financial Metrics to KPCo FERC Accounts 500-935</t>
  </si>
  <si>
    <t>Total LTIP-PSI Incentive Compensation in FERC Accounts 500-935 For Financial Metrics</t>
  </si>
  <si>
    <t>Incentive Compensation-LTIP-RSUs Incurred by KPCo FERC Accounts 500-935</t>
  </si>
  <si>
    <t>Incentive Compensation-LTIP-RSUs Allocated by AEPSC to KPCo FERC Accounts 500-935</t>
  </si>
  <si>
    <t>Remove Total LTIP Incentive Compensation in FERC Accounts 500-935 - Tied to</t>
  </si>
  <si>
    <t xml:space="preserve">    Financial Performance - Total Company</t>
  </si>
  <si>
    <t>KY Jurisdictional Allocation Factor - O&amp;M Labor</t>
  </si>
  <si>
    <t xml:space="preserve">    Financial Performance - KY Jurisdiction</t>
  </si>
  <si>
    <t>ICP</t>
  </si>
  <si>
    <t>Incentive Compensation-Annual Incentive Plan (ICP) Shown on W27 for KPCo Employees (1.0 Target)</t>
  </si>
  <si>
    <t xml:space="preserve">Incentive Compensation-Annual Incentive Plan (ICP) Allocated by AEPSC </t>
  </si>
  <si>
    <t>Total  ICP Incentive Compensation in FERC Accounts 500-935 Included in Test Year</t>
  </si>
  <si>
    <t>Remove Total ICP Incentive Compensation Expense Tied to Financial Peformance - Total Company</t>
  </si>
  <si>
    <t>Remove Total ICP Incentive Compensation Tied to Financial Performance - KY Jurisdiction</t>
  </si>
  <si>
    <t xml:space="preserve"> </t>
  </si>
  <si>
    <t>($)</t>
  </si>
  <si>
    <t>Case No.  2023-00159</t>
  </si>
  <si>
    <t>For the Test Year Ended March 31, 2023</t>
  </si>
  <si>
    <t>Jurisdictional Rate Base Per Filing</t>
  </si>
  <si>
    <t>$ Millions</t>
  </si>
  <si>
    <t>AG-KIUC Recommended Adjustments to Rate Base</t>
  </si>
  <si>
    <t>Test Year Ending March 31, 2023</t>
  </si>
  <si>
    <t>Effect for Every 0.1% ROE</t>
  </si>
  <si>
    <t>Income tax</t>
  </si>
  <si>
    <t>Only</t>
  </si>
  <si>
    <t>AG-KIUC Adjustments to KPCO Cost of Capital</t>
  </si>
  <si>
    <t>Jur</t>
  </si>
  <si>
    <t>Alloc Factor</t>
  </si>
  <si>
    <t>Response to Staff 1-10</t>
  </si>
  <si>
    <t>Total</t>
  </si>
  <si>
    <t>Company</t>
  </si>
  <si>
    <t>Section V Sch 4 for Juris Alloc</t>
  </si>
  <si>
    <t>Amount</t>
  </si>
  <si>
    <t>Income</t>
  </si>
  <si>
    <t>Operating</t>
  </si>
  <si>
    <t xml:space="preserve">Cash Working Capital </t>
  </si>
  <si>
    <t>Test Year Ended March 31, 2023</t>
  </si>
  <si>
    <t>W61</t>
  </si>
  <si>
    <t>Line No.</t>
  </si>
  <si>
    <t>Description
(a)</t>
  </si>
  <si>
    <t>Adjusted Test Year Amount
(b)</t>
  </si>
  <si>
    <t>Prepayments
(c)</t>
  </si>
  <si>
    <t>Cash Working Capital Amount
(d)</t>
  </si>
  <si>
    <t>Avg. Daily Expense
(e)</t>
  </si>
  <si>
    <t>Revenue Lag Days
(f)</t>
  </si>
  <si>
    <t xml:space="preserve">Expense Lead Days
(g) </t>
  </si>
  <si>
    <t>Net (Lead)/Lag
(h)</t>
  </si>
  <si>
    <t>Working Capital Requirement
(i)</t>
  </si>
  <si>
    <t>Fuel Expense</t>
  </si>
  <si>
    <t xml:space="preserve">Purchased Power </t>
  </si>
  <si>
    <t xml:space="preserve">Operation &amp; Maintenance Expense </t>
  </si>
  <si>
    <t>Payroll</t>
  </si>
  <si>
    <t>Depreciation</t>
  </si>
  <si>
    <t>Federal Excise Taxes</t>
  </si>
  <si>
    <t>Kentucky Sales and Use Tax - Energy Exemption Annual Return</t>
  </si>
  <si>
    <t>Local Street Lighting Fee</t>
  </si>
  <si>
    <t>Property / Real Estate Tax</t>
  </si>
  <si>
    <t>Federal Unemployment Taxes</t>
  </si>
  <si>
    <t>State Unemployment Taxes - Kentucky</t>
  </si>
  <si>
    <t>State Unemployment Taxes - West Virginia</t>
  </si>
  <si>
    <t xml:space="preserve">Federal Income Taxes </t>
  </si>
  <si>
    <t xml:space="preserve">           Current </t>
  </si>
  <si>
    <t xml:space="preserve">           Deferred </t>
  </si>
  <si>
    <t xml:space="preserve">                     Total FIT </t>
  </si>
  <si>
    <t xml:space="preserve">State Income Taxes </t>
  </si>
  <si>
    <t xml:space="preserve">Interest on Long Term Debt </t>
  </si>
  <si>
    <t>Return</t>
  </si>
  <si>
    <t>Subtotal</t>
  </si>
  <si>
    <t>Working Funds and Other</t>
  </si>
  <si>
    <t>Deferred SIT from Tax Schedule</t>
  </si>
  <si>
    <t>Witness:</t>
  </si>
  <si>
    <t>H.M. Whitney</t>
  </si>
  <si>
    <t>As Filed Grossed-Up WACC</t>
  </si>
  <si>
    <t>Adjustment to CWC in Rate Base - Jurisdictional</t>
  </si>
  <si>
    <t>Reduction in Revenue Requirement-Jurisdictional</t>
  </si>
  <si>
    <t xml:space="preserve">       (Shown on W27)</t>
  </si>
  <si>
    <t>W27</t>
  </si>
  <si>
    <t>AG-KIUC 1-36 Att 1 Shows Breakdown by Metric</t>
  </si>
  <si>
    <t>Incentive Compensation-LTIP-PSI for Financial Metrics Incurred by KPCo FERC Accounts 500-935 (1.0 Target)</t>
  </si>
  <si>
    <t>AG-KIUC 1-35 Att 1 Shows Breakdown by Plan</t>
  </si>
  <si>
    <t>Funding Percentage Tied to Earnings Per Share</t>
  </si>
  <si>
    <t>Revenue Requirement Reduction Before Expense Gross Up</t>
  </si>
  <si>
    <t>Expense Gross-Up</t>
  </si>
  <si>
    <t>AG-KIUC 1-38</t>
  </si>
  <si>
    <t>Response to AG-KIUC 1-39 (Includes Juris Factor)</t>
  </si>
  <si>
    <t>AG-KIUC Recommendation to Remove Proforma NOL Carryforward ADIT from Rate Base</t>
  </si>
  <si>
    <t>Jurisdictional Factor</t>
  </si>
  <si>
    <t>Grossed Up WACC As Filed</t>
  </si>
  <si>
    <t xml:space="preserve">Return On Rate Base To Remove - Jursidictional Revenue Requirement </t>
  </si>
  <si>
    <t xml:space="preserve">NOL Carryforward Asset ADIT Added as Proforma Adjustment </t>
  </si>
  <si>
    <t>As Filed Cash Working Capital-Jurisdictional</t>
  </si>
  <si>
    <t>Reduction in Tariff P.P.A. Related to Additional PJM LSE OATT Costs Not Previously in Base Rates</t>
  </si>
  <si>
    <t>Reduction in Decommissioning Rider Recovery Until Securitization</t>
  </si>
  <si>
    <t>Reduction in Tariff P.P.A. Related to Rockport Deferral Regulatory Asset Until Securitization</t>
  </si>
  <si>
    <t xml:space="preserve">Reduction in Tariff P.P.A. Related to Rockport Offset Expiring at the End of 2023 </t>
  </si>
  <si>
    <t>Proposed Recovery Deferrals Starting January 1, 2024 Until Securitization</t>
  </si>
  <si>
    <t>Overall Decrease in Cost Recovery Starting January 1, 2024 Until Securitization</t>
  </si>
  <si>
    <t>Overall Increase in Rates on January 1, 2024 Before Proposed Recovery Deferrals</t>
  </si>
  <si>
    <t>Overall Proposed Increase in Rates on January 1, 2024 Until Securitization</t>
  </si>
  <si>
    <t>Estimated Levelized Securitization Recovery</t>
  </si>
  <si>
    <t>Exhibit FDM-1</t>
  </si>
  <si>
    <t>Overall Proposed Increase in Rates on January 1, 2024 And After Securitization</t>
  </si>
  <si>
    <t>Based on Amount In 8/15/2023 Update Filing in Case No. 2020-00174</t>
  </si>
  <si>
    <t>Based on Amounts Recomputed as of 8/15/2023 Update Filing in Case No. 2020-00174</t>
  </si>
  <si>
    <t>Based on Most Current Levelized Amount In 8/15/2023 Update Filing in Case No. 2020-00174</t>
  </si>
  <si>
    <t>$136,358,812 less $96,896,495 currently in base rates  (Amount as of 8/15/2023 PPA filing is up to $30,122,082)</t>
  </si>
  <si>
    <t>Based on Amount In 8/15/2023 Update Filing in Case No. 2020-00174 - And Supp. AG-KIUC 1-18</t>
  </si>
  <si>
    <t>Add Back One-Year Rockport Fixed Cost Savings Credit Removed from Tariff P.P.A. in 2023</t>
  </si>
  <si>
    <t>Summary of Changes in Rates on January 1, 2024 And After Securitization</t>
  </si>
  <si>
    <t>Cost of Capital</t>
  </si>
  <si>
    <t>KPSC Case No. 2023-00159</t>
  </si>
  <si>
    <t>KPCo Cost of Capital Per Filing</t>
  </si>
  <si>
    <t>KPCo Cost of Capital Recommended by AG and KIUC</t>
  </si>
  <si>
    <t>AG-KIUC 1-29</t>
  </si>
  <si>
    <t>Schedule 4</t>
  </si>
  <si>
    <t>Remove Prepaid Pension and OPEB Balances from Rate Base</t>
  </si>
  <si>
    <t>No ADIT effect per Company in Response to AG-KIUC 1-28</t>
  </si>
  <si>
    <t>II.  KPCO Capitalization, Cost of Capital, and Gross Revenue Conversion Factor Adjusting Capitalization for:</t>
  </si>
  <si>
    <t>III.  KPCO Capitalization, Cost of Capital, and Gross Revenue Conversion Factor for:</t>
  </si>
  <si>
    <t>Increase Interest Expense To Reflect Sale of Receivables</t>
  </si>
  <si>
    <t>AG-KIUC Recommendation to Increase Interest Expense Related to Sale of Receivables</t>
  </si>
  <si>
    <t>Source:  Monthly Trial Balances Attached to AG-KIUC 1-17</t>
  </si>
  <si>
    <t>Customer A/R At the End of Each Month - Acct 1420001</t>
  </si>
  <si>
    <t>13-Month Average - Customer A/R Balances</t>
  </si>
  <si>
    <t>Interest Rate - Based on As-Filed ST Debt Rate</t>
  </si>
  <si>
    <t xml:space="preserve">Less: State Income Taxes </t>
  </si>
  <si>
    <t>Remove Profroma Adjustment Addition to Rate Base Related to NOL ADIT - Jurisdictional</t>
  </si>
  <si>
    <t>Cost of Capital Adjustment 2 - Adjust Return on Equity to 9.7%</t>
  </si>
  <si>
    <t>Source Adjustment W55</t>
  </si>
  <si>
    <t>Sources:  Schlessman at 3 and ADIT Schedule attachment to AGF-KIUC 1-28 - See also W63</t>
  </si>
  <si>
    <t>AG-KIUC 1-36 Att 2 Shows Breakdown by Plan - Removed AEP Strategic Goal</t>
  </si>
  <si>
    <t>Less: AEP Strategic Goal Portion - AG-KIUC 1-36 Attachment 1</t>
  </si>
  <si>
    <t>Less: AEP Strategic Goal Portion - AG-KIUC 1-36 Attachment 2</t>
  </si>
  <si>
    <t>AG-KIUC 1-36 Att 2 Shows Breakdown by Metric</t>
  </si>
  <si>
    <t>Reduce Return on Equity from 9.9% to 9.7%</t>
  </si>
  <si>
    <t>Sources:  Schlessman at 3 and ADIT Schedule attachment to AG-KIUC 1-28 - See Also W63</t>
  </si>
  <si>
    <t>Source:  Section V Schedule 4 Line 468, Response to Staff 1-1 Attachment 1 and AG-KIUC 2-5 and 2-6</t>
  </si>
  <si>
    <t>AG-KIUC Recommendation to Reduce Property Tax Expense</t>
  </si>
  <si>
    <t>Account</t>
  </si>
  <si>
    <t>Descr</t>
  </si>
  <si>
    <t>Test Year</t>
  </si>
  <si>
    <t>408100518</t>
  </si>
  <si>
    <t>Real Personal Property Taxes</t>
  </si>
  <si>
    <t>408100519</t>
  </si>
  <si>
    <t>408100520</t>
  </si>
  <si>
    <t>408100521</t>
  </si>
  <si>
    <t>408100522</t>
  </si>
  <si>
    <t>Total Company Per Books</t>
  </si>
  <si>
    <t>Percentage Increase</t>
  </si>
  <si>
    <t>Less: Non Jurisdictional</t>
  </si>
  <si>
    <t>Section V Schedule 4 Line 468</t>
  </si>
  <si>
    <t>Company's Proforma Adjustment</t>
  </si>
  <si>
    <t>Total Proforma Test Year Expense</t>
  </si>
  <si>
    <t>Proforma Adjustment Based on 2% of Jurisdictional Per Books</t>
  </si>
  <si>
    <t>Reduction in Proforma Adjustment</t>
  </si>
  <si>
    <t>Proforma Amount Over Per Books Amount Percentage</t>
  </si>
  <si>
    <t>% Increase</t>
  </si>
  <si>
    <t>Total Company Per Books Real and Personal Property Taxes</t>
  </si>
  <si>
    <t>Kentucky Power Company Operating Expenses for the Twelve Months Ending ($)</t>
  </si>
  <si>
    <t>Amount ($)</t>
  </si>
  <si>
    <t>Company's Proforma Adjustment - Remove FGD (W3)</t>
  </si>
  <si>
    <t>Company's Proforma Adjustment to Increase Expense (W49)</t>
  </si>
  <si>
    <t>Jurisdictional Amount Before Proforma Adjusments</t>
  </si>
  <si>
    <t>Jurisdictional Amount Before Proforma Adjusment (W49)</t>
  </si>
  <si>
    <t>Sources: ADIT Schedule attachment to AGF-KIUC 1-28</t>
  </si>
  <si>
    <t>REG ASSET-ROCKPORT CAPACITY DEF-EQ CC</t>
  </si>
  <si>
    <t>REG ASSET-ROCKPORT CAPACITY CC DEFERRAL</t>
  </si>
  <si>
    <t>REG ASSET-ROCKPORT CAPACITY DEFERRAL</t>
  </si>
  <si>
    <t>REG ASSET-KENTUCKY UNDER RECOV-PPA RIDER</t>
  </si>
  <si>
    <t>REG ASSET-2020 KY Storm Deferral</t>
  </si>
  <si>
    <t>REG ASSET-KY Storms</t>
  </si>
  <si>
    <t>REG ASSET-2022 KY Major Storm Deferral</t>
  </si>
  <si>
    <t>Total Per Books ADIT in Acct 2831001 for Costs to be Securitized</t>
  </si>
  <si>
    <t>Reflect ADIT Associated with Assets to be Securitized</t>
  </si>
  <si>
    <t>ADIT in Account 2831001</t>
  </si>
  <si>
    <t>AG-KIUC Recommendation to Reflect ADIT for Securitized Projects Not Eligible for Securitization</t>
  </si>
  <si>
    <t>2023 Storm Expense Reg Asset ADIT Not Yet Included in ADIT as of March 31, 2023</t>
  </si>
  <si>
    <t>Figure BKW-4 (West at 4) Reg Asset Estimate for 2023 Storms</t>
  </si>
  <si>
    <t>Federal Tax Rate</t>
  </si>
  <si>
    <t>Total ADIT for Costs to be Securitized</t>
  </si>
  <si>
    <t>AG-KIUC Recommendation to Remove Amortization for Cost of Removal ADIT Regulatory Asset</t>
  </si>
  <si>
    <t>Remove Proforma Amortization of Balance Over 20 Years - Deferrred Income Tax Expense - Jurisdictional</t>
  </si>
  <si>
    <t xml:space="preserve">Recommended Annual Interest Expense Increase Related to Sale of Receivables </t>
  </si>
  <si>
    <t>Carlin Testimony at 36 and Confirmed in Plan Doc - AG-KIUC 1-34 (CONFIDENTIAL)</t>
  </si>
  <si>
    <t>Correct Property Tax Expense</t>
  </si>
  <si>
    <t>Alternative ADIT on Prepaid Pension and OPEB</t>
  </si>
  <si>
    <t>Sum of Prepaid Pension and OPEB</t>
  </si>
  <si>
    <t xml:space="preserve">As Filed Grossed-Up COC </t>
  </si>
  <si>
    <t>Rev Req Effect of Alternative</t>
  </si>
  <si>
    <t>Remove Non-Existent Asset Federal NOL ADIT</t>
  </si>
  <si>
    <t>Remove Non-Existent Asset Deficient Federal NOL ADIT</t>
  </si>
  <si>
    <t xml:space="preserve">Subtract Regulatory Asset ADIT </t>
  </si>
  <si>
    <t>Correct Cash Working Capital to Reflect Sale of Receivables</t>
  </si>
  <si>
    <t>Subtract Accounts Payables for CWIP in Rate Base</t>
  </si>
  <si>
    <t xml:space="preserve">Subtract Accounts Payable for Prepayments in Rate Base </t>
  </si>
  <si>
    <t>Exclude Incentive Compensation Expense Tied to Financial Performance</t>
  </si>
  <si>
    <t>Exclude SERP Expense</t>
  </si>
  <si>
    <t>Exclude 401(k) Matching Expense for Employees Who Also Participate in Pension Plan</t>
  </si>
  <si>
    <t>Exclude Amortization of Cost of Removal ADIT Regulatory Asset</t>
  </si>
  <si>
    <t xml:space="preserve">Exclude Amortization of Asset Deficient Federal NOL ADIT </t>
  </si>
  <si>
    <t>Annual Amortization Related to Asset Deficient EDIT - Schlessman at 33 and Exhibit LMS-10</t>
  </si>
  <si>
    <t>AG-KIUC Recommendation to Remove Non-Existent Asset Deficient NOL Carryforward ADIT from Rate Base</t>
  </si>
  <si>
    <t>Non-Existent Asset Deficient NOL Carryforward Asset ADIT - Jurisdictional</t>
  </si>
  <si>
    <t>Remove Amortization of Prior Non F.A.C. Eligible Fuel Costs</t>
  </si>
  <si>
    <t>W58</t>
  </si>
  <si>
    <t xml:space="preserve">Less: Correction of Error in Payroll Expense Identified by the Company </t>
  </si>
  <si>
    <t xml:space="preserve">Adjusted Base Rate Increase Requested by the Company </t>
  </si>
  <si>
    <t>(1)  September 29, 2023 Supplemental Response to AG-KIUC 1-31</t>
  </si>
  <si>
    <t>B/D and</t>
  </si>
  <si>
    <t>PSC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</si>
</sst>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&quot;$&quot;#,##0.00"/>
    <numFmt numFmtId="168" formatCode="0.000000%"/>
    <numFmt numFmtId="169" formatCode="0.0000000%"/>
    <numFmt numFmtId="170" formatCode="_(* #,##0.000000_);_(* \(#,##0.000000\);_(* &quot;-&quot;??_);_(@_)"/>
    <numFmt numFmtId="171" formatCode="0.0000000000000%"/>
    <numFmt numFmtId="172" formatCode="0.0000000"/>
    <numFmt numFmtId="173" formatCode="_(* #,##0.000_);_(* \(#,##0.000\);_(* &quot;-&quot;??_);_(@_)"/>
    <numFmt numFmtId="174" formatCode="#,##0.000_);\(#,##0.000\)"/>
    <numFmt numFmtId="175" formatCode="_([$€-2]* #,##0.00_);_([$€-2]* \(#,##0.00\);_([$€-2]* &quot;-&quot;??_)"/>
    <numFmt numFmtId="176" formatCode="&quot;$&quot;#,##0\ ;\(&quot;$&quot;#,##0\)"/>
    <numFmt numFmtId="177" formatCode="&quot;$&quot;#,##0.0_);[Red]\(&quot;$&quot;#,##0.0\)"/>
    <numFmt numFmtId="178" formatCode="&quot;$&quot;\ \ #,##0_);[Red]\(&quot;$&quot;\ \ #,##0\)"/>
    <numFmt numFmtId="179" formatCode="#,##0_);[Red]\(#,##0\);\-"/>
    <numFmt numFmtId="180" formatCode="#,##0.00000___;"/>
    <numFmt numFmtId="181" formatCode="&quot;$&quot;#,##0.00;\-&quot;$&quot;#,##0.00"/>
    <numFmt numFmtId="182" formatCode="0.0_%;\(0.0\)%;\ \-\ \ \ "/>
    <numFmt numFmtId="183" formatCode="#,###.000000_);\(#,##0.000000\);\ \-\ _ "/>
    <numFmt numFmtId="184" formatCode="&quot;$&quot;\ \ #,##0.0_);[Red]\(&quot;$&quot;\ \ #,##0.0\)"/>
    <numFmt numFmtId="185" formatCode="&quot;$&quot;\ \ #,##0.00_);[Red]\(&quot;$&quot;\ \ #,##0.00\)"/>
    <numFmt numFmtId="186" formatCode="#,##0_);\(#,##0\);_ \-\ \ "/>
    <numFmt numFmtId="187" formatCode="&quot;$&quot;#,##0;[Red]\-&quot;$&quot;#,##0"/>
    <numFmt numFmtId="188" formatCode="&quot;$&quot;#,##0.00;[Red]\-&quot;$&quot;#,##0.00"/>
    <numFmt numFmtId="189" formatCode="#,##0___);\(#,##0\);___-\ \ "/>
    <numFmt numFmtId="190" formatCode="0.000000"/>
    <numFmt numFmtId="191" formatCode="General_)"/>
    <numFmt numFmtId="192" formatCode="0.0000_)"/>
    <numFmt numFmtId="193" formatCode="_(* #,##0.0_);_(* \(#,##0.0\);&quot;&quot;;_(@_)"/>
    <numFmt numFmtId="194" formatCode="mmm\-d\-yyyy"/>
    <numFmt numFmtId="195" formatCode="#,##0.0_);[Red]\(#,##0.0\)"/>
    <numFmt numFmtId="196" formatCode="mmm\-yyyy"/>
    <numFmt numFmtId="197" formatCode="m/d"/>
    <numFmt numFmtId="198" formatCode="_-* #,##0_-;\-* #,##0_-;_-* &quot;-&quot;_-;_-@_-"/>
    <numFmt numFmtId="199" formatCode="_-* #,##0.00_-;\-* #,##0.00_-;_-* &quot;-&quot;??_-;_-@_-"/>
    <numFmt numFmtId="200" formatCode="###0_);\(###0\)"/>
    <numFmt numFmtId="201" formatCode="d\ mmmm\ yyyy"/>
    <numFmt numFmtId="202" formatCode="#,##0.0\x_);\(#,##0.0\x\);#,##0.0\x_);@_)"/>
    <numFmt numFmtId="203" formatCode="#,##0.0_);[Red]\(#,##0.0\);&quot;N/A &quot;"/>
    <numFmt numFmtId="204" formatCode="#,##0.000_);[Red]\(#,##0.000\)"/>
    <numFmt numFmtId="205" formatCode="#,##0.0_)\ \ ;[Red]\(#,##0.0\)\ \ "/>
    <numFmt numFmtId="206" formatCode="0.0%&quot;NetPPE/sales&quot;"/>
    <numFmt numFmtId="207" formatCode="[Blue]#,##0,_);[Red]\(#,##0,\)"/>
    <numFmt numFmtId="208" formatCode="0.0%&quot;NWI/Sls&quot;"/>
    <numFmt numFmtId="209" formatCode="0%;[Red]\(0%\)"/>
    <numFmt numFmtId="210" formatCode="0.0%;[Red]\(0.0%\)"/>
    <numFmt numFmtId="211" formatCode="0.00%;[Red]\(0.00%\)"/>
    <numFmt numFmtId="212" formatCode="#,##0.0\%_);\(#,##0.0\%\);#,##0.0\%_);@_)"/>
    <numFmt numFmtId="213" formatCode="0.0%&quot;Sales&quot;"/>
    <numFmt numFmtId="214" formatCode="dd\ mmm\ yyyy"/>
    <numFmt numFmtId="215" formatCode="#,##0.0_);\(#,##0.0\)"/>
    <numFmt numFmtId="216" formatCode="&quot;TFCF: &quot;#,##0_);[Red]&quot;No! &quot;\(#,##0\)"/>
    <numFmt numFmtId="217" formatCode="_(&quot;$&quot;* #,##0.00_);_(&quot;$&quot;* \(#,##0.00\);_(&quot;$&quot;* &quot;-&quot;????_);_(@_)"/>
    <numFmt numFmtId="218" formatCode="_(* #,##0.00000000_);_(* \(#,##0.00000000\);_(* &quot;-&quot;??_);_(@_)"/>
    <numFmt numFmtId="219" formatCode="0.00000%"/>
    <numFmt numFmtId="220" formatCode="#0;&quot;-&quot;#0;#0;_(@_)"/>
    <numFmt numFmtId="221" formatCode="&quot;$&quot;* #,##0_);&quot;$&quot;* \(#,##0\);&quot;$&quot;* &quot;—&quot;_);_(@_)"/>
    <numFmt numFmtId="222" formatCode="#,##0.#######################;\(#,##0.#######################\);&quot;—&quot;;_(@_)"/>
    <numFmt numFmtId="223" formatCode="* #,##0.00;* \(#,##0.00\);* &quot;—&quot;;_(@_)"/>
    <numFmt numFmtId="224" formatCode="* #,##0;* \(#,##0\);* &quot;—&quot;;_(@_)"/>
    <numFmt numFmtId="225" formatCode="#,##0;\(#,##0\);#,##0;_(@_)"/>
    <numFmt numFmtId="226" formatCode="&quot;$&quot;#,##0_);&quot;$&quot;\(#,##0\);&quot;$&quot;#,##0_);_(@_)"/>
    <numFmt numFmtId="227" formatCode="_(&quot;$&quot;* #,##0_);_(&quot;$&quot;* \(#,##0\);_(&quot;$&quot;* &quot;-&quot;??_);_(@_)"/>
    <numFmt numFmtId="228" formatCode="_(* #,##0.00000_);_(* \(#,##0.00000\);_(* &quot;-&quot;??_);_(@_)"/>
    <numFmt numFmtId="229" formatCode="0.0%"/>
  </numFmts>
  <fonts count="16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color theme="1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EE2724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55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18" borderId="0">
      <alignment horizontal="left"/>
    </xf>
    <xf numFmtId="0" fontId="24" fillId="18" borderId="0">
      <alignment horizontal="right"/>
    </xf>
    <xf numFmtId="0" fontId="25" fillId="16" borderId="0">
      <alignment horizontal="center"/>
    </xf>
    <xf numFmtId="0" fontId="24" fillId="18" borderId="0">
      <alignment horizontal="right"/>
    </xf>
    <xf numFmtId="0" fontId="26" fillId="16" borderId="0">
      <alignment horizontal="left"/>
    </xf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0" fillId="0" borderId="0"/>
    <xf numFmtId="0" fontId="10" fillId="0" borderId="3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Protection="0"/>
    <xf numFmtId="0" fontId="28" fillId="0" borderId="0" applyProtection="0"/>
    <xf numFmtId="0" fontId="29" fillId="0" borderId="0" applyProtection="0"/>
    <xf numFmtId="0" fontId="15" fillId="0" borderId="0" applyProtection="0"/>
    <xf numFmtId="0" fontId="5" fillId="0" borderId="0" applyProtection="0"/>
    <xf numFmtId="0" fontId="16" fillId="0" borderId="0" applyProtection="0"/>
    <xf numFmtId="0" fontId="30" fillId="0" borderId="0" applyProtection="0"/>
    <xf numFmtId="2" fontId="5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11" fillId="19" borderId="3"/>
    <xf numFmtId="0" fontId="23" fillId="18" borderId="0">
      <alignment horizontal="left"/>
    </xf>
    <xf numFmtId="0" fontId="36" fillId="16" borderId="0">
      <alignment horizontal="left"/>
    </xf>
    <xf numFmtId="0" fontId="37" fillId="0" borderId="5" applyNumberFormat="0" applyFill="0" applyAlignment="0" applyProtection="0"/>
    <xf numFmtId="0" fontId="38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3" fillId="0" borderId="0"/>
    <xf numFmtId="0" fontId="7" fillId="0" borderId="0"/>
    <xf numFmtId="0" fontId="51" fillId="0" borderId="0"/>
    <xf numFmtId="37" fontId="50" fillId="0" borderId="0"/>
    <xf numFmtId="0" fontId="39" fillId="4" borderId="6" applyNumberFormat="0" applyFont="0" applyAlignment="0" applyProtection="0"/>
    <xf numFmtId="0" fontId="40" fillId="16" borderId="7" applyNumberFormat="0" applyAlignment="0" applyProtection="0"/>
    <xf numFmtId="4" fontId="12" fillId="20" borderId="0">
      <alignment horizontal="right"/>
    </xf>
    <xf numFmtId="0" fontId="41" fillId="20" borderId="0">
      <alignment horizontal="center" vertical="center"/>
    </xf>
    <xf numFmtId="0" fontId="36" fillId="20" borderId="8"/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49" fillId="0" borderId="9">
      <alignment horizontal="center"/>
    </xf>
    <xf numFmtId="0" fontId="36" fillId="7" borderId="0">
      <alignment horizontal="center"/>
    </xf>
    <xf numFmtId="49" fontId="43" fillId="16" borderId="0">
      <alignment horizontal="center"/>
    </xf>
    <xf numFmtId="0" fontId="10" fillId="0" borderId="0"/>
    <xf numFmtId="0" fontId="24" fillId="18" borderId="0">
      <alignment horizontal="center"/>
    </xf>
    <xf numFmtId="0" fontId="24" fillId="18" borderId="0">
      <alignment horizontal="centerContinuous"/>
    </xf>
    <xf numFmtId="0" fontId="44" fillId="16" borderId="0">
      <alignment horizontal="left"/>
    </xf>
    <xf numFmtId="49" fontId="44" fillId="16" borderId="0">
      <alignment horizontal="center"/>
    </xf>
    <xf numFmtId="0" fontId="23" fillId="18" borderId="0">
      <alignment horizontal="left"/>
    </xf>
    <xf numFmtId="49" fontId="44" fillId="16" borderId="0">
      <alignment horizontal="left"/>
    </xf>
    <xf numFmtId="0" fontId="23" fillId="18" borderId="0">
      <alignment horizontal="centerContinuous"/>
    </xf>
    <xf numFmtId="0" fontId="23" fillId="18" borderId="0">
      <alignment horizontal="right"/>
    </xf>
    <xf numFmtId="49" fontId="36" fillId="16" borderId="0">
      <alignment horizontal="left"/>
    </xf>
    <xf numFmtId="0" fontId="24" fillId="18" borderId="0">
      <alignment horizontal="right"/>
    </xf>
    <xf numFmtId="0" fontId="44" fillId="5" borderId="0">
      <alignment horizontal="center"/>
    </xf>
    <xf numFmtId="0" fontId="45" fillId="5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3"/>
    <xf numFmtId="0" fontId="46" fillId="0" borderId="0" applyNumberFormat="0" applyFill="0" applyBorder="0" applyAlignment="0" applyProtection="0"/>
    <xf numFmtId="0" fontId="13" fillId="18" borderId="0"/>
    <xf numFmtId="0" fontId="5" fillId="0" borderId="10" applyNumberFormat="0" applyFont="0" applyFill="0" applyAlignment="0" applyProtection="0"/>
    <xf numFmtId="0" fontId="11" fillId="0" borderId="11"/>
    <xf numFmtId="0" fontId="11" fillId="0" borderId="3"/>
    <xf numFmtId="0" fontId="47" fillId="16" borderId="0">
      <alignment horizontal="center"/>
    </xf>
    <xf numFmtId="0" fontId="37" fillId="0" borderId="0" applyNumberFormat="0" applyFill="0" applyBorder="0" applyAlignment="0" applyProtection="0"/>
    <xf numFmtId="38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6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9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0" fillId="0" borderId="0"/>
    <xf numFmtId="0" fontId="61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1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1" fillId="0" borderId="0"/>
    <xf numFmtId="0" fontId="61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9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1" fillId="0" borderId="0"/>
    <xf numFmtId="0" fontId="58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8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8" fillId="0" borderId="0"/>
    <xf numFmtId="0" fontId="5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0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9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0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0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0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0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9" fillId="0" borderId="0"/>
    <xf numFmtId="0" fontId="9" fillId="0" borderId="0"/>
    <xf numFmtId="0" fontId="59" fillId="0" borderId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8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8" fillId="0" borderId="0"/>
    <xf numFmtId="0" fontId="5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9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58" fillId="0" borderId="0"/>
    <xf numFmtId="40" fontId="57" fillId="0" borderId="0" applyFont="0" applyFill="0" applyBorder="0" applyAlignment="0" applyProtection="0"/>
    <xf numFmtId="0" fontId="58" fillId="0" borderId="0"/>
    <xf numFmtId="40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58" fillId="0" borderId="0"/>
    <xf numFmtId="40" fontId="57" fillId="0" borderId="0" applyFont="0" applyFill="0" applyBorder="0" applyAlignment="0" applyProtection="0"/>
    <xf numFmtId="0" fontId="58" fillId="0" borderId="0"/>
    <xf numFmtId="0" fontId="58" fillId="0" borderId="0"/>
    <xf numFmtId="8" fontId="57" fillId="0" borderId="0" applyFont="0" applyFill="0" applyBorder="0" applyAlignment="0" applyProtection="0"/>
    <xf numFmtId="0" fontId="59" fillId="0" borderId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9" fillId="0" borderId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9" fillId="0" borderId="0"/>
    <xf numFmtId="0" fontId="59" fillId="0" borderId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9" fillId="0" borderId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61" fillId="0" borderId="0"/>
    <xf numFmtId="0" fontId="59" fillId="0" borderId="0"/>
    <xf numFmtId="0" fontId="57" fillId="0" borderId="0"/>
    <xf numFmtId="0" fontId="62" fillId="0" borderId="0"/>
    <xf numFmtId="0" fontId="63" fillId="0" borderId="0"/>
    <xf numFmtId="0" fontId="5" fillId="0" borderId="0"/>
    <xf numFmtId="0" fontId="5" fillId="0" borderId="0"/>
    <xf numFmtId="0" fontId="60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0" fillId="0" borderId="0"/>
    <xf numFmtId="0" fontId="60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0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0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0" fillId="0" borderId="0"/>
    <xf numFmtId="0" fontId="60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0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8" fillId="0" borderId="0"/>
    <xf numFmtId="0" fontId="5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8" fillId="0" borderId="0"/>
    <xf numFmtId="0" fontId="59" fillId="0" borderId="0"/>
    <xf numFmtId="0" fontId="9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" fillId="0" borderId="0"/>
    <xf numFmtId="0" fontId="9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" fillId="0" borderId="0"/>
    <xf numFmtId="0" fontId="9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9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5" fillId="0" borderId="0"/>
    <xf numFmtId="0" fontId="62" fillId="0" borderId="0"/>
    <xf numFmtId="0" fontId="60" fillId="0" borderId="0"/>
    <xf numFmtId="0" fontId="59" fillId="0" borderId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9" fillId="0" borderId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90" fontId="5" fillId="0" borderId="0">
      <alignment horizontal="left" wrapText="1"/>
    </xf>
    <xf numFmtId="190" fontId="5" fillId="0" borderId="0">
      <alignment horizontal="left" wrapText="1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190" fontId="5" fillId="0" borderId="0">
      <alignment horizontal="left" wrapText="1"/>
    </xf>
    <xf numFmtId="190" fontId="5" fillId="0" borderId="0">
      <alignment horizontal="left" wrapText="1"/>
    </xf>
    <xf numFmtId="190" fontId="5" fillId="0" borderId="0">
      <alignment horizontal="left" wrapText="1"/>
    </xf>
    <xf numFmtId="190" fontId="5" fillId="0" borderId="0">
      <alignment horizontal="left" wrapText="1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2" fillId="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64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4" fillId="23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2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65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4" fillId="24" borderId="0" applyNumberFormat="0" applyBorder="0" applyAlignment="0" applyProtection="0"/>
    <xf numFmtId="0" fontId="18" fillId="8" borderId="0" applyNumberFormat="0" applyBorder="0" applyAlignment="0" applyProtection="0"/>
    <xf numFmtId="0" fontId="64" fillId="24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" borderId="0" applyNumberFormat="0" applyBorder="0" applyAlignment="0" applyProtection="0"/>
    <xf numFmtId="0" fontId="64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26" borderId="0" applyNumberFormat="0" applyBorder="0" applyAlignment="0" applyProtection="0"/>
    <xf numFmtId="0" fontId="18" fillId="25" borderId="0" applyNumberFormat="0" applyBorder="0" applyAlignment="0" applyProtection="0"/>
    <xf numFmtId="0" fontId="12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2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5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2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64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4" fillId="27" borderId="0" applyNumberFormat="0" applyBorder="0" applyAlignment="0" applyProtection="0"/>
    <xf numFmtId="0" fontId="18" fillId="15" borderId="0" applyNumberFormat="0" applyBorder="0" applyAlignment="0" applyProtection="0"/>
    <xf numFmtId="0" fontId="12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2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2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6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2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64" fillId="28" borderId="0" applyNumberFormat="0" applyBorder="0" applyAlignment="0" applyProtection="0"/>
    <xf numFmtId="0" fontId="18" fillId="6" borderId="0" applyNumberFormat="0" applyBorder="0" applyAlignment="0" applyProtection="0"/>
    <xf numFmtId="0" fontId="64" fillId="28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65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29" borderId="0" applyNumberFormat="0" applyBorder="0" applyAlignment="0" applyProtection="0"/>
    <xf numFmtId="0" fontId="18" fillId="5" borderId="0" applyNumberFormat="0" applyBorder="0" applyAlignment="0" applyProtection="0"/>
    <xf numFmtId="0" fontId="64" fillId="29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5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30" borderId="0" applyNumberFormat="0" applyBorder="0" applyAlignment="0" applyProtection="0"/>
    <xf numFmtId="0" fontId="64" fillId="3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64" fillId="31" borderId="0" applyNumberFormat="0" applyBorder="0" applyAlignment="0" applyProtection="0"/>
    <xf numFmtId="0" fontId="18" fillId="2" borderId="0" applyNumberFormat="0" applyBorder="0" applyAlignment="0" applyProtection="0"/>
    <xf numFmtId="0" fontId="12" fillId="30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0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30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4" fillId="32" borderId="0" applyNumberFormat="0" applyBorder="0" applyAlignment="0" applyProtection="0"/>
    <xf numFmtId="0" fontId="18" fillId="3" borderId="0" applyNumberFormat="0" applyBorder="0" applyAlignment="0" applyProtection="0"/>
    <xf numFmtId="0" fontId="64" fillId="32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64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64" fillId="34" borderId="0" applyNumberFormat="0" applyBorder="0" applyAlignment="0" applyProtection="0"/>
    <xf numFmtId="0" fontId="18" fillId="33" borderId="0" applyNumberFormat="0" applyBorder="0" applyAlignment="0" applyProtection="0"/>
    <xf numFmtId="0" fontId="12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2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5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2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30" borderId="0" applyNumberFormat="0" applyBorder="0" applyAlignment="0" applyProtection="0"/>
    <xf numFmtId="0" fontId="64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64" fillId="35" borderId="0" applyNumberFormat="0" applyBorder="0" applyAlignment="0" applyProtection="0"/>
    <xf numFmtId="0" fontId="18" fillId="15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6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2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4" fillId="36" borderId="0" applyNumberFormat="0" applyBorder="0" applyAlignment="0" applyProtection="0"/>
    <xf numFmtId="0" fontId="18" fillId="2" borderId="0" applyNumberFormat="0" applyBorder="0" applyAlignment="0" applyProtection="0"/>
    <xf numFmtId="0" fontId="64" fillId="36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64" fillId="3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37" borderId="0" applyNumberFormat="0" applyBorder="0" applyAlignment="0" applyProtection="0"/>
    <xf numFmtId="0" fontId="18" fillId="10" borderId="0" applyNumberFormat="0" applyBorder="0" applyAlignment="0" applyProtection="0"/>
    <xf numFmtId="0" fontId="12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65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38" borderId="0" applyNumberFormat="0" applyBorder="0" applyAlignment="0" applyProtection="0"/>
    <xf numFmtId="0" fontId="66" fillId="6" borderId="0" applyNumberFormat="0" applyBorder="0" applyAlignment="0" applyProtection="0"/>
    <xf numFmtId="0" fontId="19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38" borderId="0" applyNumberFormat="0" applyBorder="0" applyAlignment="0" applyProtection="0"/>
    <xf numFmtId="0" fontId="66" fillId="1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66" fillId="13" borderId="0" applyNumberFormat="0" applyBorder="0" applyAlignment="0" applyProtection="0"/>
    <xf numFmtId="0" fontId="19" fillId="38" borderId="0" applyNumberFormat="0" applyBorder="0" applyAlignment="0" applyProtection="0"/>
    <xf numFmtId="0" fontId="66" fillId="13" borderId="0" applyNumberFormat="0" applyBorder="0" applyAlignment="0" applyProtection="0"/>
    <xf numFmtId="0" fontId="19" fillId="38" borderId="0" applyNumberFormat="0" applyBorder="0" applyAlignment="0" applyProtection="0"/>
    <xf numFmtId="0" fontId="67" fillId="38" borderId="0" applyNumberFormat="0" applyBorder="0" applyAlignment="0" applyProtection="0"/>
    <xf numFmtId="0" fontId="19" fillId="38" borderId="0" applyNumberFormat="0" applyBorder="0" applyAlignment="0" applyProtection="0"/>
    <xf numFmtId="0" fontId="66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6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3" borderId="0" applyNumberFormat="0" applyBorder="0" applyAlignment="0" applyProtection="0"/>
    <xf numFmtId="0" fontId="6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3" borderId="0" applyNumberFormat="0" applyBorder="0" applyAlignment="0" applyProtection="0"/>
    <xf numFmtId="0" fontId="66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33" borderId="0" applyNumberFormat="0" applyBorder="0" applyAlignment="0" applyProtection="0"/>
    <xf numFmtId="0" fontId="66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66" fillId="7" borderId="0" applyNumberFormat="0" applyBorder="0" applyAlignment="0" applyProtection="0"/>
    <xf numFmtId="0" fontId="19" fillId="33" borderId="0" applyNumberFormat="0" applyBorder="0" applyAlignment="0" applyProtection="0"/>
    <xf numFmtId="0" fontId="66" fillId="7" borderId="0" applyNumberFormat="0" applyBorder="0" applyAlignment="0" applyProtection="0"/>
    <xf numFmtId="0" fontId="19" fillId="33" borderId="0" applyNumberFormat="0" applyBorder="0" applyAlignment="0" applyProtection="0"/>
    <xf numFmtId="0" fontId="67" fillId="33" borderId="0" applyNumberFormat="0" applyBorder="0" applyAlignment="0" applyProtection="0"/>
    <xf numFmtId="0" fontId="19" fillId="33" borderId="0" applyNumberFormat="0" applyBorder="0" applyAlignment="0" applyProtection="0"/>
    <xf numFmtId="0" fontId="66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39" borderId="0" applyNumberFormat="0" applyBorder="0" applyAlignment="0" applyProtection="0"/>
    <xf numFmtId="0" fontId="66" fillId="8" borderId="0" applyNumberFormat="0" applyBorder="0" applyAlignment="0" applyProtection="0"/>
    <xf numFmtId="0" fontId="19" fillId="39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66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66" fillId="30" borderId="0" applyNumberFormat="0" applyBorder="0" applyAlignment="0" applyProtection="0"/>
    <xf numFmtId="0" fontId="19" fillId="39" borderId="0" applyNumberFormat="0" applyBorder="0" applyAlignment="0" applyProtection="0"/>
    <xf numFmtId="0" fontId="66" fillId="30" borderId="0" applyNumberFormat="0" applyBorder="0" applyAlignment="0" applyProtection="0"/>
    <xf numFmtId="0" fontId="19" fillId="39" borderId="0" applyNumberFormat="0" applyBorder="0" applyAlignment="0" applyProtection="0"/>
    <xf numFmtId="0" fontId="67" fillId="39" borderId="0" applyNumberFormat="0" applyBorder="0" applyAlignment="0" applyProtection="0"/>
    <xf numFmtId="0" fontId="19" fillId="39" borderId="0" applyNumberFormat="0" applyBorder="0" applyAlignment="0" applyProtection="0"/>
    <xf numFmtId="0" fontId="66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13" borderId="0" applyNumberFormat="0" applyBorder="0" applyAlignment="0" applyProtection="0"/>
    <xf numFmtId="0" fontId="19" fillId="13" borderId="0" applyNumberFormat="0" applyBorder="0" applyAlignment="0" applyProtection="0"/>
    <xf numFmtId="0" fontId="6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40" borderId="0" applyNumberFormat="0" applyBorder="0" applyAlignment="0" applyProtection="0"/>
    <xf numFmtId="0" fontId="66" fillId="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66" fillId="3" borderId="0" applyNumberFormat="0" applyBorder="0" applyAlignment="0" applyProtection="0"/>
    <xf numFmtId="0" fontId="19" fillId="40" borderId="0" applyNumberFormat="0" applyBorder="0" applyAlignment="0" applyProtection="0"/>
    <xf numFmtId="0" fontId="66" fillId="3" borderId="0" applyNumberFormat="0" applyBorder="0" applyAlignment="0" applyProtection="0"/>
    <xf numFmtId="0" fontId="19" fillId="40" borderId="0" applyNumberFormat="0" applyBorder="0" applyAlignment="0" applyProtection="0"/>
    <xf numFmtId="0" fontId="67" fillId="40" borderId="0" applyNumberFormat="0" applyBorder="0" applyAlignment="0" applyProtection="0"/>
    <xf numFmtId="0" fontId="19" fillId="40" borderId="0" applyNumberFormat="0" applyBorder="0" applyAlignment="0" applyProtection="0"/>
    <xf numFmtId="0" fontId="66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1" borderId="0" applyNumberFormat="0" applyBorder="0" applyAlignment="0" applyProtection="0"/>
    <xf numFmtId="0" fontId="66" fillId="11" borderId="0" applyNumberFormat="0" applyBorder="0" applyAlignment="0" applyProtection="0"/>
    <xf numFmtId="0" fontId="19" fillId="41" borderId="0" applyNumberFormat="0" applyBorder="0" applyAlignment="0" applyProtection="0"/>
    <xf numFmtId="0" fontId="19" fillId="13" borderId="0" applyNumberFormat="0" applyBorder="0" applyAlignment="0" applyProtection="0"/>
    <xf numFmtId="0" fontId="19" fillId="41" borderId="0" applyNumberFormat="0" applyBorder="0" applyAlignment="0" applyProtection="0"/>
    <xf numFmtId="0" fontId="66" fillId="1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66" fillId="13" borderId="0" applyNumberFormat="0" applyBorder="0" applyAlignment="0" applyProtection="0"/>
    <xf numFmtId="0" fontId="19" fillId="41" borderId="0" applyNumberFormat="0" applyBorder="0" applyAlignment="0" applyProtection="0"/>
    <xf numFmtId="0" fontId="66" fillId="13" borderId="0" applyNumberFormat="0" applyBorder="0" applyAlignment="0" applyProtection="0"/>
    <xf numFmtId="0" fontId="19" fillId="41" borderId="0" applyNumberFormat="0" applyBorder="0" applyAlignment="0" applyProtection="0"/>
    <xf numFmtId="0" fontId="67" fillId="41" borderId="0" applyNumberFormat="0" applyBorder="0" applyAlignment="0" applyProtection="0"/>
    <xf numFmtId="0" fontId="19" fillId="41" borderId="0" applyNumberFormat="0" applyBorder="0" applyAlignment="0" applyProtection="0"/>
    <xf numFmtId="0" fontId="66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66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66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66" fillId="14" borderId="0" applyNumberFormat="0" applyBorder="0" applyAlignment="0" applyProtection="0"/>
    <xf numFmtId="0" fontId="19" fillId="14" borderId="0" applyNumberFormat="0" applyBorder="0" applyAlignment="0" applyProtection="0"/>
    <xf numFmtId="0" fontId="66" fillId="14" borderId="0" applyNumberFormat="0" applyBorder="0" applyAlignment="0" applyProtection="0"/>
    <xf numFmtId="0" fontId="19" fillId="14" borderId="0" applyNumberFormat="0" applyBorder="0" applyAlignment="0" applyProtection="0"/>
    <xf numFmtId="0" fontId="67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66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66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66" fillId="42" borderId="0" applyNumberFormat="0" applyBorder="0" applyAlignment="0" applyProtection="0"/>
    <xf numFmtId="0" fontId="19" fillId="42" borderId="0" applyNumberFormat="0" applyBorder="0" applyAlignment="0" applyProtection="0"/>
    <xf numFmtId="0" fontId="66" fillId="42" borderId="0" applyNumberFormat="0" applyBorder="0" applyAlignment="0" applyProtection="0"/>
    <xf numFmtId="0" fontId="19" fillId="42" borderId="0" applyNumberFormat="0" applyBorder="0" applyAlignment="0" applyProtection="0"/>
    <xf numFmtId="0" fontId="67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2" borderId="0" applyNumberFormat="0" applyBorder="0" applyAlignment="0" applyProtection="0"/>
    <xf numFmtId="0" fontId="19" fillId="39" borderId="0" applyNumberFormat="0" applyBorder="0" applyAlignment="0" applyProtection="0"/>
    <xf numFmtId="0" fontId="66" fillId="1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66" fillId="12" borderId="0" applyNumberFormat="0" applyBorder="0" applyAlignment="0" applyProtection="0"/>
    <xf numFmtId="0" fontId="19" fillId="39" borderId="0" applyNumberFormat="0" applyBorder="0" applyAlignment="0" applyProtection="0"/>
    <xf numFmtId="0" fontId="66" fillId="12" borderId="0" applyNumberFormat="0" applyBorder="0" applyAlignment="0" applyProtection="0"/>
    <xf numFmtId="0" fontId="19" fillId="39" borderId="0" applyNumberFormat="0" applyBorder="0" applyAlignment="0" applyProtection="0"/>
    <xf numFmtId="0" fontId="67" fillId="39" borderId="0" applyNumberFormat="0" applyBorder="0" applyAlignment="0" applyProtection="0"/>
    <xf numFmtId="0" fontId="19" fillId="39" borderId="0" applyNumberFormat="0" applyBorder="0" applyAlignment="0" applyProtection="0"/>
    <xf numFmtId="0" fontId="66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13" borderId="0" applyNumberFormat="0" applyBorder="0" applyAlignment="0" applyProtection="0"/>
    <xf numFmtId="0" fontId="19" fillId="13" borderId="0" applyNumberFormat="0" applyBorder="0" applyAlignment="0" applyProtection="0"/>
    <xf numFmtId="0" fontId="6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6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6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6" fillId="9" borderId="0" applyNumberFormat="0" applyBorder="0" applyAlignment="0" applyProtection="0"/>
    <xf numFmtId="0" fontId="19" fillId="9" borderId="0" applyNumberFormat="0" applyBorder="0" applyAlignment="0" applyProtection="0"/>
    <xf numFmtId="0" fontId="66" fillId="9" borderId="0" applyNumberFormat="0" applyBorder="0" applyAlignment="0" applyProtection="0"/>
    <xf numFmtId="0" fontId="19" fillId="9" borderId="0" applyNumberFormat="0" applyBorder="0" applyAlignment="0" applyProtection="0"/>
    <xf numFmtId="0" fontId="6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8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43" borderId="0" applyNumberFormat="0" applyBorder="0" applyAlignment="0" applyProtection="0"/>
    <xf numFmtId="0" fontId="20" fillId="8" borderId="0" applyNumberFormat="0" applyBorder="0" applyAlignment="0" applyProtection="0"/>
    <xf numFmtId="0" fontId="68" fillId="4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8" fillId="43" borderId="0" applyNumberFormat="0" applyBorder="0" applyAlignment="0" applyProtection="0"/>
    <xf numFmtId="0" fontId="20" fillId="8" borderId="0" applyNumberFormat="0" applyBorder="0" applyAlignment="0" applyProtection="0"/>
    <xf numFmtId="0" fontId="68" fillId="43" borderId="0" applyNumberFormat="0" applyBorder="0" applyAlignment="0" applyProtection="0"/>
    <xf numFmtId="0" fontId="20" fillId="8" borderId="0" applyNumberFormat="0" applyBorder="0" applyAlignment="0" applyProtection="0"/>
    <xf numFmtId="0" fontId="69" fillId="8" borderId="0" applyNumberFormat="0" applyBorder="0" applyAlignment="0" applyProtection="0"/>
    <xf numFmtId="0" fontId="20" fillId="8" borderId="0" applyNumberFormat="0" applyBorder="0" applyAlignment="0" applyProtection="0"/>
    <xf numFmtId="0" fontId="6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37" fontId="70" fillId="0" borderId="0" applyFill="0" applyBorder="0" applyProtection="0"/>
    <xf numFmtId="0" fontId="71" fillId="0" borderId="0"/>
    <xf numFmtId="0" fontId="72" fillId="0" borderId="9" applyNumberFormat="0" applyFont="0" applyFill="0" applyAlignment="0" applyProtection="0"/>
    <xf numFmtId="0" fontId="72" fillId="0" borderId="17" applyNumberFormat="0" applyFont="0" applyFill="0" applyAlignment="0" applyProtection="0"/>
    <xf numFmtId="167" fontId="15" fillId="0" borderId="0" applyFill="0"/>
    <xf numFmtId="167" fontId="15" fillId="0" borderId="0">
      <alignment horizontal="center"/>
    </xf>
    <xf numFmtId="0" fontId="15" fillId="0" borderId="0" applyFill="0">
      <alignment horizontal="center"/>
    </xf>
    <xf numFmtId="167" fontId="29" fillId="0" borderId="10" applyFill="0"/>
    <xf numFmtId="0" fontId="5" fillId="0" borderId="0" applyFont="0" applyAlignment="0"/>
    <xf numFmtId="0" fontId="5" fillId="0" borderId="0" applyFont="0" applyAlignment="0"/>
    <xf numFmtId="0" fontId="73" fillId="0" borderId="0" applyFill="0">
      <alignment vertical="top"/>
    </xf>
    <xf numFmtId="0" fontId="29" fillId="0" borderId="0" applyFill="0">
      <alignment horizontal="left" vertical="top"/>
    </xf>
    <xf numFmtId="167" fontId="17" fillId="0" borderId="18" applyFill="0"/>
    <xf numFmtId="0" fontId="5" fillId="0" borderId="0" applyNumberFormat="0" applyFont="0" applyAlignment="0"/>
    <xf numFmtId="0" fontId="5" fillId="0" borderId="0" applyNumberFormat="0" applyFont="0" applyAlignment="0"/>
    <xf numFmtId="0" fontId="73" fillId="0" borderId="0" applyFill="0">
      <alignment wrapText="1"/>
    </xf>
    <xf numFmtId="0" fontId="29" fillId="0" borderId="0" applyFill="0">
      <alignment horizontal="left" vertical="top" wrapText="1"/>
    </xf>
    <xf numFmtId="167" fontId="56" fillId="0" borderId="0" applyFill="0"/>
    <xf numFmtId="0" fontId="74" fillId="0" borderId="0" applyNumberFormat="0" applyFont="0" applyAlignment="0">
      <alignment horizontal="center"/>
    </xf>
    <xf numFmtId="0" fontId="75" fillId="0" borderId="0" applyFill="0">
      <alignment vertical="top" wrapText="1"/>
    </xf>
    <xf numFmtId="0" fontId="17" fillId="0" borderId="0" applyFill="0">
      <alignment horizontal="left" vertical="top" wrapText="1"/>
    </xf>
    <xf numFmtId="167" fontId="5" fillId="0" borderId="0" applyFill="0"/>
    <xf numFmtId="167" fontId="5" fillId="0" borderId="0" applyFill="0"/>
    <xf numFmtId="0" fontId="74" fillId="0" borderId="0" applyNumberFormat="0" applyFont="0" applyAlignment="0">
      <alignment horizontal="center"/>
    </xf>
    <xf numFmtId="0" fontId="76" fillId="0" borderId="0" applyFill="0">
      <alignment vertical="center" wrapText="1"/>
    </xf>
    <xf numFmtId="0" fontId="51" fillId="0" borderId="0">
      <alignment horizontal="left" vertical="center" wrapText="1"/>
    </xf>
    <xf numFmtId="167" fontId="70" fillId="0" borderId="0" applyFill="0"/>
    <xf numFmtId="0" fontId="74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7" fontId="78" fillId="0" borderId="0" applyFill="0"/>
    <xf numFmtId="0" fontId="74" fillId="0" borderId="0" applyNumberFormat="0" applyFont="0" applyAlignment="0">
      <alignment horizontal="center"/>
    </xf>
    <xf numFmtId="0" fontId="79" fillId="0" borderId="0" applyFill="0">
      <alignment horizontal="center" vertical="center" wrapText="1"/>
    </xf>
    <xf numFmtId="0" fontId="80" fillId="0" borderId="0" applyFill="0">
      <alignment horizontal="center" vertical="center" wrapText="1"/>
    </xf>
    <xf numFmtId="167" fontId="81" fillId="0" borderId="0" applyFill="0"/>
    <xf numFmtId="0" fontId="74" fillId="0" borderId="0" applyNumberFormat="0" applyFont="0" applyAlignment="0">
      <alignment horizontal="center"/>
    </xf>
    <xf numFmtId="0" fontId="82" fillId="0" borderId="0">
      <alignment horizontal="center" wrapText="1"/>
    </xf>
    <xf numFmtId="0" fontId="78" fillId="0" borderId="0" applyFill="0">
      <alignment horizontal="center" wrapText="1"/>
    </xf>
    <xf numFmtId="191" fontId="50" fillId="0" borderId="0" applyNumberFormat="0" applyFont="0" applyAlignment="0" applyProtection="0"/>
    <xf numFmtId="0" fontId="83" fillId="16" borderId="1" applyNumberFormat="0" applyAlignment="0" applyProtection="0"/>
    <xf numFmtId="0" fontId="83" fillId="16" borderId="1" applyNumberFormat="0" applyAlignment="0" applyProtection="0"/>
    <xf numFmtId="0" fontId="83" fillId="16" borderId="1" applyNumberFormat="0" applyAlignment="0" applyProtection="0"/>
    <xf numFmtId="0" fontId="83" fillId="22" borderId="1" applyNumberFormat="0" applyAlignment="0" applyProtection="0"/>
    <xf numFmtId="0" fontId="52" fillId="16" borderId="1" applyNumberFormat="0" applyAlignment="0" applyProtection="0"/>
    <xf numFmtId="0" fontId="83" fillId="22" borderId="1" applyNumberFormat="0" applyAlignment="0" applyProtection="0"/>
    <xf numFmtId="0" fontId="83" fillId="22" borderId="1" applyNumberFormat="0" applyAlignment="0" applyProtection="0"/>
    <xf numFmtId="0" fontId="84" fillId="22" borderId="1" applyNumberFormat="0" applyAlignment="0" applyProtection="0"/>
    <xf numFmtId="0" fontId="83" fillId="22" borderId="1" applyNumberFormat="0" applyAlignment="0" applyProtection="0"/>
    <xf numFmtId="0" fontId="83" fillId="22" borderId="1" applyNumberFormat="0" applyAlignment="0" applyProtection="0"/>
    <xf numFmtId="0" fontId="84" fillId="22" borderId="1" applyNumberFormat="0" applyAlignment="0" applyProtection="0"/>
    <xf numFmtId="0" fontId="83" fillId="22" borderId="1" applyNumberFormat="0" applyAlignment="0" applyProtection="0"/>
    <xf numFmtId="0" fontId="84" fillId="22" borderId="1" applyNumberFormat="0" applyAlignment="0" applyProtection="0"/>
    <xf numFmtId="0" fontId="83" fillId="22" borderId="1" applyNumberFormat="0" applyAlignment="0" applyProtection="0"/>
    <xf numFmtId="0" fontId="85" fillId="22" borderId="1" applyNumberFormat="0" applyAlignment="0" applyProtection="0"/>
    <xf numFmtId="0" fontId="83" fillId="22" borderId="1" applyNumberFormat="0" applyAlignment="0" applyProtection="0"/>
    <xf numFmtId="0" fontId="83" fillId="22" borderId="1" applyNumberFormat="0" applyAlignment="0" applyProtection="0"/>
    <xf numFmtId="0" fontId="83" fillId="16" borderId="1" applyNumberFormat="0" applyAlignment="0" applyProtection="0"/>
    <xf numFmtId="0" fontId="83" fillId="16" borderId="1" applyNumberFormat="0" applyAlignment="0" applyProtection="0"/>
    <xf numFmtId="0" fontId="9" fillId="0" borderId="0">
      <alignment horizontal="centerContinuous"/>
    </xf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30" borderId="2" applyNumberFormat="0" applyAlignment="0" applyProtection="0"/>
    <xf numFmtId="0" fontId="22" fillId="17" borderId="2" applyNumberFormat="0" applyAlignment="0" applyProtection="0"/>
    <xf numFmtId="0" fontId="23" fillId="30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3" fillId="30" borderId="2" applyNumberFormat="0" applyAlignment="0" applyProtection="0"/>
    <xf numFmtId="0" fontId="22" fillId="17" borderId="2" applyNumberFormat="0" applyAlignment="0" applyProtection="0"/>
    <xf numFmtId="0" fontId="23" fillId="30" borderId="2" applyNumberFormat="0" applyAlignment="0" applyProtection="0"/>
    <xf numFmtId="0" fontId="22" fillId="17" borderId="2" applyNumberFormat="0" applyAlignment="0" applyProtection="0"/>
    <xf numFmtId="0" fontId="86" fillId="17" borderId="2" applyNumberFormat="0" applyAlignment="0" applyProtection="0"/>
    <xf numFmtId="0" fontId="22" fillId="17" borderId="2" applyNumberFormat="0" applyAlignment="0" applyProtection="0"/>
    <xf numFmtId="0" fontId="23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192" fontId="54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0" fillId="0" borderId="0"/>
    <xf numFmtId="0" fontId="91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1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77" fontId="15" fillId="0" borderId="0" applyFont="0" applyFill="0" applyBorder="0" applyAlignment="0"/>
    <xf numFmtId="8" fontId="5" fillId="0" borderId="0" applyFont="0" applyFill="0" applyBorder="0" applyAlignment="0"/>
    <xf numFmtId="8" fontId="5" fillId="0" borderId="0" applyFont="0" applyFill="0" applyBorder="0" applyAlignment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93" fillId="0" borderId="0" applyNumberFormat="0" applyFill="0" applyBorder="0"/>
    <xf numFmtId="194" fontId="45" fillId="44" borderId="16" applyFont="0" applyFill="0" applyBorder="0" applyAlignment="0" applyProtection="0"/>
    <xf numFmtId="195" fontId="15" fillId="44" borderId="0" applyFont="0" applyFill="0" applyBorder="0" applyAlignment="0" applyProtection="0"/>
    <xf numFmtId="196" fontId="94" fillId="0" borderId="12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4" fontId="94" fillId="0" borderId="0" applyFill="0" applyBorder="0">
      <alignment horizontal="right"/>
    </xf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95" fillId="0" borderId="0" applyNumberFormat="0"/>
    <xf numFmtId="0" fontId="96" fillId="0" borderId="0">
      <alignment horizontal="centerContinuous"/>
    </xf>
    <xf numFmtId="0" fontId="96" fillId="0" borderId="0" applyNumberFormat="0"/>
    <xf numFmtId="0" fontId="97" fillId="0" borderId="12" applyFont="0" applyFill="0" applyBorder="0" applyAlignment="0" applyProtection="0"/>
    <xf numFmtId="17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00" fontId="5" fillId="44" borderId="0" applyFont="0" applyFill="0" applyBorder="0" applyAlignment="0"/>
    <xf numFmtId="200" fontId="5" fillId="44" borderId="0" applyFont="0" applyFill="0" applyBorder="0" applyAlignment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90" fillId="0" borderId="0"/>
    <xf numFmtId="0" fontId="91" fillId="0" borderId="0"/>
    <xf numFmtId="0" fontId="100" fillId="0" borderId="0">
      <alignment horizontal="right"/>
    </xf>
    <xf numFmtId="0" fontId="100" fillId="0" borderId="0"/>
    <xf numFmtId="37" fontId="15" fillId="0" borderId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01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0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01" fillId="25" borderId="0" applyNumberFormat="0" applyBorder="0" applyAlignment="0" applyProtection="0"/>
    <xf numFmtId="0" fontId="31" fillId="25" borderId="0" applyNumberFormat="0" applyBorder="0" applyAlignment="0" applyProtection="0"/>
    <xf numFmtId="0" fontId="101" fillId="25" borderId="0" applyNumberFormat="0" applyBorder="0" applyAlignment="0" applyProtection="0"/>
    <xf numFmtId="0" fontId="31" fillId="25" borderId="0" applyNumberFormat="0" applyBorder="0" applyAlignment="0" applyProtection="0"/>
    <xf numFmtId="0" fontId="10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38" fontId="15" fillId="45" borderId="0" applyNumberFormat="0" applyBorder="0" applyAlignment="0" applyProtection="0"/>
    <xf numFmtId="0" fontId="103" fillId="0" borderId="0" applyNumberFormat="0" applyFill="0" applyBorder="0" applyAlignment="0" applyProtection="0"/>
    <xf numFmtId="0" fontId="17" fillId="0" borderId="19" applyNumberFormat="0" applyAlignment="0" applyProtection="0">
      <alignment horizontal="left" vertical="center"/>
    </xf>
    <xf numFmtId="0" fontId="17" fillId="0" borderId="14">
      <alignment horizontal="left" vertical="center"/>
    </xf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5" fillId="0" borderId="21" applyNumberFormat="0" applyFill="0" applyAlignment="0" applyProtection="0"/>
    <xf numFmtId="0" fontId="106" fillId="0" borderId="22" applyNumberFormat="0" applyFill="0" applyAlignment="0" applyProtection="0"/>
    <xf numFmtId="0" fontId="105" fillId="0" borderId="21" applyNumberFormat="0" applyFill="0" applyAlignment="0" applyProtection="0"/>
    <xf numFmtId="0" fontId="104" fillId="0" borderId="20" applyNumberFormat="0" applyFill="0" applyAlignment="0" applyProtection="0"/>
    <xf numFmtId="0" fontId="105" fillId="0" borderId="21" applyNumberFormat="0" applyFill="0" applyAlignment="0" applyProtection="0"/>
    <xf numFmtId="0" fontId="106" fillId="0" borderId="20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20" applyNumberFormat="0" applyFill="0" applyAlignment="0" applyProtection="0"/>
    <xf numFmtId="0" fontId="105" fillId="0" borderId="21" applyNumberFormat="0" applyFill="0" applyAlignment="0" applyProtection="0"/>
    <xf numFmtId="0" fontId="106" fillId="0" borderId="20" applyNumberFormat="0" applyFill="0" applyAlignment="0" applyProtection="0"/>
    <xf numFmtId="0" fontId="105" fillId="0" borderId="21" applyNumberFormat="0" applyFill="0" applyAlignment="0" applyProtection="0"/>
    <xf numFmtId="0" fontId="107" fillId="0" borderId="21" applyNumberFormat="0" applyFill="0" applyAlignment="0" applyProtection="0"/>
    <xf numFmtId="0" fontId="105" fillId="0" borderId="21" applyNumberFormat="0" applyFill="0" applyAlignment="0" applyProtection="0"/>
    <xf numFmtId="0" fontId="108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0" fontId="109" fillId="0" borderId="23" applyNumberFormat="0" applyFill="0" applyAlignment="0" applyProtection="0"/>
    <xf numFmtId="0" fontId="109" fillId="0" borderId="23" applyNumberFormat="0" applyFill="0" applyAlignment="0" applyProtection="0"/>
    <xf numFmtId="0" fontId="109" fillId="0" borderId="23" applyNumberFormat="0" applyFill="0" applyAlignment="0" applyProtection="0"/>
    <xf numFmtId="0" fontId="110" fillId="0" borderId="23" applyNumberFormat="0" applyFill="0" applyAlignment="0" applyProtection="0"/>
    <xf numFmtId="0" fontId="111" fillId="0" borderId="24" applyNumberFormat="0" applyFill="0" applyAlignment="0" applyProtection="0"/>
    <xf numFmtId="0" fontId="110" fillId="0" borderId="23" applyNumberFormat="0" applyFill="0" applyAlignment="0" applyProtection="0"/>
    <xf numFmtId="0" fontId="109" fillId="0" borderId="25" applyNumberFormat="0" applyFill="0" applyAlignment="0" applyProtection="0"/>
    <xf numFmtId="0" fontId="110" fillId="0" borderId="23" applyNumberFormat="0" applyFill="0" applyAlignment="0" applyProtection="0"/>
    <xf numFmtId="0" fontId="111" fillId="0" borderId="25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11" fillId="0" borderId="25" applyNumberFormat="0" applyFill="0" applyAlignment="0" applyProtection="0"/>
    <xf numFmtId="0" fontId="110" fillId="0" borderId="23" applyNumberFormat="0" applyFill="0" applyAlignment="0" applyProtection="0"/>
    <xf numFmtId="0" fontId="111" fillId="0" borderId="25" applyNumberFormat="0" applyFill="0" applyAlignment="0" applyProtection="0"/>
    <xf numFmtId="0" fontId="110" fillId="0" borderId="23" applyNumberFormat="0" applyFill="0" applyAlignment="0" applyProtection="0"/>
    <xf numFmtId="0" fontId="112" fillId="0" borderId="23" applyNumberFormat="0" applyFill="0" applyAlignment="0" applyProtection="0"/>
    <xf numFmtId="0" fontId="110" fillId="0" borderId="23" applyNumberFormat="0" applyFill="0" applyAlignment="0" applyProtection="0"/>
    <xf numFmtId="0" fontId="113" fillId="0" borderId="23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09" fillId="0" borderId="23" applyNumberFormat="0" applyFill="0" applyAlignment="0" applyProtection="0"/>
    <xf numFmtId="0" fontId="109" fillId="0" borderId="23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114" fillId="0" borderId="27" applyNumberFormat="0" applyFill="0" applyAlignment="0" applyProtection="0"/>
    <xf numFmtId="0" fontId="115" fillId="0" borderId="4" applyNumberFormat="0" applyFill="0" applyAlignment="0" applyProtection="0"/>
    <xf numFmtId="0" fontId="114" fillId="0" borderId="27" applyNumberFormat="0" applyFill="0" applyAlignment="0" applyProtection="0"/>
    <xf numFmtId="0" fontId="34" fillId="0" borderId="26" applyNumberFormat="0" applyFill="0" applyAlignment="0" applyProtection="0"/>
    <xf numFmtId="0" fontId="114" fillId="0" borderId="27" applyNumberFormat="0" applyFill="0" applyAlignment="0" applyProtection="0"/>
    <xf numFmtId="0" fontId="115" fillId="0" borderId="26" applyNumberFormat="0" applyFill="0" applyAlignment="0" applyProtection="0"/>
    <xf numFmtId="0" fontId="114" fillId="0" borderId="27" applyNumberFormat="0" applyFill="0" applyAlignment="0" applyProtection="0"/>
    <xf numFmtId="0" fontId="114" fillId="0" borderId="27" applyNumberFormat="0" applyFill="0" applyAlignment="0" applyProtection="0"/>
    <xf numFmtId="0" fontId="115" fillId="0" borderId="26" applyNumberFormat="0" applyFill="0" applyAlignment="0" applyProtection="0"/>
    <xf numFmtId="0" fontId="114" fillId="0" borderId="27" applyNumberFormat="0" applyFill="0" applyAlignment="0" applyProtection="0"/>
    <xf numFmtId="0" fontId="115" fillId="0" borderId="26" applyNumberFormat="0" applyFill="0" applyAlignment="0" applyProtection="0"/>
    <xf numFmtId="0" fontId="114" fillId="0" borderId="27" applyNumberFormat="0" applyFill="0" applyAlignment="0" applyProtection="0"/>
    <xf numFmtId="0" fontId="116" fillId="0" borderId="27" applyNumberFormat="0" applyFill="0" applyAlignment="0" applyProtection="0"/>
    <xf numFmtId="0" fontId="114" fillId="0" borderId="27" applyNumberFormat="0" applyFill="0" applyAlignment="0" applyProtection="0"/>
    <xf numFmtId="0" fontId="117" fillId="0" borderId="27" applyNumberFormat="0" applyFill="0" applyAlignment="0" applyProtection="0"/>
    <xf numFmtId="0" fontId="114" fillId="0" borderId="27" applyNumberFormat="0" applyFill="0" applyAlignment="0" applyProtection="0"/>
    <xf numFmtId="0" fontId="114" fillId="0" borderId="27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8" fillId="0" borderId="9"/>
    <xf numFmtId="0" fontId="119" fillId="0" borderId="0"/>
    <xf numFmtId="0" fontId="120" fillId="0" borderId="28" applyNumberFormat="0" applyFill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10" fontId="15" fillId="44" borderId="29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122" fillId="7" borderId="1" applyNumberFormat="0" applyAlignment="0" applyProtection="0"/>
    <xf numFmtId="0" fontId="122" fillId="7" borderId="1" applyNumberFormat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122" fillId="5" borderId="1" applyNumberFormat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122" fillId="5" borderId="1" applyNumberFormat="0" applyAlignment="0" applyProtection="0"/>
    <xf numFmtId="0" fontId="35" fillId="5" borderId="1" applyNumberFormat="0" applyAlignment="0" applyProtection="0"/>
    <xf numFmtId="0" fontId="122" fillId="5" borderId="1" applyNumberFormat="0" applyAlignment="0" applyProtection="0"/>
    <xf numFmtId="0" fontId="35" fillId="5" borderId="1" applyNumberFormat="0" applyAlignment="0" applyProtection="0"/>
    <xf numFmtId="0" fontId="123" fillId="5" borderId="1" applyNumberFormat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41" fontId="124" fillId="0" borderId="0">
      <alignment horizontal="left"/>
    </xf>
    <xf numFmtId="0" fontId="15" fillId="45" borderId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6" fillId="0" borderId="5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7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7" fillId="0" borderId="30" applyNumberFormat="0" applyFill="0" applyAlignment="0" applyProtection="0"/>
    <xf numFmtId="0" fontId="125" fillId="0" borderId="30" applyNumberFormat="0" applyFill="0" applyAlignment="0" applyProtection="0"/>
    <xf numFmtId="0" fontId="127" fillId="0" borderId="30" applyNumberFormat="0" applyFill="0" applyAlignment="0" applyProtection="0"/>
    <xf numFmtId="0" fontId="125" fillId="0" borderId="30" applyNumberFormat="0" applyFill="0" applyAlignment="0" applyProtection="0"/>
    <xf numFmtId="0" fontId="128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201" fontId="15" fillId="0" borderId="0" applyFont="0" applyFill="0" applyBorder="0" applyAlignment="0" applyProtection="0"/>
    <xf numFmtId="202" fontId="129" fillId="0" borderId="0" applyFont="0" applyFill="0" applyBorder="0" applyProtection="0">
      <alignment horizontal="right"/>
    </xf>
    <xf numFmtId="0" fontId="70" fillId="0" borderId="0" applyFont="0" applyFill="0" applyBorder="0" applyAlignment="0" applyProtection="0"/>
    <xf numFmtId="203" fontId="15" fillId="45" borderId="0" applyFont="0" applyBorder="0" applyAlignment="0" applyProtection="0">
      <alignment horizontal="right"/>
      <protection hidden="1"/>
    </xf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1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2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2" fillId="7" borderId="0" applyNumberFormat="0" applyBorder="0" applyAlignment="0" applyProtection="0"/>
    <xf numFmtId="0" fontId="130" fillId="7" borderId="0" applyNumberFormat="0" applyBorder="0" applyAlignment="0" applyProtection="0"/>
    <xf numFmtId="0" fontId="132" fillId="7" borderId="0" applyNumberFormat="0" applyBorder="0" applyAlignment="0" applyProtection="0"/>
    <xf numFmtId="0" fontId="130" fillId="7" borderId="0" applyNumberFormat="0" applyBorder="0" applyAlignment="0" applyProtection="0"/>
    <xf numFmtId="0" fontId="133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37" fontId="134" fillId="0" borderId="0"/>
    <xf numFmtId="38" fontId="15" fillId="0" borderId="0" applyFont="0" applyFill="0" applyBorder="0" applyAlignment="0"/>
    <xf numFmtId="195" fontId="5" fillId="0" borderId="0" applyFont="0" applyFill="0" applyBorder="0" applyAlignment="0"/>
    <xf numFmtId="195" fontId="5" fillId="0" borderId="0" applyFont="0" applyFill="0" applyBorder="0" applyAlignment="0"/>
    <xf numFmtId="40" fontId="15" fillId="0" borderId="0" applyFont="0" applyFill="0" applyBorder="0" applyAlignment="0"/>
    <xf numFmtId="204" fontId="15" fillId="0" borderId="0" applyFont="0" applyFill="0" applyBorder="0" applyAlignment="0"/>
    <xf numFmtId="0" fontId="6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92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9" fillId="0" borderId="0"/>
    <xf numFmtId="38" fontId="5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5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37" fontId="54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35" fillId="0" borderId="0"/>
    <xf numFmtId="0" fontId="5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6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/>
    <xf numFmtId="0" fontId="5" fillId="0" borderId="0"/>
    <xf numFmtId="0" fontId="13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" fillId="0" borderId="0"/>
    <xf numFmtId="0" fontId="137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4" fillId="0" borderId="0"/>
    <xf numFmtId="0" fontId="92" fillId="0" borderId="0"/>
    <xf numFmtId="0" fontId="4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37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64" fillId="0" borderId="0"/>
    <xf numFmtId="0" fontId="5" fillId="0" borderId="0"/>
    <xf numFmtId="0" fontId="5" fillId="0" borderId="0"/>
    <xf numFmtId="0" fontId="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9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92" fillId="0" borderId="0"/>
    <xf numFmtId="0" fontId="6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9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91" fillId="0" borderId="0" applyNumberFormat="0" applyFill="0" applyBorder="0" applyAlignment="0" applyProtection="0"/>
    <xf numFmtId="0" fontId="6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6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0" fontId="6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0" fontId="5" fillId="0" borderId="0"/>
    <xf numFmtId="0" fontId="64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195" fontId="94" fillId="0" borderId="0" applyNumberFormat="0" applyFill="0" applyBorder="0" applyAlignment="0" applyProtection="0"/>
    <xf numFmtId="205" fontId="15" fillId="0" borderId="0" applyFont="0" applyFill="0" applyBorder="0" applyAlignment="0" applyProtection="0"/>
    <xf numFmtId="0" fontId="5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6" applyNumberFormat="0" applyFont="0" applyAlignment="0" applyProtection="0"/>
    <xf numFmtId="0" fontId="18" fillId="46" borderId="3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6" borderId="31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12" fillId="46" borderId="31" applyNumberFormat="0" applyFont="0" applyAlignment="0" applyProtection="0"/>
    <xf numFmtId="0" fontId="5" fillId="4" borderId="1" applyNumberFormat="0" applyFont="0" applyAlignment="0" applyProtection="0"/>
    <xf numFmtId="0" fontId="12" fillId="46" borderId="3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12" fillId="46" borderId="3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12" fillId="46" borderId="3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4" fillId="46" borderId="31" applyNumberFormat="0" applyFont="0" applyAlignment="0" applyProtection="0"/>
    <xf numFmtId="0" fontId="4" fillId="46" borderId="3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6" applyNumberFormat="0" applyFont="0" applyAlignment="0" applyProtection="0"/>
    <xf numFmtId="0" fontId="5" fillId="4" borderId="1" applyNumberFormat="0" applyFont="0" applyAlignment="0" applyProtection="0"/>
    <xf numFmtId="0" fontId="5" fillId="4" borderId="1" applyNumberFormat="0" applyFont="0" applyAlignment="0" applyProtection="0"/>
    <xf numFmtId="43" fontId="122" fillId="0" borderId="0"/>
    <xf numFmtId="206" fontId="15" fillId="0" borderId="0" applyFont="0" applyFill="0" applyBorder="0" applyAlignment="0" applyProtection="0"/>
    <xf numFmtId="191" fontId="91" fillId="0" borderId="0" applyProtection="0"/>
    <xf numFmtId="207" fontId="138" fillId="0" borderId="0"/>
    <xf numFmtId="208" fontId="15" fillId="0" borderId="0" applyFont="0" applyFill="0" applyBorder="0" applyAlignment="0" applyProtection="0"/>
    <xf numFmtId="0" fontId="40" fillId="16" borderId="7" applyNumberFormat="0" applyAlignment="0" applyProtection="0"/>
    <xf numFmtId="0" fontId="40" fillId="16" borderId="7" applyNumberFormat="0" applyAlignment="0" applyProtection="0"/>
    <xf numFmtId="0" fontId="40" fillId="16" borderId="7" applyNumberFormat="0" applyAlignment="0" applyProtection="0"/>
    <xf numFmtId="0" fontId="40" fillId="22" borderId="7" applyNumberFormat="0" applyAlignment="0" applyProtection="0"/>
    <xf numFmtId="0" fontId="139" fillId="16" borderId="7" applyNumberFormat="0" applyAlignment="0" applyProtection="0"/>
    <xf numFmtId="0" fontId="40" fillId="22" borderId="7" applyNumberFormat="0" applyAlignment="0" applyProtection="0"/>
    <xf numFmtId="0" fontId="40" fillId="22" borderId="7" applyNumberFormat="0" applyAlignment="0" applyProtection="0"/>
    <xf numFmtId="0" fontId="139" fillId="22" borderId="7" applyNumberFormat="0" applyAlignment="0" applyProtection="0"/>
    <xf numFmtId="0" fontId="40" fillId="22" borderId="7" applyNumberFormat="0" applyAlignment="0" applyProtection="0"/>
    <xf numFmtId="0" fontId="40" fillId="22" borderId="7" applyNumberFormat="0" applyAlignment="0" applyProtection="0"/>
    <xf numFmtId="0" fontId="139" fillId="22" borderId="7" applyNumberFormat="0" applyAlignment="0" applyProtection="0"/>
    <xf numFmtId="0" fontId="40" fillId="22" borderId="7" applyNumberFormat="0" applyAlignment="0" applyProtection="0"/>
    <xf numFmtId="0" fontId="139" fillId="22" borderId="7" applyNumberFormat="0" applyAlignment="0" applyProtection="0"/>
    <xf numFmtId="0" fontId="40" fillId="22" borderId="7" applyNumberFormat="0" applyAlignment="0" applyProtection="0"/>
    <xf numFmtId="0" fontId="140" fillId="22" borderId="7" applyNumberFormat="0" applyAlignment="0" applyProtection="0"/>
    <xf numFmtId="0" fontId="40" fillId="22" borderId="7" applyNumberFormat="0" applyAlignment="0" applyProtection="0"/>
    <xf numFmtId="0" fontId="40" fillId="22" borderId="7" applyNumberFormat="0" applyAlignment="0" applyProtection="0"/>
    <xf numFmtId="0" fontId="40" fillId="16" borderId="7" applyNumberFormat="0" applyAlignment="0" applyProtection="0"/>
    <xf numFmtId="0" fontId="40" fillId="16" borderId="7" applyNumberFormat="0" applyAlignment="0" applyProtection="0"/>
    <xf numFmtId="0" fontId="141" fillId="0" borderId="0" applyFill="0" applyBorder="0" applyProtection="0">
      <alignment horizontal="left"/>
    </xf>
    <xf numFmtId="0" fontId="142" fillId="0" borderId="0" applyFill="0" applyBorder="0" applyProtection="0">
      <alignment horizontal="left"/>
    </xf>
    <xf numFmtId="0" fontId="90" fillId="0" borderId="0"/>
    <xf numFmtId="0" fontId="91" fillId="0" borderId="0"/>
    <xf numFmtId="209" fontId="5" fillId="0" borderId="0" applyFont="0" applyFill="0" applyBorder="0" applyAlignment="0"/>
    <xf numFmtId="209" fontId="5" fillId="0" borderId="0" applyFont="0" applyFill="0" applyBorder="0" applyAlignment="0"/>
    <xf numFmtId="210" fontId="15" fillId="0" borderId="0" applyFont="0" applyFill="0" applyBorder="0" applyAlignment="0"/>
    <xf numFmtId="211" fontId="5" fillId="0" borderId="0" applyFont="0" applyFill="0" applyBorder="0" applyAlignment="0"/>
    <xf numFmtId="211" fontId="5" fillId="0" borderId="0" applyFont="0" applyFill="0" applyBorder="0" applyAlignment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8" fontId="91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2" fontId="72" fillId="0" borderId="0" applyFont="0" applyFill="0" applyBorder="0" applyProtection="0">
      <alignment horizontal="right"/>
    </xf>
    <xf numFmtId="213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0" fontId="49" fillId="0" borderId="9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0" fontId="9" fillId="47" borderId="0" applyNumberFormat="0" applyFont="0" applyBorder="0" applyAlignment="0" applyProtection="0"/>
    <xf numFmtId="3" fontId="5" fillId="0" borderId="0">
      <alignment horizontal="right" vertical="top"/>
    </xf>
    <xf numFmtId="3" fontId="5" fillId="0" borderId="0">
      <alignment horizontal="right" vertical="top"/>
    </xf>
    <xf numFmtId="41" fontId="51" fillId="45" borderId="15" applyFill="0"/>
    <xf numFmtId="0" fontId="143" fillId="0" borderId="0">
      <alignment horizontal="left" indent="7"/>
    </xf>
    <xf numFmtId="41" fontId="51" fillId="0" borderId="15" applyFill="0">
      <alignment horizontal="left" indent="2"/>
    </xf>
    <xf numFmtId="167" fontId="144" fillId="0" borderId="12" applyFill="0">
      <alignment horizontal="right"/>
    </xf>
    <xf numFmtId="0" fontId="6" fillId="0" borderId="29" applyNumberFormat="0" applyFont="0" applyBorder="0">
      <alignment horizontal="right"/>
    </xf>
    <xf numFmtId="0" fontId="145" fillId="0" borderId="0" applyFill="0"/>
    <xf numFmtId="0" fontId="17" fillId="0" borderId="0" applyFill="0"/>
    <xf numFmtId="4" fontId="144" fillId="0" borderId="12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5" fillId="0" borderId="0" applyFill="0">
      <alignment horizontal="left" indent="1"/>
    </xf>
    <xf numFmtId="0" fontId="146" fillId="0" borderId="0" applyFill="0">
      <alignment horizontal="left" indent="1"/>
    </xf>
    <xf numFmtId="4" fontId="70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75" fillId="0" borderId="0" applyFill="0">
      <alignment horizontal="left" indent="2"/>
    </xf>
    <xf numFmtId="0" fontId="17" fillId="0" borderId="0" applyFill="0">
      <alignment horizontal="left" indent="2"/>
    </xf>
    <xf numFmtId="4" fontId="70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147" fillId="0" borderId="0">
      <alignment horizontal="left" indent="3"/>
    </xf>
    <xf numFmtId="0" fontId="55" fillId="0" borderId="0" applyFill="0">
      <alignment horizontal="left" indent="3"/>
    </xf>
    <xf numFmtId="4" fontId="70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7" fillId="0" borderId="0">
      <alignment horizontal="left" indent="4"/>
    </xf>
    <xf numFmtId="0" fontId="5" fillId="0" borderId="0" applyFill="0">
      <alignment horizontal="left" indent="4"/>
    </xf>
    <xf numFmtId="0" fontId="5" fillId="0" borderId="0" applyFill="0">
      <alignment horizontal="left" indent="4"/>
    </xf>
    <xf numFmtId="4" fontId="78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9" fillId="0" borderId="0">
      <alignment horizontal="left" indent="5"/>
    </xf>
    <xf numFmtId="0" fontId="80" fillId="0" borderId="0" applyFill="0">
      <alignment horizontal="left" indent="5"/>
    </xf>
    <xf numFmtId="4" fontId="81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82" fillId="0" borderId="0" applyFill="0">
      <alignment horizontal="left" indent="6"/>
    </xf>
    <xf numFmtId="0" fontId="78" fillId="0" borderId="0" applyFill="0">
      <alignment horizontal="left" indent="6"/>
    </xf>
    <xf numFmtId="195" fontId="148" fillId="0" borderId="0" applyNumberFormat="0" applyFill="0" applyBorder="0" applyAlignment="0" applyProtection="0">
      <alignment horizontal="left"/>
    </xf>
    <xf numFmtId="0" fontId="15" fillId="0" borderId="0" applyNumberFormat="0" applyBorder="0" applyAlignment="0" applyProtection="0"/>
    <xf numFmtId="0" fontId="8" fillId="48" borderId="0" applyNumberFormat="0" applyFont="0" applyBorder="0" applyAlignment="0" applyProtection="0"/>
    <xf numFmtId="214" fontId="15" fillId="0" borderId="0" applyFont="0" applyFill="0" applyBorder="0" applyAlignment="0" applyProtection="0"/>
    <xf numFmtId="37" fontId="149" fillId="0" borderId="32">
      <alignment horizontal="left"/>
    </xf>
    <xf numFmtId="0" fontId="5" fillId="49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150" fillId="0" borderId="0" applyNumberFormat="0" applyBorder="0" applyAlignment="0"/>
    <xf numFmtId="0" fontId="44" fillId="0" borderId="0" applyNumberFormat="0" applyBorder="0" applyAlignment="0"/>
    <xf numFmtId="0" fontId="151" fillId="0" borderId="0" applyNumberFormat="0" applyBorder="0" applyAlignment="0"/>
    <xf numFmtId="0" fontId="36" fillId="0" borderId="0" applyNumberFormat="0" applyBorder="0" applyAlignment="0"/>
    <xf numFmtId="215" fontId="152" fillId="0" borderId="0"/>
    <xf numFmtId="0" fontId="144" fillId="0" borderId="0" applyFill="0" applyBorder="0" applyProtection="0">
      <alignment horizontal="center" vertical="center"/>
    </xf>
    <xf numFmtId="0" fontId="144" fillId="0" borderId="0" applyFill="0" applyBorder="0" applyProtection="0"/>
    <xf numFmtId="0" fontId="6" fillId="0" borderId="0" applyFill="0" applyBorder="0" applyProtection="0">
      <alignment horizontal="left"/>
    </xf>
    <xf numFmtId="0" fontId="153" fillId="0" borderId="0" applyFill="0" applyBorder="0" applyProtection="0">
      <alignment horizontal="left" vertical="top"/>
    </xf>
    <xf numFmtId="216" fontId="154" fillId="0" borderId="0" applyFill="0" applyBorder="0" applyAlignment="0" applyProtection="0">
      <alignment horizontal="righ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36" fillId="0" borderId="35" applyNumberFormat="0" applyFill="0" applyAlignment="0" applyProtection="0"/>
    <xf numFmtId="0" fontId="156" fillId="0" borderId="34" applyNumberFormat="0" applyFill="0" applyAlignment="0" applyProtection="0"/>
    <xf numFmtId="0" fontId="156" fillId="0" borderId="33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156" fillId="0" borderId="33" applyNumberFormat="0" applyFill="0" applyAlignment="0" applyProtection="0"/>
    <xf numFmtId="0" fontId="156" fillId="0" borderId="34" applyNumberFormat="0" applyFill="0" applyAlignment="0" applyProtection="0"/>
    <xf numFmtId="0" fontId="36" fillId="0" borderId="33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36" fillId="0" borderId="33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36" fillId="0" borderId="33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157" fillId="0" borderId="34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36" fillId="0" borderId="34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156" fillId="0" borderId="34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4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217" fontId="5" fillId="0" borderId="0"/>
    <xf numFmtId="217" fontId="5" fillId="0" borderId="0"/>
    <xf numFmtId="38" fontId="15" fillId="50" borderId="0" applyNumberFormat="0" applyBorder="0" applyAlignment="0" applyProtection="0"/>
    <xf numFmtId="37" fontId="15" fillId="45" borderId="0" applyNumberFormat="0" applyBorder="0" applyAlignment="0" applyProtection="0"/>
    <xf numFmtId="37" fontId="15" fillId="0" borderId="0"/>
    <xf numFmtId="37" fontId="15" fillId="50" borderId="0" applyNumberFormat="0" applyBorder="0" applyAlignment="0" applyProtection="0"/>
    <xf numFmtId="3" fontId="45" fillId="0" borderId="28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72" fillId="0" borderId="0" applyFont="0" applyFill="0" applyBorder="0" applyProtection="0">
      <alignment horizontal="right"/>
    </xf>
    <xf numFmtId="0" fontId="93" fillId="51" borderId="36">
      <alignment horizontal="center" vertical="top"/>
    </xf>
    <xf numFmtId="18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61" fillId="0" borderId="0" applyFont="0" applyFill="0" applyBorder="0" applyAlignment="0" applyProtection="0"/>
    <xf numFmtId="0" fontId="162" fillId="0" borderId="0" applyBorder="0">
      <alignment wrapText="1"/>
    </xf>
    <xf numFmtId="0" fontId="2" fillId="0" borderId="0"/>
    <xf numFmtId="0" fontId="5" fillId="0" borderId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8" fillId="0" borderId="0" xfId="82" applyNumberFormat="1" applyFont="1"/>
    <xf numFmtId="165" fontId="0" fillId="0" borderId="0" xfId="0" applyNumberFormat="1"/>
    <xf numFmtId="171" fontId="0" fillId="0" borderId="0" xfId="0" applyNumberFormat="1"/>
    <xf numFmtId="168" fontId="8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0" fontId="6" fillId="0" borderId="0" xfId="0" applyFont="1" applyAlignment="1">
      <alignment horizontal="left"/>
    </xf>
    <xf numFmtId="174" fontId="0" fillId="0" borderId="0" xfId="33" applyNumberFormat="1" applyFont="1" applyFill="1" applyAlignment="1">
      <alignment horizontal="right"/>
    </xf>
    <xf numFmtId="174" fontId="6" fillId="0" borderId="0" xfId="0" applyNumberFormat="1" applyFont="1"/>
    <xf numFmtId="165" fontId="0" fillId="0" borderId="0" xfId="33" applyNumberFormat="1" applyFont="1"/>
    <xf numFmtId="172" fontId="0" fillId="0" borderId="0" xfId="0" applyNumberFormat="1"/>
    <xf numFmtId="173" fontId="0" fillId="0" borderId="12" xfId="33" applyNumberFormat="1" applyFont="1" applyFill="1" applyBorder="1"/>
    <xf numFmtId="0" fontId="6" fillId="0" borderId="0" xfId="0" quotePrefix="1" applyFont="1" applyAlignment="1">
      <alignment horizontal="centerContinuous"/>
    </xf>
    <xf numFmtId="174" fontId="6" fillId="0" borderId="0" xfId="33" applyNumberFormat="1" applyFont="1" applyFill="1" applyBorder="1"/>
    <xf numFmtId="174" fontId="0" fillId="0" borderId="0" xfId="0" applyNumberFormat="1"/>
    <xf numFmtId="173" fontId="0" fillId="0" borderId="0" xfId="33" applyNumberFormat="1" applyFont="1" applyBorder="1"/>
    <xf numFmtId="166" fontId="0" fillId="0" borderId="0" xfId="82" applyNumberFormat="1" applyFont="1" applyFill="1"/>
    <xf numFmtId="173" fontId="0" fillId="0" borderId="0" xfId="33" applyNumberFormat="1" applyFont="1" applyFill="1" applyBorder="1"/>
    <xf numFmtId="174" fontId="6" fillId="0" borderId="0" xfId="33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73" fontId="6" fillId="0" borderId="0" xfId="33" applyNumberFormat="1" applyFont="1" applyFill="1" applyBorder="1"/>
    <xf numFmtId="10" fontId="5" fillId="0" borderId="0" xfId="82" applyNumberFormat="1" applyFont="1" applyAlignment="1"/>
    <xf numFmtId="0" fontId="5" fillId="0" borderId="12" xfId="0" applyFont="1" applyBorder="1" applyAlignment="1">
      <alignment horizontal="center"/>
    </xf>
    <xf numFmtId="173" fontId="6" fillId="0" borderId="13" xfId="33" applyNumberFormat="1" applyFont="1" applyBorder="1"/>
    <xf numFmtId="10" fontId="8" fillId="0" borderId="0" xfId="82" applyNumberFormat="1" applyFont="1"/>
    <xf numFmtId="173" fontId="0" fillId="0" borderId="12" xfId="33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5" fontId="8" fillId="0" borderId="0" xfId="33" applyNumberFormat="1" applyFont="1" applyAlignment="1"/>
    <xf numFmtId="165" fontId="5" fillId="0" borderId="0" xfId="33" applyNumberFormat="1" applyFont="1" applyBorder="1" applyAlignment="1"/>
    <xf numFmtId="0" fontId="5" fillId="0" borderId="0" xfId="33" applyNumberFormat="1" applyFont="1" applyAlignment="1"/>
    <xf numFmtId="174" fontId="5" fillId="0" borderId="0" xfId="33" applyNumberFormat="1" applyFont="1" applyFill="1" applyAlignment="1">
      <alignment horizontal="right"/>
    </xf>
    <xf numFmtId="9" fontId="6" fillId="0" borderId="0" xfId="82" applyFont="1" applyFill="1" applyBorder="1"/>
    <xf numFmtId="165" fontId="0" fillId="0" borderId="0" xfId="33" applyNumberFormat="1" applyFont="1" applyBorder="1"/>
    <xf numFmtId="165" fontId="5" fillId="0" borderId="0" xfId="33" applyNumberFormat="1" applyFont="1" applyFill="1" applyBorder="1"/>
    <xf numFmtId="43" fontId="0" fillId="0" borderId="0" xfId="0" applyNumberFormat="1"/>
    <xf numFmtId="173" fontId="6" fillId="0" borderId="0" xfId="33" applyNumberFormat="1" applyFont="1" applyFill="1" applyBorder="1" applyAlignment="1">
      <alignment horizontal="center"/>
    </xf>
    <xf numFmtId="173" fontId="0" fillId="0" borderId="0" xfId="33" applyNumberFormat="1" applyFont="1" applyFill="1" applyBorder="1" applyAlignment="1">
      <alignment horizontal="center"/>
    </xf>
    <xf numFmtId="173" fontId="5" fillId="0" borderId="0" xfId="33" applyNumberFormat="1" applyFont="1" applyFill="1" applyBorder="1" applyAlignment="1">
      <alignment horizontal="center"/>
    </xf>
    <xf numFmtId="173" fontId="0" fillId="0" borderId="0" xfId="33" applyNumberFormat="1" applyFont="1" applyFill="1" applyBorder="1" applyAlignment="1">
      <alignment horizontal="right"/>
    </xf>
    <xf numFmtId="173" fontId="5" fillId="0" borderId="0" xfId="33" applyNumberFormat="1" applyFont="1"/>
    <xf numFmtId="173" fontId="6" fillId="0" borderId="0" xfId="33" applyNumberFormat="1" applyFont="1" applyBorder="1"/>
    <xf numFmtId="0" fontId="6" fillId="0" borderId="12" xfId="0" applyFont="1" applyBorder="1" applyAlignment="1">
      <alignment horizontal="center"/>
    </xf>
    <xf numFmtId="43" fontId="0" fillId="0" borderId="0" xfId="33" applyFont="1" applyBorder="1"/>
    <xf numFmtId="0" fontId="12" fillId="0" borderId="38" xfId="3870" applyFont="1" applyBorder="1" applyAlignment="1">
      <alignment horizontal="right"/>
    </xf>
    <xf numFmtId="0" fontId="12" fillId="0" borderId="0" xfId="3870" applyFont="1" applyAlignment="1">
      <alignment horizontal="right"/>
    </xf>
    <xf numFmtId="165" fontId="5" fillId="0" borderId="0" xfId="33" applyNumberFormat="1" applyFont="1" applyBorder="1"/>
    <xf numFmtId="0" fontId="6" fillId="0" borderId="0" xfId="0" applyFont="1" applyAlignment="1">
      <alignment horizontal="center"/>
    </xf>
    <xf numFmtId="173" fontId="5" fillId="0" borderId="0" xfId="33" applyNumberFormat="1" applyFont="1" applyFill="1" applyBorder="1"/>
    <xf numFmtId="174" fontId="5" fillId="0" borderId="0" xfId="33" applyNumberFormat="1" applyFont="1" applyFill="1"/>
    <xf numFmtId="173" fontId="5" fillId="0" borderId="0" xfId="33" applyNumberFormat="1" applyFont="1" applyFill="1" applyBorder="1" applyAlignment="1">
      <alignment horizontal="right"/>
    </xf>
    <xf numFmtId="165" fontId="5" fillId="0" borderId="0" xfId="33" applyNumberFormat="1" applyFont="1" applyFill="1"/>
    <xf numFmtId="165" fontId="5" fillId="0" borderId="0" xfId="33" applyNumberFormat="1" applyFont="1" applyFill="1" applyBorder="1" applyAlignment="1">
      <alignment horizontal="center"/>
    </xf>
    <xf numFmtId="173" fontId="5" fillId="0" borderId="0" xfId="33" applyNumberFormat="1" applyFont="1" applyBorder="1"/>
    <xf numFmtId="174" fontId="5" fillId="0" borderId="0" xfId="0" applyNumberFormat="1" applyFont="1"/>
    <xf numFmtId="174" fontId="5" fillId="0" borderId="0" xfId="33" applyNumberFormat="1" applyFont="1" applyBorder="1"/>
    <xf numFmtId="165" fontId="5" fillId="0" borderId="0" xfId="33" applyNumberFormat="1" applyFont="1" applyFill="1" applyAlignment="1"/>
    <xf numFmtId="165" fontId="5" fillId="0" borderId="0" xfId="33" applyNumberFormat="1" applyFont="1" applyFill="1" applyBorder="1" applyAlignment="1"/>
    <xf numFmtId="0" fontId="5" fillId="0" borderId="0" xfId="33" applyNumberFormat="1" applyFont="1" applyFill="1" applyBorder="1" applyAlignment="1">
      <alignment horizontal="left"/>
    </xf>
    <xf numFmtId="165" fontId="5" fillId="0" borderId="0" xfId="33" applyNumberFormat="1" applyFont="1" applyAlignment="1"/>
    <xf numFmtId="164" fontId="5" fillId="0" borderId="0" xfId="82" applyNumberFormat="1" applyFont="1" applyBorder="1"/>
    <xf numFmtId="164" fontId="5" fillId="0" borderId="0" xfId="0" applyNumberFormat="1" applyFont="1"/>
    <xf numFmtId="0" fontId="5" fillId="0" borderId="12" xfId="0" quotePrefix="1" applyFont="1" applyBorder="1" applyAlignment="1">
      <alignment horizontal="center"/>
    </xf>
    <xf numFmtId="165" fontId="5" fillId="0" borderId="0" xfId="33" applyNumberFormat="1" applyFont="1"/>
    <xf numFmtId="10" fontId="5" fillId="0" borderId="0" xfId="82" applyNumberFormat="1" applyFont="1" applyFill="1"/>
    <xf numFmtId="165" fontId="5" fillId="0" borderId="0" xfId="0" applyNumberFormat="1" applyFont="1"/>
    <xf numFmtId="10" fontId="5" fillId="0" borderId="0" xfId="82" applyNumberFormat="1" applyFont="1" applyFill="1" applyBorder="1"/>
    <xf numFmtId="10" fontId="5" fillId="0" borderId="0" xfId="0" applyNumberFormat="1" applyFont="1"/>
    <xf numFmtId="165" fontId="5" fillId="0" borderId="12" xfId="33" applyNumberFormat="1" applyFont="1" applyBorder="1"/>
    <xf numFmtId="165" fontId="5" fillId="0" borderId="12" xfId="0" applyNumberFormat="1" applyFont="1" applyBorder="1"/>
    <xf numFmtId="10" fontId="5" fillId="0" borderId="12" xfId="0" applyNumberFormat="1" applyFont="1" applyBorder="1"/>
    <xf numFmtId="5" fontId="5" fillId="0" borderId="0" xfId="0" applyNumberFormat="1" applyFont="1"/>
    <xf numFmtId="10" fontId="5" fillId="0" borderId="0" xfId="82" applyNumberFormat="1" applyFont="1"/>
    <xf numFmtId="0" fontId="5" fillId="0" borderId="12" xfId="0" applyFont="1" applyBorder="1"/>
    <xf numFmtId="164" fontId="5" fillId="0" borderId="12" xfId="0" applyNumberFormat="1" applyFont="1" applyBorder="1"/>
    <xf numFmtId="0" fontId="5" fillId="0" borderId="0" xfId="0" quotePrefix="1" applyFont="1" applyAlignment="1">
      <alignment horizontal="left"/>
    </xf>
    <xf numFmtId="165" fontId="5" fillId="0" borderId="13" xfId="33" applyNumberFormat="1" applyFont="1" applyBorder="1"/>
    <xf numFmtId="10" fontId="5" fillId="0" borderId="13" xfId="82" applyNumberFormat="1" applyFont="1" applyBorder="1"/>
    <xf numFmtId="10" fontId="5" fillId="0" borderId="13" xfId="82" applyNumberFormat="1" applyFont="1" applyFill="1" applyBorder="1"/>
    <xf numFmtId="10" fontId="5" fillId="0" borderId="0" xfId="82" applyNumberFormat="1" applyFont="1" applyBorder="1"/>
    <xf numFmtId="168" fontId="5" fillId="0" borderId="0" xfId="82" applyNumberFormat="1" applyFont="1" applyFill="1" applyBorder="1"/>
    <xf numFmtId="169" fontId="5" fillId="0" borderId="0" xfId="0" applyNumberFormat="1" applyFont="1"/>
    <xf numFmtId="165" fontId="5" fillId="0" borderId="13" xfId="33" applyNumberFormat="1" applyFont="1" applyFill="1" applyBorder="1"/>
    <xf numFmtId="219" fontId="5" fillId="0" borderId="12" xfId="0" applyNumberFormat="1" applyFont="1" applyBorder="1"/>
    <xf numFmtId="37" fontId="5" fillId="0" borderId="0" xfId="74" applyFont="1" applyAlignment="1">
      <alignment horizontal="left"/>
    </xf>
    <xf numFmtId="164" fontId="5" fillId="0" borderId="0" xfId="82" applyNumberFormat="1" applyFont="1" applyFill="1" applyBorder="1" applyAlignment="1"/>
    <xf numFmtId="10" fontId="5" fillId="0" borderId="0" xfId="82" applyNumberFormat="1" applyFont="1" applyFill="1" applyBorder="1" applyAlignment="1"/>
    <xf numFmtId="164" fontId="5" fillId="0" borderId="12" xfId="82" applyNumberFormat="1" applyFont="1" applyFill="1" applyBorder="1" applyAlignment="1"/>
    <xf numFmtId="10" fontId="5" fillId="0" borderId="12" xfId="82" applyNumberFormat="1" applyFont="1" applyFill="1" applyBorder="1" applyAlignment="1"/>
    <xf numFmtId="218" fontId="5" fillId="0" borderId="13" xfId="33" applyNumberFormat="1" applyFont="1" applyFill="1" applyBorder="1" applyAlignment="1"/>
    <xf numFmtId="170" fontId="5" fillId="0" borderId="13" xfId="33" applyNumberFormat="1" applyFont="1" applyBorder="1" applyAlignment="1"/>
    <xf numFmtId="164" fontId="5" fillId="0" borderId="0" xfId="82" applyNumberFormat="1" applyFont="1"/>
    <xf numFmtId="164" fontId="5" fillId="0" borderId="12" xfId="82" applyNumberFormat="1" applyFont="1" applyBorder="1"/>
    <xf numFmtId="164" fontId="5" fillId="0" borderId="13" xfId="0" applyNumberFormat="1" applyFont="1" applyBorder="1"/>
    <xf numFmtId="174" fontId="5" fillId="0" borderId="0" xfId="33" applyNumberFormat="1" applyFont="1" applyFill="1" applyBorder="1"/>
    <xf numFmtId="173" fontId="5" fillId="0" borderId="12" xfId="33" applyNumberFormat="1" applyFont="1" applyFill="1" applyBorder="1"/>
    <xf numFmtId="9" fontId="5" fillId="0" borderId="12" xfId="82" applyFont="1" applyFill="1" applyBorder="1"/>
    <xf numFmtId="9" fontId="5" fillId="0" borderId="0" xfId="82" applyFont="1" applyFill="1" applyBorder="1"/>
    <xf numFmtId="0" fontId="5" fillId="0" borderId="0" xfId="0" quotePrefix="1" applyFont="1"/>
    <xf numFmtId="10" fontId="5" fillId="0" borderId="12" xfId="82" applyNumberFormat="1" applyFont="1" applyFill="1" applyBorder="1"/>
    <xf numFmtId="0" fontId="5" fillId="0" borderId="0" xfId="0" applyFont="1" applyAlignment="1">
      <alignment horizontal="centerContinuous"/>
    </xf>
    <xf numFmtId="173" fontId="5" fillId="0" borderId="0" xfId="33" applyNumberFormat="1" applyFont="1" applyBorder="1" applyAlignment="1">
      <alignment horizontal="center"/>
    </xf>
    <xf numFmtId="173" fontId="5" fillId="0" borderId="0" xfId="33" applyNumberFormat="1" applyFont="1" applyFill="1" applyBorder="1" applyAlignment="1"/>
    <xf numFmtId="173" fontId="5" fillId="0" borderId="12" xfId="33" applyNumberFormat="1" applyFont="1" applyFill="1" applyBorder="1" applyAlignment="1"/>
    <xf numFmtId="173" fontId="5" fillId="0" borderId="13" xfId="33" applyNumberFormat="1" applyFont="1" applyFill="1" applyBorder="1" applyAlignment="1"/>
    <xf numFmtId="173" fontId="5" fillId="0" borderId="13" xfId="33" applyNumberFormat="1" applyFont="1" applyFill="1" applyBorder="1"/>
    <xf numFmtId="173" fontId="5" fillId="0" borderId="0" xfId="33" applyNumberFormat="1" applyFont="1" applyFill="1" applyAlignment="1"/>
    <xf numFmtId="0" fontId="5" fillId="0" borderId="0" xfId="3107"/>
    <xf numFmtId="43" fontId="5" fillId="0" borderId="0" xfId="33" applyFill="1"/>
    <xf numFmtId="43" fontId="5" fillId="0" borderId="0" xfId="3107" applyNumberFormat="1"/>
    <xf numFmtId="0" fontId="162" fillId="0" borderId="29" xfId="3107" applyFont="1" applyBorder="1" applyAlignment="1">
      <alignment wrapText="1"/>
    </xf>
    <xf numFmtId="0" fontId="162" fillId="0" borderId="29" xfId="3107" applyFont="1" applyBorder="1" applyAlignment="1">
      <alignment horizontal="center" wrapText="1"/>
    </xf>
    <xf numFmtId="0" fontId="162" fillId="0" borderId="0" xfId="3107" applyFont="1" applyAlignment="1">
      <alignment horizontal="center" vertical="top" wrapText="1"/>
    </xf>
    <xf numFmtId="0" fontId="162" fillId="0" borderId="0" xfId="3107" applyFont="1" applyAlignment="1">
      <alignment horizontal="left" vertical="top" wrapText="1"/>
    </xf>
    <xf numFmtId="0" fontId="162" fillId="0" borderId="0" xfId="7549">
      <alignment wrapText="1"/>
    </xf>
    <xf numFmtId="220" fontId="162" fillId="0" borderId="0" xfId="3107" applyNumberFormat="1" applyFont="1" applyAlignment="1">
      <alignment horizontal="center" vertical="top" wrapText="1"/>
    </xf>
    <xf numFmtId="0" fontId="162" fillId="0" borderId="0" xfId="3107" applyFont="1" applyAlignment="1">
      <alignment horizontal="left" wrapText="1"/>
    </xf>
    <xf numFmtId="165" fontId="162" fillId="0" borderId="0" xfId="33" applyNumberFormat="1" applyFont="1" applyFill="1" applyAlignment="1">
      <alignment wrapText="1"/>
    </xf>
    <xf numFmtId="221" fontId="162" fillId="0" borderId="0" xfId="3107" applyNumberFormat="1" applyFont="1" applyAlignment="1">
      <alignment wrapText="1"/>
    </xf>
    <xf numFmtId="222" fontId="162" fillId="0" borderId="0" xfId="3107" applyNumberFormat="1" applyFont="1" applyAlignment="1">
      <alignment wrapText="1"/>
    </xf>
    <xf numFmtId="223" fontId="162" fillId="0" borderId="0" xfId="3107" applyNumberFormat="1" applyFont="1" applyAlignment="1">
      <alignment wrapText="1"/>
    </xf>
    <xf numFmtId="165" fontId="5" fillId="0" borderId="0" xfId="33" applyNumberFormat="1" applyFill="1"/>
    <xf numFmtId="165" fontId="162" fillId="0" borderId="0" xfId="33" applyNumberFormat="1" applyFont="1" applyFill="1" applyAlignment="1">
      <alignment horizontal="left" wrapText="1"/>
    </xf>
    <xf numFmtId="165" fontId="162" fillId="0" borderId="0" xfId="33" applyNumberFormat="1" applyFont="1" applyFill="1" applyAlignment="1">
      <alignment horizontal="center" wrapText="1"/>
    </xf>
    <xf numFmtId="0" fontId="162" fillId="0" borderId="0" xfId="3107" applyFont="1" applyAlignment="1">
      <alignment wrapText="1"/>
    </xf>
    <xf numFmtId="224" fontId="162" fillId="0" borderId="0" xfId="3107" applyNumberFormat="1" applyFont="1" applyAlignment="1">
      <alignment wrapText="1"/>
    </xf>
    <xf numFmtId="0" fontId="163" fillId="0" borderId="0" xfId="3107" applyFont="1" applyAlignment="1">
      <alignment horizontal="left" wrapText="1"/>
    </xf>
    <xf numFmtId="224" fontId="162" fillId="0" borderId="0" xfId="7549" applyNumberFormat="1">
      <alignment wrapText="1"/>
    </xf>
    <xf numFmtId="165" fontId="4" fillId="0" borderId="0" xfId="33" applyNumberFormat="1" applyFont="1" applyFill="1" applyBorder="1" applyAlignment="1"/>
    <xf numFmtId="0" fontId="163" fillId="0" borderId="0" xfId="3107" applyFont="1" applyAlignment="1">
      <alignment wrapText="1"/>
    </xf>
    <xf numFmtId="0" fontId="163" fillId="0" borderId="0" xfId="3107" applyFont="1" applyAlignment="1">
      <alignment vertical="top" wrapText="1"/>
    </xf>
    <xf numFmtId="165" fontId="5" fillId="0" borderId="0" xfId="33" applyNumberFormat="1" applyFill="1" applyAlignment="1"/>
    <xf numFmtId="224" fontId="5" fillId="0" borderId="0" xfId="3107" applyNumberFormat="1"/>
    <xf numFmtId="0" fontId="5" fillId="0" borderId="0" xfId="3107" applyAlignment="1">
      <alignment wrapText="1"/>
    </xf>
    <xf numFmtId="222" fontId="5" fillId="0" borderId="0" xfId="3107" applyNumberFormat="1"/>
    <xf numFmtId="165" fontId="162" fillId="0" borderId="39" xfId="33" applyNumberFormat="1" applyFont="1" applyFill="1" applyBorder="1" applyAlignment="1">
      <alignment wrapText="1"/>
    </xf>
    <xf numFmtId="223" fontId="162" fillId="0" borderId="12" xfId="3107" applyNumberFormat="1" applyFont="1" applyBorder="1" applyAlignment="1">
      <alignment wrapText="1"/>
    </xf>
    <xf numFmtId="165" fontId="162" fillId="0" borderId="40" xfId="33" applyNumberFormat="1" applyFont="1" applyFill="1" applyBorder="1" applyAlignment="1">
      <alignment wrapText="1"/>
    </xf>
    <xf numFmtId="165" fontId="162" fillId="0" borderId="0" xfId="33" applyNumberFormat="1" applyFont="1" applyFill="1" applyBorder="1" applyAlignment="1">
      <alignment wrapText="1"/>
    </xf>
    <xf numFmtId="225" fontId="162" fillId="0" borderId="40" xfId="3107" applyNumberFormat="1" applyFont="1" applyBorder="1" applyAlignment="1">
      <alignment wrapText="1"/>
    </xf>
    <xf numFmtId="165" fontId="162" fillId="0" borderId="0" xfId="33" applyNumberFormat="1" applyFont="1" applyFill="1" applyAlignment="1">
      <alignment horizontal="right" wrapText="1"/>
    </xf>
    <xf numFmtId="165" fontId="164" fillId="0" borderId="0" xfId="33" applyNumberFormat="1" applyFont="1" applyFill="1" applyAlignment="1">
      <alignment wrapText="1"/>
    </xf>
    <xf numFmtId="165" fontId="164" fillId="0" borderId="0" xfId="33" applyNumberFormat="1" applyFont="1" applyFill="1" applyAlignment="1">
      <alignment horizontal="center" wrapText="1"/>
    </xf>
    <xf numFmtId="223" fontId="162" fillId="0" borderId="39" xfId="3107" applyNumberFormat="1" applyFont="1" applyBorder="1" applyAlignment="1">
      <alignment wrapText="1"/>
    </xf>
    <xf numFmtId="226" fontId="162" fillId="0" borderId="41" xfId="3107" applyNumberFormat="1" applyFont="1" applyBorder="1" applyAlignment="1">
      <alignment wrapText="1"/>
    </xf>
    <xf numFmtId="0" fontId="162" fillId="0" borderId="0" xfId="3107" applyFont="1" applyAlignment="1">
      <alignment horizontal="right" wrapText="1"/>
    </xf>
    <xf numFmtId="0" fontId="162" fillId="0" borderId="42" xfId="3107" applyFont="1" applyBorder="1" applyAlignment="1">
      <alignment wrapText="1"/>
    </xf>
    <xf numFmtId="0" fontId="162" fillId="0" borderId="42" xfId="3107" applyFont="1" applyBorder="1" applyAlignment="1">
      <alignment horizontal="right" wrapText="1"/>
    </xf>
    <xf numFmtId="0" fontId="162" fillId="0" borderId="40" xfId="3107" applyFont="1" applyBorder="1" applyAlignment="1">
      <alignment wrapText="1"/>
    </xf>
    <xf numFmtId="43" fontId="5" fillId="0" borderId="0" xfId="33" applyFont="1" applyFill="1"/>
    <xf numFmtId="37" fontId="5" fillId="0" borderId="0" xfId="3107" applyNumberFormat="1"/>
    <xf numFmtId="227" fontId="5" fillId="0" borderId="0" xfId="2623" applyNumberFormat="1" applyFont="1" applyFill="1"/>
    <xf numFmtId="226" fontId="5" fillId="0" borderId="0" xfId="3107" applyNumberFormat="1"/>
    <xf numFmtId="227" fontId="5" fillId="0" borderId="37" xfId="2623" applyNumberFormat="1" applyFont="1" applyFill="1" applyBorder="1"/>
    <xf numFmtId="227" fontId="5" fillId="0" borderId="12" xfId="7548" applyNumberFormat="1" applyFont="1" applyFill="1" applyBorder="1"/>
    <xf numFmtId="227" fontId="5" fillId="0" borderId="37" xfId="3107" applyNumberFormat="1" applyBorder="1"/>
    <xf numFmtId="10" fontId="5" fillId="0" borderId="12" xfId="3107" applyNumberFormat="1" applyBorder="1"/>
    <xf numFmtId="227" fontId="5" fillId="0" borderId="13" xfId="7548" applyNumberFormat="1" applyFont="1" applyFill="1" applyBorder="1"/>
    <xf numFmtId="173" fontId="5" fillId="0" borderId="0" xfId="33" quotePrefix="1" applyNumberFormat="1" applyFont="1" applyFill="1" applyBorder="1" applyAlignment="1">
      <alignment horizontal="right"/>
    </xf>
    <xf numFmtId="174" fontId="5" fillId="0" borderId="0" xfId="33" applyNumberFormat="1" applyFont="1" applyFill="1" applyBorder="1" applyAlignment="1">
      <alignment horizontal="right"/>
    </xf>
    <xf numFmtId="10" fontId="0" fillId="0" borderId="0" xfId="0" applyNumberFormat="1"/>
    <xf numFmtId="228" fontId="0" fillId="0" borderId="12" xfId="33" applyNumberFormat="1" applyFont="1" applyBorder="1"/>
    <xf numFmtId="165" fontId="0" fillId="0" borderId="13" xfId="0" applyNumberFormat="1" applyBorder="1"/>
    <xf numFmtId="174" fontId="5" fillId="0" borderId="0" xfId="33" applyNumberFormat="1" applyFont="1" applyFill="1" applyAlignment="1">
      <alignment horizontal="left"/>
    </xf>
    <xf numFmtId="0" fontId="5" fillId="0" borderId="0" xfId="0" quotePrefix="1" applyFont="1" applyAlignment="1">
      <alignment horizontal="center"/>
    </xf>
    <xf numFmtId="10" fontId="0" fillId="0" borderId="12" xfId="82" applyNumberFormat="1" applyFont="1" applyBorder="1"/>
    <xf numFmtId="173" fontId="0" fillId="0" borderId="13" xfId="33" applyNumberFormat="1" applyFont="1" applyBorder="1"/>
    <xf numFmtId="173" fontId="6" fillId="0" borderId="13" xfId="33" applyNumberFormat="1" applyFont="1" applyFill="1" applyBorder="1"/>
    <xf numFmtId="173" fontId="6" fillId="0" borderId="37" xfId="33" applyNumberFormat="1" applyFont="1" applyFill="1" applyBorder="1"/>
    <xf numFmtId="0" fontId="2" fillId="0" borderId="43" xfId="7550" applyBorder="1"/>
    <xf numFmtId="0" fontId="2" fillId="0" borderId="44" xfId="7550" applyBorder="1"/>
    <xf numFmtId="0" fontId="2" fillId="0" borderId="45" xfId="7550" applyBorder="1"/>
    <xf numFmtId="0" fontId="2" fillId="0" borderId="0" xfId="7550"/>
    <xf numFmtId="0" fontId="2" fillId="0" borderId="38" xfId="7550" applyBorder="1"/>
    <xf numFmtId="0" fontId="2" fillId="0" borderId="46" xfId="7550" applyBorder="1"/>
    <xf numFmtId="0" fontId="6" fillId="0" borderId="46" xfId="7551" applyFont="1" applyBorder="1"/>
    <xf numFmtId="0" fontId="6" fillId="0" borderId="0" xfId="7551" applyFont="1"/>
    <xf numFmtId="0" fontId="39" fillId="0" borderId="0" xfId="7550" applyFont="1" applyAlignment="1">
      <alignment horizontal="center"/>
    </xf>
    <xf numFmtId="0" fontId="39" fillId="0" borderId="0" xfId="7550" applyFont="1"/>
    <xf numFmtId="0" fontId="39" fillId="0" borderId="12" xfId="7550" applyFont="1" applyBorder="1" applyAlignment="1">
      <alignment horizontal="center"/>
    </xf>
    <xf numFmtId="10" fontId="39" fillId="0" borderId="0" xfId="7552" applyNumberFormat="1" applyFont="1" applyBorder="1"/>
    <xf numFmtId="10" fontId="39" fillId="0" borderId="12" xfId="7552" applyNumberFormat="1" applyFont="1" applyBorder="1"/>
    <xf numFmtId="10" fontId="39" fillId="0" borderId="13" xfId="7552" applyNumberFormat="1" applyFont="1" applyBorder="1"/>
    <xf numFmtId="10" fontId="39" fillId="0" borderId="0" xfId="7552" applyNumberFormat="1" applyFont="1" applyBorder="1" applyAlignment="1">
      <alignment horizontal="center"/>
    </xf>
    <xf numFmtId="10" fontId="39" fillId="0" borderId="12" xfId="7552" applyNumberFormat="1" applyFont="1" applyBorder="1" applyAlignment="1">
      <alignment horizontal="center"/>
    </xf>
    <xf numFmtId="0" fontId="2" fillId="0" borderId="47" xfId="7550" applyBorder="1"/>
    <xf numFmtId="0" fontId="2" fillId="0" borderId="9" xfId="7550" applyBorder="1"/>
    <xf numFmtId="10" fontId="0" fillId="0" borderId="9" xfId="7552" applyNumberFormat="1" applyFont="1" applyBorder="1"/>
    <xf numFmtId="0" fontId="2" fillId="0" borderId="48" xfId="7550" applyBorder="1"/>
    <xf numFmtId="173" fontId="5" fillId="0" borderId="0" xfId="33" applyNumberFormat="1" applyFont="1" applyFill="1"/>
    <xf numFmtId="0" fontId="5" fillId="0" borderId="0" xfId="33" applyNumberFormat="1" applyFont="1" applyFill="1" applyAlignment="1">
      <alignment horizontal="left"/>
    </xf>
    <xf numFmtId="165" fontId="0" fillId="0" borderId="0" xfId="33" applyNumberFormat="1" applyFont="1" applyFill="1"/>
    <xf numFmtId="165" fontId="5" fillId="0" borderId="12" xfId="33" applyNumberFormat="1" applyFont="1" applyFill="1" applyBorder="1"/>
    <xf numFmtId="165" fontId="0" fillId="0" borderId="12" xfId="33" applyNumberFormat="1" applyFont="1" applyFill="1" applyBorder="1"/>
    <xf numFmtId="165" fontId="0" fillId="0" borderId="13" xfId="33" applyNumberFormat="1" applyFont="1" applyFill="1" applyBorder="1"/>
    <xf numFmtId="165" fontId="0" fillId="0" borderId="0" xfId="33" applyNumberFormat="1" applyFont="1" applyFill="1" applyBorder="1"/>
    <xf numFmtId="173" fontId="0" fillId="0" borderId="37" xfId="33" applyNumberFormat="1" applyFont="1" applyFill="1" applyBorder="1"/>
    <xf numFmtId="165" fontId="5" fillId="0" borderId="0" xfId="33" applyNumberFormat="1" applyFont="1" applyFill="1" applyBorder="1" applyAlignment="1">
      <alignment horizontal="left"/>
    </xf>
    <xf numFmtId="17" fontId="5" fillId="0" borderId="0" xfId="0" quotePrefix="1" applyNumberFormat="1" applyFont="1" applyAlignment="1">
      <alignment horizontal="left"/>
    </xf>
    <xf numFmtId="43" fontId="5" fillId="0" borderId="0" xfId="33" quotePrefix="1" applyFont="1" applyFill="1" applyBorder="1" applyAlignment="1">
      <alignment horizontal="left"/>
    </xf>
    <xf numFmtId="43" fontId="5" fillId="0" borderId="12" xfId="33" quotePrefix="1" applyFont="1" applyFill="1" applyBorder="1" applyAlignment="1">
      <alignment horizontal="left"/>
    </xf>
    <xf numFmtId="10" fontId="5" fillId="0" borderId="12" xfId="0" quotePrefix="1" applyNumberFormat="1" applyFont="1" applyBorder="1" applyAlignment="1">
      <alignment horizontal="right"/>
    </xf>
    <xf numFmtId="43" fontId="5" fillId="0" borderId="13" xfId="0" quotePrefix="1" applyNumberFormat="1" applyFont="1" applyBorder="1" applyAlignment="1">
      <alignment horizontal="left"/>
    </xf>
    <xf numFmtId="164" fontId="5" fillId="0" borderId="12" xfId="82" applyNumberFormat="1" applyFont="1" applyFill="1" applyBorder="1"/>
    <xf numFmtId="164" fontId="5" fillId="0" borderId="0" xfId="82" applyNumberFormat="1" applyFont="1" applyFill="1"/>
    <xf numFmtId="0" fontId="165" fillId="0" borderId="0" xfId="0" applyFont="1" applyAlignment="1">
      <alignment horizontal="center"/>
    </xf>
    <xf numFmtId="0" fontId="165" fillId="0" borderId="29" xfId="0" applyFont="1" applyBorder="1" applyAlignment="1">
      <alignment horizontal="center"/>
    </xf>
    <xf numFmtId="165" fontId="165" fillId="0" borderId="29" xfId="0" applyNumberFormat="1" applyFont="1" applyBorder="1" applyAlignment="1">
      <alignment horizontal="center"/>
    </xf>
    <xf numFmtId="165" fontId="166" fillId="0" borderId="12" xfId="0" applyNumberFormat="1" applyFont="1" applyBorder="1"/>
    <xf numFmtId="165" fontId="39" fillId="0" borderId="13" xfId="0" applyNumberFormat="1" applyFont="1" applyBorder="1"/>
    <xf numFmtId="49" fontId="165" fillId="0" borderId="52" xfId="0" applyNumberFormat="1" applyFont="1" applyBorder="1" applyAlignment="1">
      <alignment horizontal="left"/>
    </xf>
    <xf numFmtId="0" fontId="165" fillId="0" borderId="53" xfId="1639" applyNumberFormat="1" applyFont="1" applyFill="1" applyBorder="1" applyAlignment="1">
      <alignment horizontal="center"/>
    </xf>
    <xf numFmtId="0" fontId="166" fillId="0" borderId="38" xfId="0" applyFont="1" applyBorder="1"/>
    <xf numFmtId="0" fontId="166" fillId="0" borderId="0" xfId="0" applyFont="1"/>
    <xf numFmtId="165" fontId="166" fillId="0" borderId="0" xfId="0" applyNumberFormat="1" applyFont="1"/>
    <xf numFmtId="165" fontId="166" fillId="0" borderId="46" xfId="0" applyNumberFormat="1" applyFont="1" applyBorder="1"/>
    <xf numFmtId="165" fontId="166" fillId="0" borderId="54" xfId="0" applyNumberFormat="1" applyFont="1" applyBorder="1"/>
    <xf numFmtId="0" fontId="0" fillId="0" borderId="38" xfId="0" applyBorder="1"/>
    <xf numFmtId="0" fontId="0" fillId="0" borderId="46" xfId="0" applyBorder="1"/>
    <xf numFmtId="165" fontId="39" fillId="0" borderId="55" xfId="0" applyNumberFormat="1" applyFont="1" applyBorder="1"/>
    <xf numFmtId="0" fontId="39" fillId="0" borderId="0" xfId="0" applyFont="1"/>
    <xf numFmtId="0" fontId="39" fillId="0" borderId="46" xfId="0" applyFont="1" applyBorder="1"/>
    <xf numFmtId="0" fontId="0" fillId="0" borderId="47" xfId="0" applyBorder="1"/>
    <xf numFmtId="0" fontId="166" fillId="0" borderId="9" xfId="0" applyFont="1" applyBorder="1"/>
    <xf numFmtId="229" fontId="39" fillId="0" borderId="9" xfId="82" applyNumberFormat="1" applyFont="1" applyBorder="1"/>
    <xf numFmtId="229" fontId="39" fillId="0" borderId="48" xfId="82" applyNumberFormat="1" applyFont="1" applyBorder="1"/>
    <xf numFmtId="49" fontId="165" fillId="0" borderId="0" xfId="0" applyNumberFormat="1" applyFont="1" applyAlignment="1">
      <alignment horizontal="left"/>
    </xf>
    <xf numFmtId="165" fontId="165" fillId="0" borderId="0" xfId="0" applyNumberFormat="1" applyFont="1" applyAlignment="1">
      <alignment horizontal="center"/>
    </xf>
    <xf numFmtId="0" fontId="165" fillId="0" borderId="0" xfId="1639" applyNumberFormat="1" applyFont="1" applyFill="1" applyBorder="1" applyAlignment="1">
      <alignment horizontal="center"/>
    </xf>
    <xf numFmtId="165" fontId="39" fillId="0" borderId="0" xfId="0" applyNumberFormat="1" applyFont="1"/>
    <xf numFmtId="229" fontId="39" fillId="0" borderId="0" xfId="82" applyNumberFormat="1" applyFont="1" applyBorder="1"/>
    <xf numFmtId="0" fontId="39" fillId="0" borderId="44" xfId="0" applyFont="1" applyBorder="1"/>
    <xf numFmtId="165" fontId="39" fillId="0" borderId="56" xfId="33" applyNumberFormat="1" applyFont="1" applyBorder="1" applyAlignment="1">
      <alignment horizontal="center"/>
    </xf>
    <xf numFmtId="165" fontId="39" fillId="0" borderId="57" xfId="33" applyNumberFormat="1" applyFont="1" applyBorder="1" applyAlignment="1">
      <alignment horizontal="center"/>
    </xf>
    <xf numFmtId="165" fontId="39" fillId="0" borderId="0" xfId="33" applyNumberFormat="1" applyFont="1" applyBorder="1"/>
    <xf numFmtId="165" fontId="39" fillId="0" borderId="0" xfId="33" applyNumberFormat="1" applyFont="1"/>
    <xf numFmtId="0" fontId="39" fillId="0" borderId="38" xfId="0" applyFont="1" applyBorder="1"/>
    <xf numFmtId="165" fontId="39" fillId="0" borderId="46" xfId="33" applyNumberFormat="1" applyFont="1" applyBorder="1"/>
    <xf numFmtId="165" fontId="39" fillId="0" borderId="12" xfId="33" applyNumberFormat="1" applyFont="1" applyBorder="1"/>
    <xf numFmtId="165" fontId="39" fillId="0" borderId="37" xfId="33" applyNumberFormat="1" applyFont="1" applyBorder="1"/>
    <xf numFmtId="229" fontId="39" fillId="0" borderId="55" xfId="82" applyNumberFormat="1" applyFont="1" applyBorder="1"/>
    <xf numFmtId="0" fontId="39" fillId="0" borderId="47" xfId="0" applyFont="1" applyBorder="1"/>
    <xf numFmtId="0" fontId="39" fillId="0" borderId="9" xfId="0" applyFont="1" applyBorder="1"/>
    <xf numFmtId="165" fontId="39" fillId="0" borderId="9" xfId="33" applyNumberFormat="1" applyFont="1" applyBorder="1"/>
    <xf numFmtId="165" fontId="39" fillId="0" borderId="48" xfId="33" applyNumberFormat="1" applyFont="1" applyBorder="1"/>
    <xf numFmtId="165" fontId="39" fillId="0" borderId="13" xfId="33" applyNumberFormat="1" applyFont="1" applyBorder="1"/>
    <xf numFmtId="0" fontId="165" fillId="0" borderId="43" xfId="0" applyFont="1" applyBorder="1"/>
    <xf numFmtId="0" fontId="6" fillId="0" borderId="0" xfId="0" quotePrefix="1" applyFont="1" applyAlignment="1">
      <alignment horizontal="center"/>
    </xf>
    <xf numFmtId="37" fontId="5" fillId="0" borderId="0" xfId="0" applyNumberFormat="1" applyFont="1"/>
    <xf numFmtId="0" fontId="1" fillId="0" borderId="0" xfId="3990" applyFont="1"/>
    <xf numFmtId="37" fontId="5" fillId="0" borderId="12" xfId="0" applyNumberFormat="1" applyFont="1" applyBorder="1"/>
    <xf numFmtId="37" fontId="5" fillId="0" borderId="0" xfId="0" quotePrefix="1" applyNumberFormat="1" applyFont="1" applyAlignment="1">
      <alignment horizontal="right"/>
    </xf>
    <xf numFmtId="165" fontId="0" fillId="0" borderId="13" xfId="33" applyNumberFormat="1" applyFont="1" applyBorder="1"/>
    <xf numFmtId="9" fontId="6" fillId="0" borderId="0" xfId="82" quotePrefix="1" applyFont="1" applyFill="1" applyBorder="1" applyAlignment="1">
      <alignment horizontal="right"/>
    </xf>
    <xf numFmtId="165" fontId="5" fillId="0" borderId="0" xfId="33" quotePrefix="1" applyNumberFormat="1" applyFont="1" applyFill="1" applyBorder="1" applyAlignment="1">
      <alignment horizontal="left"/>
    </xf>
    <xf numFmtId="9" fontId="5" fillId="0" borderId="12" xfId="82" quotePrefix="1" applyFont="1" applyFill="1" applyBorder="1" applyAlignment="1">
      <alignment horizontal="right"/>
    </xf>
    <xf numFmtId="165" fontId="5" fillId="0" borderId="0" xfId="33" quotePrefix="1" applyNumberFormat="1" applyFont="1" applyFill="1" applyBorder="1" applyAlignment="1">
      <alignment horizontal="center"/>
    </xf>
    <xf numFmtId="165" fontId="5" fillId="0" borderId="12" xfId="33" quotePrefix="1" applyNumberFormat="1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Continuous"/>
    </xf>
    <xf numFmtId="0" fontId="6" fillId="0" borderId="38" xfId="0" applyFont="1" applyBorder="1" applyAlignment="1">
      <alignment horizontal="center"/>
    </xf>
    <xf numFmtId="0" fontId="6" fillId="0" borderId="46" xfId="0" applyFont="1" applyBorder="1" applyAlignment="1">
      <alignment horizontal="centerContinuous"/>
    </xf>
    <xf numFmtId="0" fontId="6" fillId="0" borderId="46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47" xfId="0" quotePrefix="1" applyFont="1" applyBorder="1" applyAlignment="1">
      <alignment horizontal="left"/>
    </xf>
    <xf numFmtId="0" fontId="0" fillId="0" borderId="9" xfId="0" applyBorder="1"/>
    <xf numFmtId="174" fontId="5" fillId="0" borderId="9" xfId="33" applyNumberFormat="1" applyFont="1" applyBorder="1"/>
    <xf numFmtId="0" fontId="0" fillId="0" borderId="48" xfId="0" applyBorder="1"/>
    <xf numFmtId="174" fontId="5" fillId="0" borderId="46" xfId="33" applyNumberFormat="1" applyFont="1" applyFill="1" applyBorder="1"/>
    <xf numFmtId="190" fontId="0" fillId="0" borderId="0" xfId="0" applyNumberFormat="1"/>
    <xf numFmtId="174" fontId="5" fillId="0" borderId="46" xfId="33" applyNumberFormat="1" applyFont="1" applyFill="1" applyBorder="1" applyAlignment="1">
      <alignment horizontal="right"/>
    </xf>
    <xf numFmtId="0" fontId="0" fillId="0" borderId="46" xfId="0" applyBorder="1" applyAlignment="1">
      <alignment horizontal="center"/>
    </xf>
    <xf numFmtId="174" fontId="0" fillId="0" borderId="46" xfId="33" applyNumberFormat="1" applyFont="1" applyFill="1" applyBorder="1" applyAlignment="1">
      <alignment horizontal="right"/>
    </xf>
    <xf numFmtId="174" fontId="5" fillId="0" borderId="46" xfId="0" applyNumberFormat="1" applyFont="1" applyBorder="1"/>
    <xf numFmtId="174" fontId="6" fillId="0" borderId="46" xfId="33" applyNumberFormat="1" applyFont="1" applyBorder="1"/>
    <xf numFmtId="174" fontId="5" fillId="0" borderId="46" xfId="33" applyNumberFormat="1" applyFont="1" applyBorder="1"/>
    <xf numFmtId="174" fontId="6" fillId="0" borderId="46" xfId="0" applyNumberFormat="1" applyFont="1" applyBorder="1"/>
    <xf numFmtId="0" fontId="6" fillId="0" borderId="9" xfId="0" quotePrefix="1" applyFont="1" applyBorder="1" applyAlignment="1">
      <alignment horizontal="left"/>
    </xf>
    <xf numFmtId="9" fontId="5" fillId="0" borderId="12" xfId="82" applyFont="1" applyFill="1" applyBorder="1" applyAlignment="1"/>
    <xf numFmtId="10" fontId="5" fillId="0" borderId="12" xfId="82" applyNumberFormat="1" applyFont="1" applyBorder="1" applyAlignment="1"/>
    <xf numFmtId="173" fontId="5" fillId="0" borderId="37" xfId="33" applyNumberFormat="1" applyFont="1" applyBorder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8" xfId="0" quotePrefix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5" fillId="0" borderId="0" xfId="7550" applyFont="1" applyAlignment="1">
      <alignment horizontal="center"/>
    </xf>
    <xf numFmtId="0" fontId="165" fillId="0" borderId="0" xfId="7551" applyFont="1" applyAlignment="1">
      <alignment horizontal="center"/>
    </xf>
    <xf numFmtId="0" fontId="162" fillId="0" borderId="0" xfId="3107" applyFont="1" applyAlignment="1">
      <alignment horizontal="center" wrapText="1"/>
    </xf>
    <xf numFmtId="0" fontId="5" fillId="0" borderId="0" xfId="3107"/>
    <xf numFmtId="0" fontId="165" fillId="0" borderId="49" xfId="0" applyFont="1" applyBorder="1" applyAlignment="1">
      <alignment horizontal="center"/>
    </xf>
    <xf numFmtId="0" fontId="165" fillId="0" borderId="50" xfId="0" applyFont="1" applyBorder="1" applyAlignment="1">
      <alignment horizontal="center"/>
    </xf>
    <xf numFmtId="0" fontId="165" fillId="0" borderId="51" xfId="0" applyFont="1" applyBorder="1" applyAlignment="1">
      <alignment horizontal="center"/>
    </xf>
    <xf numFmtId="0" fontId="165" fillId="0" borderId="0" xfId="0" applyFont="1" applyAlignment="1">
      <alignment horizontal="center"/>
    </xf>
    <xf numFmtId="0" fontId="167" fillId="0" borderId="0" xfId="0" quotePrefix="1" applyFont="1"/>
    <xf numFmtId="173" fontId="5" fillId="0" borderId="0" xfId="33" applyNumberFormat="1" applyFont="1" applyAlignment="1">
      <alignment horizontal="center"/>
    </xf>
    <xf numFmtId="190" fontId="5" fillId="0" borderId="0" xfId="0" applyNumberFormat="1" applyFont="1"/>
    <xf numFmtId="165" fontId="167" fillId="0" borderId="0" xfId="33" quotePrefix="1" applyNumberFormat="1" applyFont="1"/>
  </cellXfs>
  <cellStyles count="7553">
    <cellStyle name="__ [0]___" xfId="121"/>
    <cellStyle name="__ [0]___ 2" xfId="122"/>
    <cellStyle name="__ [0]____" xfId="123"/>
    <cellStyle name="__ [0]____ 2" xfId="124"/>
    <cellStyle name="__ [0]______" xfId="125"/>
    <cellStyle name="__ [0]______ 2" xfId="126"/>
    <cellStyle name="__ [0]__________" xfId="127"/>
    <cellStyle name="__ [0]__________ 2" xfId="128"/>
    <cellStyle name="__ [0]___________ClearSky_AEP_Min_04.04.02_Bank" xfId="129"/>
    <cellStyle name="__ [0]___________ClearSky_AEP_Min_04.04.02_Bank 2" xfId="130"/>
    <cellStyle name="__ [0]___________Clearsky_internal_050301" xfId="131"/>
    <cellStyle name="__ [0]___________Clearsky_internal_050301 2" xfId="132"/>
    <cellStyle name="__ [0]___________Clearsky_internal_050301_1" xfId="133"/>
    <cellStyle name="__ [0]___________Clearsky_internal_050301_1 2" xfId="134"/>
    <cellStyle name="__ [0]___________Clearsky_internal_070201" xfId="135"/>
    <cellStyle name="__ [0]___________Clearsky_internal_070201 2" xfId="136"/>
    <cellStyle name="__ [0]___________Clearsky_internal_070201.xls Chart 2" xfId="137"/>
    <cellStyle name="__ [0]___________Clearsky_internal_070201.xls Chart 2 2" xfId="138"/>
    <cellStyle name="__ [0]___________Clearsky_internal_070201_1" xfId="139"/>
    <cellStyle name="__ [0]___________Clearsky_internal_070201_1 2" xfId="140"/>
    <cellStyle name="__ [0]___________Clearsky_internal_070201_Clearsky_internal_070201" xfId="141"/>
    <cellStyle name="__ [0]___________Clearsky_internal_070201_Clearsky_internal_070201 2" xfId="142"/>
    <cellStyle name="__ [0]___________Clearsky_internal_070201_Clearsky_Outside_070201.xls Chart 2" xfId="143"/>
    <cellStyle name="__ [0]___________Clearsky_internal_070201_Clearsky_Outside_070201.xls Chart 2 2" xfId="144"/>
    <cellStyle name="__ [0]___________Clearsky_Outside_070201.xls Chart 2" xfId="145"/>
    <cellStyle name="__ [0]___________Clearsky_Outside_070201.xls Chart 2 2" xfId="146"/>
    <cellStyle name="__ [0]_______ClearSky_AEP_Min_04.04.02_Bank" xfId="147"/>
    <cellStyle name="__ [0]_______ClearSky_AEP_Min_04.04.02_Bank 2" xfId="148"/>
    <cellStyle name="__ [0]_______Clearsky_internal_050301" xfId="149"/>
    <cellStyle name="__ [0]_______Clearsky_internal_050301 2" xfId="150"/>
    <cellStyle name="__ [0]_______Clearsky_internal_070201" xfId="151"/>
    <cellStyle name="__ [0]_______Clearsky_internal_070201 2" xfId="152"/>
    <cellStyle name="__ [0]_______Clearsky_internal_070201.xls Chart 2" xfId="153"/>
    <cellStyle name="__ [0]_______Clearsky_internal_070201.xls Chart 2 2" xfId="154"/>
    <cellStyle name="__ [0]_______Clearsky_Outside_070201.xls Chart 2" xfId="155"/>
    <cellStyle name="__ [0]_______Clearsky_Outside_070201.xls Chart 2 2" xfId="156"/>
    <cellStyle name="__ [0]_____ClearSky_AEP_Min_04.04.02_Bank" xfId="157"/>
    <cellStyle name="__ [0]_____ClearSky_AEP_Min_04.04.02_Bank 2" xfId="158"/>
    <cellStyle name="__ [0]_____Clearsky_internal_050301" xfId="159"/>
    <cellStyle name="__ [0]_____Clearsky_internal_050301 2" xfId="160"/>
    <cellStyle name="__ [0]_____Clearsky_internal_050301_1" xfId="161"/>
    <cellStyle name="__ [0]_____Clearsky_internal_050301_1 2" xfId="162"/>
    <cellStyle name="__ [0]_____Clearsky_internal_070201" xfId="163"/>
    <cellStyle name="__ [0]_____Clearsky_internal_070201 2" xfId="164"/>
    <cellStyle name="__ [0]_____Clearsky_internal_070201.xls Chart 2" xfId="165"/>
    <cellStyle name="__ [0]_____Clearsky_internal_070201.xls Chart 2 2" xfId="166"/>
    <cellStyle name="__ [0]_____Clearsky_internal_070201_1" xfId="167"/>
    <cellStyle name="__ [0]_____Clearsky_internal_070201_1 2" xfId="168"/>
    <cellStyle name="__ [0]_____Clearsky_internal_070201_Clearsky_internal_070201" xfId="169"/>
    <cellStyle name="__ [0]_____Clearsky_internal_070201_Clearsky_internal_070201 2" xfId="170"/>
    <cellStyle name="__ [0]_____Clearsky_internal_070201_Clearsky_Outside_070201.xls Chart 2" xfId="171"/>
    <cellStyle name="__ [0]_____Clearsky_internal_070201_Clearsky_Outside_070201.xls Chart 2 2" xfId="172"/>
    <cellStyle name="__ [0]_____Clearsky_Outside_070201.xls Chart 2" xfId="173"/>
    <cellStyle name="__ [0]_____Clearsky_Outside_070201.xls Chart 2 2" xfId="174"/>
    <cellStyle name="__ [0]____ClearSky_AEP_Min_04.04.02_Bank" xfId="175"/>
    <cellStyle name="__ [0]____ClearSky_AEP_Min_04.04.02_Bank 2" xfId="176"/>
    <cellStyle name="__ [0]____Clearsky_internal_050301" xfId="177"/>
    <cellStyle name="__ [0]____Clearsky_internal_050301 2" xfId="178"/>
    <cellStyle name="__ [0]____Clearsky_internal_070201" xfId="179"/>
    <cellStyle name="__ [0]____Clearsky_internal_070201 2" xfId="180"/>
    <cellStyle name="__ [0]____Clearsky_internal_070201.xls Chart 2" xfId="181"/>
    <cellStyle name="__ [0]____Clearsky_internal_070201.xls Chart 2 2" xfId="182"/>
    <cellStyle name="__ [0]____Clearsky_Outside_070201.xls Chart 2" xfId="183"/>
    <cellStyle name="__ [0]____Clearsky_Outside_070201.xls Chart 2 2" xfId="184"/>
    <cellStyle name="__ [0]_94___" xfId="185"/>
    <cellStyle name="__ [0]_94___ 2" xfId="186"/>
    <cellStyle name="__ [0]_94____ClearSky_AEP_Min_04.04.02_Bank" xfId="187"/>
    <cellStyle name="__ [0]_94____ClearSky_AEP_Min_04.04.02_Bank 2" xfId="188"/>
    <cellStyle name="__ [0]_94____Clearsky_internal_050301" xfId="189"/>
    <cellStyle name="__ [0]_94____Clearsky_internal_050301 2" xfId="190"/>
    <cellStyle name="__ [0]_94____Clearsky_internal_070201" xfId="191"/>
    <cellStyle name="__ [0]_94____Clearsky_internal_070201 2" xfId="192"/>
    <cellStyle name="__ [0]_94____Clearsky_internal_070201.xls Chart 2" xfId="193"/>
    <cellStyle name="__ [0]_94____Clearsky_internal_070201.xls Chart 2 2" xfId="194"/>
    <cellStyle name="__ [0]_94____Clearsky_internal_070201_Clearsky_Outside_070201.xls Chart 2" xfId="195"/>
    <cellStyle name="__ [0]_94____Clearsky_internal_070201_Clearsky_Outside_070201.xls Chart 2 2" xfId="196"/>
    <cellStyle name="__ [0]_94____Clearsky_Outside_070201.xls Chart 2" xfId="197"/>
    <cellStyle name="__ [0]_94____Clearsky_Outside_070201.xls Chart 2 2" xfId="198"/>
    <cellStyle name="__ [0]_dimon" xfId="199"/>
    <cellStyle name="__ [0]_dimon 2" xfId="200"/>
    <cellStyle name="__ [0]_form" xfId="201"/>
    <cellStyle name="__ [0]_form 2" xfId="202"/>
    <cellStyle name="__ [0]_form_ClearSky_AEP_Min_04.04.02_Bank" xfId="203"/>
    <cellStyle name="__ [0]_form_ClearSky_AEP_Min_04.04.02_Bank 2" xfId="204"/>
    <cellStyle name="__ [0]_form_Clearsky_internal_050301" xfId="205"/>
    <cellStyle name="__ [0]_form_Clearsky_internal_050301 2" xfId="206"/>
    <cellStyle name="__ [0]_form_Clearsky_internal_050301_1" xfId="207"/>
    <cellStyle name="__ [0]_form_Clearsky_internal_050301_1 2" xfId="208"/>
    <cellStyle name="__ [0]_form_Clearsky_internal_070201" xfId="209"/>
    <cellStyle name="__ [0]_form_Clearsky_internal_070201 2" xfId="210"/>
    <cellStyle name="__ [0]_form_Clearsky_internal_070201.xls Chart 2" xfId="211"/>
    <cellStyle name="__ [0]_form_Clearsky_internal_070201.xls Chart 2 2" xfId="212"/>
    <cellStyle name="__ [0]_form_Clearsky_internal_070201_Clearsky_Outside_070201.xls Chart 2" xfId="213"/>
    <cellStyle name="__ [0]_form_Clearsky_internal_070201_Clearsky_Outside_070201.xls Chart 2 2" xfId="214"/>
    <cellStyle name="__ [0]_form_Clearsky_Outside_070201.xls Chart 2" xfId="215"/>
    <cellStyle name="__ [0]_form_Clearsky_Outside_070201.xls Chart 2 2" xfId="216"/>
    <cellStyle name="__ [0]_laroux" xfId="217"/>
    <cellStyle name="__ [0]_laroux 2" xfId="218"/>
    <cellStyle name="__ [0]_laroux_1" xfId="219"/>
    <cellStyle name="__ [0]_laroux_1_ClearSky_AEP_Min_04.04.02_Bank" xfId="220"/>
    <cellStyle name="__ [0]_laroux_1_Clearsky_internal_050301" xfId="221"/>
    <cellStyle name="__ [0]_laroux_1_Clearsky_internal_050301_1" xfId="222"/>
    <cellStyle name="__ [0]_laroux_1_Clearsky_internal_070201" xfId="223"/>
    <cellStyle name="__ [0]_laroux_1_Clearsky_internal_070201.xls Chart 2" xfId="224"/>
    <cellStyle name="__ [0]_laroux_1_Clearsky_internal_070201_1" xfId="225"/>
    <cellStyle name="__ [0]_laroux_1_Clearsky_Outside_070201.xls Chart 2" xfId="226"/>
    <cellStyle name="__ [0]_laroux_2" xfId="227"/>
    <cellStyle name="__ [0]_laroux_2 2" xfId="228"/>
    <cellStyle name="__ [0]_laroux_ClearSky_AEP_Min_04.04.02_Bank" xfId="229"/>
    <cellStyle name="__ [0]_laroux_ClearSky_AEP_Min_04.04.02_Bank 2" xfId="230"/>
    <cellStyle name="__ [0]_laroux_Clearsky_internal_050301" xfId="231"/>
    <cellStyle name="__ [0]_laroux_Clearsky_internal_050301 2" xfId="232"/>
    <cellStyle name="__ [0]_laroux_Clearsky_internal_070201" xfId="233"/>
    <cellStyle name="__ [0]_laroux_Clearsky_internal_070201 2" xfId="234"/>
    <cellStyle name="__ [0]_laroux_Clearsky_internal_070201.xls Chart 2" xfId="235"/>
    <cellStyle name="__ [0]_laroux_Clearsky_internal_070201.xls Chart 2 2" xfId="236"/>
    <cellStyle name="__ [0]_laroux_Clearsky_internal_070201_1" xfId="237"/>
    <cellStyle name="__ [0]_laroux_Clearsky_internal_070201_1 2" xfId="238"/>
    <cellStyle name="__ [0]_laroux_Clearsky_internal_070201_Clearsky_Outside_070201.xls Chart 2" xfId="239"/>
    <cellStyle name="__ [0]_laroux_Clearsky_internal_070201_Clearsky_Outside_070201.xls Chart 2 2" xfId="240"/>
    <cellStyle name="__ [0]_laroux_Clearsky_Outside_070201.xls Chart 2" xfId="241"/>
    <cellStyle name="__ [0]_laroux_Clearsky_Outside_070201.xls Chart 2 2" xfId="242"/>
    <cellStyle name="__ [0]_PERSONAL" xfId="243"/>
    <cellStyle name="__ [0]_PERSONAL 2" xfId="244"/>
    <cellStyle name="__ [0]_PERSONAL_1" xfId="245"/>
    <cellStyle name="__ [0]_PERSONAL_1 2" xfId="246"/>
    <cellStyle name="__ [0]_PERSONAL_1_ClearSky_AEP_Min_04.04.02_Bank" xfId="247"/>
    <cellStyle name="__ [0]_PERSONAL_1_ClearSky_AEP_Min_04.04.02_Bank 2" xfId="248"/>
    <cellStyle name="__ [0]_PERSONAL_1_Clearsky_internal_050301" xfId="249"/>
    <cellStyle name="__ [0]_PERSONAL_1_Clearsky_internal_050301 2" xfId="250"/>
    <cellStyle name="__ [0]_PERSONAL_1_Clearsky_internal_070201" xfId="251"/>
    <cellStyle name="__ [0]_PERSONAL_1_Clearsky_internal_070201 2" xfId="252"/>
    <cellStyle name="__ [0]_PERSONAL_1_Clearsky_internal_070201.xls Chart 2" xfId="253"/>
    <cellStyle name="__ [0]_PERSONAL_1_Clearsky_internal_070201.xls Chart 2 2" xfId="254"/>
    <cellStyle name="__ [0]_PERSONAL_1_Clearsky_internal_070201_1" xfId="255"/>
    <cellStyle name="__ [0]_PERSONAL_1_Clearsky_internal_070201_1 2" xfId="256"/>
    <cellStyle name="__ [0]_PERSONAL_1_Clearsky_internal_070201_Clearsky_internal_070201" xfId="257"/>
    <cellStyle name="__ [0]_PERSONAL_1_Clearsky_internal_070201_Clearsky_internal_070201 2" xfId="258"/>
    <cellStyle name="__ [0]_PERSONAL_1_Clearsky_internal_070201_Clearsky_Outside_070201.xls Chart 2" xfId="259"/>
    <cellStyle name="__ [0]_PERSONAL_1_Clearsky_internal_070201_Clearsky_Outside_070201.xls Chart 2 2" xfId="260"/>
    <cellStyle name="__ [0]_PERSONAL_1_Clearsky_Outside_070201.xls Chart 2" xfId="261"/>
    <cellStyle name="__ [0]_PERSONAL_1_Clearsky_Outside_070201.xls Chart 2 2" xfId="262"/>
    <cellStyle name="__ [0]_PERSONAL_2" xfId="263"/>
    <cellStyle name="__ [0]_PERSONAL_2 2" xfId="264"/>
    <cellStyle name="__ [0]_PERSONAL_2_ClearSky_AEP_Min_04.04.02_Bank" xfId="265"/>
    <cellStyle name="__ [0]_PERSONAL_2_ClearSky_AEP_Min_04.04.02_Bank 2" xfId="266"/>
    <cellStyle name="__ [0]_PERSONAL_2_Clearsky_internal_050301" xfId="267"/>
    <cellStyle name="__ [0]_PERSONAL_2_Clearsky_internal_050301 2" xfId="268"/>
    <cellStyle name="__ [0]_PERSONAL_2_Clearsky_internal_070201" xfId="269"/>
    <cellStyle name="__ [0]_PERSONAL_2_Clearsky_internal_070201 2" xfId="270"/>
    <cellStyle name="__ [0]_PERSONAL_2_Clearsky_internal_070201.xls Chart 2" xfId="271"/>
    <cellStyle name="__ [0]_PERSONAL_2_Clearsky_internal_070201.xls Chart 2 2" xfId="272"/>
    <cellStyle name="__ [0]_PERSONAL_2_Clearsky_internal_070201_1" xfId="273"/>
    <cellStyle name="__ [0]_PERSONAL_2_Clearsky_internal_070201_1 2" xfId="274"/>
    <cellStyle name="__ [0]_PERSONAL_2_Clearsky_internal_070201_Clearsky_internal_070201" xfId="275"/>
    <cellStyle name="__ [0]_PERSONAL_2_Clearsky_internal_070201_Clearsky_internal_070201 2" xfId="276"/>
    <cellStyle name="__ [0]_PERSONAL_2_Clearsky_internal_070201_Clearsky_Outside_070201.xls Chart 2" xfId="277"/>
    <cellStyle name="__ [0]_PERSONAL_2_Clearsky_internal_070201_Clearsky_Outside_070201.xls Chart 2 2" xfId="278"/>
    <cellStyle name="__ [0]_PERSONAL_2_Clearsky_Outside_070201.xls Chart 2" xfId="279"/>
    <cellStyle name="__ [0]_PERSONAL_2_Clearsky_Outside_070201.xls Chart 2 2" xfId="280"/>
    <cellStyle name="__ [0]_PERSONAL_3" xfId="281"/>
    <cellStyle name="__ [0]_PERSONAL_3 2" xfId="282"/>
    <cellStyle name="__ [0]_PERSONAL_ClearSky_AEP_Min_04.04.02_Bank" xfId="283"/>
    <cellStyle name="__ [0]_PERSONAL_ClearSky_AEP_Min_04.04.02_Bank 2" xfId="284"/>
    <cellStyle name="__ [0]_PERSONAL_Clearsky_internal_050301" xfId="285"/>
    <cellStyle name="__ [0]_PERSONAL_Clearsky_internal_050301 2" xfId="286"/>
    <cellStyle name="__ [0]_PERSONAL_Clearsky_internal_070201" xfId="287"/>
    <cellStyle name="__ [0]_PERSONAL_Clearsky_internal_070201 2" xfId="288"/>
    <cellStyle name="__ [0]_PERSONAL_Clearsky_internal_070201.xls Chart 2" xfId="289"/>
    <cellStyle name="__ [0]_PERSONAL_Clearsky_internal_070201.xls Chart 2 2" xfId="290"/>
    <cellStyle name="__ [0]_PERSONAL_Clearsky_internal_070201_1" xfId="291"/>
    <cellStyle name="__ [0]_PERSONAL_Clearsky_internal_070201_1 2" xfId="292"/>
    <cellStyle name="__ [0]_PERSONAL_Clearsky_internal_070201_Clearsky_Outside_070201.xls Chart 2" xfId="293"/>
    <cellStyle name="__ [0]_PERSONAL_Clearsky_internal_070201_Clearsky_Outside_070201.xls Chart 2 2" xfId="294"/>
    <cellStyle name="__ [0]_PERSONAL_Clearsky_Outside_070201.xls Chart 2" xfId="295"/>
    <cellStyle name="__ [0]_PERSONAL_Clearsky_Outside_070201.xls Chart 2 2" xfId="296"/>
    <cellStyle name="__ [0]_Sheet2" xfId="297"/>
    <cellStyle name="__ [0]_Sheet2 2" xfId="298"/>
    <cellStyle name="____.____" xfId="299"/>
    <cellStyle name="_____" xfId="300"/>
    <cellStyle name="______" xfId="301"/>
    <cellStyle name="_______" xfId="302"/>
    <cellStyle name="________" xfId="303"/>
    <cellStyle name="________ 2" xfId="304"/>
    <cellStyle name="__________" xfId="305"/>
    <cellStyle name="____________" xfId="306"/>
    <cellStyle name="_____________ClearSky_AEP_Min_04.04.02_Bank" xfId="307"/>
    <cellStyle name="_____________ClearSky_AEP_Min_04.04.02_Bank 2" xfId="308"/>
    <cellStyle name="_____________ClearSky_AEP_Min_04.04.02_Bank_1" xfId="309"/>
    <cellStyle name="_____________ClearSky_AEP_Min_04.04.02_Bank_1 2" xfId="310"/>
    <cellStyle name="_____________Clearsky_internal_050301" xfId="311"/>
    <cellStyle name="_____________Clearsky_internal_050301_1" xfId="312"/>
    <cellStyle name="_____________Clearsky_internal_050301_1 2" xfId="313"/>
    <cellStyle name="_____________Clearsky_internal_050301_2" xfId="314"/>
    <cellStyle name="_____________Clearsky_internal_050301_2 2" xfId="315"/>
    <cellStyle name="_____________Clearsky_internal_070201" xfId="316"/>
    <cellStyle name="_____________Clearsky_internal_070201.xls Chart 2" xfId="317"/>
    <cellStyle name="_____________Clearsky_internal_070201.xls Chart 2_1" xfId="318"/>
    <cellStyle name="_____________Clearsky_internal_070201.xls Chart 2_1 2" xfId="319"/>
    <cellStyle name="_____________Clearsky_internal_070201_1" xfId="320"/>
    <cellStyle name="_____________Clearsky_internal_070201_1 2" xfId="321"/>
    <cellStyle name="_____________Clearsky_internal_070201_2" xfId="322"/>
    <cellStyle name="_____________Clearsky_internal_070201_2 2" xfId="323"/>
    <cellStyle name="_____________Clearsky_Outside_070201.xls Chart 2" xfId="324"/>
    <cellStyle name="_____________Clearsky_Outside_070201.xls Chart 2 2" xfId="325"/>
    <cellStyle name="_____________Clearsky_Outside_070201.xls Chart 2_1" xfId="326"/>
    <cellStyle name="_____________Clearsky_Outside_070201.xls Chart 2_1 2" xfId="327"/>
    <cellStyle name="___________ClearSky_AEP_Min_04.04.02_Bank" xfId="328"/>
    <cellStyle name="___________Clearsky_internal_050301" xfId="329"/>
    <cellStyle name="___________Clearsky_internal_050301_1" xfId="330"/>
    <cellStyle name="___________Clearsky_internal_070201" xfId="331"/>
    <cellStyle name="___________Clearsky_internal_070201.xls Chart 2" xfId="332"/>
    <cellStyle name="___________Clearsky_internal_070201_1" xfId="333"/>
    <cellStyle name="___________Clearsky_Outside_070201.xls Chart 2" xfId="334"/>
    <cellStyle name="_________1" xfId="335"/>
    <cellStyle name="_________2" xfId="336"/>
    <cellStyle name="_________ClearSky_AEP_Min_04.04.02_Bank" xfId="337"/>
    <cellStyle name="_________ClearSky_AEP_Min_04.04.02_Bank_1" xfId="338"/>
    <cellStyle name="_________ClearSky_AEP_Min_04.04.02_Bank_1 2" xfId="339"/>
    <cellStyle name="_________Clearsky_internal_050301" xfId="340"/>
    <cellStyle name="_________Clearsky_internal_050301_1" xfId="341"/>
    <cellStyle name="_________Clearsky_internal_050301_1 2" xfId="342"/>
    <cellStyle name="_________Clearsky_internal_050301_2" xfId="343"/>
    <cellStyle name="_________Clearsky_internal_050301_2 2" xfId="344"/>
    <cellStyle name="_________Clearsky_internal_070201" xfId="345"/>
    <cellStyle name="_________Clearsky_internal_070201 2" xfId="346"/>
    <cellStyle name="_________Clearsky_internal_070201.xls Chart 2" xfId="347"/>
    <cellStyle name="_________Clearsky_internal_070201.xls Chart 2_1" xfId="348"/>
    <cellStyle name="_________Clearsky_internal_070201.xls Chart 2_1 2" xfId="349"/>
    <cellStyle name="_________Clearsky_internal_070201_1" xfId="350"/>
    <cellStyle name="_________Clearsky_internal_070201_1 2" xfId="351"/>
    <cellStyle name="_________Clearsky_internal_070201_2" xfId="352"/>
    <cellStyle name="_________Clearsky_Outside_070201.xls Chart 2" xfId="353"/>
    <cellStyle name="_________Clearsky_Outside_070201.xls Chart 2_1" xfId="354"/>
    <cellStyle name="_________Clearsky_Outside_070201.xls Chart 2_1 2" xfId="355"/>
    <cellStyle name="________1" xfId="356"/>
    <cellStyle name="_______ClearSky_AEP_Min_04.04.02_Bank" xfId="357"/>
    <cellStyle name="_______ClearSky_AEP_Min_04.04.02_Bank 2" xfId="358"/>
    <cellStyle name="_______ClearSky_AEP_Min_04.04.02_Bank_1" xfId="359"/>
    <cellStyle name="_______ClearSky_AEP_Min_04.04.02_Bank_1 2" xfId="360"/>
    <cellStyle name="_______Clearsky_internal_050301" xfId="361"/>
    <cellStyle name="_______Clearsky_internal_050301 2" xfId="362"/>
    <cellStyle name="_______Clearsky_internal_050301_1" xfId="363"/>
    <cellStyle name="_______Clearsky_internal_050301_1 2" xfId="364"/>
    <cellStyle name="_______Clearsky_internal_070201" xfId="365"/>
    <cellStyle name="_______Clearsky_internal_070201 2" xfId="366"/>
    <cellStyle name="_______Clearsky_internal_070201.xls Chart 2" xfId="367"/>
    <cellStyle name="_______Clearsky_internal_070201.xls Chart 2 2" xfId="368"/>
    <cellStyle name="_______Clearsky_internal_070201.xls Chart 2_1" xfId="369"/>
    <cellStyle name="_______Clearsky_internal_070201.xls Chart 2_1 2" xfId="370"/>
    <cellStyle name="_______Clearsky_internal_070201_1" xfId="371"/>
    <cellStyle name="_______Clearsky_internal_070201_1 2" xfId="372"/>
    <cellStyle name="_______Clearsky_Outside_070201.xls Chart 2" xfId="373"/>
    <cellStyle name="_______Clearsky_Outside_070201.xls Chart 2 2" xfId="374"/>
    <cellStyle name="_______Clearsky_Outside_070201.xls Chart 2_1" xfId="375"/>
    <cellStyle name="_______Clearsky_Outside_070201.xls Chart 2_1 2" xfId="376"/>
    <cellStyle name="______1" xfId="377"/>
    <cellStyle name="______ClearSky_AEP_Min_04.04.02_Bank" xfId="378"/>
    <cellStyle name="______ClearSky_AEP_Min_04.04.02_Bank 2" xfId="379"/>
    <cellStyle name="______ClearSky_AEP_Min_04.04.02_Bank_1" xfId="380"/>
    <cellStyle name="______ClearSky_AEP_Min_04.04.02_Bank_2" xfId="381"/>
    <cellStyle name="______ClearSky_AEP_Min_04.04.02_Bank_2 2" xfId="382"/>
    <cellStyle name="______Clearsky_internal_050301" xfId="383"/>
    <cellStyle name="______Clearsky_internal_050301 2" xfId="384"/>
    <cellStyle name="______Clearsky_internal_050301_1" xfId="385"/>
    <cellStyle name="______Clearsky_internal_050301_2" xfId="386"/>
    <cellStyle name="______Clearsky_internal_050301_2 2" xfId="387"/>
    <cellStyle name="______Clearsky_internal_050301_3" xfId="388"/>
    <cellStyle name="______Clearsky_internal_070201" xfId="389"/>
    <cellStyle name="______Clearsky_internal_070201.xls Chart 2" xfId="390"/>
    <cellStyle name="______Clearsky_internal_070201.xls Chart 2_1" xfId="391"/>
    <cellStyle name="______Clearsky_internal_070201.xls Chart 2_1 2" xfId="392"/>
    <cellStyle name="______Clearsky_internal_070201.xls Chart 2_2" xfId="393"/>
    <cellStyle name="______Clearsky_internal_070201_1" xfId="394"/>
    <cellStyle name="______Clearsky_internal_070201_1 2" xfId="395"/>
    <cellStyle name="______Clearsky_internal_070201_2" xfId="396"/>
    <cellStyle name="______Clearsky_internal_070201_2_Clearsky_Outside_070201.xls Chart 2" xfId="397"/>
    <cellStyle name="______Clearsky_internal_070201_2_Clearsky_Outside_070201.xls Chart 2 2" xfId="398"/>
    <cellStyle name="______Clearsky_internal_070201_3" xfId="399"/>
    <cellStyle name="______Clearsky_internal_070201_3 2" xfId="400"/>
    <cellStyle name="______Clearsky_internal_070201_Clearsky_internal_070201" xfId="401"/>
    <cellStyle name="______Clearsky_internal_070201_Clearsky_Outside_070201.xls Chart 2" xfId="402"/>
    <cellStyle name="______Clearsky_Outside_070201.xls Chart 2" xfId="403"/>
    <cellStyle name="______Clearsky_Outside_070201.xls Chart 2_1" xfId="404"/>
    <cellStyle name="______Clearsky_Outside_070201.xls Chart 2_1 2" xfId="405"/>
    <cellStyle name="______Clearsky_Outside_070201.xls Chart 2_2" xfId="406"/>
    <cellStyle name="______Clearsky_Outside_070201.xls Chart 2_2 2" xfId="407"/>
    <cellStyle name="___94___" xfId="408"/>
    <cellStyle name="___94___ 2" xfId="409"/>
    <cellStyle name="___94____ClearSky_AEP_Min_04.04.02_Bank" xfId="410"/>
    <cellStyle name="___94____ClearSky_AEP_Min_04.04.02_Bank 2" xfId="411"/>
    <cellStyle name="___94____Clearsky_internal_050301" xfId="412"/>
    <cellStyle name="___94____Clearsky_internal_050301 2" xfId="413"/>
    <cellStyle name="___94____Clearsky_internal_050301_1" xfId="414"/>
    <cellStyle name="___94____Clearsky_internal_050301_1 2" xfId="415"/>
    <cellStyle name="___94____Clearsky_internal_070201" xfId="416"/>
    <cellStyle name="___94____Clearsky_internal_070201 2" xfId="417"/>
    <cellStyle name="___94____Clearsky_internal_070201.xls Chart 2" xfId="418"/>
    <cellStyle name="___94____Clearsky_internal_070201.xls Chart 2 2" xfId="419"/>
    <cellStyle name="___94____Clearsky_internal_070201_1" xfId="420"/>
    <cellStyle name="___94____Clearsky_internal_070201_1 2" xfId="421"/>
    <cellStyle name="___94____Clearsky_internal_070201_Clearsky_Outside_070201.xls Chart 2" xfId="422"/>
    <cellStyle name="___94____Clearsky_internal_070201_Clearsky_Outside_070201.xls Chart 2 2" xfId="423"/>
    <cellStyle name="___94____Clearsky_Outside_070201.xls Chart 2" xfId="424"/>
    <cellStyle name="___94____Clearsky_Outside_070201.xls Chart 2 2" xfId="425"/>
    <cellStyle name="___97___" xfId="426"/>
    <cellStyle name="___970120" xfId="427"/>
    <cellStyle name="___BEBU_GI" xfId="428"/>
    <cellStyle name="___dimon" xfId="429"/>
    <cellStyle name="___dimon 2" xfId="430"/>
    <cellStyle name="___dimon_ClearSky_AEP_Min_04.04.02_Bank" xfId="431"/>
    <cellStyle name="___dimon_ClearSky_AEP_Min_04.04.02_Bank 2" xfId="432"/>
    <cellStyle name="___dimon_Clearsky_internal_050301" xfId="433"/>
    <cellStyle name="___dimon_Clearsky_internal_050301 2" xfId="434"/>
    <cellStyle name="___dimon_Clearsky_internal_070201" xfId="435"/>
    <cellStyle name="___dimon_Clearsky_internal_070201 2" xfId="436"/>
    <cellStyle name="___dimon_Clearsky_internal_070201.xls Chart 2" xfId="437"/>
    <cellStyle name="___dimon_Clearsky_internal_070201.xls Chart 2 2" xfId="438"/>
    <cellStyle name="___dimon_Clearsky_internal_070201_1" xfId="439"/>
    <cellStyle name="___dimon_Clearsky_internal_070201_1 2" xfId="440"/>
    <cellStyle name="___dimon_Clearsky_Outside_070201.xls Chart 2" xfId="441"/>
    <cellStyle name="___dimon_Clearsky_Outside_070201.xls Chart 2 2" xfId="442"/>
    <cellStyle name="___form" xfId="443"/>
    <cellStyle name="___form_ClearSky_AEP_Min_04.04.02_Bank" xfId="444"/>
    <cellStyle name="___form_ClearSky_AEP_Min_04.04.02_Bank 2" xfId="445"/>
    <cellStyle name="___form_ClearSky_AEP_Min_04.04.02_Bank_1" xfId="446"/>
    <cellStyle name="___form_ClearSky_AEP_Min_04.04.02_Bank_1 2" xfId="447"/>
    <cellStyle name="___form_Clearsky_internal_050301" xfId="448"/>
    <cellStyle name="___form_Clearsky_internal_050301 2" xfId="449"/>
    <cellStyle name="___form_Clearsky_internal_050301_1" xfId="450"/>
    <cellStyle name="___form_Clearsky_internal_050301_1 2" xfId="451"/>
    <cellStyle name="___form_Clearsky_internal_070201" xfId="452"/>
    <cellStyle name="___form_Clearsky_internal_070201 2" xfId="453"/>
    <cellStyle name="___form_Clearsky_internal_070201.xls Chart 2" xfId="454"/>
    <cellStyle name="___form_Clearsky_internal_070201.xls Chart 2 2" xfId="455"/>
    <cellStyle name="___form_Clearsky_internal_070201.xls Chart 2_1" xfId="456"/>
    <cellStyle name="___form_Clearsky_internal_070201_1" xfId="457"/>
    <cellStyle name="___form_Clearsky_internal_070201_2" xfId="458"/>
    <cellStyle name="___form_Clearsky_internal_070201_2 2" xfId="459"/>
    <cellStyle name="___form_Clearsky_Outside_070201.xls Chart 2" xfId="460"/>
    <cellStyle name="___form_Clearsky_Outside_070201.xls Chart 2 2" xfId="461"/>
    <cellStyle name="___form_Clearsky_Outside_070201.xls Chart 2_1" xfId="462"/>
    <cellStyle name="___form_Clearsky_Outside_070201.xls Chart 2_1 2" xfId="463"/>
    <cellStyle name="___ga_PB" xfId="464"/>
    <cellStyle name="___laroux" xfId="465"/>
    <cellStyle name="___laroux 2" xfId="466"/>
    <cellStyle name="___laroux_1" xfId="467"/>
    <cellStyle name="___laroux_1_ClearSky_AEP_Min_04.04.02_Bank" xfId="468"/>
    <cellStyle name="___laroux_1_ClearSky_AEP_Min_04.04.02_Bank_1" xfId="469"/>
    <cellStyle name="___laroux_1_Clearsky_internal_050301" xfId="470"/>
    <cellStyle name="___laroux_1_Clearsky_internal_050301_1" xfId="471"/>
    <cellStyle name="___laroux_1_Clearsky_internal_050301_2" xfId="472"/>
    <cellStyle name="___laroux_1_Clearsky_internal_070201" xfId="473"/>
    <cellStyle name="___laroux_1_Clearsky_internal_070201.xls Chart 2" xfId="474"/>
    <cellStyle name="___laroux_1_Clearsky_internal_070201.xls Chart 2_1" xfId="475"/>
    <cellStyle name="___laroux_1_Clearsky_internal_070201_1" xfId="476"/>
    <cellStyle name="___laroux_1_Clearsky_internal_070201_2" xfId="477"/>
    <cellStyle name="___laroux_1_Clearsky_Outside_070201.xls Chart 2" xfId="478"/>
    <cellStyle name="___laroux_1_Clearsky_Outside_070201.xls Chart 2_1" xfId="479"/>
    <cellStyle name="___laroux_2" xfId="480"/>
    <cellStyle name="___laroux_2_ClearSky_AEP_Min_04.04.02_Bank" xfId="481"/>
    <cellStyle name="___laroux_2_ClearSky_AEP_Min_04.04.02_Bank 2" xfId="482"/>
    <cellStyle name="___laroux_2_Clearsky_internal_050301" xfId="483"/>
    <cellStyle name="___laroux_2_Clearsky_internal_050301_1" xfId="484"/>
    <cellStyle name="___laroux_2_Clearsky_internal_050301_1 2" xfId="485"/>
    <cellStyle name="___laroux_2_Clearsky_internal_070201" xfId="486"/>
    <cellStyle name="___laroux_2_Clearsky_internal_070201.xls Chart 2" xfId="487"/>
    <cellStyle name="___laroux_2_Clearsky_internal_070201.xls Chart 2_1" xfId="488"/>
    <cellStyle name="___laroux_2_Clearsky_internal_070201.xls Chart 2_1 2" xfId="489"/>
    <cellStyle name="___laroux_2_Clearsky_internal_070201_1" xfId="490"/>
    <cellStyle name="___laroux_2_Clearsky_internal_070201_1 2" xfId="491"/>
    <cellStyle name="___laroux_2_Clearsky_Outside_070201.xls Chart 2" xfId="492"/>
    <cellStyle name="___laroux_2_Clearsky_Outside_070201.xls Chart 2_1" xfId="493"/>
    <cellStyle name="___laroux_2_Clearsky_Outside_070201.xls Chart 2_1 2" xfId="494"/>
    <cellStyle name="___laroux_3" xfId="495"/>
    <cellStyle name="___laroux_4" xfId="496"/>
    <cellStyle name="___laroux_5" xfId="497"/>
    <cellStyle name="___laroux_6" xfId="498"/>
    <cellStyle name="___laroux_7" xfId="499"/>
    <cellStyle name="___laroux_8" xfId="500"/>
    <cellStyle name="___laroux_8 2" xfId="501"/>
    <cellStyle name="___laroux_ClearSky_AEP_Min_04.04.02_Bank" xfId="502"/>
    <cellStyle name="___laroux_ClearSky_AEP_Min_04.04.02_Bank_1" xfId="503"/>
    <cellStyle name="___laroux_ClearSky_AEP_Min_04.04.02_Bank_1 2" xfId="504"/>
    <cellStyle name="___laroux_Clearsky_internal_050301" xfId="505"/>
    <cellStyle name="___laroux_Clearsky_internal_050301 2" xfId="506"/>
    <cellStyle name="___laroux_Clearsky_internal_050301_1" xfId="507"/>
    <cellStyle name="___laroux_Clearsky_internal_050301_1 2" xfId="508"/>
    <cellStyle name="___laroux_Clearsky_internal_070201" xfId="509"/>
    <cellStyle name="___laroux_Clearsky_internal_070201 2" xfId="510"/>
    <cellStyle name="___laroux_Clearsky_internal_070201.xls Chart 2" xfId="511"/>
    <cellStyle name="___laroux_Clearsky_internal_070201.xls Chart 2 2" xfId="512"/>
    <cellStyle name="___laroux_Clearsky_internal_070201.xls Chart 2_1" xfId="513"/>
    <cellStyle name="___laroux_Clearsky_internal_070201.xls Chart 2_1 2" xfId="514"/>
    <cellStyle name="___laroux_Clearsky_internal_070201.xls Chart 2_2" xfId="515"/>
    <cellStyle name="___laroux_Clearsky_internal_070201_1" xfId="516"/>
    <cellStyle name="___laroux_Clearsky_internal_070201_2" xfId="517"/>
    <cellStyle name="___laroux_Clearsky_internal_070201_2 2" xfId="518"/>
    <cellStyle name="___laroux_Clearsky_Outside_070201.xls Chart 2" xfId="519"/>
    <cellStyle name="___laroux_Clearsky_Outside_070201.xls Chart 2 2" xfId="520"/>
    <cellStyle name="___laroux_Clearsky_Outside_070201.xls Chart 2_1" xfId="521"/>
    <cellStyle name="___PERSONAL" xfId="522"/>
    <cellStyle name="___PERSONAL 2" xfId="523"/>
    <cellStyle name="___PERSONAL_1" xfId="524"/>
    <cellStyle name="___PERSONAL_1_ClearSky_AEP_Min_04.04.02_Bank" xfId="525"/>
    <cellStyle name="___PERSONAL_1_ClearSky_AEP_Min_04.04.02_Bank 2" xfId="526"/>
    <cellStyle name="___PERSONAL_1_ClearSky_AEP_Min_04.04.02_Bank_1" xfId="527"/>
    <cellStyle name="___PERSONAL_1_ClearSky_AEP_Min_04.04.02_Bank_1 2" xfId="528"/>
    <cellStyle name="___PERSONAL_1_Clearsky_internal_050301" xfId="529"/>
    <cellStyle name="___PERSONAL_1_Clearsky_internal_050301 2" xfId="530"/>
    <cellStyle name="___PERSONAL_1_Clearsky_internal_050301_1" xfId="531"/>
    <cellStyle name="___PERSONAL_1_Clearsky_internal_050301_1 2" xfId="532"/>
    <cellStyle name="___PERSONAL_1_Clearsky_internal_070201" xfId="533"/>
    <cellStyle name="___PERSONAL_1_Clearsky_internal_070201 2" xfId="534"/>
    <cellStyle name="___PERSONAL_1_Clearsky_internal_070201.xls Chart 2" xfId="535"/>
    <cellStyle name="___PERSONAL_1_Clearsky_internal_070201.xls Chart 2_1" xfId="536"/>
    <cellStyle name="___PERSONAL_1_Clearsky_internal_070201.xls Chart 2_1 2" xfId="537"/>
    <cellStyle name="___PERSONAL_1_Clearsky_internal_070201_1" xfId="538"/>
    <cellStyle name="___PERSONAL_1_Clearsky_internal_070201_1 2" xfId="539"/>
    <cellStyle name="___PERSONAL_1_Clearsky_internal_070201_1_Clearsky_Outside_070201.xls Chart 2" xfId="540"/>
    <cellStyle name="___PERSONAL_1_Clearsky_internal_070201_1_Clearsky_Outside_070201.xls Chart 2 2" xfId="541"/>
    <cellStyle name="___PERSONAL_1_Clearsky_internal_070201_2" xfId="542"/>
    <cellStyle name="___PERSONAL_1_Clearsky_internal_070201_Clearsky_Outside_070201.xls Chart 2" xfId="543"/>
    <cellStyle name="___PERSONAL_1_Clearsky_Outside_070201.xls Chart 2" xfId="544"/>
    <cellStyle name="___PERSONAL_1_Clearsky_Outside_070201.xls Chart 2 2" xfId="545"/>
    <cellStyle name="___PERSONAL_1_Clearsky_Outside_070201.xls Chart 2_1" xfId="546"/>
    <cellStyle name="___PERSONAL_2" xfId="547"/>
    <cellStyle name="___PERSONAL_2 2" xfId="548"/>
    <cellStyle name="___PERSONAL_2_ClearSky_AEP_Min_04.04.02_Bank" xfId="549"/>
    <cellStyle name="___PERSONAL_2_ClearSky_AEP_Min_04.04.02_Bank 2" xfId="550"/>
    <cellStyle name="___PERSONAL_2_ClearSky_AEP_Min_04.04.02_Bank_1" xfId="551"/>
    <cellStyle name="___PERSONAL_2_ClearSky_AEP_Min_04.04.02_Bank_1 2" xfId="552"/>
    <cellStyle name="___PERSONAL_2_Clearsky_internal_050301" xfId="553"/>
    <cellStyle name="___PERSONAL_2_Clearsky_internal_050301 2" xfId="554"/>
    <cellStyle name="___PERSONAL_2_Clearsky_internal_050301_1" xfId="555"/>
    <cellStyle name="___PERSONAL_2_Clearsky_internal_050301_1 2" xfId="556"/>
    <cellStyle name="___PERSONAL_2_Clearsky_internal_070201" xfId="557"/>
    <cellStyle name="___PERSONAL_2_Clearsky_internal_070201 2" xfId="558"/>
    <cellStyle name="___PERSONAL_2_Clearsky_internal_070201.xls Chart 2" xfId="559"/>
    <cellStyle name="___PERSONAL_2_Clearsky_internal_070201.xls Chart 2 2" xfId="560"/>
    <cellStyle name="___PERSONAL_2_Clearsky_internal_070201.xls Chart 2_1" xfId="561"/>
    <cellStyle name="___PERSONAL_2_Clearsky_internal_070201.xls Chart 2_1 2" xfId="562"/>
    <cellStyle name="___PERSONAL_2_Clearsky_internal_070201_1" xfId="563"/>
    <cellStyle name="___PERSONAL_2_Clearsky_internal_070201_1 2" xfId="564"/>
    <cellStyle name="___PERSONAL_2_Clearsky_internal_070201_1_Clearsky_internal_070201" xfId="565"/>
    <cellStyle name="___PERSONAL_2_Clearsky_internal_070201_1_Clearsky_internal_070201 2" xfId="566"/>
    <cellStyle name="___PERSONAL_2_Clearsky_internal_070201_1_Clearsky_Outside_070201.xls Chart 2" xfId="567"/>
    <cellStyle name="___PERSONAL_2_Clearsky_internal_070201_1_Clearsky_Outside_070201.xls Chart 2 2" xfId="568"/>
    <cellStyle name="___PERSONAL_2_Clearsky_internal_070201_2" xfId="569"/>
    <cellStyle name="___PERSONAL_2_Clearsky_internal_070201_2 2" xfId="570"/>
    <cellStyle name="___PERSONAL_2_Clearsky_internal_070201_Clearsky_Outside_070201.xls Chart 2" xfId="571"/>
    <cellStyle name="___PERSONAL_2_Clearsky_internal_070201_Clearsky_Outside_070201.xls Chart 2 2" xfId="572"/>
    <cellStyle name="___PERSONAL_2_Clearsky_Outside_070201.xls Chart 2" xfId="573"/>
    <cellStyle name="___PERSONAL_2_Clearsky_Outside_070201.xls Chart 2 2" xfId="574"/>
    <cellStyle name="___PERSONAL_2_Clearsky_Outside_070201.xls Chart 2_1" xfId="575"/>
    <cellStyle name="___PERSONAL_2_Clearsky_Outside_070201.xls Chart 2_1 2" xfId="576"/>
    <cellStyle name="___PERSONAL_2_Clearsky_Outside_070201.xls Chart 2_2" xfId="577"/>
    <cellStyle name="___PERSONAL_2_Clearsky_Outside_070201.xls Chart 2_2 2" xfId="578"/>
    <cellStyle name="___PERSONAL_3" xfId="579"/>
    <cellStyle name="___PERSONAL_3_ClearSky_AEP_Min_04.04.02_Bank" xfId="580"/>
    <cellStyle name="___PERSONAL_3_ClearSky_AEP_Min_04.04.02_Bank 2" xfId="581"/>
    <cellStyle name="___PERSONAL_3_Clearsky_internal_050301" xfId="582"/>
    <cellStyle name="___PERSONAL_3_Clearsky_internal_070201" xfId="583"/>
    <cellStyle name="___PERSONAL_3_Clearsky_internal_070201.xls Chart 2" xfId="584"/>
    <cellStyle name="___PERSONAL_3_Clearsky_internal_070201.xls Chart 2 2" xfId="585"/>
    <cellStyle name="___PERSONAL_3_Clearsky_internal_070201_1" xfId="586"/>
    <cellStyle name="___PERSONAL_3_Clearsky_internal_070201_1 2" xfId="587"/>
    <cellStyle name="___PERSONAL_3_Clearsky_internal_070201_Clearsky_Outside_070201.xls Chart 2" xfId="588"/>
    <cellStyle name="___PERSONAL_3_Clearsky_internal_070201_Clearsky_Outside_070201.xls Chart 2 2" xfId="589"/>
    <cellStyle name="___PERSONAL_3_Clearsky_Outside_070201.xls Chart 2" xfId="590"/>
    <cellStyle name="___PERSONAL_4" xfId="591"/>
    <cellStyle name="___PERSONAL_ClearSky_AEP_Min_04.04.02_Bank" xfId="592"/>
    <cellStyle name="___PERSONAL_ClearSky_AEP_Min_04.04.02_Bank_1" xfId="593"/>
    <cellStyle name="___PERSONAL_ClearSky_AEP_Min_04.04.02_Bank_1 2" xfId="594"/>
    <cellStyle name="___PERSONAL_Clearsky_internal_050301" xfId="595"/>
    <cellStyle name="___PERSONAL_Clearsky_internal_050301_1" xfId="596"/>
    <cellStyle name="___PERSONAL_Clearsky_internal_050301_1 2" xfId="597"/>
    <cellStyle name="___PERSONAL_Clearsky_internal_070201" xfId="598"/>
    <cellStyle name="___PERSONAL_Clearsky_internal_070201.xls Chart 2" xfId="599"/>
    <cellStyle name="___PERSONAL_Clearsky_internal_070201.xls Chart 2_1" xfId="600"/>
    <cellStyle name="___PERSONAL_Clearsky_internal_070201.xls Chart 2_1 2" xfId="601"/>
    <cellStyle name="___PERSONAL_Clearsky_internal_070201_1" xfId="602"/>
    <cellStyle name="___PERSONAL_Clearsky_internal_070201_1 2" xfId="603"/>
    <cellStyle name="___PERSONAL_Clearsky_internal_070201_1_Clearsky_internal_070201" xfId="604"/>
    <cellStyle name="___PERSONAL_Clearsky_internal_070201_1_Clearsky_Outside_070201.xls Chart 2" xfId="605"/>
    <cellStyle name="___PERSONAL_Clearsky_internal_070201_2" xfId="606"/>
    <cellStyle name="___PERSONAL_Clearsky_internal_070201_2 2" xfId="607"/>
    <cellStyle name="___PERSONAL_Clearsky_internal_070201_Clearsky_Outside_070201.xls Chart 2" xfId="608"/>
    <cellStyle name="___PERSONAL_Clearsky_internal_070201_Clearsky_Outside_070201.xls Chart 2 2" xfId="609"/>
    <cellStyle name="___PERSONAL_Clearsky_Outside_070201.xls Chart 2" xfId="610"/>
    <cellStyle name="___PERSONAL_Clearsky_Outside_070201.xls Chart 2_1" xfId="611"/>
    <cellStyle name="___PERSONAL_Clearsky_Outside_070201.xls Chart 2_1 2" xfId="612"/>
    <cellStyle name="___Query11" xfId="613"/>
    <cellStyle name="___Query11 2" xfId="614"/>
    <cellStyle name="___Sheet1" xfId="615"/>
    <cellStyle name="___Sheet1 (2)" xfId="616"/>
    <cellStyle name="___Sheet2" xfId="617"/>
    <cellStyle name="___Sheet2_ClearSky_AEP_Min_04.04.02_Bank" xfId="618"/>
    <cellStyle name="___Sheet2_ClearSky_AEP_Min_04.04.02_Bank 2" xfId="619"/>
    <cellStyle name="___Sheet2_Clearsky_internal_050301" xfId="620"/>
    <cellStyle name="___Sheet2_Clearsky_internal_070201" xfId="621"/>
    <cellStyle name="___Sheet2_Clearsky_internal_070201 2" xfId="622"/>
    <cellStyle name="___Sheet2_Clearsky_internal_070201.xls Chart 2" xfId="623"/>
    <cellStyle name="___Sheet2_Clearsky_internal_070201.xls Chart 2 2" xfId="624"/>
    <cellStyle name="___Sheet2_Clearsky_internal_070201_1" xfId="625"/>
    <cellStyle name="___Sheet2_Clearsky_internal_070201_Clearsky_Outside_070201.xls Chart 2" xfId="626"/>
    <cellStyle name="___Sheet2_Clearsky_Outside_070201.xls Chart 2" xfId="627"/>
    <cellStyle name="_020122 TIM MITCHELL" xfId="628"/>
    <cellStyle name="_020122 TIM MITCHELL 2" xfId="629"/>
    <cellStyle name="_APS Financial Model v1.0" xfId="630"/>
    <cellStyle name="_Cumberland Coal Financial Model v2.1" xfId="631"/>
    <cellStyle name="_enXco NSP IV (mdf) v3.7" xfId="632"/>
    <cellStyle name="_Orange-Mulberry Res. 061201a" xfId="633"/>
    <cellStyle name="_Orange-Mulberry Res. 061201a 2" xfId="634"/>
    <cellStyle name="_Project List 021810 for TIS V2" xfId="635"/>
    <cellStyle name="_Project List 021810 for TIS V2 2" xfId="636"/>
    <cellStyle name="_PSEG asset valuation 1.1" xfId="637"/>
    <cellStyle name="_PSEG asset valuation 1.1 2" xfId="638"/>
    <cellStyle name="_PSEG Swap v3.5 PSEG Assets" xfId="639"/>
    <cellStyle name="_River Operations 09-18-06 v2" xfId="640"/>
    <cellStyle name="_SA Financial Model v1.0" xfId="641"/>
    <cellStyle name="=C:\WINNT40\SYSTEM32\COMMAND.COM" xfId="642"/>
    <cellStyle name="=C:\WINNT40\SYSTEM32\COMMAND.COM 10" xfId="643"/>
    <cellStyle name="=C:\WINNT40\SYSTEM32\COMMAND.COM 10 2" xfId="644"/>
    <cellStyle name="=C:\WINNT40\SYSTEM32\COMMAND.COM 10 2 2" xfId="645"/>
    <cellStyle name="=C:\WINNT40\SYSTEM32\COMMAND.COM 10 3" xfId="646"/>
    <cellStyle name="=C:\WINNT40\SYSTEM32\COMMAND.COM 11" xfId="647"/>
    <cellStyle name="=C:\WINNT40\SYSTEM32\COMMAND.COM 2" xfId="648"/>
    <cellStyle name="=C:\WINNT40\SYSTEM32\COMMAND.COM 2 2" xfId="649"/>
    <cellStyle name="=C:\WINNT40\SYSTEM32\COMMAND.COM 3" xfId="650"/>
    <cellStyle name="=C:\WINNT40\SYSTEM32\COMMAND.COM 3 2" xfId="651"/>
    <cellStyle name="=C:\WINNT40\SYSTEM32\COMMAND.COM 4" xfId="652"/>
    <cellStyle name="=C:\WINNT40\SYSTEM32\COMMAND.COM 4 2" xfId="653"/>
    <cellStyle name="=C:\WINNT40\SYSTEM32\COMMAND.COM 5" xfId="654"/>
    <cellStyle name="=C:\WINNT40\SYSTEM32\COMMAND.COM 5 2" xfId="655"/>
    <cellStyle name="=C:\WINNT40\SYSTEM32\COMMAND.COM 6" xfId="656"/>
    <cellStyle name="=C:\WINNT40\SYSTEM32\COMMAND.COM 6 2" xfId="657"/>
    <cellStyle name="=C:\WINNT40\SYSTEM32\COMMAND.COM 6 2 2" xfId="658"/>
    <cellStyle name="=C:\WINNT40\SYSTEM32\COMMAND.COM 6 3" xfId="659"/>
    <cellStyle name="=C:\WINNT40\SYSTEM32\COMMAND.COM 7" xfId="660"/>
    <cellStyle name="=C:\WINNT40\SYSTEM32\COMMAND.COM 7 2" xfId="661"/>
    <cellStyle name="=C:\WINNT40\SYSTEM32\COMMAND.COM 7 2 2" xfId="662"/>
    <cellStyle name="=C:\WINNT40\SYSTEM32\COMMAND.COM 7 3" xfId="663"/>
    <cellStyle name="=C:\WINNT40\SYSTEM32\COMMAND.COM 8" xfId="664"/>
    <cellStyle name="=C:\WINNT40\SYSTEM32\COMMAND.COM 8 2" xfId="665"/>
    <cellStyle name="=C:\WINNT40\SYSTEM32\COMMAND.COM 8 2 2" xfId="666"/>
    <cellStyle name="=C:\WINNT40\SYSTEM32\COMMAND.COM 8 3" xfId="667"/>
    <cellStyle name="=C:\WINNT40\SYSTEM32\COMMAND.COM 9" xfId="668"/>
    <cellStyle name="=C:\WINNT40\SYSTEM32\COMMAND.COM 9 2" xfId="669"/>
    <cellStyle name="=C:\WINNT40\SYSTEM32\COMMAND.COM 9 2 2" xfId="670"/>
    <cellStyle name="=C:\WINNT40\SYSTEM32\COMMAND.COM 9 3" xfId="671"/>
    <cellStyle name="=C:\WINNT40\SYSTEM32\COMMAND.COM_2D - MAY 24 2010 Ten Year ATRR Forecast for Stakeholders - Updated to SL Rev 12 for PowerPoint" xfId="672"/>
    <cellStyle name="20% - Accent1" xfId="1" builtinId="30" customBuiltin="1"/>
    <cellStyle name="20% - Accent1 10" xfId="673"/>
    <cellStyle name="20% - Accent1 10 2" xfId="674"/>
    <cellStyle name="20% - Accent1 11" xfId="675"/>
    <cellStyle name="20% - Accent1 11 2" xfId="676"/>
    <cellStyle name="20% - Accent1 12" xfId="677"/>
    <cellStyle name="20% - Accent1 12 2" xfId="678"/>
    <cellStyle name="20% - Accent1 13" xfId="679"/>
    <cellStyle name="20% - Accent1 13 2" xfId="680"/>
    <cellStyle name="20% - Accent1 14" xfId="681"/>
    <cellStyle name="20% - Accent1 2" xfId="682"/>
    <cellStyle name="20% - Accent1 2 2" xfId="683"/>
    <cellStyle name="20% - Accent1 2 2 2" xfId="684"/>
    <cellStyle name="20% - Accent1 2 2 3" xfId="685"/>
    <cellStyle name="20% - Accent1 2 2 3 2" xfId="686"/>
    <cellStyle name="20% - Accent1 2 2 4" xfId="687"/>
    <cellStyle name="20% - Accent1 2 3" xfId="688"/>
    <cellStyle name="20% - Accent1 2 3 2" xfId="689"/>
    <cellStyle name="20% - Accent1 2 4" xfId="690"/>
    <cellStyle name="20% - Accent1 2 5" xfId="691"/>
    <cellStyle name="20% - Accent1 3" xfId="692"/>
    <cellStyle name="20% - Accent1 3 2" xfId="693"/>
    <cellStyle name="20% - Accent1 3 2 2" xfId="694"/>
    <cellStyle name="20% - Accent1 3 3" xfId="695"/>
    <cellStyle name="20% - Accent1 3 3 2" xfId="696"/>
    <cellStyle name="20% - Accent1 3 4" xfId="697"/>
    <cellStyle name="20% - Accent1 3 5" xfId="698"/>
    <cellStyle name="20% - Accent1 4" xfId="699"/>
    <cellStyle name="20% - Accent1 4 2" xfId="700"/>
    <cellStyle name="20% - Accent1 4 2 2" xfId="701"/>
    <cellStyle name="20% - Accent1 5" xfId="702"/>
    <cellStyle name="20% - Accent1 5 2" xfId="703"/>
    <cellStyle name="20% - Accent1 5 2 2" xfId="704"/>
    <cellStyle name="20% - Accent1 6" xfId="705"/>
    <cellStyle name="20% - Accent1 6 2" xfId="706"/>
    <cellStyle name="20% - Accent1 6 2 2" xfId="707"/>
    <cellStyle name="20% - Accent1 7" xfId="708"/>
    <cellStyle name="20% - Accent1 7 2" xfId="709"/>
    <cellStyle name="20% - Accent1 7 2 2" xfId="710"/>
    <cellStyle name="20% - Accent1 8" xfId="711"/>
    <cellStyle name="20% - Accent1 8 2" xfId="712"/>
    <cellStyle name="20% - Accent1 8 2 2" xfId="713"/>
    <cellStyle name="20% - Accent1 8 3" xfId="714"/>
    <cellStyle name="20% - Accent1 9" xfId="715"/>
    <cellStyle name="20% - Accent1 9 2" xfId="716"/>
    <cellStyle name="20% - Accent2" xfId="2" builtinId="34" customBuiltin="1"/>
    <cellStyle name="20% - Accent2 10" xfId="717"/>
    <cellStyle name="20% - Accent2 10 2" xfId="718"/>
    <cellStyle name="20% - Accent2 11" xfId="719"/>
    <cellStyle name="20% - Accent2 11 2" xfId="720"/>
    <cellStyle name="20% - Accent2 12" xfId="721"/>
    <cellStyle name="20% - Accent2 12 2" xfId="722"/>
    <cellStyle name="20% - Accent2 13" xfId="723"/>
    <cellStyle name="20% - Accent2 13 2" xfId="724"/>
    <cellStyle name="20% - Accent2 14" xfId="725"/>
    <cellStyle name="20% - Accent2 2" xfId="726"/>
    <cellStyle name="20% - Accent2 2 2" xfId="727"/>
    <cellStyle name="20% - Accent2 2 2 2" xfId="728"/>
    <cellStyle name="20% - Accent2 2 2 3" xfId="729"/>
    <cellStyle name="20% - Accent2 2 3" xfId="730"/>
    <cellStyle name="20% - Accent2 2 4" xfId="731"/>
    <cellStyle name="20% - Accent2 3" xfId="732"/>
    <cellStyle name="20% - Accent2 3 2" xfId="733"/>
    <cellStyle name="20% - Accent2 3 2 2" xfId="734"/>
    <cellStyle name="20% - Accent2 3 3" xfId="735"/>
    <cellStyle name="20% - Accent2 3 3 2" xfId="736"/>
    <cellStyle name="20% - Accent2 3 4" xfId="737"/>
    <cellStyle name="20% - Accent2 3 5" xfId="738"/>
    <cellStyle name="20% - Accent2 4" xfId="739"/>
    <cellStyle name="20% - Accent2 4 2" xfId="740"/>
    <cellStyle name="20% - Accent2 4 2 2" xfId="741"/>
    <cellStyle name="20% - Accent2 5" xfId="742"/>
    <cellStyle name="20% - Accent2 5 2" xfId="743"/>
    <cellStyle name="20% - Accent2 5 2 2" xfId="744"/>
    <cellStyle name="20% - Accent2 6" xfId="745"/>
    <cellStyle name="20% - Accent2 6 2" xfId="746"/>
    <cellStyle name="20% - Accent2 6 2 2" xfId="747"/>
    <cellStyle name="20% - Accent2 7" xfId="748"/>
    <cellStyle name="20% - Accent2 7 2" xfId="749"/>
    <cellStyle name="20% - Accent2 8" xfId="750"/>
    <cellStyle name="20% - Accent2 8 2" xfId="751"/>
    <cellStyle name="20% - Accent2 9" xfId="752"/>
    <cellStyle name="20% - Accent2 9 2" xfId="753"/>
    <cellStyle name="20% - Accent3" xfId="3" builtinId="38" customBuiltin="1"/>
    <cellStyle name="20% - Accent3 10" xfId="754"/>
    <cellStyle name="20% - Accent3 10 2" xfId="755"/>
    <cellStyle name="20% - Accent3 11" xfId="756"/>
    <cellStyle name="20% - Accent3 11 2" xfId="757"/>
    <cellStyle name="20% - Accent3 12" xfId="758"/>
    <cellStyle name="20% - Accent3 12 2" xfId="759"/>
    <cellStyle name="20% - Accent3 13" xfId="760"/>
    <cellStyle name="20% - Accent3 13 2" xfId="761"/>
    <cellStyle name="20% - Accent3 2" xfId="762"/>
    <cellStyle name="20% - Accent3 2 2" xfId="763"/>
    <cellStyle name="20% - Accent3 2 2 2" xfId="764"/>
    <cellStyle name="20% - Accent3 2 2 3" xfId="765"/>
    <cellStyle name="20% - Accent3 2 2 3 2" xfId="766"/>
    <cellStyle name="20% - Accent3 2 2 4" xfId="767"/>
    <cellStyle name="20% - Accent3 2 3" xfId="768"/>
    <cellStyle name="20% - Accent3 2 3 2" xfId="769"/>
    <cellStyle name="20% - Accent3 2 4" xfId="770"/>
    <cellStyle name="20% - Accent3 2 5" xfId="771"/>
    <cellStyle name="20% - Accent3 3" xfId="772"/>
    <cellStyle name="20% - Accent3 3 2" xfId="773"/>
    <cellStyle name="20% - Accent3 3 2 2" xfId="774"/>
    <cellStyle name="20% - Accent3 3 3" xfId="775"/>
    <cellStyle name="20% - Accent3 3 3 2" xfId="776"/>
    <cellStyle name="20% - Accent3 3 4" xfId="777"/>
    <cellStyle name="20% - Accent3 3 5" xfId="778"/>
    <cellStyle name="20% - Accent3 4" xfId="779"/>
    <cellStyle name="20% - Accent3 4 2" xfId="780"/>
    <cellStyle name="20% - Accent3 4 2 2" xfId="781"/>
    <cellStyle name="20% - Accent3 5" xfId="782"/>
    <cellStyle name="20% - Accent3 5 2" xfId="783"/>
    <cellStyle name="20% - Accent3 5 2 2" xfId="784"/>
    <cellStyle name="20% - Accent3 6" xfId="785"/>
    <cellStyle name="20% - Accent3 6 2" xfId="786"/>
    <cellStyle name="20% - Accent3 6 2 2" xfId="787"/>
    <cellStyle name="20% - Accent3 7" xfId="788"/>
    <cellStyle name="20% - Accent3 7 2" xfId="789"/>
    <cellStyle name="20% - Accent3 7 2 2" xfId="790"/>
    <cellStyle name="20% - Accent3 8" xfId="791"/>
    <cellStyle name="20% - Accent3 8 2" xfId="792"/>
    <cellStyle name="20% - Accent3 8 2 2" xfId="793"/>
    <cellStyle name="20% - Accent3 8 3" xfId="794"/>
    <cellStyle name="20% - Accent3 9" xfId="795"/>
    <cellStyle name="20% - Accent3 9 2" xfId="796"/>
    <cellStyle name="20% - Accent4" xfId="4" builtinId="42" customBuiltin="1"/>
    <cellStyle name="20% - Accent4 10" xfId="797"/>
    <cellStyle name="20% - Accent4 10 2" xfId="798"/>
    <cellStyle name="20% - Accent4 11" xfId="799"/>
    <cellStyle name="20% - Accent4 11 2" xfId="800"/>
    <cellStyle name="20% - Accent4 12" xfId="801"/>
    <cellStyle name="20% - Accent4 12 2" xfId="802"/>
    <cellStyle name="20% - Accent4 13" xfId="803"/>
    <cellStyle name="20% - Accent4 13 2" xfId="804"/>
    <cellStyle name="20% - Accent4 14" xfId="805"/>
    <cellStyle name="20% - Accent4 2" xfId="806"/>
    <cellStyle name="20% - Accent4 2 2" xfId="807"/>
    <cellStyle name="20% - Accent4 2 2 2" xfId="808"/>
    <cellStyle name="20% - Accent4 2 2 3" xfId="809"/>
    <cellStyle name="20% - Accent4 2 2 3 2" xfId="810"/>
    <cellStyle name="20% - Accent4 2 2 4" xfId="811"/>
    <cellStyle name="20% - Accent4 2 3" xfId="812"/>
    <cellStyle name="20% - Accent4 2 3 2" xfId="813"/>
    <cellStyle name="20% - Accent4 2 4" xfId="814"/>
    <cellStyle name="20% - Accent4 2 5" xfId="815"/>
    <cellStyle name="20% - Accent4 3" xfId="816"/>
    <cellStyle name="20% - Accent4 3 2" xfId="817"/>
    <cellStyle name="20% - Accent4 3 2 2" xfId="818"/>
    <cellStyle name="20% - Accent4 3 3" xfId="819"/>
    <cellStyle name="20% - Accent4 3 3 2" xfId="820"/>
    <cellStyle name="20% - Accent4 3 4" xfId="821"/>
    <cellStyle name="20% - Accent4 3 5" xfId="822"/>
    <cellStyle name="20% - Accent4 4" xfId="823"/>
    <cellStyle name="20% - Accent4 4 2" xfId="824"/>
    <cellStyle name="20% - Accent4 4 2 2" xfId="825"/>
    <cellStyle name="20% - Accent4 5" xfId="826"/>
    <cellStyle name="20% - Accent4 5 2" xfId="827"/>
    <cellStyle name="20% - Accent4 5 2 2" xfId="828"/>
    <cellStyle name="20% - Accent4 6" xfId="829"/>
    <cellStyle name="20% - Accent4 6 2" xfId="830"/>
    <cellStyle name="20% - Accent4 6 2 2" xfId="831"/>
    <cellStyle name="20% - Accent4 7" xfId="832"/>
    <cellStyle name="20% - Accent4 7 2" xfId="833"/>
    <cellStyle name="20% - Accent4 7 2 2" xfId="834"/>
    <cellStyle name="20% - Accent4 8" xfId="835"/>
    <cellStyle name="20% - Accent4 8 2" xfId="836"/>
    <cellStyle name="20% - Accent4 8 2 2" xfId="837"/>
    <cellStyle name="20% - Accent4 8 3" xfId="838"/>
    <cellStyle name="20% - Accent4 9" xfId="839"/>
    <cellStyle name="20% - Accent4 9 2" xfId="840"/>
    <cellStyle name="20% - Accent5" xfId="5" builtinId="46" customBuiltin="1"/>
    <cellStyle name="20% - Accent5 10" xfId="841"/>
    <cellStyle name="20% - Accent5 10 2" xfId="842"/>
    <cellStyle name="20% - Accent5 11" xfId="843"/>
    <cellStyle name="20% - Accent5 11 2" xfId="844"/>
    <cellStyle name="20% - Accent5 12" xfId="845"/>
    <cellStyle name="20% - Accent5 12 2" xfId="846"/>
    <cellStyle name="20% - Accent5 13" xfId="847"/>
    <cellStyle name="20% - Accent5 13 2" xfId="848"/>
    <cellStyle name="20% - Accent5 2" xfId="849"/>
    <cellStyle name="20% - Accent5 2 2" xfId="850"/>
    <cellStyle name="20% - Accent5 2 2 2" xfId="851"/>
    <cellStyle name="20% - Accent5 2 2 3" xfId="852"/>
    <cellStyle name="20% - Accent5 2 3" xfId="853"/>
    <cellStyle name="20% - Accent5 2 4" xfId="854"/>
    <cellStyle name="20% - Accent5 3" xfId="855"/>
    <cellStyle name="20% - Accent5 3 2" xfId="856"/>
    <cellStyle name="20% - Accent5 3 2 2" xfId="857"/>
    <cellStyle name="20% - Accent5 3 3" xfId="858"/>
    <cellStyle name="20% - Accent5 3 3 2" xfId="859"/>
    <cellStyle name="20% - Accent5 3 4" xfId="860"/>
    <cellStyle name="20% - Accent5 3 5" xfId="861"/>
    <cellStyle name="20% - Accent5 4" xfId="862"/>
    <cellStyle name="20% - Accent5 4 2" xfId="863"/>
    <cellStyle name="20% - Accent5 4 2 2" xfId="864"/>
    <cellStyle name="20% - Accent5 5" xfId="865"/>
    <cellStyle name="20% - Accent5 5 2" xfId="866"/>
    <cellStyle name="20% - Accent5 5 2 2" xfId="867"/>
    <cellStyle name="20% - Accent5 6" xfId="868"/>
    <cellStyle name="20% - Accent5 6 2" xfId="869"/>
    <cellStyle name="20% - Accent5 6 2 2" xfId="870"/>
    <cellStyle name="20% - Accent5 7" xfId="871"/>
    <cellStyle name="20% - Accent5 7 2" xfId="872"/>
    <cellStyle name="20% - Accent5 8" xfId="873"/>
    <cellStyle name="20% - Accent5 8 2" xfId="874"/>
    <cellStyle name="20% - Accent5 9" xfId="875"/>
    <cellStyle name="20% - Accent5 9 2" xfId="876"/>
    <cellStyle name="20% - Accent6" xfId="6" builtinId="50" customBuiltin="1"/>
    <cellStyle name="20% - Accent6 10" xfId="877"/>
    <cellStyle name="20% - Accent6 10 2" xfId="878"/>
    <cellStyle name="20% - Accent6 11" xfId="879"/>
    <cellStyle name="20% - Accent6 11 2" xfId="880"/>
    <cellStyle name="20% - Accent6 12" xfId="881"/>
    <cellStyle name="20% - Accent6 12 2" xfId="882"/>
    <cellStyle name="20% - Accent6 13" xfId="883"/>
    <cellStyle name="20% - Accent6 13 2" xfId="884"/>
    <cellStyle name="20% - Accent6 14" xfId="885"/>
    <cellStyle name="20% - Accent6 2" xfId="886"/>
    <cellStyle name="20% - Accent6 2 2" xfId="887"/>
    <cellStyle name="20% - Accent6 2 2 2" xfId="888"/>
    <cellStyle name="20% - Accent6 2 2 3" xfId="889"/>
    <cellStyle name="20% - Accent6 2 3" xfId="890"/>
    <cellStyle name="20% - Accent6 2 4" xfId="891"/>
    <cellStyle name="20% - Accent6 3" xfId="892"/>
    <cellStyle name="20% - Accent6 3 2" xfId="893"/>
    <cellStyle name="20% - Accent6 3 2 2" xfId="894"/>
    <cellStyle name="20% - Accent6 3 3" xfId="895"/>
    <cellStyle name="20% - Accent6 3 3 2" xfId="896"/>
    <cellStyle name="20% - Accent6 3 4" xfId="897"/>
    <cellStyle name="20% - Accent6 3 5" xfId="898"/>
    <cellStyle name="20% - Accent6 4" xfId="899"/>
    <cellStyle name="20% - Accent6 4 2" xfId="900"/>
    <cellStyle name="20% - Accent6 4 2 2" xfId="901"/>
    <cellStyle name="20% - Accent6 5" xfId="902"/>
    <cellStyle name="20% - Accent6 5 2" xfId="903"/>
    <cellStyle name="20% - Accent6 5 2 2" xfId="904"/>
    <cellStyle name="20% - Accent6 6" xfId="905"/>
    <cellStyle name="20% - Accent6 6 2" xfId="906"/>
    <cellStyle name="20% - Accent6 6 2 2" xfId="907"/>
    <cellStyle name="20% - Accent6 7" xfId="908"/>
    <cellStyle name="20% - Accent6 7 2" xfId="909"/>
    <cellStyle name="20% - Accent6 8" xfId="910"/>
    <cellStyle name="20% - Accent6 8 2" xfId="911"/>
    <cellStyle name="20% - Accent6 9" xfId="912"/>
    <cellStyle name="20% - Accent6 9 2" xfId="913"/>
    <cellStyle name="40% - Accent1" xfId="7" builtinId="31" customBuiltin="1"/>
    <cellStyle name="40% - Accent1 10" xfId="914"/>
    <cellStyle name="40% - Accent1 10 2" xfId="915"/>
    <cellStyle name="40% - Accent1 11" xfId="916"/>
    <cellStyle name="40% - Accent1 11 2" xfId="917"/>
    <cellStyle name="40% - Accent1 12" xfId="918"/>
    <cellStyle name="40% - Accent1 12 2" xfId="919"/>
    <cellStyle name="40% - Accent1 13" xfId="920"/>
    <cellStyle name="40% - Accent1 13 2" xfId="921"/>
    <cellStyle name="40% - Accent1 14" xfId="922"/>
    <cellStyle name="40% - Accent1 2" xfId="923"/>
    <cellStyle name="40% - Accent1 2 2" xfId="924"/>
    <cellStyle name="40% - Accent1 2 2 2" xfId="925"/>
    <cellStyle name="40% - Accent1 2 2 3" xfId="926"/>
    <cellStyle name="40% - Accent1 2 2 3 2" xfId="927"/>
    <cellStyle name="40% - Accent1 2 2 4" xfId="928"/>
    <cellStyle name="40% - Accent1 2 3" xfId="929"/>
    <cellStyle name="40% - Accent1 2 3 2" xfId="930"/>
    <cellStyle name="40% - Accent1 2 4" xfId="931"/>
    <cellStyle name="40% - Accent1 2 5" xfId="932"/>
    <cellStyle name="40% - Accent1 3" xfId="933"/>
    <cellStyle name="40% - Accent1 3 2" xfId="934"/>
    <cellStyle name="40% - Accent1 3 2 2" xfId="935"/>
    <cellStyle name="40% - Accent1 3 3" xfId="936"/>
    <cellStyle name="40% - Accent1 3 3 2" xfId="937"/>
    <cellStyle name="40% - Accent1 3 4" xfId="938"/>
    <cellStyle name="40% - Accent1 3 5" xfId="939"/>
    <cellStyle name="40% - Accent1 4" xfId="940"/>
    <cellStyle name="40% - Accent1 4 2" xfId="941"/>
    <cellStyle name="40% - Accent1 4 2 2" xfId="942"/>
    <cellStyle name="40% - Accent1 5" xfId="943"/>
    <cellStyle name="40% - Accent1 5 2" xfId="944"/>
    <cellStyle name="40% - Accent1 5 2 2" xfId="945"/>
    <cellStyle name="40% - Accent1 6" xfId="946"/>
    <cellStyle name="40% - Accent1 6 2" xfId="947"/>
    <cellStyle name="40% - Accent1 6 2 2" xfId="948"/>
    <cellStyle name="40% - Accent1 7" xfId="949"/>
    <cellStyle name="40% - Accent1 7 2" xfId="950"/>
    <cellStyle name="40% - Accent1 7 2 2" xfId="951"/>
    <cellStyle name="40% - Accent1 8" xfId="952"/>
    <cellStyle name="40% - Accent1 8 2" xfId="953"/>
    <cellStyle name="40% - Accent1 8 2 2" xfId="954"/>
    <cellStyle name="40% - Accent1 8 3" xfId="955"/>
    <cellStyle name="40% - Accent1 9" xfId="956"/>
    <cellStyle name="40% - Accent1 9 2" xfId="957"/>
    <cellStyle name="40% - Accent2" xfId="8" builtinId="35" customBuiltin="1"/>
    <cellStyle name="40% - Accent2 10" xfId="958"/>
    <cellStyle name="40% - Accent2 10 2" xfId="959"/>
    <cellStyle name="40% - Accent2 11" xfId="960"/>
    <cellStyle name="40% - Accent2 11 2" xfId="961"/>
    <cellStyle name="40% - Accent2 12" xfId="962"/>
    <cellStyle name="40% - Accent2 12 2" xfId="963"/>
    <cellStyle name="40% - Accent2 13" xfId="964"/>
    <cellStyle name="40% - Accent2 13 2" xfId="965"/>
    <cellStyle name="40% - Accent2 2" xfId="966"/>
    <cellStyle name="40% - Accent2 2 2" xfId="967"/>
    <cellStyle name="40% - Accent2 2 2 2" xfId="968"/>
    <cellStyle name="40% - Accent2 2 2 3" xfId="969"/>
    <cellStyle name="40% - Accent2 2 3" xfId="970"/>
    <cellStyle name="40% - Accent2 2 4" xfId="971"/>
    <cellStyle name="40% - Accent2 3" xfId="972"/>
    <cellStyle name="40% - Accent2 3 2" xfId="973"/>
    <cellStyle name="40% - Accent2 3 2 2" xfId="974"/>
    <cellStyle name="40% - Accent2 3 3" xfId="975"/>
    <cellStyle name="40% - Accent2 3 3 2" xfId="976"/>
    <cellStyle name="40% - Accent2 3 4" xfId="977"/>
    <cellStyle name="40% - Accent2 3 5" xfId="978"/>
    <cellStyle name="40% - Accent2 4" xfId="979"/>
    <cellStyle name="40% - Accent2 4 2" xfId="980"/>
    <cellStyle name="40% - Accent2 4 2 2" xfId="981"/>
    <cellStyle name="40% - Accent2 5" xfId="982"/>
    <cellStyle name="40% - Accent2 5 2" xfId="983"/>
    <cellStyle name="40% - Accent2 5 2 2" xfId="984"/>
    <cellStyle name="40% - Accent2 6" xfId="985"/>
    <cellStyle name="40% - Accent2 6 2" xfId="986"/>
    <cellStyle name="40% - Accent2 6 2 2" xfId="987"/>
    <cellStyle name="40% - Accent2 7" xfId="988"/>
    <cellStyle name="40% - Accent2 7 2" xfId="989"/>
    <cellStyle name="40% - Accent2 8" xfId="990"/>
    <cellStyle name="40% - Accent2 8 2" xfId="991"/>
    <cellStyle name="40% - Accent2 9" xfId="992"/>
    <cellStyle name="40% - Accent2 9 2" xfId="993"/>
    <cellStyle name="40% - Accent3" xfId="9" builtinId="39" customBuiltin="1"/>
    <cellStyle name="40% - Accent3 10" xfId="994"/>
    <cellStyle name="40% - Accent3 10 2" xfId="995"/>
    <cellStyle name="40% - Accent3 11" xfId="996"/>
    <cellStyle name="40% - Accent3 11 2" xfId="997"/>
    <cellStyle name="40% - Accent3 12" xfId="998"/>
    <cellStyle name="40% - Accent3 12 2" xfId="999"/>
    <cellStyle name="40% - Accent3 13" xfId="1000"/>
    <cellStyle name="40% - Accent3 13 2" xfId="1001"/>
    <cellStyle name="40% - Accent3 2" xfId="1002"/>
    <cellStyle name="40% - Accent3 2 2" xfId="1003"/>
    <cellStyle name="40% - Accent3 2 2 2" xfId="1004"/>
    <cellStyle name="40% - Accent3 2 2 3" xfId="1005"/>
    <cellStyle name="40% - Accent3 2 2 3 2" xfId="1006"/>
    <cellStyle name="40% - Accent3 2 2 4" xfId="1007"/>
    <cellStyle name="40% - Accent3 2 3" xfId="1008"/>
    <cellStyle name="40% - Accent3 2 3 2" xfId="1009"/>
    <cellStyle name="40% - Accent3 2 4" xfId="1010"/>
    <cellStyle name="40% - Accent3 2 5" xfId="1011"/>
    <cellStyle name="40% - Accent3 3" xfId="1012"/>
    <cellStyle name="40% - Accent3 3 2" xfId="1013"/>
    <cellStyle name="40% - Accent3 3 2 2" xfId="1014"/>
    <cellStyle name="40% - Accent3 3 3" xfId="1015"/>
    <cellStyle name="40% - Accent3 3 3 2" xfId="1016"/>
    <cellStyle name="40% - Accent3 3 4" xfId="1017"/>
    <cellStyle name="40% - Accent3 3 5" xfId="1018"/>
    <cellStyle name="40% - Accent3 4" xfId="1019"/>
    <cellStyle name="40% - Accent3 4 2" xfId="1020"/>
    <cellStyle name="40% - Accent3 4 2 2" xfId="1021"/>
    <cellStyle name="40% - Accent3 5" xfId="1022"/>
    <cellStyle name="40% - Accent3 5 2" xfId="1023"/>
    <cellStyle name="40% - Accent3 5 2 2" xfId="1024"/>
    <cellStyle name="40% - Accent3 6" xfId="1025"/>
    <cellStyle name="40% - Accent3 6 2" xfId="1026"/>
    <cellStyle name="40% - Accent3 6 2 2" xfId="1027"/>
    <cellStyle name="40% - Accent3 7" xfId="1028"/>
    <cellStyle name="40% - Accent3 7 2" xfId="1029"/>
    <cellStyle name="40% - Accent3 7 2 2" xfId="1030"/>
    <cellStyle name="40% - Accent3 8" xfId="1031"/>
    <cellStyle name="40% - Accent3 8 2" xfId="1032"/>
    <cellStyle name="40% - Accent3 8 2 2" xfId="1033"/>
    <cellStyle name="40% - Accent3 8 3" xfId="1034"/>
    <cellStyle name="40% - Accent3 9" xfId="1035"/>
    <cellStyle name="40% - Accent3 9 2" xfId="1036"/>
    <cellStyle name="40% - Accent4" xfId="10" builtinId="43" customBuiltin="1"/>
    <cellStyle name="40% - Accent4 10" xfId="1037"/>
    <cellStyle name="40% - Accent4 10 2" xfId="1038"/>
    <cellStyle name="40% - Accent4 11" xfId="1039"/>
    <cellStyle name="40% - Accent4 11 2" xfId="1040"/>
    <cellStyle name="40% - Accent4 12" xfId="1041"/>
    <cellStyle name="40% - Accent4 12 2" xfId="1042"/>
    <cellStyle name="40% - Accent4 13" xfId="1043"/>
    <cellStyle name="40% - Accent4 13 2" xfId="1044"/>
    <cellStyle name="40% - Accent4 14" xfId="1045"/>
    <cellStyle name="40% - Accent4 2" xfId="1046"/>
    <cellStyle name="40% - Accent4 2 2" xfId="1047"/>
    <cellStyle name="40% - Accent4 2 2 2" xfId="1048"/>
    <cellStyle name="40% - Accent4 2 2 3" xfId="1049"/>
    <cellStyle name="40% - Accent4 2 2 3 2" xfId="1050"/>
    <cellStyle name="40% - Accent4 2 2 4" xfId="1051"/>
    <cellStyle name="40% - Accent4 2 3" xfId="1052"/>
    <cellStyle name="40% - Accent4 2 3 2" xfId="1053"/>
    <cellStyle name="40% - Accent4 2 4" xfId="1054"/>
    <cellStyle name="40% - Accent4 2 5" xfId="1055"/>
    <cellStyle name="40% - Accent4 3" xfId="1056"/>
    <cellStyle name="40% - Accent4 3 2" xfId="1057"/>
    <cellStyle name="40% - Accent4 3 2 2" xfId="1058"/>
    <cellStyle name="40% - Accent4 3 3" xfId="1059"/>
    <cellStyle name="40% - Accent4 3 3 2" xfId="1060"/>
    <cellStyle name="40% - Accent4 3 4" xfId="1061"/>
    <cellStyle name="40% - Accent4 3 5" xfId="1062"/>
    <cellStyle name="40% - Accent4 4" xfId="1063"/>
    <cellStyle name="40% - Accent4 4 2" xfId="1064"/>
    <cellStyle name="40% - Accent4 4 2 2" xfId="1065"/>
    <cellStyle name="40% - Accent4 5" xfId="1066"/>
    <cellStyle name="40% - Accent4 5 2" xfId="1067"/>
    <cellStyle name="40% - Accent4 5 2 2" xfId="1068"/>
    <cellStyle name="40% - Accent4 6" xfId="1069"/>
    <cellStyle name="40% - Accent4 6 2" xfId="1070"/>
    <cellStyle name="40% - Accent4 6 2 2" xfId="1071"/>
    <cellStyle name="40% - Accent4 7" xfId="1072"/>
    <cellStyle name="40% - Accent4 7 2" xfId="1073"/>
    <cellStyle name="40% - Accent4 7 2 2" xfId="1074"/>
    <cellStyle name="40% - Accent4 8" xfId="1075"/>
    <cellStyle name="40% - Accent4 8 2" xfId="1076"/>
    <cellStyle name="40% - Accent4 8 2 2" xfId="1077"/>
    <cellStyle name="40% - Accent4 8 3" xfId="1078"/>
    <cellStyle name="40% - Accent4 9" xfId="1079"/>
    <cellStyle name="40% - Accent4 9 2" xfId="1080"/>
    <cellStyle name="40% - Accent5" xfId="11" builtinId="47" customBuiltin="1"/>
    <cellStyle name="40% - Accent5 10" xfId="1081"/>
    <cellStyle name="40% - Accent5 10 2" xfId="1082"/>
    <cellStyle name="40% - Accent5 11" xfId="1083"/>
    <cellStyle name="40% - Accent5 11 2" xfId="1084"/>
    <cellStyle name="40% - Accent5 12" xfId="1085"/>
    <cellStyle name="40% - Accent5 12 2" xfId="1086"/>
    <cellStyle name="40% - Accent5 13" xfId="1087"/>
    <cellStyle name="40% - Accent5 13 2" xfId="1088"/>
    <cellStyle name="40% - Accent5 14" xfId="1089"/>
    <cellStyle name="40% - Accent5 2" xfId="1090"/>
    <cellStyle name="40% - Accent5 2 2" xfId="1091"/>
    <cellStyle name="40% - Accent5 2 2 2" xfId="1092"/>
    <cellStyle name="40% - Accent5 2 2 3" xfId="1093"/>
    <cellStyle name="40% - Accent5 2 3" xfId="1094"/>
    <cellStyle name="40% - Accent5 2 4" xfId="1095"/>
    <cellStyle name="40% - Accent5 3" xfId="1096"/>
    <cellStyle name="40% - Accent5 3 2" xfId="1097"/>
    <cellStyle name="40% - Accent5 3 2 2" xfId="1098"/>
    <cellStyle name="40% - Accent5 3 3" xfId="1099"/>
    <cellStyle name="40% - Accent5 3 3 2" xfId="1100"/>
    <cellStyle name="40% - Accent5 3 4" xfId="1101"/>
    <cellStyle name="40% - Accent5 3 5" xfId="1102"/>
    <cellStyle name="40% - Accent5 4" xfId="1103"/>
    <cellStyle name="40% - Accent5 4 2" xfId="1104"/>
    <cellStyle name="40% - Accent5 4 2 2" xfId="1105"/>
    <cellStyle name="40% - Accent5 5" xfId="1106"/>
    <cellStyle name="40% - Accent5 5 2" xfId="1107"/>
    <cellStyle name="40% - Accent5 5 2 2" xfId="1108"/>
    <cellStyle name="40% - Accent5 6" xfId="1109"/>
    <cellStyle name="40% - Accent5 6 2" xfId="1110"/>
    <cellStyle name="40% - Accent5 6 2 2" xfId="1111"/>
    <cellStyle name="40% - Accent5 7" xfId="1112"/>
    <cellStyle name="40% - Accent5 7 2" xfId="1113"/>
    <cellStyle name="40% - Accent5 8" xfId="1114"/>
    <cellStyle name="40% - Accent5 8 2" xfId="1115"/>
    <cellStyle name="40% - Accent5 9" xfId="1116"/>
    <cellStyle name="40% - Accent5 9 2" xfId="1117"/>
    <cellStyle name="40% - Accent6" xfId="12" builtinId="51" customBuiltin="1"/>
    <cellStyle name="40% - Accent6 10" xfId="1118"/>
    <cellStyle name="40% - Accent6 10 2" xfId="1119"/>
    <cellStyle name="40% - Accent6 11" xfId="1120"/>
    <cellStyle name="40% - Accent6 11 2" xfId="1121"/>
    <cellStyle name="40% - Accent6 12" xfId="1122"/>
    <cellStyle name="40% - Accent6 12 2" xfId="1123"/>
    <cellStyle name="40% - Accent6 13" xfId="1124"/>
    <cellStyle name="40% - Accent6 13 2" xfId="1125"/>
    <cellStyle name="40% - Accent6 14" xfId="1126"/>
    <cellStyle name="40% - Accent6 2" xfId="1127"/>
    <cellStyle name="40% - Accent6 2 2" xfId="1128"/>
    <cellStyle name="40% - Accent6 2 2 2" xfId="1129"/>
    <cellStyle name="40% - Accent6 2 2 3" xfId="1130"/>
    <cellStyle name="40% - Accent6 2 2 3 2" xfId="1131"/>
    <cellStyle name="40% - Accent6 2 2 4" xfId="1132"/>
    <cellStyle name="40% - Accent6 2 3" xfId="1133"/>
    <cellStyle name="40% - Accent6 2 3 2" xfId="1134"/>
    <cellStyle name="40% - Accent6 2 4" xfId="1135"/>
    <cellStyle name="40% - Accent6 2 5" xfId="1136"/>
    <cellStyle name="40% - Accent6 3" xfId="1137"/>
    <cellStyle name="40% - Accent6 3 2" xfId="1138"/>
    <cellStyle name="40% - Accent6 3 2 2" xfId="1139"/>
    <cellStyle name="40% - Accent6 3 3" xfId="1140"/>
    <cellStyle name="40% - Accent6 3 3 2" xfId="1141"/>
    <cellStyle name="40% - Accent6 3 4" xfId="1142"/>
    <cellStyle name="40% - Accent6 3 5" xfId="1143"/>
    <cellStyle name="40% - Accent6 4" xfId="1144"/>
    <cellStyle name="40% - Accent6 4 2" xfId="1145"/>
    <cellStyle name="40% - Accent6 4 2 2" xfId="1146"/>
    <cellStyle name="40% - Accent6 5" xfId="1147"/>
    <cellStyle name="40% - Accent6 5 2" xfId="1148"/>
    <cellStyle name="40% - Accent6 5 2 2" xfId="1149"/>
    <cellStyle name="40% - Accent6 6" xfId="1150"/>
    <cellStyle name="40% - Accent6 6 2" xfId="1151"/>
    <cellStyle name="40% - Accent6 6 2 2" xfId="1152"/>
    <cellStyle name="40% - Accent6 7" xfId="1153"/>
    <cellStyle name="40% - Accent6 7 2" xfId="1154"/>
    <cellStyle name="40% - Accent6 7 2 2" xfId="1155"/>
    <cellStyle name="40% - Accent6 8" xfId="1156"/>
    <cellStyle name="40% - Accent6 8 2" xfId="1157"/>
    <cellStyle name="40% - Accent6 8 2 2" xfId="1158"/>
    <cellStyle name="40% - Accent6 8 3" xfId="1159"/>
    <cellStyle name="40% - Accent6 9" xfId="1160"/>
    <cellStyle name="40% - Accent6 9 2" xfId="1161"/>
    <cellStyle name="60% - Accent1" xfId="13" builtinId="32" customBuiltin="1"/>
    <cellStyle name="60% - Accent1 10" xfId="1162"/>
    <cellStyle name="60% - Accent1 11" xfId="1163"/>
    <cellStyle name="60% - Accent1 12" xfId="1164"/>
    <cellStyle name="60% - Accent1 13" xfId="1165"/>
    <cellStyle name="60% - Accent1 14" xfId="1166"/>
    <cellStyle name="60% - Accent1 2" xfId="1167"/>
    <cellStyle name="60% - Accent1 2 2" xfId="1168"/>
    <cellStyle name="60% - Accent1 2 2 2" xfId="1169"/>
    <cellStyle name="60% - Accent1 3" xfId="1170"/>
    <cellStyle name="60% - Accent1 3 2" xfId="1171"/>
    <cellStyle name="60% - Accent1 3 3" xfId="1172"/>
    <cellStyle name="60% - Accent1 4" xfId="1173"/>
    <cellStyle name="60% - Accent1 4 2" xfId="1174"/>
    <cellStyle name="60% - Accent1 5" xfId="1175"/>
    <cellStyle name="60% - Accent1 5 2" xfId="1176"/>
    <cellStyle name="60% - Accent1 6" xfId="1177"/>
    <cellStyle name="60% - Accent1 6 2" xfId="1178"/>
    <cellStyle name="60% - Accent1 7" xfId="1179"/>
    <cellStyle name="60% - Accent1 7 2" xfId="1180"/>
    <cellStyle name="60% - Accent1 8" xfId="1181"/>
    <cellStyle name="60% - Accent1 8 2" xfId="1182"/>
    <cellStyle name="60% - Accent1 9" xfId="1183"/>
    <cellStyle name="60% - Accent2" xfId="14" builtinId="36" customBuiltin="1"/>
    <cellStyle name="60% - Accent2 10" xfId="1184"/>
    <cellStyle name="60% - Accent2 11" xfId="1185"/>
    <cellStyle name="60% - Accent2 12" xfId="1186"/>
    <cellStyle name="60% - Accent2 13" xfId="1187"/>
    <cellStyle name="60% - Accent2 14" xfId="1188"/>
    <cellStyle name="60% - Accent2 2" xfId="1189"/>
    <cellStyle name="60% - Accent2 2 2" xfId="1190"/>
    <cellStyle name="60% - Accent2 3" xfId="1191"/>
    <cellStyle name="60% - Accent2 3 2" xfId="1192"/>
    <cellStyle name="60% - Accent2 3 3" xfId="1193"/>
    <cellStyle name="60% - Accent2 4" xfId="1194"/>
    <cellStyle name="60% - Accent2 4 2" xfId="1195"/>
    <cellStyle name="60% - Accent2 5" xfId="1196"/>
    <cellStyle name="60% - Accent2 5 2" xfId="1197"/>
    <cellStyle name="60% - Accent2 6" xfId="1198"/>
    <cellStyle name="60% - Accent2 6 2" xfId="1199"/>
    <cellStyle name="60% - Accent2 7" xfId="1200"/>
    <cellStyle name="60% - Accent2 8" xfId="1201"/>
    <cellStyle name="60% - Accent2 9" xfId="1202"/>
    <cellStyle name="60% - Accent3" xfId="15" builtinId="40" customBuiltin="1"/>
    <cellStyle name="60% - Accent3 10" xfId="1203"/>
    <cellStyle name="60% - Accent3 11" xfId="1204"/>
    <cellStyle name="60% - Accent3 12" xfId="1205"/>
    <cellStyle name="60% - Accent3 13" xfId="1206"/>
    <cellStyle name="60% - Accent3 14" xfId="1207"/>
    <cellStyle name="60% - Accent3 2" xfId="1208"/>
    <cellStyle name="60% - Accent3 2 2" xfId="1209"/>
    <cellStyle name="60% - Accent3 2 2 2" xfId="1210"/>
    <cellStyle name="60% - Accent3 3" xfId="1211"/>
    <cellStyle name="60% - Accent3 3 2" xfId="1212"/>
    <cellStyle name="60% - Accent3 3 3" xfId="1213"/>
    <cellStyle name="60% - Accent3 4" xfId="1214"/>
    <cellStyle name="60% - Accent3 4 2" xfId="1215"/>
    <cellStyle name="60% - Accent3 5" xfId="1216"/>
    <cellStyle name="60% - Accent3 5 2" xfId="1217"/>
    <cellStyle name="60% - Accent3 6" xfId="1218"/>
    <cellStyle name="60% - Accent3 6 2" xfId="1219"/>
    <cellStyle name="60% - Accent3 7" xfId="1220"/>
    <cellStyle name="60% - Accent3 7 2" xfId="1221"/>
    <cellStyle name="60% - Accent3 8" xfId="1222"/>
    <cellStyle name="60% - Accent3 8 2" xfId="1223"/>
    <cellStyle name="60% - Accent3 9" xfId="1224"/>
    <cellStyle name="60% - Accent4" xfId="16" builtinId="44" customBuiltin="1"/>
    <cellStyle name="60% - Accent4 10" xfId="1225"/>
    <cellStyle name="60% - Accent4 11" xfId="1226"/>
    <cellStyle name="60% - Accent4 12" xfId="1227"/>
    <cellStyle name="60% - Accent4 13" xfId="1228"/>
    <cellStyle name="60% - Accent4 14" xfId="1229"/>
    <cellStyle name="60% - Accent4 2" xfId="1230"/>
    <cellStyle name="60% - Accent4 2 2" xfId="1231"/>
    <cellStyle name="60% - Accent4 2 2 2" xfId="1232"/>
    <cellStyle name="60% - Accent4 3" xfId="1233"/>
    <cellStyle name="60% - Accent4 3 2" xfId="1234"/>
    <cellStyle name="60% - Accent4 3 3" xfId="1235"/>
    <cellStyle name="60% - Accent4 4" xfId="1236"/>
    <cellStyle name="60% - Accent4 4 2" xfId="1237"/>
    <cellStyle name="60% - Accent4 5" xfId="1238"/>
    <cellStyle name="60% - Accent4 5 2" xfId="1239"/>
    <cellStyle name="60% - Accent4 6" xfId="1240"/>
    <cellStyle name="60% - Accent4 6 2" xfId="1241"/>
    <cellStyle name="60% - Accent4 7" xfId="1242"/>
    <cellStyle name="60% - Accent4 7 2" xfId="1243"/>
    <cellStyle name="60% - Accent4 8" xfId="1244"/>
    <cellStyle name="60% - Accent4 8 2" xfId="1245"/>
    <cellStyle name="60% - Accent4 9" xfId="1246"/>
    <cellStyle name="60% - Accent5" xfId="17" builtinId="48" customBuiltin="1"/>
    <cellStyle name="60% - Accent5 10" xfId="1247"/>
    <cellStyle name="60% - Accent5 11" xfId="1248"/>
    <cellStyle name="60% - Accent5 12" xfId="1249"/>
    <cellStyle name="60% - Accent5 13" xfId="1250"/>
    <cellStyle name="60% - Accent5 14" xfId="1251"/>
    <cellStyle name="60% - Accent5 2" xfId="1252"/>
    <cellStyle name="60% - Accent5 2 2" xfId="1253"/>
    <cellStyle name="60% - Accent5 3" xfId="1254"/>
    <cellStyle name="60% - Accent5 3 2" xfId="1255"/>
    <cellStyle name="60% - Accent5 3 3" xfId="1256"/>
    <cellStyle name="60% - Accent5 4" xfId="1257"/>
    <cellStyle name="60% - Accent5 4 2" xfId="1258"/>
    <cellStyle name="60% - Accent5 5" xfId="1259"/>
    <cellStyle name="60% - Accent5 5 2" xfId="1260"/>
    <cellStyle name="60% - Accent5 6" xfId="1261"/>
    <cellStyle name="60% - Accent5 6 2" xfId="1262"/>
    <cellStyle name="60% - Accent5 7" xfId="1263"/>
    <cellStyle name="60% - Accent5 8" xfId="1264"/>
    <cellStyle name="60% - Accent5 9" xfId="1265"/>
    <cellStyle name="60% - Accent6" xfId="18" builtinId="52" customBuiltin="1"/>
    <cellStyle name="60% - Accent6 10" xfId="1266"/>
    <cellStyle name="60% - Accent6 11" xfId="1267"/>
    <cellStyle name="60% - Accent6 12" xfId="1268"/>
    <cellStyle name="60% - Accent6 13" xfId="1269"/>
    <cellStyle name="60% - Accent6 2" xfId="1270"/>
    <cellStyle name="60% - Accent6 2 2" xfId="1271"/>
    <cellStyle name="60% - Accent6 2 2 2" xfId="1272"/>
    <cellStyle name="60% - Accent6 3" xfId="1273"/>
    <cellStyle name="60% - Accent6 3 2" xfId="1274"/>
    <cellStyle name="60% - Accent6 3 3" xfId="1275"/>
    <cellStyle name="60% - Accent6 4" xfId="1276"/>
    <cellStyle name="60% - Accent6 4 2" xfId="1277"/>
    <cellStyle name="60% - Accent6 5" xfId="1278"/>
    <cellStyle name="60% - Accent6 5 2" xfId="1279"/>
    <cellStyle name="60% - Accent6 6" xfId="1280"/>
    <cellStyle name="60% - Accent6 6 2" xfId="1281"/>
    <cellStyle name="60% - Accent6 7" xfId="1282"/>
    <cellStyle name="60% - Accent6 7 2" xfId="1283"/>
    <cellStyle name="60% - Accent6 8" xfId="1284"/>
    <cellStyle name="60% - Accent6 8 2" xfId="1285"/>
    <cellStyle name="60% - Accent6 9" xfId="1286"/>
    <cellStyle name="Accent1" xfId="19" builtinId="29" customBuiltin="1"/>
    <cellStyle name="Accent1 10" xfId="1287"/>
    <cellStyle name="Accent1 11" xfId="1288"/>
    <cellStyle name="Accent1 12" xfId="1289"/>
    <cellStyle name="Accent1 13" xfId="1290"/>
    <cellStyle name="Accent1 14" xfId="1291"/>
    <cellStyle name="Accent1 2" xfId="1292"/>
    <cellStyle name="Accent1 2 2" xfId="1293"/>
    <cellStyle name="Accent1 2 2 2" xfId="1294"/>
    <cellStyle name="Accent1 3" xfId="1295"/>
    <cellStyle name="Accent1 3 2" xfId="1296"/>
    <cellStyle name="Accent1 3 3" xfId="1297"/>
    <cellStyle name="Accent1 4" xfId="1298"/>
    <cellStyle name="Accent1 4 2" xfId="1299"/>
    <cellStyle name="Accent1 5" xfId="1300"/>
    <cellStyle name="Accent1 5 2" xfId="1301"/>
    <cellStyle name="Accent1 6" xfId="1302"/>
    <cellStyle name="Accent1 6 2" xfId="1303"/>
    <cellStyle name="Accent1 7" xfId="1304"/>
    <cellStyle name="Accent1 7 2" xfId="1305"/>
    <cellStyle name="Accent1 8" xfId="1306"/>
    <cellStyle name="Accent1 8 2" xfId="1307"/>
    <cellStyle name="Accent1 9" xfId="1308"/>
    <cellStyle name="Accent2" xfId="20" builtinId="33" customBuiltin="1"/>
    <cellStyle name="Accent2 10" xfId="1309"/>
    <cellStyle name="Accent2 11" xfId="1310"/>
    <cellStyle name="Accent2 12" xfId="1311"/>
    <cellStyle name="Accent2 13" xfId="1312"/>
    <cellStyle name="Accent2 14" xfId="1313"/>
    <cellStyle name="Accent2 2" xfId="1314"/>
    <cellStyle name="Accent2 2 2" xfId="1315"/>
    <cellStyle name="Accent2 3" xfId="1316"/>
    <cellStyle name="Accent2 3 2" xfId="1317"/>
    <cellStyle name="Accent2 3 3" xfId="1318"/>
    <cellStyle name="Accent2 4" xfId="1319"/>
    <cellStyle name="Accent2 4 2" xfId="1320"/>
    <cellStyle name="Accent2 5" xfId="1321"/>
    <cellStyle name="Accent2 5 2" xfId="1322"/>
    <cellStyle name="Accent2 6" xfId="1323"/>
    <cellStyle name="Accent2 6 2" xfId="1324"/>
    <cellStyle name="Accent2 7" xfId="1325"/>
    <cellStyle name="Accent2 8" xfId="1326"/>
    <cellStyle name="Accent2 9" xfId="1327"/>
    <cellStyle name="Accent3" xfId="21" builtinId="37" customBuiltin="1"/>
    <cellStyle name="Accent3 10" xfId="1328"/>
    <cellStyle name="Accent3 11" xfId="1329"/>
    <cellStyle name="Accent3 12" xfId="1330"/>
    <cellStyle name="Accent3 13" xfId="1331"/>
    <cellStyle name="Accent3 14" xfId="1332"/>
    <cellStyle name="Accent3 2" xfId="1333"/>
    <cellStyle name="Accent3 2 2" xfId="1334"/>
    <cellStyle name="Accent3 3" xfId="1335"/>
    <cellStyle name="Accent3 3 2" xfId="1336"/>
    <cellStyle name="Accent3 3 3" xfId="1337"/>
    <cellStyle name="Accent3 4" xfId="1338"/>
    <cellStyle name="Accent3 4 2" xfId="1339"/>
    <cellStyle name="Accent3 5" xfId="1340"/>
    <cellStyle name="Accent3 5 2" xfId="1341"/>
    <cellStyle name="Accent3 6" xfId="1342"/>
    <cellStyle name="Accent3 6 2" xfId="1343"/>
    <cellStyle name="Accent3 7" xfId="1344"/>
    <cellStyle name="Accent3 8" xfId="1345"/>
    <cellStyle name="Accent3 9" xfId="1346"/>
    <cellStyle name="Accent4" xfId="22" builtinId="41" customBuiltin="1"/>
    <cellStyle name="Accent4 10" xfId="1347"/>
    <cellStyle name="Accent4 11" xfId="1348"/>
    <cellStyle name="Accent4 12" xfId="1349"/>
    <cellStyle name="Accent4 13" xfId="1350"/>
    <cellStyle name="Accent4 2" xfId="1351"/>
    <cellStyle name="Accent4 2 2" xfId="1352"/>
    <cellStyle name="Accent4 2 2 2" xfId="1353"/>
    <cellStyle name="Accent4 3" xfId="1354"/>
    <cellStyle name="Accent4 3 2" xfId="1355"/>
    <cellStyle name="Accent4 3 3" xfId="1356"/>
    <cellStyle name="Accent4 4" xfId="1357"/>
    <cellStyle name="Accent4 4 2" xfId="1358"/>
    <cellStyle name="Accent4 5" xfId="1359"/>
    <cellStyle name="Accent4 5 2" xfId="1360"/>
    <cellStyle name="Accent4 6" xfId="1361"/>
    <cellStyle name="Accent4 6 2" xfId="1362"/>
    <cellStyle name="Accent4 7" xfId="1363"/>
    <cellStyle name="Accent4 7 2" xfId="1364"/>
    <cellStyle name="Accent4 8" xfId="1365"/>
    <cellStyle name="Accent4 8 2" xfId="1366"/>
    <cellStyle name="Accent4 9" xfId="1367"/>
    <cellStyle name="Accent5" xfId="23" builtinId="45" customBuiltin="1"/>
    <cellStyle name="Accent5 10" xfId="1368"/>
    <cellStyle name="Accent5 11" xfId="1369"/>
    <cellStyle name="Accent5 12" xfId="1370"/>
    <cellStyle name="Accent5 13" xfId="1371"/>
    <cellStyle name="Accent5 2" xfId="1372"/>
    <cellStyle name="Accent5 2 2" xfId="1373"/>
    <cellStyle name="Accent5 3" xfId="1374"/>
    <cellStyle name="Accent5 3 2" xfId="1375"/>
    <cellStyle name="Accent5 3 3" xfId="1376"/>
    <cellStyle name="Accent5 4" xfId="1377"/>
    <cellStyle name="Accent5 4 2" xfId="1378"/>
    <cellStyle name="Accent5 5" xfId="1379"/>
    <cellStyle name="Accent5 5 2" xfId="1380"/>
    <cellStyle name="Accent5 6" xfId="1381"/>
    <cellStyle name="Accent5 6 2" xfId="1382"/>
    <cellStyle name="Accent5 7" xfId="1383"/>
    <cellStyle name="Accent5 8" xfId="1384"/>
    <cellStyle name="Accent5 9" xfId="1385"/>
    <cellStyle name="Accent6" xfId="24" builtinId="49" customBuiltin="1"/>
    <cellStyle name="Accent6 10" xfId="1386"/>
    <cellStyle name="Accent6 11" xfId="1387"/>
    <cellStyle name="Accent6 12" xfId="1388"/>
    <cellStyle name="Accent6 13" xfId="1389"/>
    <cellStyle name="Accent6 14" xfId="1390"/>
    <cellStyle name="Accent6 2" xfId="1391"/>
    <cellStyle name="Accent6 2 2" xfId="1392"/>
    <cellStyle name="Accent6 3" xfId="1393"/>
    <cellStyle name="Accent6 3 2" xfId="1394"/>
    <cellStyle name="Accent6 3 3" xfId="1395"/>
    <cellStyle name="Accent6 4" xfId="1396"/>
    <cellStyle name="Accent6 4 2" xfId="1397"/>
    <cellStyle name="Accent6 5" xfId="1398"/>
    <cellStyle name="Accent6 5 2" xfId="1399"/>
    <cellStyle name="Accent6 6" xfId="1400"/>
    <cellStyle name="Accent6 6 2" xfId="1401"/>
    <cellStyle name="Accent6 7" xfId="1402"/>
    <cellStyle name="Accent6 8" xfId="1403"/>
    <cellStyle name="Accent6 9" xfId="1404"/>
    <cellStyle name="Bad" xfId="25" builtinId="27" customBuiltin="1"/>
    <cellStyle name="Bad 10" xfId="1405"/>
    <cellStyle name="Bad 11" xfId="1406"/>
    <cellStyle name="Bad 12" xfId="1407"/>
    <cellStyle name="Bad 13" xfId="1408"/>
    <cellStyle name="Bad 14" xfId="1409"/>
    <cellStyle name="Bad 2" xfId="1410"/>
    <cellStyle name="Bad 2 2" xfId="1411"/>
    <cellStyle name="Bad 2 2 2" xfId="1412"/>
    <cellStyle name="Bad 3" xfId="1413"/>
    <cellStyle name="Bad 3 2" xfId="1414"/>
    <cellStyle name="Bad 3 3" xfId="1415"/>
    <cellStyle name="Bad 4" xfId="1416"/>
    <cellStyle name="Bad 4 2" xfId="1417"/>
    <cellStyle name="Bad 5" xfId="1418"/>
    <cellStyle name="Bad 5 2" xfId="1419"/>
    <cellStyle name="Bad 6" xfId="1420"/>
    <cellStyle name="Bad 6 2" xfId="1421"/>
    <cellStyle name="Bad 7" xfId="1422"/>
    <cellStyle name="Bad 7 2" xfId="1423"/>
    <cellStyle name="Bad 8" xfId="1424"/>
    <cellStyle name="Bad 9" xfId="1425"/>
    <cellStyle name="Basic" xfId="1426"/>
    <cellStyle name="Basic - Style1" xfId="1427"/>
    <cellStyle name="Border Heavy" xfId="1428"/>
    <cellStyle name="Border Thin" xfId="1429"/>
    <cellStyle name="C00A" xfId="1430"/>
    <cellStyle name="C00B" xfId="1431"/>
    <cellStyle name="C00L" xfId="1432"/>
    <cellStyle name="C01A" xfId="1433"/>
    <cellStyle name="C01B" xfId="1434"/>
    <cellStyle name="C01B 2" xfId="1435"/>
    <cellStyle name="C01H" xfId="1436"/>
    <cellStyle name="C01L" xfId="1437"/>
    <cellStyle name="C02A" xfId="1438"/>
    <cellStyle name="C02B" xfId="1439"/>
    <cellStyle name="C02B 2" xfId="1440"/>
    <cellStyle name="C02H" xfId="1441"/>
    <cellStyle name="C02L" xfId="1442"/>
    <cellStyle name="C03A" xfId="1443"/>
    <cellStyle name="C03B" xfId="1444"/>
    <cellStyle name="C03H" xfId="1445"/>
    <cellStyle name="C03L" xfId="1446"/>
    <cellStyle name="C04A" xfId="1447"/>
    <cellStyle name="C04A 2" xfId="1448"/>
    <cellStyle name="C04B" xfId="1449"/>
    <cellStyle name="C04H" xfId="1450"/>
    <cellStyle name="C04L" xfId="1451"/>
    <cellStyle name="C05A" xfId="1452"/>
    <cellStyle name="C05B" xfId="1453"/>
    <cellStyle name="C05H" xfId="1454"/>
    <cellStyle name="C05L" xfId="1455"/>
    <cellStyle name="C05L 2" xfId="1456"/>
    <cellStyle name="C06A" xfId="1457"/>
    <cellStyle name="C06B" xfId="1458"/>
    <cellStyle name="C06H" xfId="1459"/>
    <cellStyle name="C06L" xfId="1460"/>
    <cellStyle name="C07A" xfId="1461"/>
    <cellStyle name="C07B" xfId="1462"/>
    <cellStyle name="C07H" xfId="1463"/>
    <cellStyle name="C07L" xfId="1464"/>
    <cellStyle name="cajun" xfId="1465"/>
    <cellStyle name="Calculation" xfId="26" builtinId="22" customBuiltin="1"/>
    <cellStyle name="Calculation 10" xfId="1466"/>
    <cellStyle name="Calculation 11" xfId="1467"/>
    <cellStyle name="Calculation 12" xfId="1468"/>
    <cellStyle name="Calculation 13" xfId="1469"/>
    <cellStyle name="Calculation 14" xfId="1470"/>
    <cellStyle name="Calculation 2" xfId="1471"/>
    <cellStyle name="Calculation 2 2" xfId="1472"/>
    <cellStyle name="Calculation 3" xfId="1473"/>
    <cellStyle name="Calculation 3 2" xfId="1474"/>
    <cellStyle name="Calculation 3 3" xfId="1475"/>
    <cellStyle name="Calculation 4" xfId="1476"/>
    <cellStyle name="Calculation 4 2" xfId="1477"/>
    <cellStyle name="Calculation 5" xfId="1478"/>
    <cellStyle name="Calculation 5 2" xfId="1479"/>
    <cellStyle name="Calculation 6" xfId="1480"/>
    <cellStyle name="Calculation 6 2" xfId="1481"/>
    <cellStyle name="Calculation 7" xfId="1482"/>
    <cellStyle name="Calculation 8" xfId="1483"/>
    <cellStyle name="Calculation 9" xfId="1484"/>
    <cellStyle name="cd" xfId="1485"/>
    <cellStyle name="Check Cell" xfId="27" builtinId="23" customBuiltin="1"/>
    <cellStyle name="Check Cell 10" xfId="1486"/>
    <cellStyle name="Check Cell 11" xfId="1487"/>
    <cellStyle name="Check Cell 12" xfId="1488"/>
    <cellStyle name="Check Cell 13" xfId="1489"/>
    <cellStyle name="Check Cell 2" xfId="1490"/>
    <cellStyle name="Check Cell 2 2" xfId="1491"/>
    <cellStyle name="Check Cell 2 2 2" xfId="1492"/>
    <cellStyle name="Check Cell 3" xfId="1493"/>
    <cellStyle name="Check Cell 3 2" xfId="1494"/>
    <cellStyle name="Check Cell 3 3" xfId="1495"/>
    <cellStyle name="Check Cell 4" xfId="1496"/>
    <cellStyle name="Check Cell 4 2" xfId="1497"/>
    <cellStyle name="Check Cell 5" xfId="1498"/>
    <cellStyle name="Check Cell 5 2" xfId="1499"/>
    <cellStyle name="Check Cell 6" xfId="1500"/>
    <cellStyle name="Check Cell 6 2" xfId="1501"/>
    <cellStyle name="Check Cell 7" xfId="1502"/>
    <cellStyle name="Check Cell 7 2" xfId="1503"/>
    <cellStyle name="Check Cell 8" xfId="1504"/>
    <cellStyle name="Check Cell 9" xfId="1505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[0] 2" xfId="6602"/>
    <cellStyle name="Comma [1]" xfId="1506"/>
    <cellStyle name="Comma 10" xfId="118"/>
    <cellStyle name="Comma 10 2" xfId="1507"/>
    <cellStyle name="Comma 10 2 2" xfId="1508"/>
    <cellStyle name="Comma 10 3" xfId="1509"/>
    <cellStyle name="Comma 10 3 2" xfId="1510"/>
    <cellStyle name="Comma 10 3 3" xfId="1511"/>
    <cellStyle name="Comma 10 4" xfId="1512"/>
    <cellStyle name="Comma 10 4 2" xfId="1513"/>
    <cellStyle name="Comma 10 4 3" xfId="1514"/>
    <cellStyle name="Comma 10 4 4" xfId="1515"/>
    <cellStyle name="Comma 10 5" xfId="1516"/>
    <cellStyle name="Comma 10 5 2" xfId="1517"/>
    <cellStyle name="Comma 10 5 2 2" xfId="1518"/>
    <cellStyle name="Comma 10 5 2 3" xfId="1519"/>
    <cellStyle name="Comma 10 5 2 3 2" xfId="1520"/>
    <cellStyle name="Comma 10 5 3" xfId="1521"/>
    <cellStyle name="Comma 10 6" xfId="1522"/>
    <cellStyle name="Comma 10 6 2" xfId="1523"/>
    <cellStyle name="Comma 10 6 3" xfId="1524"/>
    <cellStyle name="Comma 10 6 3 2" xfId="1525"/>
    <cellStyle name="Comma 10 7" xfId="1526"/>
    <cellStyle name="Comma 10 8" xfId="1527"/>
    <cellStyle name="Comma 10 8 2" xfId="1528"/>
    <cellStyle name="Comma 10 9" xfId="1529"/>
    <cellStyle name="Comma 11" xfId="1530"/>
    <cellStyle name="Comma 11 10" xfId="1531"/>
    <cellStyle name="Comma 11 11" xfId="1532"/>
    <cellStyle name="Comma 11 11 2" xfId="1533"/>
    <cellStyle name="Comma 11 11 2 2" xfId="1534"/>
    <cellStyle name="Comma 11 11 2 3" xfId="1535"/>
    <cellStyle name="Comma 11 11 2 3 2" xfId="1536"/>
    <cellStyle name="Comma 11 12" xfId="1537"/>
    <cellStyle name="Comma 11 13" xfId="1538"/>
    <cellStyle name="Comma 11 13 2" xfId="1539"/>
    <cellStyle name="Comma 11 13 2 2" xfId="1540"/>
    <cellStyle name="Comma 11 13 2 3" xfId="1541"/>
    <cellStyle name="Comma 11 13 2 3 2" xfId="1542"/>
    <cellStyle name="Comma 11 2" xfId="1543"/>
    <cellStyle name="Comma 11 2 2" xfId="1544"/>
    <cellStyle name="Comma 11 3" xfId="1545"/>
    <cellStyle name="Comma 11 3 2" xfId="1546"/>
    <cellStyle name="Comma 11 4" xfId="1547"/>
    <cellStyle name="Comma 11 5" xfId="1548"/>
    <cellStyle name="Comma 11 6" xfId="1549"/>
    <cellStyle name="Comma 11 7" xfId="1550"/>
    <cellStyle name="Comma 11 7 2" xfId="1551"/>
    <cellStyle name="Comma 11 7 2 2" xfId="1552"/>
    <cellStyle name="Comma 11 7 2 3" xfId="1553"/>
    <cellStyle name="Comma 11 8" xfId="1554"/>
    <cellStyle name="Comma 11 9" xfId="1555"/>
    <cellStyle name="Comma 12" xfId="1556"/>
    <cellStyle name="Comma 12 10" xfId="1557"/>
    <cellStyle name="Comma 12 10 2" xfId="1558"/>
    <cellStyle name="Comma 12 10 2 2" xfId="1559"/>
    <cellStyle name="Comma 12 10 2 3" xfId="1560"/>
    <cellStyle name="Comma 12 10 2 3 2" xfId="1561"/>
    <cellStyle name="Comma 12 11" xfId="1562"/>
    <cellStyle name="Comma 12 12" xfId="1563"/>
    <cellStyle name="Comma 12 12 2" xfId="1564"/>
    <cellStyle name="Comma 12 12 2 2" xfId="1565"/>
    <cellStyle name="Comma 12 12 2 3" xfId="1566"/>
    <cellStyle name="Comma 12 12 2 3 2" xfId="1567"/>
    <cellStyle name="Comma 12 13" xfId="1568"/>
    <cellStyle name="Comma 12 2" xfId="1569"/>
    <cellStyle name="Comma 12 2 2" xfId="1570"/>
    <cellStyle name="Comma 12 3" xfId="1571"/>
    <cellStyle name="Comma 12 4" xfId="1572"/>
    <cellStyle name="Comma 12 5" xfId="1573"/>
    <cellStyle name="Comma 12 6" xfId="1574"/>
    <cellStyle name="Comma 12 6 2" xfId="1575"/>
    <cellStyle name="Comma 12 6 2 2" xfId="1576"/>
    <cellStyle name="Comma 12 6 2 3" xfId="1577"/>
    <cellStyle name="Comma 12 7" xfId="1578"/>
    <cellStyle name="Comma 12 8" xfId="1579"/>
    <cellStyle name="Comma 12 9" xfId="1580"/>
    <cellStyle name="Comma 13" xfId="1581"/>
    <cellStyle name="Comma 13 10" xfId="1582"/>
    <cellStyle name="Comma 13 2" xfId="1583"/>
    <cellStyle name="Comma 13 2 2" xfId="1584"/>
    <cellStyle name="Comma 13 2 2 2" xfId="1585"/>
    <cellStyle name="Comma 13 2 2 2 2" xfId="1586"/>
    <cellStyle name="Comma 13 2 2 3" xfId="1587"/>
    <cellStyle name="Comma 13 2 3" xfId="1588"/>
    <cellStyle name="Comma 13 2 3 2" xfId="1589"/>
    <cellStyle name="Comma 13 2 4" xfId="1590"/>
    <cellStyle name="Comma 13 3" xfId="1591"/>
    <cellStyle name="Comma 13 3 2" xfId="1592"/>
    <cellStyle name="Comma 13 3 2 2" xfId="1593"/>
    <cellStyle name="Comma 13 3 3" xfId="1594"/>
    <cellStyle name="Comma 13 4" xfId="1595"/>
    <cellStyle name="Comma 13 4 2" xfId="1596"/>
    <cellStyle name="Comma 13 4 2 2" xfId="1597"/>
    <cellStyle name="Comma 13 4 3" xfId="1598"/>
    <cellStyle name="Comma 13 5" xfId="1599"/>
    <cellStyle name="Comma 13 5 2" xfId="1600"/>
    <cellStyle name="Comma 13 6" xfId="1601"/>
    <cellStyle name="Comma 13 6 2" xfId="1602"/>
    <cellStyle name="Comma 13 7" xfId="1603"/>
    <cellStyle name="Comma 13 7 2" xfId="1604"/>
    <cellStyle name="Comma 13 7 2 2" xfId="1605"/>
    <cellStyle name="Comma 13 7 3" xfId="1606"/>
    <cellStyle name="Comma 13 8" xfId="1607"/>
    <cellStyle name="Comma 13 8 2" xfId="1608"/>
    <cellStyle name="Comma 13 9" xfId="1609"/>
    <cellStyle name="Comma 14" xfId="1610"/>
    <cellStyle name="Comma 14 2" xfId="1611"/>
    <cellStyle name="Comma 14 2 2" xfId="1612"/>
    <cellStyle name="Comma 14 2 2 2" xfId="1613"/>
    <cellStyle name="Comma 14 2 3" xfId="1614"/>
    <cellStyle name="Comma 14 3" xfId="1615"/>
    <cellStyle name="Comma 14 3 2" xfId="1616"/>
    <cellStyle name="Comma 14 4" xfId="1617"/>
    <cellStyle name="Comma 14 4 2" xfId="1618"/>
    <cellStyle name="Comma 14 5" xfId="1619"/>
    <cellStyle name="Comma 15" xfId="1620"/>
    <cellStyle name="Comma 15 2" xfId="1621"/>
    <cellStyle name="Comma 15 2 2" xfId="1622"/>
    <cellStyle name="Comma 15 3" xfId="1623"/>
    <cellStyle name="Comma 15 3 2" xfId="1624"/>
    <cellStyle name="Comma 15 4" xfId="1625"/>
    <cellStyle name="Comma 15 5" xfId="1626"/>
    <cellStyle name="Comma 16" xfId="1627"/>
    <cellStyle name="Comma 16 2" xfId="1628"/>
    <cellStyle name="Comma 16 2 2" xfId="1629"/>
    <cellStyle name="Comma 16 3" xfId="1630"/>
    <cellStyle name="Comma 16 3 2" xfId="1631"/>
    <cellStyle name="Comma 16 3 3" xfId="1632"/>
    <cellStyle name="Comma 16 3 3 2" xfId="1633"/>
    <cellStyle name="Comma 16 4" xfId="1634"/>
    <cellStyle name="Comma 17" xfId="1635"/>
    <cellStyle name="Comma 17 2" xfId="1636"/>
    <cellStyle name="Comma 17 2 2" xfId="1637"/>
    <cellStyle name="Comma 17 2 2 2" xfId="1638"/>
    <cellStyle name="Comma 17 2 2 2 2" xfId="1639"/>
    <cellStyle name="Comma 17 2 2 2 2 2" xfId="1640"/>
    <cellStyle name="Comma 17 2 2 2 2 2 2" xfId="6604"/>
    <cellStyle name="Comma 17 2 2 2 2 3" xfId="6605"/>
    <cellStyle name="Comma 17 2 2 2 3" xfId="1641"/>
    <cellStyle name="Comma 17 2 2 2 3 2" xfId="6606"/>
    <cellStyle name="Comma 17 2 2 2 4" xfId="6607"/>
    <cellStyle name="Comma 17 2 2 3" xfId="1642"/>
    <cellStyle name="Comma 17 2 2 3 2" xfId="1643"/>
    <cellStyle name="Comma 17 2 2 3 2 2" xfId="6608"/>
    <cellStyle name="Comma 17 2 2 3 3" xfId="6609"/>
    <cellStyle name="Comma 17 2 2 4" xfId="1644"/>
    <cellStyle name="Comma 17 2 2 4 2" xfId="6610"/>
    <cellStyle name="Comma 17 2 2 5" xfId="6611"/>
    <cellStyle name="Comma 17 2 3" xfId="1645"/>
    <cellStyle name="Comma 17 2 3 2" xfId="1646"/>
    <cellStyle name="Comma 17 2 3 2 2" xfId="1647"/>
    <cellStyle name="Comma 17 2 3 2 2 2" xfId="6612"/>
    <cellStyle name="Comma 17 2 3 2 3" xfId="6613"/>
    <cellStyle name="Comma 17 2 3 3" xfId="1648"/>
    <cellStyle name="Comma 17 2 3 3 2" xfId="6614"/>
    <cellStyle name="Comma 17 2 3 4" xfId="6615"/>
    <cellStyle name="Comma 17 2 4" xfId="1649"/>
    <cellStyle name="Comma 17 2 4 2" xfId="1650"/>
    <cellStyle name="Comma 17 2 4 2 2" xfId="6616"/>
    <cellStyle name="Comma 17 2 4 3" xfId="6617"/>
    <cellStyle name="Comma 17 2 5" xfId="1651"/>
    <cellStyle name="Comma 17 2 5 2" xfId="6618"/>
    <cellStyle name="Comma 17 2 6" xfId="6619"/>
    <cellStyle name="Comma 17 3" xfId="1652"/>
    <cellStyle name="Comma 17 3 2" xfId="1653"/>
    <cellStyle name="Comma 17 3 2 2" xfId="1654"/>
    <cellStyle name="Comma 17 3 2 2 2" xfId="1655"/>
    <cellStyle name="Comma 17 3 2 2 2 2" xfId="1656"/>
    <cellStyle name="Comma 17 3 2 2 2 2 2" xfId="6620"/>
    <cellStyle name="Comma 17 3 2 2 2 3" xfId="6621"/>
    <cellStyle name="Comma 17 3 2 2 3" xfId="1657"/>
    <cellStyle name="Comma 17 3 2 2 3 2" xfId="6622"/>
    <cellStyle name="Comma 17 3 2 2 4" xfId="6623"/>
    <cellStyle name="Comma 17 3 2 3" xfId="1658"/>
    <cellStyle name="Comma 17 3 2 3 2" xfId="1659"/>
    <cellStyle name="Comma 17 3 2 3 2 2" xfId="6624"/>
    <cellStyle name="Comma 17 3 2 3 3" xfId="6625"/>
    <cellStyle name="Comma 17 3 2 4" xfId="1660"/>
    <cellStyle name="Comma 17 3 2 4 2" xfId="6626"/>
    <cellStyle name="Comma 17 3 2 5" xfId="6627"/>
    <cellStyle name="Comma 17 3 3" xfId="1661"/>
    <cellStyle name="Comma 17 3 3 2" xfId="1662"/>
    <cellStyle name="Comma 17 3 3 2 2" xfId="1663"/>
    <cellStyle name="Comma 17 3 3 2 2 2" xfId="6628"/>
    <cellStyle name="Comma 17 3 3 2 3" xfId="6629"/>
    <cellStyle name="Comma 17 3 3 3" xfId="1664"/>
    <cellStyle name="Comma 17 3 3 3 2" xfId="6630"/>
    <cellStyle name="Comma 17 3 3 4" xfId="6631"/>
    <cellStyle name="Comma 17 3 4" xfId="1665"/>
    <cellStyle name="Comma 17 3 4 2" xfId="1666"/>
    <cellStyle name="Comma 17 3 4 2 2" xfId="6632"/>
    <cellStyle name="Comma 17 3 4 3" xfId="6633"/>
    <cellStyle name="Comma 17 3 5" xfId="1667"/>
    <cellStyle name="Comma 17 3 5 2" xfId="6634"/>
    <cellStyle name="Comma 17 3 6" xfId="1668"/>
    <cellStyle name="Comma 17 4" xfId="1669"/>
    <cellStyle name="Comma 17 4 2" xfId="1670"/>
    <cellStyle name="Comma 17 4 2 2" xfId="1671"/>
    <cellStyle name="Comma 17 4 2 2 2" xfId="1672"/>
    <cellStyle name="Comma 17 4 2 2 2 2" xfId="6635"/>
    <cellStyle name="Comma 17 4 2 2 3" xfId="6636"/>
    <cellStyle name="Comma 17 4 2 3" xfId="1673"/>
    <cellStyle name="Comma 17 4 2 3 2" xfId="6637"/>
    <cellStyle name="Comma 17 4 2 4" xfId="6638"/>
    <cellStyle name="Comma 17 4 3" xfId="1674"/>
    <cellStyle name="Comma 17 4 3 2" xfId="1675"/>
    <cellStyle name="Comma 17 4 3 2 2" xfId="6639"/>
    <cellStyle name="Comma 17 4 3 3" xfId="6640"/>
    <cellStyle name="Comma 17 4 4" xfId="1676"/>
    <cellStyle name="Comma 17 4 4 2" xfId="6641"/>
    <cellStyle name="Comma 17 4 5" xfId="6642"/>
    <cellStyle name="Comma 17 5" xfId="1677"/>
    <cellStyle name="Comma 17 5 2" xfId="1678"/>
    <cellStyle name="Comma 17 5 2 2" xfId="1679"/>
    <cellStyle name="Comma 17 5 2 2 2" xfId="6643"/>
    <cellStyle name="Comma 17 5 2 3" xfId="6644"/>
    <cellStyle name="Comma 17 5 3" xfId="1680"/>
    <cellStyle name="Comma 17 5 3 2" xfId="6645"/>
    <cellStyle name="Comma 17 5 4" xfId="6646"/>
    <cellStyle name="Comma 17 6" xfId="1681"/>
    <cellStyle name="Comma 17 6 2" xfId="1682"/>
    <cellStyle name="Comma 17 6 2 2" xfId="6647"/>
    <cellStyle name="Comma 17 6 3" xfId="6648"/>
    <cellStyle name="Comma 17 7" xfId="1683"/>
    <cellStyle name="Comma 17 7 2" xfId="6649"/>
    <cellStyle name="Comma 17 8" xfId="6650"/>
    <cellStyle name="Comma 18" xfId="1684"/>
    <cellStyle name="Comma 18 2" xfId="1685"/>
    <cellStyle name="Comma 18 2 2" xfId="1686"/>
    <cellStyle name="Comma 18 2 2 2" xfId="1687"/>
    <cellStyle name="Comma 18 2 3" xfId="1688"/>
    <cellStyle name="Comma 18 3" xfId="1689"/>
    <cellStyle name="Comma 18 3 2" xfId="1690"/>
    <cellStyle name="Comma 18 3 3" xfId="1691"/>
    <cellStyle name="Comma 18 4" xfId="1692"/>
    <cellStyle name="Comma 18 4 2" xfId="1693"/>
    <cellStyle name="Comma 18 5" xfId="1694"/>
    <cellStyle name="Comma 18 6" xfId="1695"/>
    <cellStyle name="Comma 19" xfId="1696"/>
    <cellStyle name="Comma 19 2" xfId="1697"/>
    <cellStyle name="Comma 19 2 2" xfId="1698"/>
    <cellStyle name="Comma 19 3" xfId="1699"/>
    <cellStyle name="Comma 19 3 2" xfId="1700"/>
    <cellStyle name="Comma 19 4" xfId="1701"/>
    <cellStyle name="Comma 2" xfId="34"/>
    <cellStyle name="Comma 2 2" xfId="1702"/>
    <cellStyle name="Comma 2 2 2" xfId="1703"/>
    <cellStyle name="Comma 2 2 2 2" xfId="1704"/>
    <cellStyle name="Comma 2 2 2 2 2" xfId="1705"/>
    <cellStyle name="Comma 2 2 2 3" xfId="1706"/>
    <cellStyle name="Comma 2 2 3" xfId="1707"/>
    <cellStyle name="Comma 2 2 3 2" xfId="1708"/>
    <cellStyle name="Comma 2 2 3 2 2" xfId="1709"/>
    <cellStyle name="Comma 2 2 3 3" xfId="1710"/>
    <cellStyle name="Comma 2 2 3 3 2" xfId="1711"/>
    <cellStyle name="Comma 2 2 4" xfId="1712"/>
    <cellStyle name="Comma 2 2 4 2" xfId="1713"/>
    <cellStyle name="Comma 2 2 4 2 2" xfId="1714"/>
    <cellStyle name="Comma 2 2 4 3" xfId="1715"/>
    <cellStyle name="Comma 2 2 5" xfId="1716"/>
    <cellStyle name="Comma 2 2 5 2" xfId="1717"/>
    <cellStyle name="Comma 2 2 6" xfId="1718"/>
    <cellStyle name="Comma 2 2 6 2" xfId="1719"/>
    <cellStyle name="Comma 2 2 7" xfId="1720"/>
    <cellStyle name="Comma 2 2 8" xfId="1721"/>
    <cellStyle name="Comma 2 3" xfId="1722"/>
    <cellStyle name="Comma 2 3 2" xfId="1723"/>
    <cellStyle name="Comma 2 3 2 2" xfId="1724"/>
    <cellStyle name="Comma 2 3 2 2 2" xfId="1725"/>
    <cellStyle name="Comma 2 3 2 3" xfId="1726"/>
    <cellStyle name="Comma 2 3 3" xfId="1727"/>
    <cellStyle name="Comma 2 3 3 2" xfId="1728"/>
    <cellStyle name="Comma 2 3 3 2 2" xfId="1729"/>
    <cellStyle name="Comma 2 3 3 3" xfId="1730"/>
    <cellStyle name="Comma 2 3 4" xfId="1731"/>
    <cellStyle name="Comma 2 3 4 2" xfId="1732"/>
    <cellStyle name="Comma 2 3 4 2 2" xfId="1733"/>
    <cellStyle name="Comma 2 3 4 2 3" xfId="1734"/>
    <cellStyle name="Comma 2 3 4 3" xfId="1735"/>
    <cellStyle name="Comma 2 3 4 4" xfId="1736"/>
    <cellStyle name="Comma 2 3 4 5" xfId="1737"/>
    <cellStyle name="Comma 2 3 4 5 2" xfId="1738"/>
    <cellStyle name="Comma 2 3 4 6" xfId="1739"/>
    <cellStyle name="Comma 2 3 5" xfId="1740"/>
    <cellStyle name="Comma 2 4" xfId="1741"/>
    <cellStyle name="Comma 2 4 2" xfId="1742"/>
    <cellStyle name="Comma 2 4 2 2" xfId="1743"/>
    <cellStyle name="Comma 2 4 2 2 2" xfId="1744"/>
    <cellStyle name="Comma 2 4 2 3" xfId="1745"/>
    <cellStyle name="Comma 2 4 2 3 2" xfId="1746"/>
    <cellStyle name="Comma 2 4 2 4" xfId="1747"/>
    <cellStyle name="Comma 2 4 3" xfId="1748"/>
    <cellStyle name="Comma 2 4 3 2" xfId="1749"/>
    <cellStyle name="Comma 2 4 3 2 2" xfId="1750"/>
    <cellStyle name="Comma 2 4 4" xfId="1751"/>
    <cellStyle name="Comma 2 4 4 2" xfId="1752"/>
    <cellStyle name="Comma 2 4 5" xfId="1753"/>
    <cellStyle name="Comma 2 5" xfId="1754"/>
    <cellStyle name="Comma 2 5 2" xfId="1755"/>
    <cellStyle name="Comma 2 5 2 2" xfId="1756"/>
    <cellStyle name="Comma 2 5 2 2 2" xfId="1757"/>
    <cellStyle name="Comma 2 5 2 3" xfId="1758"/>
    <cellStyle name="Comma 2 5 2 3 2" xfId="1759"/>
    <cellStyle name="Comma 2 5 2 4" xfId="1760"/>
    <cellStyle name="Comma 2 5 3" xfId="1761"/>
    <cellStyle name="Comma 2 5 3 2" xfId="1762"/>
    <cellStyle name="Comma 2 5 3 2 2" xfId="1763"/>
    <cellStyle name="Comma 2 5 4" xfId="1764"/>
    <cellStyle name="Comma 2 5 4 2" xfId="1765"/>
    <cellStyle name="Comma 2 5 5" xfId="1766"/>
    <cellStyle name="Comma 2 6" xfId="1767"/>
    <cellStyle name="Comma 2 6 2" xfId="1768"/>
    <cellStyle name="Comma 2 6 2 2" xfId="1769"/>
    <cellStyle name="Comma 2 6 2 2 2" xfId="1770"/>
    <cellStyle name="Comma 2 6 2 3" xfId="1771"/>
    <cellStyle name="Comma 2 6 2 3 2" xfId="1772"/>
    <cellStyle name="Comma 2 6 2 4" xfId="1773"/>
    <cellStyle name="Comma 2 6 3" xfId="1774"/>
    <cellStyle name="Comma 2 6 3 2" xfId="1775"/>
    <cellStyle name="Comma 2 6 4" xfId="1776"/>
    <cellStyle name="Comma 2 6 4 2" xfId="1777"/>
    <cellStyle name="Comma 2 6 5" xfId="1778"/>
    <cellStyle name="Comma 2 7" xfId="1779"/>
    <cellStyle name="Comma 2 7 2" xfId="1780"/>
    <cellStyle name="Comma 2 7 2 2" xfId="1781"/>
    <cellStyle name="Comma 2 7 3" xfId="1782"/>
    <cellStyle name="Comma 2 7 3 2" xfId="1783"/>
    <cellStyle name="Comma 2 7 4" xfId="1784"/>
    <cellStyle name="Comma 2 8" xfId="1785"/>
    <cellStyle name="Comma 2 8 2" xfId="1786"/>
    <cellStyle name="Comma 2 8 2 2" xfId="1787"/>
    <cellStyle name="Comma 2 9" xfId="1788"/>
    <cellStyle name="Comma 2_Allocators" xfId="1789"/>
    <cellStyle name="Comma 20" xfId="1790"/>
    <cellStyle name="Comma 20 2" xfId="1791"/>
    <cellStyle name="Comma 20 2 2" xfId="1792"/>
    <cellStyle name="Comma 20 2 2 2" xfId="1793"/>
    <cellStyle name="Comma 20 2 2 2 2" xfId="1794"/>
    <cellStyle name="Comma 20 2 2 2 2 2" xfId="1795"/>
    <cellStyle name="Comma 20 2 2 2 2 2 2" xfId="6651"/>
    <cellStyle name="Comma 20 2 2 2 2 3" xfId="6652"/>
    <cellStyle name="Comma 20 2 2 2 3" xfId="1796"/>
    <cellStyle name="Comma 20 2 2 2 3 2" xfId="6653"/>
    <cellStyle name="Comma 20 2 2 2 4" xfId="6654"/>
    <cellStyle name="Comma 20 2 2 3" xfId="1797"/>
    <cellStyle name="Comma 20 2 2 3 2" xfId="1798"/>
    <cellStyle name="Comma 20 2 2 3 2 2" xfId="6655"/>
    <cellStyle name="Comma 20 2 2 3 3" xfId="6656"/>
    <cellStyle name="Comma 20 2 2 4" xfId="1799"/>
    <cellStyle name="Comma 20 2 2 4 2" xfId="6657"/>
    <cellStyle name="Comma 20 2 2 5" xfId="6658"/>
    <cellStyle name="Comma 20 2 3" xfId="1800"/>
    <cellStyle name="Comma 20 2 3 2" xfId="1801"/>
    <cellStyle name="Comma 20 2 3 2 2" xfId="1802"/>
    <cellStyle name="Comma 20 2 3 2 2 2" xfId="6659"/>
    <cellStyle name="Comma 20 2 3 2 3" xfId="6660"/>
    <cellStyle name="Comma 20 2 3 3" xfId="1803"/>
    <cellStyle name="Comma 20 2 3 3 2" xfId="6661"/>
    <cellStyle name="Comma 20 2 3 4" xfId="6662"/>
    <cellStyle name="Comma 20 2 4" xfId="1804"/>
    <cellStyle name="Comma 20 2 4 2" xfId="1805"/>
    <cellStyle name="Comma 20 2 4 2 2" xfId="6663"/>
    <cellStyle name="Comma 20 2 4 3" xfId="6664"/>
    <cellStyle name="Comma 20 2 5" xfId="1806"/>
    <cellStyle name="Comma 20 2 5 2" xfId="6665"/>
    <cellStyle name="Comma 20 2 6" xfId="6666"/>
    <cellStyle name="Comma 20 3" xfId="1807"/>
    <cellStyle name="Comma 20 3 2" xfId="1808"/>
    <cellStyle name="Comma 20 3 2 2" xfId="1809"/>
    <cellStyle name="Comma 20 3 2 2 2" xfId="1810"/>
    <cellStyle name="Comma 20 3 2 2 2 2" xfId="1811"/>
    <cellStyle name="Comma 20 3 2 2 2 2 2" xfId="6667"/>
    <cellStyle name="Comma 20 3 2 2 2 3" xfId="6668"/>
    <cellStyle name="Comma 20 3 2 2 3" xfId="1812"/>
    <cellStyle name="Comma 20 3 2 2 3 2" xfId="6669"/>
    <cellStyle name="Comma 20 3 2 2 4" xfId="6670"/>
    <cellStyle name="Comma 20 3 2 3" xfId="1813"/>
    <cellStyle name="Comma 20 3 2 3 2" xfId="1814"/>
    <cellStyle name="Comma 20 3 2 3 2 2" xfId="6671"/>
    <cellStyle name="Comma 20 3 2 3 3" xfId="6672"/>
    <cellStyle name="Comma 20 3 2 4" xfId="1815"/>
    <cellStyle name="Comma 20 3 2 4 2" xfId="6673"/>
    <cellStyle name="Comma 20 3 2 5" xfId="6674"/>
    <cellStyle name="Comma 20 3 3" xfId="1816"/>
    <cellStyle name="Comma 20 3 3 2" xfId="1817"/>
    <cellStyle name="Comma 20 3 3 2 2" xfId="1818"/>
    <cellStyle name="Comma 20 3 3 2 2 2" xfId="6675"/>
    <cellStyle name="Comma 20 3 3 2 3" xfId="6676"/>
    <cellStyle name="Comma 20 3 3 3" xfId="1819"/>
    <cellStyle name="Comma 20 3 3 3 2" xfId="6677"/>
    <cellStyle name="Comma 20 3 3 4" xfId="6678"/>
    <cellStyle name="Comma 20 3 4" xfId="1820"/>
    <cellStyle name="Comma 20 3 4 2" xfId="1821"/>
    <cellStyle name="Comma 20 3 4 2 2" xfId="6679"/>
    <cellStyle name="Comma 20 3 4 3" xfId="6680"/>
    <cellStyle name="Comma 20 3 5" xfId="1822"/>
    <cellStyle name="Comma 20 3 5 2" xfId="6681"/>
    <cellStyle name="Comma 20 3 6" xfId="6682"/>
    <cellStyle name="Comma 20 4" xfId="1823"/>
    <cellStyle name="Comma 20 4 2" xfId="1824"/>
    <cellStyle name="Comma 20 4 2 2" xfId="1825"/>
    <cellStyle name="Comma 20 4 2 2 2" xfId="1826"/>
    <cellStyle name="Comma 20 4 2 2 2 2" xfId="6683"/>
    <cellStyle name="Comma 20 4 2 2 3" xfId="6684"/>
    <cellStyle name="Comma 20 4 2 3" xfId="1827"/>
    <cellStyle name="Comma 20 4 2 3 2" xfId="6685"/>
    <cellStyle name="Comma 20 4 2 4" xfId="6686"/>
    <cellStyle name="Comma 20 4 3" xfId="1828"/>
    <cellStyle name="Comma 20 4 3 2" xfId="1829"/>
    <cellStyle name="Comma 20 4 3 2 2" xfId="6687"/>
    <cellStyle name="Comma 20 4 3 3" xfId="6688"/>
    <cellStyle name="Comma 20 4 4" xfId="1830"/>
    <cellStyle name="Comma 20 4 4 2" xfId="6689"/>
    <cellStyle name="Comma 20 4 5" xfId="6690"/>
    <cellStyle name="Comma 20 5" xfId="1831"/>
    <cellStyle name="Comma 20 5 2" xfId="1832"/>
    <cellStyle name="Comma 20 5 2 2" xfId="1833"/>
    <cellStyle name="Comma 20 5 2 2 2" xfId="6691"/>
    <cellStyle name="Comma 20 5 2 3" xfId="6692"/>
    <cellStyle name="Comma 20 5 3" xfId="1834"/>
    <cellStyle name="Comma 20 5 3 2" xfId="6693"/>
    <cellStyle name="Comma 20 5 4" xfId="6694"/>
    <cellStyle name="Comma 20 6" xfId="1835"/>
    <cellStyle name="Comma 20 6 2" xfId="1836"/>
    <cellStyle name="Comma 20 6 2 2" xfId="6695"/>
    <cellStyle name="Comma 20 6 3" xfId="6696"/>
    <cellStyle name="Comma 20 7" xfId="1837"/>
    <cellStyle name="Comma 20 7 2" xfId="6697"/>
    <cellStyle name="Comma 20 8" xfId="6698"/>
    <cellStyle name="Comma 21" xfId="1838"/>
    <cellStyle name="Comma 21 2" xfId="1839"/>
    <cellStyle name="Comma 21 3" xfId="1840"/>
    <cellStyle name="Comma 21 3 2" xfId="1841"/>
    <cellStyle name="Comma 22" xfId="1842"/>
    <cellStyle name="Comma 22 2" xfId="1843"/>
    <cellStyle name="Comma 22 3" xfId="1844"/>
    <cellStyle name="Comma 22 3 2" xfId="1845"/>
    <cellStyle name="Comma 22 4" xfId="1846"/>
    <cellStyle name="Comma 23" xfId="1847"/>
    <cellStyle name="Comma 23 2" xfId="1848"/>
    <cellStyle name="Comma 23 3" xfId="1849"/>
    <cellStyle name="Comma 23 3 2" xfId="1850"/>
    <cellStyle name="Comma 24" xfId="1851"/>
    <cellStyle name="Comma 24 2" xfId="1852"/>
    <cellStyle name="Comma 24 3" xfId="1853"/>
    <cellStyle name="Comma 24 3 2" xfId="1854"/>
    <cellStyle name="Comma 25" xfId="1855"/>
    <cellStyle name="Comma 25 2" xfId="1856"/>
    <cellStyle name="Comma 25 3" xfId="1857"/>
    <cellStyle name="Comma 25 3 2" xfId="1858"/>
    <cellStyle name="Comma 25 4" xfId="1859"/>
    <cellStyle name="Comma 26" xfId="1860"/>
    <cellStyle name="Comma 26 2" xfId="1861"/>
    <cellStyle name="Comma 26 3" xfId="1862"/>
    <cellStyle name="Comma 26 3 2" xfId="1863"/>
    <cellStyle name="Comma 27" xfId="1864"/>
    <cellStyle name="Comma 27 2" xfId="1865"/>
    <cellStyle name="Comma 27 3" xfId="1866"/>
    <cellStyle name="Comma 27 3 2" xfId="1867"/>
    <cellStyle name="Comma 28" xfId="1868"/>
    <cellStyle name="Comma 28 2" xfId="1869"/>
    <cellStyle name="Comma 28 3" xfId="1870"/>
    <cellStyle name="Comma 29" xfId="1871"/>
    <cellStyle name="Comma 29 2" xfId="1872"/>
    <cellStyle name="Comma 3" xfId="1873"/>
    <cellStyle name="Comma 3 10" xfId="1874"/>
    <cellStyle name="Comma 3 10 2" xfId="1875"/>
    <cellStyle name="Comma 3 10 2 2" xfId="1876"/>
    <cellStyle name="Comma 3 10 2 2 2" xfId="1877"/>
    <cellStyle name="Comma 3 10 2 2 2 2" xfId="1878"/>
    <cellStyle name="Comma 3 10 2 2 2 2 2" xfId="1879"/>
    <cellStyle name="Comma 3 10 2 2 2 2 2 2" xfId="6699"/>
    <cellStyle name="Comma 3 10 2 2 2 2 3" xfId="6700"/>
    <cellStyle name="Comma 3 10 2 2 2 3" xfId="1880"/>
    <cellStyle name="Comma 3 10 2 2 2 3 2" xfId="6701"/>
    <cellStyle name="Comma 3 10 2 2 2 4" xfId="6702"/>
    <cellStyle name="Comma 3 10 2 2 3" xfId="1881"/>
    <cellStyle name="Comma 3 10 2 2 3 2" xfId="1882"/>
    <cellStyle name="Comma 3 10 2 2 3 2 2" xfId="6703"/>
    <cellStyle name="Comma 3 10 2 2 3 3" xfId="6704"/>
    <cellStyle name="Comma 3 10 2 2 4" xfId="1883"/>
    <cellStyle name="Comma 3 10 2 2 4 2" xfId="6705"/>
    <cellStyle name="Comma 3 10 2 2 5" xfId="6706"/>
    <cellStyle name="Comma 3 10 2 3" xfId="1884"/>
    <cellStyle name="Comma 3 10 2 3 2" xfId="1885"/>
    <cellStyle name="Comma 3 10 2 3 2 2" xfId="1886"/>
    <cellStyle name="Comma 3 10 2 3 2 2 2" xfId="6707"/>
    <cellStyle name="Comma 3 10 2 3 2 3" xfId="6708"/>
    <cellStyle name="Comma 3 10 2 3 3" xfId="1887"/>
    <cellStyle name="Comma 3 10 2 3 3 2" xfId="6709"/>
    <cellStyle name="Comma 3 10 2 3 4" xfId="6710"/>
    <cellStyle name="Comma 3 10 2 4" xfId="1888"/>
    <cellStyle name="Comma 3 10 2 4 2" xfId="1889"/>
    <cellStyle name="Comma 3 10 2 4 2 2" xfId="6711"/>
    <cellStyle name="Comma 3 10 2 4 3" xfId="6712"/>
    <cellStyle name="Comma 3 10 2 5" xfId="1890"/>
    <cellStyle name="Comma 3 10 2 5 2" xfId="6713"/>
    <cellStyle name="Comma 3 10 2 6" xfId="6714"/>
    <cellStyle name="Comma 3 10 3" xfId="1891"/>
    <cellStyle name="Comma 3 10 3 2" xfId="1892"/>
    <cellStyle name="Comma 3 10 3 2 2" xfId="1893"/>
    <cellStyle name="Comma 3 10 3 2 2 2" xfId="1894"/>
    <cellStyle name="Comma 3 10 3 2 2 2 2" xfId="1895"/>
    <cellStyle name="Comma 3 10 3 2 2 2 2 2" xfId="6715"/>
    <cellStyle name="Comma 3 10 3 2 2 2 3" xfId="6716"/>
    <cellStyle name="Comma 3 10 3 2 2 3" xfId="1896"/>
    <cellStyle name="Comma 3 10 3 2 2 3 2" xfId="6717"/>
    <cellStyle name="Comma 3 10 3 2 2 4" xfId="6718"/>
    <cellStyle name="Comma 3 10 3 2 3" xfId="1897"/>
    <cellStyle name="Comma 3 10 3 2 3 2" xfId="1898"/>
    <cellStyle name="Comma 3 10 3 2 3 2 2" xfId="6719"/>
    <cellStyle name="Comma 3 10 3 2 3 3" xfId="6720"/>
    <cellStyle name="Comma 3 10 3 2 4" xfId="1899"/>
    <cellStyle name="Comma 3 10 3 2 4 2" xfId="6721"/>
    <cellStyle name="Comma 3 10 3 2 5" xfId="6722"/>
    <cellStyle name="Comma 3 10 3 3" xfId="1900"/>
    <cellStyle name="Comma 3 10 3 3 2" xfId="1901"/>
    <cellStyle name="Comma 3 10 3 3 2 2" xfId="1902"/>
    <cellStyle name="Comma 3 10 3 3 2 2 2" xfId="6723"/>
    <cellStyle name="Comma 3 10 3 3 2 3" xfId="6724"/>
    <cellStyle name="Comma 3 10 3 3 3" xfId="1903"/>
    <cellStyle name="Comma 3 10 3 3 3 2" xfId="6725"/>
    <cellStyle name="Comma 3 10 3 3 4" xfId="6726"/>
    <cellStyle name="Comma 3 10 3 4" xfId="1904"/>
    <cellStyle name="Comma 3 10 3 4 2" xfId="1905"/>
    <cellStyle name="Comma 3 10 3 4 2 2" xfId="6727"/>
    <cellStyle name="Comma 3 10 3 4 3" xfId="6728"/>
    <cellStyle name="Comma 3 10 3 5" xfId="1906"/>
    <cellStyle name="Comma 3 10 3 5 2" xfId="6729"/>
    <cellStyle name="Comma 3 10 3 6" xfId="6730"/>
    <cellStyle name="Comma 3 10 4" xfId="1907"/>
    <cellStyle name="Comma 3 10 4 2" xfId="1908"/>
    <cellStyle name="Comma 3 10 4 2 2" xfId="1909"/>
    <cellStyle name="Comma 3 10 4 2 2 2" xfId="1910"/>
    <cellStyle name="Comma 3 10 4 2 2 2 2" xfId="6731"/>
    <cellStyle name="Comma 3 10 4 2 2 3" xfId="6732"/>
    <cellStyle name="Comma 3 10 4 2 3" xfId="1911"/>
    <cellStyle name="Comma 3 10 4 2 3 2" xfId="6733"/>
    <cellStyle name="Comma 3 10 4 2 4" xfId="6734"/>
    <cellStyle name="Comma 3 10 4 3" xfId="1912"/>
    <cellStyle name="Comma 3 10 4 3 2" xfId="1913"/>
    <cellStyle name="Comma 3 10 4 3 2 2" xfId="6735"/>
    <cellStyle name="Comma 3 10 4 3 3" xfId="6736"/>
    <cellStyle name="Comma 3 10 4 4" xfId="1914"/>
    <cellStyle name="Comma 3 10 4 4 2" xfId="6737"/>
    <cellStyle name="Comma 3 10 4 5" xfId="6738"/>
    <cellStyle name="Comma 3 10 5" xfId="1915"/>
    <cellStyle name="Comma 3 10 5 2" xfId="1916"/>
    <cellStyle name="Comma 3 10 5 2 2" xfId="1917"/>
    <cellStyle name="Comma 3 10 5 2 2 2" xfId="6739"/>
    <cellStyle name="Comma 3 10 5 2 3" xfId="6740"/>
    <cellStyle name="Comma 3 10 5 3" xfId="1918"/>
    <cellStyle name="Comma 3 10 5 3 2" xfId="6741"/>
    <cellStyle name="Comma 3 10 5 4" xfId="6742"/>
    <cellStyle name="Comma 3 10 6" xfId="1919"/>
    <cellStyle name="Comma 3 10 6 2" xfId="1920"/>
    <cellStyle name="Comma 3 10 6 2 2" xfId="6743"/>
    <cellStyle name="Comma 3 10 6 3" xfId="6744"/>
    <cellStyle name="Comma 3 10 7" xfId="1921"/>
    <cellStyle name="Comma 3 10 7 2" xfId="6745"/>
    <cellStyle name="Comma 3 10 8" xfId="6746"/>
    <cellStyle name="Comma 3 11" xfId="1922"/>
    <cellStyle name="Comma 3 11 2" xfId="1923"/>
    <cellStyle name="Comma 3 11 3" xfId="1924"/>
    <cellStyle name="Comma 3 12" xfId="1925"/>
    <cellStyle name="Comma 3 12 2" xfId="1926"/>
    <cellStyle name="Comma 3 12 2 2" xfId="1927"/>
    <cellStyle name="Comma 3 12 2 2 2" xfId="1928"/>
    <cellStyle name="Comma 3 12 2 2 2 2" xfId="1929"/>
    <cellStyle name="Comma 3 12 2 2 2 2 2" xfId="6747"/>
    <cellStyle name="Comma 3 12 2 2 2 3" xfId="6748"/>
    <cellStyle name="Comma 3 12 2 2 3" xfId="1930"/>
    <cellStyle name="Comma 3 12 2 2 3 2" xfId="6749"/>
    <cellStyle name="Comma 3 12 2 2 4" xfId="6750"/>
    <cellStyle name="Comma 3 12 2 3" xfId="1931"/>
    <cellStyle name="Comma 3 12 2 3 2" xfId="1932"/>
    <cellStyle name="Comma 3 12 2 3 2 2" xfId="6751"/>
    <cellStyle name="Comma 3 12 2 3 3" xfId="6752"/>
    <cellStyle name="Comma 3 12 2 4" xfId="1933"/>
    <cellStyle name="Comma 3 12 2 4 2" xfId="6753"/>
    <cellStyle name="Comma 3 12 2 5" xfId="6754"/>
    <cellStyle name="Comma 3 12 3" xfId="1934"/>
    <cellStyle name="Comma 3 12 3 2" xfId="1935"/>
    <cellStyle name="Comma 3 12 3 2 2" xfId="1936"/>
    <cellStyle name="Comma 3 12 3 2 2 2" xfId="6755"/>
    <cellStyle name="Comma 3 12 3 2 3" xfId="6756"/>
    <cellStyle name="Comma 3 12 3 3" xfId="1937"/>
    <cellStyle name="Comma 3 12 3 3 2" xfId="6757"/>
    <cellStyle name="Comma 3 12 3 4" xfId="6758"/>
    <cellStyle name="Comma 3 12 4" xfId="1938"/>
    <cellStyle name="Comma 3 12 4 2" xfId="1939"/>
    <cellStyle name="Comma 3 12 4 2 2" xfId="6759"/>
    <cellStyle name="Comma 3 12 4 3" xfId="6760"/>
    <cellStyle name="Comma 3 12 5" xfId="1940"/>
    <cellStyle name="Comma 3 12 5 2" xfId="6761"/>
    <cellStyle name="Comma 3 12 6" xfId="6762"/>
    <cellStyle name="Comma 3 13" xfId="1941"/>
    <cellStyle name="Comma 3 13 2" xfId="1942"/>
    <cellStyle name="Comma 3 13 2 2" xfId="1943"/>
    <cellStyle name="Comma 3 13 3" xfId="1944"/>
    <cellStyle name="Comma 3 14" xfId="1945"/>
    <cellStyle name="Comma 3 14 2" xfId="1946"/>
    <cellStyle name="Comma 3 15" xfId="1947"/>
    <cellStyle name="Comma 3 16" xfId="1948"/>
    <cellStyle name="Comma 3 2" xfId="1949"/>
    <cellStyle name="Comma 3 2 2" xfId="1950"/>
    <cellStyle name="Comma 3 2 2 2" xfId="1951"/>
    <cellStyle name="Comma 3 2 2 3" xfId="1952"/>
    <cellStyle name="Comma 3 2 3" xfId="1953"/>
    <cellStyle name="Comma 3 2 3 2" xfId="1954"/>
    <cellStyle name="Comma 3 2 4" xfId="1955"/>
    <cellStyle name="Comma 3 2 5" xfId="1956"/>
    <cellStyle name="Comma 3 3" xfId="1957"/>
    <cellStyle name="Comma 3 3 2" xfId="1958"/>
    <cellStyle name="Comma 3 3 2 2" xfId="1959"/>
    <cellStyle name="Comma 3 3 2 3" xfId="1960"/>
    <cellStyle name="Comma 3 3 3" xfId="1961"/>
    <cellStyle name="Comma 3 3 4" xfId="1962"/>
    <cellStyle name="Comma 3 3 5" xfId="1963"/>
    <cellStyle name="Comma 3 4" xfId="1964"/>
    <cellStyle name="Comma 3 4 2" xfId="1965"/>
    <cellStyle name="Comma 3 4 2 2" xfId="1966"/>
    <cellStyle name="Comma 3 4 2 2 2" xfId="1967"/>
    <cellStyle name="Comma 3 4 2 2 2 2" xfId="1968"/>
    <cellStyle name="Comma 3 4 2 2 2 2 2" xfId="1969"/>
    <cellStyle name="Comma 3 4 2 2 2 2 2 2" xfId="6763"/>
    <cellStyle name="Comma 3 4 2 2 2 2 3" xfId="6764"/>
    <cellStyle name="Comma 3 4 2 2 2 3" xfId="1970"/>
    <cellStyle name="Comma 3 4 2 2 2 3 2" xfId="6765"/>
    <cellStyle name="Comma 3 4 2 2 2 4" xfId="1971"/>
    <cellStyle name="Comma 3 4 2 2 3" xfId="1972"/>
    <cellStyle name="Comma 3 4 2 2 3 2" xfId="1973"/>
    <cellStyle name="Comma 3 4 2 2 3 2 2" xfId="6766"/>
    <cellStyle name="Comma 3 4 2 2 3 3" xfId="6767"/>
    <cellStyle name="Comma 3 4 2 2 4" xfId="1974"/>
    <cellStyle name="Comma 3 4 2 2 4 2" xfId="6768"/>
    <cellStyle name="Comma 3 4 2 2 5" xfId="6769"/>
    <cellStyle name="Comma 3 4 2 3" xfId="1975"/>
    <cellStyle name="Comma 3 4 2 3 2" xfId="1976"/>
    <cellStyle name="Comma 3 4 2 3 2 2" xfId="1977"/>
    <cellStyle name="Comma 3 4 2 3 2 2 2" xfId="6770"/>
    <cellStyle name="Comma 3 4 2 3 2 3" xfId="6771"/>
    <cellStyle name="Comma 3 4 2 3 3" xfId="1978"/>
    <cellStyle name="Comma 3 4 2 3 3 2" xfId="6772"/>
    <cellStyle name="Comma 3 4 2 3 4" xfId="6773"/>
    <cellStyle name="Comma 3 4 2 4" xfId="1979"/>
    <cellStyle name="Comma 3 4 2 4 2" xfId="1980"/>
    <cellStyle name="Comma 3 4 2 4 2 2" xfId="6774"/>
    <cellStyle name="Comma 3 4 2 4 3" xfId="6775"/>
    <cellStyle name="Comma 3 4 2 5" xfId="1981"/>
    <cellStyle name="Comma 3 4 2 5 2" xfId="6776"/>
    <cellStyle name="Comma 3 4 2 6" xfId="1982"/>
    <cellStyle name="Comma 3 4 3" xfId="1983"/>
    <cellStyle name="Comma 3 4 3 2" xfId="1984"/>
    <cellStyle name="Comma 3 4 3 2 2" xfId="1985"/>
    <cellStyle name="Comma 3 4 3 2 2 2" xfId="1986"/>
    <cellStyle name="Comma 3 4 3 2 2 2 2" xfId="1987"/>
    <cellStyle name="Comma 3 4 3 2 2 2 2 2" xfId="6777"/>
    <cellStyle name="Comma 3 4 3 2 2 2 3" xfId="6778"/>
    <cellStyle name="Comma 3 4 3 2 2 3" xfId="1988"/>
    <cellStyle name="Comma 3 4 3 2 2 3 2" xfId="6779"/>
    <cellStyle name="Comma 3 4 3 2 2 4" xfId="6780"/>
    <cellStyle name="Comma 3 4 3 2 3" xfId="1989"/>
    <cellStyle name="Comma 3 4 3 2 3 2" xfId="1990"/>
    <cellStyle name="Comma 3 4 3 2 3 2 2" xfId="6781"/>
    <cellStyle name="Comma 3 4 3 2 3 3" xfId="6782"/>
    <cellStyle name="Comma 3 4 3 2 4" xfId="1991"/>
    <cellStyle name="Comma 3 4 3 2 4 2" xfId="6783"/>
    <cellStyle name="Comma 3 4 3 2 5" xfId="1992"/>
    <cellStyle name="Comma 3 4 3 3" xfId="1993"/>
    <cellStyle name="Comma 3 4 3 3 2" xfId="1994"/>
    <cellStyle name="Comma 3 4 3 3 2 2" xfId="1995"/>
    <cellStyle name="Comma 3 4 3 3 2 2 2" xfId="6784"/>
    <cellStyle name="Comma 3 4 3 3 2 3" xfId="6785"/>
    <cellStyle name="Comma 3 4 3 3 3" xfId="1996"/>
    <cellStyle name="Comma 3 4 3 3 3 2" xfId="6786"/>
    <cellStyle name="Comma 3 4 3 3 4" xfId="6787"/>
    <cellStyle name="Comma 3 4 3 4" xfId="1997"/>
    <cellStyle name="Comma 3 4 3 4 2" xfId="1998"/>
    <cellStyle name="Comma 3 4 3 4 2 2" xfId="6788"/>
    <cellStyle name="Comma 3 4 3 4 3" xfId="6789"/>
    <cellStyle name="Comma 3 4 3 5" xfId="1999"/>
    <cellStyle name="Comma 3 4 3 5 2" xfId="6790"/>
    <cellStyle name="Comma 3 4 3 6" xfId="6791"/>
    <cellStyle name="Comma 3 4 4" xfId="2000"/>
    <cellStyle name="Comma 3 4 4 2" xfId="2001"/>
    <cellStyle name="Comma 3 4 4 2 2" xfId="2002"/>
    <cellStyle name="Comma 3 4 4 2 2 2" xfId="2003"/>
    <cellStyle name="Comma 3 4 4 2 2 2 2" xfId="6792"/>
    <cellStyle name="Comma 3 4 4 2 2 3" xfId="6793"/>
    <cellStyle name="Comma 3 4 4 2 3" xfId="2004"/>
    <cellStyle name="Comma 3 4 4 2 3 2" xfId="6794"/>
    <cellStyle name="Comma 3 4 4 2 4" xfId="6795"/>
    <cellStyle name="Comma 3 4 4 3" xfId="2005"/>
    <cellStyle name="Comma 3 4 4 3 2" xfId="2006"/>
    <cellStyle name="Comma 3 4 4 3 2 2" xfId="6796"/>
    <cellStyle name="Comma 3 4 4 3 3" xfId="6797"/>
    <cellStyle name="Comma 3 4 4 4" xfId="2007"/>
    <cellStyle name="Comma 3 4 4 4 2" xfId="6798"/>
    <cellStyle name="Comma 3 4 4 5" xfId="6799"/>
    <cellStyle name="Comma 3 4 5" xfId="2008"/>
    <cellStyle name="Comma 3 4 5 2" xfId="2009"/>
    <cellStyle name="Comma 3 4 5 2 2" xfId="2010"/>
    <cellStyle name="Comma 3 4 5 2 2 2" xfId="6800"/>
    <cellStyle name="Comma 3 4 5 2 3" xfId="6801"/>
    <cellStyle name="Comma 3 4 5 3" xfId="2011"/>
    <cellStyle name="Comma 3 4 5 3 2" xfId="6802"/>
    <cellStyle name="Comma 3 4 5 4" xfId="6803"/>
    <cellStyle name="Comma 3 4 6" xfId="2012"/>
    <cellStyle name="Comma 3 4 6 2" xfId="2013"/>
    <cellStyle name="Comma 3 4 6 2 2" xfId="6804"/>
    <cellStyle name="Comma 3 4 6 3" xfId="6805"/>
    <cellStyle name="Comma 3 4 7" xfId="2014"/>
    <cellStyle name="Comma 3 4 7 2" xfId="6806"/>
    <cellStyle name="Comma 3 4 8" xfId="2015"/>
    <cellStyle name="Comma 3 5" xfId="2016"/>
    <cellStyle name="Comma 3 5 2" xfId="2017"/>
    <cellStyle name="Comma 3 5 2 2" xfId="2018"/>
    <cellStyle name="Comma 3 5 2 2 2" xfId="2019"/>
    <cellStyle name="Comma 3 5 2 2 2 2" xfId="2020"/>
    <cellStyle name="Comma 3 5 2 2 2 2 2" xfId="2021"/>
    <cellStyle name="Comma 3 5 2 2 2 2 2 2" xfId="6807"/>
    <cellStyle name="Comma 3 5 2 2 2 2 3" xfId="6808"/>
    <cellStyle name="Comma 3 5 2 2 2 3" xfId="2022"/>
    <cellStyle name="Comma 3 5 2 2 2 3 2" xfId="6809"/>
    <cellStyle name="Comma 3 5 2 2 2 4" xfId="6810"/>
    <cellStyle name="Comma 3 5 2 2 3" xfId="2023"/>
    <cellStyle name="Comma 3 5 2 2 3 2" xfId="2024"/>
    <cellStyle name="Comma 3 5 2 2 3 2 2" xfId="6811"/>
    <cellStyle name="Comma 3 5 2 2 3 3" xfId="6812"/>
    <cellStyle name="Comma 3 5 2 2 4" xfId="2025"/>
    <cellStyle name="Comma 3 5 2 2 4 2" xfId="6813"/>
    <cellStyle name="Comma 3 5 2 2 5" xfId="6814"/>
    <cellStyle name="Comma 3 5 2 3" xfId="2026"/>
    <cellStyle name="Comma 3 5 2 3 2" xfId="2027"/>
    <cellStyle name="Comma 3 5 2 3 2 2" xfId="2028"/>
    <cellStyle name="Comma 3 5 2 3 2 2 2" xfId="6815"/>
    <cellStyle name="Comma 3 5 2 3 2 3" xfId="6816"/>
    <cellStyle name="Comma 3 5 2 3 3" xfId="2029"/>
    <cellStyle name="Comma 3 5 2 3 3 2" xfId="6817"/>
    <cellStyle name="Comma 3 5 2 3 4" xfId="6818"/>
    <cellStyle name="Comma 3 5 2 4" xfId="2030"/>
    <cellStyle name="Comma 3 5 2 4 2" xfId="2031"/>
    <cellStyle name="Comma 3 5 2 4 2 2" xfId="6819"/>
    <cellStyle name="Comma 3 5 2 4 3" xfId="6820"/>
    <cellStyle name="Comma 3 5 2 5" xfId="2032"/>
    <cellStyle name="Comma 3 5 2 5 2" xfId="6821"/>
    <cellStyle name="Comma 3 5 2 6" xfId="6822"/>
    <cellStyle name="Comma 3 5 3" xfId="2033"/>
    <cellStyle name="Comma 3 5 3 2" xfId="2034"/>
    <cellStyle name="Comma 3 5 3 2 2" xfId="2035"/>
    <cellStyle name="Comma 3 5 3 2 2 2" xfId="2036"/>
    <cellStyle name="Comma 3 5 3 2 2 2 2" xfId="2037"/>
    <cellStyle name="Comma 3 5 3 2 2 2 2 2" xfId="6823"/>
    <cellStyle name="Comma 3 5 3 2 2 2 3" xfId="6824"/>
    <cellStyle name="Comma 3 5 3 2 2 3" xfId="2038"/>
    <cellStyle name="Comma 3 5 3 2 2 3 2" xfId="6825"/>
    <cellStyle name="Comma 3 5 3 2 2 4" xfId="6826"/>
    <cellStyle name="Comma 3 5 3 2 3" xfId="2039"/>
    <cellStyle name="Comma 3 5 3 2 3 2" xfId="2040"/>
    <cellStyle name="Comma 3 5 3 2 3 2 2" xfId="6827"/>
    <cellStyle name="Comma 3 5 3 2 3 3" xfId="6828"/>
    <cellStyle name="Comma 3 5 3 2 4" xfId="2041"/>
    <cellStyle name="Comma 3 5 3 2 4 2" xfId="6829"/>
    <cellStyle name="Comma 3 5 3 2 5" xfId="6830"/>
    <cellStyle name="Comma 3 5 3 3" xfId="2042"/>
    <cellStyle name="Comma 3 5 3 3 2" xfId="2043"/>
    <cellStyle name="Comma 3 5 3 3 2 2" xfId="2044"/>
    <cellStyle name="Comma 3 5 3 3 2 2 2" xfId="6831"/>
    <cellStyle name="Comma 3 5 3 3 2 3" xfId="6832"/>
    <cellStyle name="Comma 3 5 3 3 3" xfId="2045"/>
    <cellStyle name="Comma 3 5 3 3 3 2" xfId="6833"/>
    <cellStyle name="Comma 3 5 3 3 4" xfId="6834"/>
    <cellStyle name="Comma 3 5 3 4" xfId="2046"/>
    <cellStyle name="Comma 3 5 3 4 2" xfId="2047"/>
    <cellStyle name="Comma 3 5 3 4 2 2" xfId="6835"/>
    <cellStyle name="Comma 3 5 3 4 3" xfId="6836"/>
    <cellStyle name="Comma 3 5 3 5" xfId="2048"/>
    <cellStyle name="Comma 3 5 3 5 2" xfId="6837"/>
    <cellStyle name="Comma 3 5 3 6" xfId="6838"/>
    <cellStyle name="Comma 3 5 4" xfId="2049"/>
    <cellStyle name="Comma 3 5 4 2" xfId="2050"/>
    <cellStyle name="Comma 3 5 4 2 2" xfId="2051"/>
    <cellStyle name="Comma 3 5 4 2 2 2" xfId="2052"/>
    <cellStyle name="Comma 3 5 4 2 2 2 2" xfId="6839"/>
    <cellStyle name="Comma 3 5 4 2 2 3" xfId="6840"/>
    <cellStyle name="Comma 3 5 4 2 3" xfId="2053"/>
    <cellStyle name="Comma 3 5 4 2 3 2" xfId="6841"/>
    <cellStyle name="Comma 3 5 4 2 4" xfId="6842"/>
    <cellStyle name="Comma 3 5 4 3" xfId="2054"/>
    <cellStyle name="Comma 3 5 4 3 2" xfId="2055"/>
    <cellStyle name="Comma 3 5 4 3 2 2" xfId="6843"/>
    <cellStyle name="Comma 3 5 4 3 3" xfId="6844"/>
    <cellStyle name="Comma 3 5 4 4" xfId="2056"/>
    <cellStyle name="Comma 3 5 4 4 2" xfId="6845"/>
    <cellStyle name="Comma 3 5 4 5" xfId="6846"/>
    <cellStyle name="Comma 3 5 5" xfId="2057"/>
    <cellStyle name="Comma 3 5 5 2" xfId="2058"/>
    <cellStyle name="Comma 3 5 5 2 2" xfId="2059"/>
    <cellStyle name="Comma 3 5 5 2 2 2" xfId="6847"/>
    <cellStyle name="Comma 3 5 5 2 3" xfId="6848"/>
    <cellStyle name="Comma 3 5 5 3" xfId="2060"/>
    <cellStyle name="Comma 3 5 5 3 2" xfId="6849"/>
    <cellStyle name="Comma 3 5 5 4" xfId="6850"/>
    <cellStyle name="Comma 3 5 6" xfId="2061"/>
    <cellStyle name="Comma 3 5 6 2" xfId="2062"/>
    <cellStyle name="Comma 3 5 6 2 2" xfId="6851"/>
    <cellStyle name="Comma 3 5 6 3" xfId="6852"/>
    <cellStyle name="Comma 3 5 7" xfId="2063"/>
    <cellStyle name="Comma 3 5 7 2" xfId="6853"/>
    <cellStyle name="Comma 3 5 8" xfId="6854"/>
    <cellStyle name="Comma 3 6" xfId="2064"/>
    <cellStyle name="Comma 3 6 2" xfId="2065"/>
    <cellStyle name="Comma 3 6 2 2" xfId="2066"/>
    <cellStyle name="Comma 3 6 2 2 2" xfId="2067"/>
    <cellStyle name="Comma 3 6 2 2 2 2" xfId="2068"/>
    <cellStyle name="Comma 3 6 2 2 2 2 2" xfId="2069"/>
    <cellStyle name="Comma 3 6 2 2 2 2 2 2" xfId="6855"/>
    <cellStyle name="Comma 3 6 2 2 2 2 3" xfId="6856"/>
    <cellStyle name="Comma 3 6 2 2 2 3" xfId="2070"/>
    <cellStyle name="Comma 3 6 2 2 2 3 2" xfId="6857"/>
    <cellStyle name="Comma 3 6 2 2 2 4" xfId="6858"/>
    <cellStyle name="Comma 3 6 2 2 3" xfId="2071"/>
    <cellStyle name="Comma 3 6 2 2 3 2" xfId="2072"/>
    <cellStyle name="Comma 3 6 2 2 3 2 2" xfId="6859"/>
    <cellStyle name="Comma 3 6 2 2 3 3" xfId="6860"/>
    <cellStyle name="Comma 3 6 2 2 4" xfId="2073"/>
    <cellStyle name="Comma 3 6 2 2 4 2" xfId="6861"/>
    <cellStyle name="Comma 3 6 2 2 5" xfId="6862"/>
    <cellStyle name="Comma 3 6 2 3" xfId="2074"/>
    <cellStyle name="Comma 3 6 2 3 2" xfId="2075"/>
    <cellStyle name="Comma 3 6 2 3 2 2" xfId="2076"/>
    <cellStyle name="Comma 3 6 2 3 2 2 2" xfId="6863"/>
    <cellStyle name="Comma 3 6 2 3 2 3" xfId="6864"/>
    <cellStyle name="Comma 3 6 2 3 3" xfId="2077"/>
    <cellStyle name="Comma 3 6 2 3 3 2" xfId="6865"/>
    <cellStyle name="Comma 3 6 2 3 4" xfId="6866"/>
    <cellStyle name="Comma 3 6 2 4" xfId="2078"/>
    <cellStyle name="Comma 3 6 2 4 2" xfId="2079"/>
    <cellStyle name="Comma 3 6 2 4 2 2" xfId="6867"/>
    <cellStyle name="Comma 3 6 2 4 3" xfId="6868"/>
    <cellStyle name="Comma 3 6 2 5" xfId="2080"/>
    <cellStyle name="Comma 3 6 2 5 2" xfId="6869"/>
    <cellStyle name="Comma 3 6 2 6" xfId="6870"/>
    <cellStyle name="Comma 3 6 3" xfId="2081"/>
    <cellStyle name="Comma 3 6 3 2" xfId="2082"/>
    <cellStyle name="Comma 3 6 3 2 2" xfId="2083"/>
    <cellStyle name="Comma 3 6 3 2 2 2" xfId="2084"/>
    <cellStyle name="Comma 3 6 3 2 2 2 2" xfId="2085"/>
    <cellStyle name="Comma 3 6 3 2 2 2 2 2" xfId="6871"/>
    <cellStyle name="Comma 3 6 3 2 2 2 3" xfId="6872"/>
    <cellStyle name="Comma 3 6 3 2 2 3" xfId="2086"/>
    <cellStyle name="Comma 3 6 3 2 2 3 2" xfId="6873"/>
    <cellStyle name="Comma 3 6 3 2 2 4" xfId="6874"/>
    <cellStyle name="Comma 3 6 3 2 3" xfId="2087"/>
    <cellStyle name="Comma 3 6 3 2 3 2" xfId="2088"/>
    <cellStyle name="Comma 3 6 3 2 3 2 2" xfId="6875"/>
    <cellStyle name="Comma 3 6 3 2 3 3" xfId="6876"/>
    <cellStyle name="Comma 3 6 3 2 4" xfId="2089"/>
    <cellStyle name="Comma 3 6 3 2 4 2" xfId="6877"/>
    <cellStyle name="Comma 3 6 3 2 5" xfId="6878"/>
    <cellStyle name="Comma 3 6 3 3" xfId="2090"/>
    <cellStyle name="Comma 3 6 3 3 2" xfId="2091"/>
    <cellStyle name="Comma 3 6 3 3 2 2" xfId="2092"/>
    <cellStyle name="Comma 3 6 3 3 2 2 2" xfId="6879"/>
    <cellStyle name="Comma 3 6 3 3 2 3" xfId="6880"/>
    <cellStyle name="Comma 3 6 3 3 3" xfId="2093"/>
    <cellStyle name="Comma 3 6 3 3 3 2" xfId="6881"/>
    <cellStyle name="Comma 3 6 3 3 4" xfId="6882"/>
    <cellStyle name="Comma 3 6 3 4" xfId="2094"/>
    <cellStyle name="Comma 3 6 3 4 2" xfId="2095"/>
    <cellStyle name="Comma 3 6 3 4 2 2" xfId="6883"/>
    <cellStyle name="Comma 3 6 3 4 3" xfId="6884"/>
    <cellStyle name="Comma 3 6 3 5" xfId="2096"/>
    <cellStyle name="Comma 3 6 3 5 2" xfId="6885"/>
    <cellStyle name="Comma 3 6 3 6" xfId="6886"/>
    <cellStyle name="Comma 3 6 4" xfId="2097"/>
    <cellStyle name="Comma 3 6 4 2" xfId="2098"/>
    <cellStyle name="Comma 3 6 4 2 2" xfId="2099"/>
    <cellStyle name="Comma 3 6 4 2 2 2" xfId="2100"/>
    <cellStyle name="Comma 3 6 4 2 2 2 2" xfId="6887"/>
    <cellStyle name="Comma 3 6 4 2 2 3" xfId="6888"/>
    <cellStyle name="Comma 3 6 4 2 3" xfId="2101"/>
    <cellStyle name="Comma 3 6 4 2 3 2" xfId="6889"/>
    <cellStyle name="Comma 3 6 4 2 4" xfId="6890"/>
    <cellStyle name="Comma 3 6 4 3" xfId="2102"/>
    <cellStyle name="Comma 3 6 4 3 2" xfId="2103"/>
    <cellStyle name="Comma 3 6 4 3 2 2" xfId="6891"/>
    <cellStyle name="Comma 3 6 4 3 3" xfId="6892"/>
    <cellStyle name="Comma 3 6 4 4" xfId="2104"/>
    <cellStyle name="Comma 3 6 4 4 2" xfId="6893"/>
    <cellStyle name="Comma 3 6 4 5" xfId="6894"/>
    <cellStyle name="Comma 3 6 5" xfId="2105"/>
    <cellStyle name="Comma 3 6 5 2" xfId="2106"/>
    <cellStyle name="Comma 3 6 5 2 2" xfId="2107"/>
    <cellStyle name="Comma 3 6 5 2 2 2" xfId="6895"/>
    <cellStyle name="Comma 3 6 5 2 3" xfId="6896"/>
    <cellStyle name="Comma 3 6 5 3" xfId="2108"/>
    <cellStyle name="Comma 3 6 5 3 2" xfId="6897"/>
    <cellStyle name="Comma 3 6 5 4" xfId="6898"/>
    <cellStyle name="Comma 3 6 6" xfId="2109"/>
    <cellStyle name="Comma 3 6 6 2" xfId="2110"/>
    <cellStyle name="Comma 3 6 6 2 2" xfId="6899"/>
    <cellStyle name="Comma 3 6 6 3" xfId="6900"/>
    <cellStyle name="Comma 3 6 7" xfId="2111"/>
    <cellStyle name="Comma 3 6 7 2" xfId="6901"/>
    <cellStyle name="Comma 3 6 8" xfId="2112"/>
    <cellStyle name="Comma 3 7" xfId="2113"/>
    <cellStyle name="Comma 3 7 2" xfId="2114"/>
    <cellStyle name="Comma 3 7 2 2" xfId="2115"/>
    <cellStyle name="Comma 3 7 2 2 2" xfId="2116"/>
    <cellStyle name="Comma 3 7 2 2 2 2" xfId="2117"/>
    <cellStyle name="Comma 3 7 2 2 2 2 2" xfId="2118"/>
    <cellStyle name="Comma 3 7 2 2 2 2 2 2" xfId="6902"/>
    <cellStyle name="Comma 3 7 2 2 2 2 3" xfId="6903"/>
    <cellStyle name="Comma 3 7 2 2 2 3" xfId="2119"/>
    <cellStyle name="Comma 3 7 2 2 2 3 2" xfId="6904"/>
    <cellStyle name="Comma 3 7 2 2 2 4" xfId="6905"/>
    <cellStyle name="Comma 3 7 2 2 3" xfId="2120"/>
    <cellStyle name="Comma 3 7 2 2 3 2" xfId="2121"/>
    <cellStyle name="Comma 3 7 2 2 3 2 2" xfId="6906"/>
    <cellStyle name="Comma 3 7 2 2 3 3" xfId="6907"/>
    <cellStyle name="Comma 3 7 2 2 4" xfId="2122"/>
    <cellStyle name="Comma 3 7 2 2 4 2" xfId="6908"/>
    <cellStyle name="Comma 3 7 2 2 5" xfId="6909"/>
    <cellStyle name="Comma 3 7 2 3" xfId="2123"/>
    <cellStyle name="Comma 3 7 2 3 2" xfId="2124"/>
    <cellStyle name="Comma 3 7 2 3 2 2" xfId="2125"/>
    <cellStyle name="Comma 3 7 2 3 2 2 2" xfId="6910"/>
    <cellStyle name="Comma 3 7 2 3 2 3" xfId="6911"/>
    <cellStyle name="Comma 3 7 2 3 3" xfId="2126"/>
    <cellStyle name="Comma 3 7 2 3 3 2" xfId="6912"/>
    <cellStyle name="Comma 3 7 2 3 4" xfId="6913"/>
    <cellStyle name="Comma 3 7 2 4" xfId="2127"/>
    <cellStyle name="Comma 3 7 2 4 2" xfId="2128"/>
    <cellStyle name="Comma 3 7 2 4 2 2" xfId="6914"/>
    <cellStyle name="Comma 3 7 2 4 3" xfId="6915"/>
    <cellStyle name="Comma 3 7 2 5" xfId="2129"/>
    <cellStyle name="Comma 3 7 2 5 2" xfId="6916"/>
    <cellStyle name="Comma 3 7 2 6" xfId="6917"/>
    <cellStyle name="Comma 3 7 3" xfId="2130"/>
    <cellStyle name="Comma 3 7 3 2" xfId="2131"/>
    <cellStyle name="Comma 3 7 3 2 2" xfId="2132"/>
    <cellStyle name="Comma 3 7 3 2 2 2" xfId="2133"/>
    <cellStyle name="Comma 3 7 3 2 2 2 2" xfId="2134"/>
    <cellStyle name="Comma 3 7 3 2 2 2 2 2" xfId="6918"/>
    <cellStyle name="Comma 3 7 3 2 2 2 3" xfId="6919"/>
    <cellStyle name="Comma 3 7 3 2 2 3" xfId="2135"/>
    <cellStyle name="Comma 3 7 3 2 2 3 2" xfId="6920"/>
    <cellStyle name="Comma 3 7 3 2 2 4" xfId="6921"/>
    <cellStyle name="Comma 3 7 3 2 3" xfId="2136"/>
    <cellStyle name="Comma 3 7 3 2 3 2" xfId="2137"/>
    <cellStyle name="Comma 3 7 3 2 3 2 2" xfId="6922"/>
    <cellStyle name="Comma 3 7 3 2 3 3" xfId="6923"/>
    <cellStyle name="Comma 3 7 3 2 4" xfId="2138"/>
    <cellStyle name="Comma 3 7 3 2 4 2" xfId="6924"/>
    <cellStyle name="Comma 3 7 3 2 5" xfId="6925"/>
    <cellStyle name="Comma 3 7 3 3" xfId="2139"/>
    <cellStyle name="Comma 3 7 3 3 2" xfId="2140"/>
    <cellStyle name="Comma 3 7 3 3 2 2" xfId="2141"/>
    <cellStyle name="Comma 3 7 3 3 2 2 2" xfId="6926"/>
    <cellStyle name="Comma 3 7 3 3 2 3" xfId="6927"/>
    <cellStyle name="Comma 3 7 3 3 3" xfId="2142"/>
    <cellStyle name="Comma 3 7 3 3 3 2" xfId="6928"/>
    <cellStyle name="Comma 3 7 3 3 4" xfId="6929"/>
    <cellStyle name="Comma 3 7 3 4" xfId="2143"/>
    <cellStyle name="Comma 3 7 3 4 2" xfId="2144"/>
    <cellStyle name="Comma 3 7 3 4 2 2" xfId="6930"/>
    <cellStyle name="Comma 3 7 3 4 3" xfId="6931"/>
    <cellStyle name="Comma 3 7 3 5" xfId="2145"/>
    <cellStyle name="Comma 3 7 3 5 2" xfId="6932"/>
    <cellStyle name="Comma 3 7 3 6" xfId="6933"/>
    <cellStyle name="Comma 3 7 4" xfId="2146"/>
    <cellStyle name="Comma 3 7 4 2" xfId="2147"/>
    <cellStyle name="Comma 3 7 4 2 2" xfId="2148"/>
    <cellStyle name="Comma 3 7 4 2 2 2" xfId="2149"/>
    <cellStyle name="Comma 3 7 4 2 2 2 2" xfId="6934"/>
    <cellStyle name="Comma 3 7 4 2 2 3" xfId="6935"/>
    <cellStyle name="Comma 3 7 4 2 3" xfId="2150"/>
    <cellStyle name="Comma 3 7 4 2 3 2" xfId="6936"/>
    <cellStyle name="Comma 3 7 4 2 4" xfId="6937"/>
    <cellStyle name="Comma 3 7 4 3" xfId="2151"/>
    <cellStyle name="Comma 3 7 4 3 2" xfId="2152"/>
    <cellStyle name="Comma 3 7 4 3 2 2" xfId="6938"/>
    <cellStyle name="Comma 3 7 4 3 3" xfId="6939"/>
    <cellStyle name="Comma 3 7 4 4" xfId="2153"/>
    <cellStyle name="Comma 3 7 4 4 2" xfId="6940"/>
    <cellStyle name="Comma 3 7 4 5" xfId="6941"/>
    <cellStyle name="Comma 3 7 5" xfId="2154"/>
    <cellStyle name="Comma 3 7 5 2" xfId="2155"/>
    <cellStyle name="Comma 3 7 5 2 2" xfId="2156"/>
    <cellStyle name="Comma 3 7 5 2 2 2" xfId="6942"/>
    <cellStyle name="Comma 3 7 5 2 3" xfId="6943"/>
    <cellStyle name="Comma 3 7 5 3" xfId="2157"/>
    <cellStyle name="Comma 3 7 5 3 2" xfId="6944"/>
    <cellStyle name="Comma 3 7 5 4" xfId="6945"/>
    <cellStyle name="Comma 3 7 6" xfId="2158"/>
    <cellStyle name="Comma 3 7 6 2" xfId="2159"/>
    <cellStyle name="Comma 3 7 6 2 2" xfId="6946"/>
    <cellStyle name="Comma 3 7 6 3" xfId="6947"/>
    <cellStyle name="Comma 3 7 7" xfId="2160"/>
    <cellStyle name="Comma 3 7 7 2" xfId="6948"/>
    <cellStyle name="Comma 3 7 8" xfId="6949"/>
    <cellStyle name="Comma 3 8" xfId="2161"/>
    <cellStyle name="Comma 3 8 2" xfId="2162"/>
    <cellStyle name="Comma 3 8 2 2" xfId="2163"/>
    <cellStyle name="Comma 3 8 2 2 2" xfId="2164"/>
    <cellStyle name="Comma 3 8 2 2 2 2" xfId="2165"/>
    <cellStyle name="Comma 3 8 2 2 2 2 2" xfId="2166"/>
    <cellStyle name="Comma 3 8 2 2 2 2 2 2" xfId="6950"/>
    <cellStyle name="Comma 3 8 2 2 2 2 3" xfId="6951"/>
    <cellStyle name="Comma 3 8 2 2 2 3" xfId="2167"/>
    <cellStyle name="Comma 3 8 2 2 2 3 2" xfId="6952"/>
    <cellStyle name="Comma 3 8 2 2 2 4" xfId="6953"/>
    <cellStyle name="Comma 3 8 2 2 3" xfId="2168"/>
    <cellStyle name="Comma 3 8 2 2 3 2" xfId="2169"/>
    <cellStyle name="Comma 3 8 2 2 3 2 2" xfId="6954"/>
    <cellStyle name="Comma 3 8 2 2 3 3" xfId="6955"/>
    <cellStyle name="Comma 3 8 2 2 4" xfId="2170"/>
    <cellStyle name="Comma 3 8 2 2 4 2" xfId="6956"/>
    <cellStyle name="Comma 3 8 2 2 5" xfId="6957"/>
    <cellStyle name="Comma 3 8 2 3" xfId="2171"/>
    <cellStyle name="Comma 3 8 2 3 2" xfId="2172"/>
    <cellStyle name="Comma 3 8 2 3 2 2" xfId="2173"/>
    <cellStyle name="Comma 3 8 2 3 2 2 2" xfId="6958"/>
    <cellStyle name="Comma 3 8 2 3 2 3" xfId="6959"/>
    <cellStyle name="Comma 3 8 2 3 3" xfId="2174"/>
    <cellStyle name="Comma 3 8 2 3 3 2" xfId="6960"/>
    <cellStyle name="Comma 3 8 2 3 4" xfId="6961"/>
    <cellStyle name="Comma 3 8 2 4" xfId="2175"/>
    <cellStyle name="Comma 3 8 2 4 2" xfId="2176"/>
    <cellStyle name="Comma 3 8 2 4 2 2" xfId="6962"/>
    <cellStyle name="Comma 3 8 2 4 3" xfId="6963"/>
    <cellStyle name="Comma 3 8 2 5" xfId="2177"/>
    <cellStyle name="Comma 3 8 2 5 2" xfId="6964"/>
    <cellStyle name="Comma 3 8 2 6" xfId="6965"/>
    <cellStyle name="Comma 3 8 3" xfId="2178"/>
    <cellStyle name="Comma 3 8 3 2" xfId="2179"/>
    <cellStyle name="Comma 3 8 3 2 2" xfId="2180"/>
    <cellStyle name="Comma 3 8 3 2 2 2" xfId="2181"/>
    <cellStyle name="Comma 3 8 3 2 2 2 2" xfId="2182"/>
    <cellStyle name="Comma 3 8 3 2 2 2 2 2" xfId="6966"/>
    <cellStyle name="Comma 3 8 3 2 2 2 3" xfId="6967"/>
    <cellStyle name="Comma 3 8 3 2 2 3" xfId="2183"/>
    <cellStyle name="Comma 3 8 3 2 2 3 2" xfId="6968"/>
    <cellStyle name="Comma 3 8 3 2 2 4" xfId="6969"/>
    <cellStyle name="Comma 3 8 3 2 3" xfId="2184"/>
    <cellStyle name="Comma 3 8 3 2 3 2" xfId="2185"/>
    <cellStyle name="Comma 3 8 3 2 3 2 2" xfId="6970"/>
    <cellStyle name="Comma 3 8 3 2 3 3" xfId="6971"/>
    <cellStyle name="Comma 3 8 3 2 4" xfId="2186"/>
    <cellStyle name="Comma 3 8 3 2 4 2" xfId="6972"/>
    <cellStyle name="Comma 3 8 3 2 5" xfId="6973"/>
    <cellStyle name="Comma 3 8 3 3" xfId="2187"/>
    <cellStyle name="Comma 3 8 3 3 2" xfId="2188"/>
    <cellStyle name="Comma 3 8 3 3 2 2" xfId="2189"/>
    <cellStyle name="Comma 3 8 3 3 2 2 2" xfId="6974"/>
    <cellStyle name="Comma 3 8 3 3 2 3" xfId="6975"/>
    <cellStyle name="Comma 3 8 3 3 3" xfId="2190"/>
    <cellStyle name="Comma 3 8 3 3 3 2" xfId="6976"/>
    <cellStyle name="Comma 3 8 3 3 4" xfId="6977"/>
    <cellStyle name="Comma 3 8 3 4" xfId="2191"/>
    <cellStyle name="Comma 3 8 3 4 2" xfId="2192"/>
    <cellStyle name="Comma 3 8 3 4 2 2" xfId="6978"/>
    <cellStyle name="Comma 3 8 3 4 3" xfId="6979"/>
    <cellStyle name="Comma 3 8 3 5" xfId="2193"/>
    <cellStyle name="Comma 3 8 3 5 2" xfId="6980"/>
    <cellStyle name="Comma 3 8 3 6" xfId="6981"/>
    <cellStyle name="Comma 3 8 4" xfId="2194"/>
    <cellStyle name="Comma 3 8 4 2" xfId="2195"/>
    <cellStyle name="Comma 3 8 4 2 2" xfId="2196"/>
    <cellStyle name="Comma 3 8 4 2 2 2" xfId="2197"/>
    <cellStyle name="Comma 3 8 4 2 2 2 2" xfId="6982"/>
    <cellStyle name="Comma 3 8 4 2 2 3" xfId="6983"/>
    <cellStyle name="Comma 3 8 4 2 3" xfId="2198"/>
    <cellStyle name="Comma 3 8 4 2 3 2" xfId="6984"/>
    <cellStyle name="Comma 3 8 4 2 4" xfId="6985"/>
    <cellStyle name="Comma 3 8 4 3" xfId="2199"/>
    <cellStyle name="Comma 3 8 4 3 2" xfId="2200"/>
    <cellStyle name="Comma 3 8 4 3 2 2" xfId="6986"/>
    <cellStyle name="Comma 3 8 4 3 3" xfId="6987"/>
    <cellStyle name="Comma 3 8 4 4" xfId="2201"/>
    <cellStyle name="Comma 3 8 4 4 2" xfId="6988"/>
    <cellStyle name="Comma 3 8 4 5" xfId="6989"/>
    <cellStyle name="Comma 3 8 5" xfId="2202"/>
    <cellStyle name="Comma 3 8 5 2" xfId="2203"/>
    <cellStyle name="Comma 3 8 5 2 2" xfId="2204"/>
    <cellStyle name="Comma 3 8 5 2 2 2" xfId="6990"/>
    <cellStyle name="Comma 3 8 5 2 3" xfId="6991"/>
    <cellStyle name="Comma 3 8 5 3" xfId="2205"/>
    <cellStyle name="Comma 3 8 5 3 2" xfId="6992"/>
    <cellStyle name="Comma 3 8 5 4" xfId="6993"/>
    <cellStyle name="Comma 3 8 6" xfId="2206"/>
    <cellStyle name="Comma 3 8 6 2" xfId="2207"/>
    <cellStyle name="Comma 3 8 6 2 2" xfId="6994"/>
    <cellStyle name="Comma 3 8 6 3" xfId="6995"/>
    <cellStyle name="Comma 3 8 7" xfId="2208"/>
    <cellStyle name="Comma 3 8 7 2" xfId="6996"/>
    <cellStyle name="Comma 3 8 8" xfId="6997"/>
    <cellStyle name="Comma 3 9" xfId="2209"/>
    <cellStyle name="Comma 3 9 2" xfId="2210"/>
    <cellStyle name="Comma 3 9 2 2" xfId="2211"/>
    <cellStyle name="Comma 3 9 2 2 2" xfId="2212"/>
    <cellStyle name="Comma 3 9 2 2 2 2" xfId="2213"/>
    <cellStyle name="Comma 3 9 2 2 2 2 2" xfId="2214"/>
    <cellStyle name="Comma 3 9 2 2 2 2 2 2" xfId="6998"/>
    <cellStyle name="Comma 3 9 2 2 2 2 3" xfId="6999"/>
    <cellStyle name="Comma 3 9 2 2 2 3" xfId="2215"/>
    <cellStyle name="Comma 3 9 2 2 2 3 2" xfId="7000"/>
    <cellStyle name="Comma 3 9 2 2 2 4" xfId="7001"/>
    <cellStyle name="Comma 3 9 2 2 3" xfId="2216"/>
    <cellStyle name="Comma 3 9 2 2 3 2" xfId="2217"/>
    <cellStyle name="Comma 3 9 2 2 3 2 2" xfId="7002"/>
    <cellStyle name="Comma 3 9 2 2 3 3" xfId="7003"/>
    <cellStyle name="Comma 3 9 2 2 4" xfId="2218"/>
    <cellStyle name="Comma 3 9 2 2 4 2" xfId="7004"/>
    <cellStyle name="Comma 3 9 2 2 5" xfId="7005"/>
    <cellStyle name="Comma 3 9 2 3" xfId="2219"/>
    <cellStyle name="Comma 3 9 2 3 2" xfId="2220"/>
    <cellStyle name="Comma 3 9 2 3 2 2" xfId="2221"/>
    <cellStyle name="Comma 3 9 2 3 2 2 2" xfId="7006"/>
    <cellStyle name="Comma 3 9 2 3 2 3" xfId="7007"/>
    <cellStyle name="Comma 3 9 2 3 3" xfId="2222"/>
    <cellStyle name="Comma 3 9 2 3 3 2" xfId="7008"/>
    <cellStyle name="Comma 3 9 2 3 4" xfId="7009"/>
    <cellStyle name="Comma 3 9 2 4" xfId="2223"/>
    <cellStyle name="Comma 3 9 2 4 2" xfId="2224"/>
    <cellStyle name="Comma 3 9 2 4 2 2" xfId="7010"/>
    <cellStyle name="Comma 3 9 2 4 3" xfId="7011"/>
    <cellStyle name="Comma 3 9 2 5" xfId="2225"/>
    <cellStyle name="Comma 3 9 2 5 2" xfId="7012"/>
    <cellStyle name="Comma 3 9 2 6" xfId="7013"/>
    <cellStyle name="Comma 3 9 3" xfId="2226"/>
    <cellStyle name="Comma 3 9 3 2" xfId="2227"/>
    <cellStyle name="Comma 3 9 3 2 2" xfId="2228"/>
    <cellStyle name="Comma 3 9 3 2 2 2" xfId="2229"/>
    <cellStyle name="Comma 3 9 3 2 2 2 2" xfId="2230"/>
    <cellStyle name="Comma 3 9 3 2 2 2 2 2" xfId="7014"/>
    <cellStyle name="Comma 3 9 3 2 2 2 3" xfId="7015"/>
    <cellStyle name="Comma 3 9 3 2 2 3" xfId="2231"/>
    <cellStyle name="Comma 3 9 3 2 2 3 2" xfId="7016"/>
    <cellStyle name="Comma 3 9 3 2 2 4" xfId="7017"/>
    <cellStyle name="Comma 3 9 3 2 3" xfId="2232"/>
    <cellStyle name="Comma 3 9 3 2 3 2" xfId="2233"/>
    <cellStyle name="Comma 3 9 3 2 3 2 2" xfId="7018"/>
    <cellStyle name="Comma 3 9 3 2 3 3" xfId="7019"/>
    <cellStyle name="Comma 3 9 3 2 4" xfId="2234"/>
    <cellStyle name="Comma 3 9 3 2 4 2" xfId="7020"/>
    <cellStyle name="Comma 3 9 3 2 5" xfId="7021"/>
    <cellStyle name="Comma 3 9 3 3" xfId="2235"/>
    <cellStyle name="Comma 3 9 3 3 2" xfId="2236"/>
    <cellStyle name="Comma 3 9 3 3 2 2" xfId="2237"/>
    <cellStyle name="Comma 3 9 3 3 2 2 2" xfId="7022"/>
    <cellStyle name="Comma 3 9 3 3 2 3" xfId="7023"/>
    <cellStyle name="Comma 3 9 3 3 3" xfId="2238"/>
    <cellStyle name="Comma 3 9 3 3 3 2" xfId="7024"/>
    <cellStyle name="Comma 3 9 3 3 4" xfId="7025"/>
    <cellStyle name="Comma 3 9 3 4" xfId="2239"/>
    <cellStyle name="Comma 3 9 3 4 2" xfId="2240"/>
    <cellStyle name="Comma 3 9 3 4 2 2" xfId="7026"/>
    <cellStyle name="Comma 3 9 3 4 3" xfId="7027"/>
    <cellStyle name="Comma 3 9 3 5" xfId="2241"/>
    <cellStyle name="Comma 3 9 3 5 2" xfId="7028"/>
    <cellStyle name="Comma 3 9 3 6" xfId="7029"/>
    <cellStyle name="Comma 3 9 4" xfId="2242"/>
    <cellStyle name="Comma 3 9 4 2" xfId="2243"/>
    <cellStyle name="Comma 3 9 4 2 2" xfId="2244"/>
    <cellStyle name="Comma 3 9 4 2 2 2" xfId="2245"/>
    <cellStyle name="Comma 3 9 4 2 2 2 2" xfId="7030"/>
    <cellStyle name="Comma 3 9 4 2 2 3" xfId="7031"/>
    <cellStyle name="Comma 3 9 4 2 3" xfId="2246"/>
    <cellStyle name="Comma 3 9 4 2 3 2" xfId="7032"/>
    <cellStyle name="Comma 3 9 4 2 4" xfId="7033"/>
    <cellStyle name="Comma 3 9 4 3" xfId="2247"/>
    <cellStyle name="Comma 3 9 4 3 2" xfId="2248"/>
    <cellStyle name="Comma 3 9 4 3 2 2" xfId="7034"/>
    <cellStyle name="Comma 3 9 4 3 3" xfId="7035"/>
    <cellStyle name="Comma 3 9 4 4" xfId="2249"/>
    <cellStyle name="Comma 3 9 4 4 2" xfId="7036"/>
    <cellStyle name="Comma 3 9 4 5" xfId="7037"/>
    <cellStyle name="Comma 3 9 5" xfId="2250"/>
    <cellStyle name="Comma 3 9 5 2" xfId="2251"/>
    <cellStyle name="Comma 3 9 5 2 2" xfId="2252"/>
    <cellStyle name="Comma 3 9 5 2 2 2" xfId="7038"/>
    <cellStyle name="Comma 3 9 5 2 3" xfId="7039"/>
    <cellStyle name="Comma 3 9 5 3" xfId="2253"/>
    <cellStyle name="Comma 3 9 5 3 2" xfId="7040"/>
    <cellStyle name="Comma 3 9 5 4" xfId="7041"/>
    <cellStyle name="Comma 3 9 6" xfId="2254"/>
    <cellStyle name="Comma 3 9 6 2" xfId="2255"/>
    <cellStyle name="Comma 3 9 6 2 2" xfId="7042"/>
    <cellStyle name="Comma 3 9 6 3" xfId="7043"/>
    <cellStyle name="Comma 3 9 7" xfId="2256"/>
    <cellStyle name="Comma 3 9 7 2" xfId="7044"/>
    <cellStyle name="Comma 3 9 8" xfId="7045"/>
    <cellStyle name="Comma 30" xfId="2257"/>
    <cellStyle name="Comma 31" xfId="2258"/>
    <cellStyle name="Comma 31 2" xfId="2259"/>
    <cellStyle name="Comma 31 3" xfId="2260"/>
    <cellStyle name="Comma 31 3 2" xfId="2261"/>
    <cellStyle name="Comma 32" xfId="2262"/>
    <cellStyle name="Comma 32 2" xfId="2263"/>
    <cellStyle name="Comma 32 2 2" xfId="2264"/>
    <cellStyle name="Comma 32 3" xfId="2265"/>
    <cellStyle name="Comma 32 4" xfId="2266"/>
    <cellStyle name="Comma 32 4 2" xfId="2267"/>
    <cellStyle name="Comma 33" xfId="2268"/>
    <cellStyle name="Comma 33 2" xfId="2269"/>
    <cellStyle name="Comma 33 3" xfId="2270"/>
    <cellStyle name="Comma 33 3 2" xfId="2271"/>
    <cellStyle name="Comma 34" xfId="2272"/>
    <cellStyle name="Comma 35" xfId="2273"/>
    <cellStyle name="Comma 35 2" xfId="2274"/>
    <cellStyle name="Comma 36" xfId="2275"/>
    <cellStyle name="Comma 36 2" xfId="2276"/>
    <cellStyle name="Comma 37" xfId="2277"/>
    <cellStyle name="Comma 37 2" xfId="2278"/>
    <cellStyle name="Comma 38" xfId="2279"/>
    <cellStyle name="Comma 38 2" xfId="2280"/>
    <cellStyle name="Comma 39" xfId="2281"/>
    <cellStyle name="Comma 39 2" xfId="2282"/>
    <cellStyle name="Comma 4" xfId="2283"/>
    <cellStyle name="Comma 4 2" xfId="2284"/>
    <cellStyle name="Comma 4 2 2" xfId="2285"/>
    <cellStyle name="Comma 4 2 2 2" xfId="2286"/>
    <cellStyle name="Comma 4 2 2 2 2" xfId="2287"/>
    <cellStyle name="Comma 4 2 3" xfId="2288"/>
    <cellStyle name="Comma 4 2 3 2" xfId="2289"/>
    <cellStyle name="Comma 4 2 4" xfId="2290"/>
    <cellStyle name="Comma 4 2 5" xfId="2291"/>
    <cellStyle name="Comma 4 3" xfId="2292"/>
    <cellStyle name="Comma 4 3 2" xfId="2293"/>
    <cellStyle name="Comma 4 3 2 2" xfId="2294"/>
    <cellStyle name="Comma 4 3 3" xfId="2295"/>
    <cellStyle name="Comma 4 3 4" xfId="2296"/>
    <cellStyle name="Comma 4 4" xfId="2297"/>
    <cellStyle name="Comma 4 4 2" xfId="2298"/>
    <cellStyle name="Comma 4 5" xfId="2299"/>
    <cellStyle name="Comma 4 5 2" xfId="2300"/>
    <cellStyle name="Comma 4 6" xfId="2301"/>
    <cellStyle name="Comma 4 6 2" xfId="2302"/>
    <cellStyle name="Comma 4 7" xfId="2303"/>
    <cellStyle name="Comma 4 8" xfId="2304"/>
    <cellStyle name="Comma 40" xfId="2305"/>
    <cellStyle name="Comma 41" xfId="2306"/>
    <cellStyle name="Comma 42" xfId="2307"/>
    <cellStyle name="Comma 43" xfId="2308"/>
    <cellStyle name="Comma 44" xfId="6603"/>
    <cellStyle name="Comma 45" xfId="7546"/>
    <cellStyle name="Comma 5" xfId="2309"/>
    <cellStyle name="Comma 5 2" xfId="2310"/>
    <cellStyle name="Comma 5 2 2" xfId="2311"/>
    <cellStyle name="Comma 5 3" xfId="2312"/>
    <cellStyle name="Comma 5 4" xfId="2313"/>
    <cellStyle name="Comma 5 5" xfId="2314"/>
    <cellStyle name="Comma 5 6" xfId="2315"/>
    <cellStyle name="Comma 6" xfId="2316"/>
    <cellStyle name="Comma 6 2" xfId="2317"/>
    <cellStyle name="Comma 6 2 2" xfId="2318"/>
    <cellStyle name="Comma 6 2 2 2" xfId="2319"/>
    <cellStyle name="Comma 6 2 3" xfId="2320"/>
    <cellStyle name="Comma 6 2 4" xfId="2321"/>
    <cellStyle name="Comma 6 3" xfId="2322"/>
    <cellStyle name="Comma 6 3 2" xfId="2323"/>
    <cellStyle name="Comma 6 4" xfId="2324"/>
    <cellStyle name="Comma 6 4 2" xfId="2325"/>
    <cellStyle name="Comma 6 4 2 2" xfId="2326"/>
    <cellStyle name="Comma 6 4 3" xfId="2327"/>
    <cellStyle name="Comma 6 4 4" xfId="2328"/>
    <cellStyle name="Comma 6 4 5" xfId="2329"/>
    <cellStyle name="Comma 6 4 5 2" xfId="2330"/>
    <cellStyle name="Comma 6 5" xfId="2331"/>
    <cellStyle name="Comma 6 6" xfId="2332"/>
    <cellStyle name="Comma 7" xfId="2333"/>
    <cellStyle name="Comma 7 2" xfId="2334"/>
    <cellStyle name="Comma 7 2 2" xfId="2335"/>
    <cellStyle name="Comma 7 2 2 2" xfId="2336"/>
    <cellStyle name="Comma 7 2 2 2 2" xfId="2337"/>
    <cellStyle name="Comma 7 2 2 3" xfId="2338"/>
    <cellStyle name="Comma 7 2 2 3 2" xfId="2339"/>
    <cellStyle name="Comma 7 2 2 3 2 2" xfId="2340"/>
    <cellStyle name="Comma 7 2 2 3 3" xfId="2341"/>
    <cellStyle name="Comma 7 2 2 4" xfId="2342"/>
    <cellStyle name="Comma 7 2 2 5" xfId="2343"/>
    <cellStyle name="Comma 7 2 2 6" xfId="2344"/>
    <cellStyle name="Comma 7 2 3" xfId="2345"/>
    <cellStyle name="Comma 7 2 3 2" xfId="2346"/>
    <cellStyle name="Comma 7 2 4" xfId="2347"/>
    <cellStyle name="Comma 7 2 5" xfId="2348"/>
    <cellStyle name="Comma 7 3" xfId="2349"/>
    <cellStyle name="Comma 7 3 2" xfId="2350"/>
    <cellStyle name="Comma 7 3 2 2" xfId="2351"/>
    <cellStyle name="Comma 7 3 3" xfId="2352"/>
    <cellStyle name="Comma 7 3 3 2" xfId="2353"/>
    <cellStyle name="Comma 7 3 3 2 2" xfId="2354"/>
    <cellStyle name="Comma 7 3 3 3" xfId="2355"/>
    <cellStyle name="Comma 7 3 4" xfId="2356"/>
    <cellStyle name="Comma 7 3 5" xfId="2357"/>
    <cellStyle name="Comma 7 3 6" xfId="2358"/>
    <cellStyle name="Comma 7 4" xfId="2359"/>
    <cellStyle name="Comma 7 4 2" xfId="2360"/>
    <cellStyle name="Comma 7 5" xfId="2361"/>
    <cellStyle name="Comma 7 5 2" xfId="2362"/>
    <cellStyle name="Comma 7 5 2 2" xfId="2363"/>
    <cellStyle name="Comma 7 5 3" xfId="2364"/>
    <cellStyle name="Comma 7 6" xfId="2365"/>
    <cellStyle name="Comma 8" xfId="2366"/>
    <cellStyle name="Comma 8 2" xfId="2367"/>
    <cellStyle name="Comma 8 2 10" xfId="2368"/>
    <cellStyle name="Comma 8 2 2" xfId="2369"/>
    <cellStyle name="Comma 8 2 3" xfId="2370"/>
    <cellStyle name="Comma 8 2 4" xfId="2371"/>
    <cellStyle name="Comma 8 2 4 10" xfId="2372"/>
    <cellStyle name="Comma 8 2 4 11" xfId="2373"/>
    <cellStyle name="Comma 8 2 4 11 2" xfId="2374"/>
    <cellStyle name="Comma 8 2 4 11 2 2" xfId="2375"/>
    <cellStyle name="Comma 8 2 4 11 2 3" xfId="2376"/>
    <cellStyle name="Comma 8 2 4 11 2 3 2" xfId="2377"/>
    <cellStyle name="Comma 8 2 4 2" xfId="2378"/>
    <cellStyle name="Comma 8 2 4 3" xfId="2379"/>
    <cellStyle name="Comma 8 2 4 4" xfId="2380"/>
    <cellStyle name="Comma 8 2 4 5" xfId="2381"/>
    <cellStyle name="Comma 8 2 4 5 2" xfId="2382"/>
    <cellStyle name="Comma 8 2 4 5 2 2" xfId="2383"/>
    <cellStyle name="Comma 8 2 4 5 2 3" xfId="2384"/>
    <cellStyle name="Comma 8 2 4 6" xfId="2385"/>
    <cellStyle name="Comma 8 2 4 7" xfId="2386"/>
    <cellStyle name="Comma 8 2 4 8" xfId="2387"/>
    <cellStyle name="Comma 8 2 4 9" xfId="2388"/>
    <cellStyle name="Comma 8 2 4 9 2" xfId="2389"/>
    <cellStyle name="Comma 8 2 4 9 2 2" xfId="2390"/>
    <cellStyle name="Comma 8 2 4 9 2 3" xfId="2391"/>
    <cellStyle name="Comma 8 2 4 9 2 3 2" xfId="2392"/>
    <cellStyle name="Comma 8 2 5" xfId="2393"/>
    <cellStyle name="Comma 8 2 5 2" xfId="2394"/>
    <cellStyle name="Comma 8 2 5 3" xfId="2395"/>
    <cellStyle name="Comma 8 2 5 4" xfId="2396"/>
    <cellStyle name="Comma 8 2 6" xfId="2397"/>
    <cellStyle name="Comma 8 2 6 2" xfId="2398"/>
    <cellStyle name="Comma 8 2 6 2 2" xfId="2399"/>
    <cellStyle name="Comma 8 2 6 2 3" xfId="2400"/>
    <cellStyle name="Comma 8 2 6 2 3 2" xfId="2401"/>
    <cellStyle name="Comma 8 2 6 3" xfId="2402"/>
    <cellStyle name="Comma 8 2 7" xfId="2403"/>
    <cellStyle name="Comma 8 2 7 2" xfId="2404"/>
    <cellStyle name="Comma 8 2 7 3" xfId="2405"/>
    <cellStyle name="Comma 8 2 7 3 2" xfId="2406"/>
    <cellStyle name="Comma 8 2 8" xfId="2407"/>
    <cellStyle name="Comma 8 2 9" xfId="2408"/>
    <cellStyle name="Comma 8 2 9 2" xfId="2409"/>
    <cellStyle name="Comma 8 3" xfId="2410"/>
    <cellStyle name="Comma 8 4" xfId="2411"/>
    <cellStyle name="Comma 8 5" xfId="2412"/>
    <cellStyle name="Comma 8 5 2" xfId="2413"/>
    <cellStyle name="Comma 8 6" xfId="2414"/>
    <cellStyle name="Comma 8 6 2" xfId="2415"/>
    <cellStyle name="Comma 8 7" xfId="2416"/>
    <cellStyle name="Comma 9" xfId="2417"/>
    <cellStyle name="Comma 9 2" xfId="2418"/>
    <cellStyle name="Comma 9 2 2" xfId="2419"/>
    <cellStyle name="Comma 9 2 3" xfId="2420"/>
    <cellStyle name="Comma 9 2 3 2" xfId="2421"/>
    <cellStyle name="Comma 9 2 3 3" xfId="2422"/>
    <cellStyle name="Comma 9 2 3 4" xfId="2423"/>
    <cellStyle name="Comma 9 2 4" xfId="2424"/>
    <cellStyle name="Comma 9 2 4 2" xfId="2425"/>
    <cellStyle name="Comma 9 2 4 2 2" xfId="2426"/>
    <cellStyle name="Comma 9 2 4 2 3" xfId="2427"/>
    <cellStyle name="Comma 9 2 4 2 3 2" xfId="2428"/>
    <cellStyle name="Comma 9 2 4 3" xfId="2429"/>
    <cellStyle name="Comma 9 2 5" xfId="2430"/>
    <cellStyle name="Comma 9 2 5 2" xfId="2431"/>
    <cellStyle name="Comma 9 2 5 3" xfId="2432"/>
    <cellStyle name="Comma 9 2 5 3 2" xfId="2433"/>
    <cellStyle name="Comma 9 2 6" xfId="2434"/>
    <cellStyle name="Comma 9 2 7" xfId="2435"/>
    <cellStyle name="Comma 9 2 7 2" xfId="2436"/>
    <cellStyle name="Comma 9 2 8" xfId="2437"/>
    <cellStyle name="Comma 9 3" xfId="2438"/>
    <cellStyle name="Comma 9 4" xfId="2439"/>
    <cellStyle name="Comma 9 5" xfId="2440"/>
    <cellStyle name="Comma 9 6" xfId="2441"/>
    <cellStyle name="Comma 9 6 10" xfId="2442"/>
    <cellStyle name="Comma 9 6 11" xfId="2443"/>
    <cellStyle name="Comma 9 6 11 2" xfId="2444"/>
    <cellStyle name="Comma 9 6 11 2 2" xfId="2445"/>
    <cellStyle name="Comma 9 6 11 2 3" xfId="2446"/>
    <cellStyle name="Comma 9 6 11 2 3 2" xfId="2447"/>
    <cellStyle name="Comma 9 6 2" xfId="2448"/>
    <cellStyle name="Comma 9 6 3" xfId="2449"/>
    <cellStyle name="Comma 9 6 4" xfId="2450"/>
    <cellStyle name="Comma 9 6 5" xfId="2451"/>
    <cellStyle name="Comma 9 6 5 2" xfId="2452"/>
    <cellStyle name="Comma 9 6 5 2 2" xfId="2453"/>
    <cellStyle name="Comma 9 6 5 2 3" xfId="2454"/>
    <cellStyle name="Comma 9 6 6" xfId="2455"/>
    <cellStyle name="Comma 9 6 7" xfId="2456"/>
    <cellStyle name="Comma 9 6 8" xfId="2457"/>
    <cellStyle name="Comma 9 6 9" xfId="2458"/>
    <cellStyle name="Comma 9 6 9 2" xfId="2459"/>
    <cellStyle name="Comma 9 6 9 2 2" xfId="2460"/>
    <cellStyle name="Comma 9 6 9 2 3" xfId="2461"/>
    <cellStyle name="Comma 9 6 9 2 3 2" xfId="2462"/>
    <cellStyle name="Comma 9 7" xfId="2463"/>
    <cellStyle name="Comma0" xfId="35"/>
    <cellStyle name="Comma0 - Style3" xfId="2464"/>
    <cellStyle name="Comma0 - Style4" xfId="2465"/>
    <cellStyle name="Comma0 2" xfId="2466"/>
    <cellStyle name="Comma0 3" xfId="2467"/>
    <cellStyle name="Comma0_050318 MON POWER OHIO LOAD" xfId="2468"/>
    <cellStyle name="Comma1 - Style1" xfId="2469"/>
    <cellStyle name="CommaBlank" xfId="2470"/>
    <cellStyle name="CommaBlank 2" xfId="2471"/>
    <cellStyle name="CommaBlank 2 2" xfId="2472"/>
    <cellStyle name="CommaBlank 2 3" xfId="2473"/>
    <cellStyle name="CommaBlank 3" xfId="2474"/>
    <cellStyle name="CommaBlank 4" xfId="2475"/>
    <cellStyle name="Currency" xfId="7548" builtinId="4"/>
    <cellStyle name="Currency [1]" xfId="2476"/>
    <cellStyle name="Currency [2]" xfId="2477"/>
    <cellStyle name="Currency [2] 2" xfId="2478"/>
    <cellStyle name="Currency 10" xfId="2479"/>
    <cellStyle name="Currency 10 2" xfId="2480"/>
    <cellStyle name="Currency 10 2 2" xfId="2481"/>
    <cellStyle name="Currency 10 2 2 2" xfId="2482"/>
    <cellStyle name="Currency 10 2 2 2 2" xfId="2483"/>
    <cellStyle name="Currency 10 2 2 2 2 2" xfId="2484"/>
    <cellStyle name="Currency 10 2 2 2 2 2 2" xfId="7046"/>
    <cellStyle name="Currency 10 2 2 2 2 3" xfId="7047"/>
    <cellStyle name="Currency 10 2 2 2 3" xfId="2485"/>
    <cellStyle name="Currency 10 2 2 2 3 2" xfId="7048"/>
    <cellStyle name="Currency 10 2 2 2 4" xfId="7049"/>
    <cellStyle name="Currency 10 2 2 3" xfId="2486"/>
    <cellStyle name="Currency 10 2 2 3 2" xfId="2487"/>
    <cellStyle name="Currency 10 2 2 3 2 2" xfId="7050"/>
    <cellStyle name="Currency 10 2 2 3 3" xfId="7051"/>
    <cellStyle name="Currency 10 2 2 4" xfId="2488"/>
    <cellStyle name="Currency 10 2 2 4 2" xfId="7052"/>
    <cellStyle name="Currency 10 2 2 5" xfId="2489"/>
    <cellStyle name="Currency 10 2 3" xfId="2490"/>
    <cellStyle name="Currency 10 2 3 2" xfId="2491"/>
    <cellStyle name="Currency 10 2 3 2 2" xfId="2492"/>
    <cellStyle name="Currency 10 2 3 2 2 2" xfId="7053"/>
    <cellStyle name="Currency 10 2 3 2 3" xfId="7054"/>
    <cellStyle name="Currency 10 2 3 3" xfId="2493"/>
    <cellStyle name="Currency 10 2 3 3 2" xfId="7055"/>
    <cellStyle name="Currency 10 2 3 4" xfId="7056"/>
    <cellStyle name="Currency 10 2 4" xfId="2494"/>
    <cellStyle name="Currency 10 2 4 2" xfId="2495"/>
    <cellStyle name="Currency 10 2 4 2 2" xfId="7057"/>
    <cellStyle name="Currency 10 2 4 3" xfId="7058"/>
    <cellStyle name="Currency 10 2 5" xfId="2496"/>
    <cellStyle name="Currency 10 2 5 2" xfId="7059"/>
    <cellStyle name="Currency 10 2 6" xfId="7060"/>
    <cellStyle name="Currency 10 3" xfId="2497"/>
    <cellStyle name="Currency 10 3 2" xfId="2498"/>
    <cellStyle name="Currency 10 3 2 2" xfId="2499"/>
    <cellStyle name="Currency 10 3 2 2 2" xfId="2500"/>
    <cellStyle name="Currency 10 3 2 2 2 2" xfId="2501"/>
    <cellStyle name="Currency 10 3 2 2 2 2 2" xfId="7061"/>
    <cellStyle name="Currency 10 3 2 2 2 3" xfId="7062"/>
    <cellStyle name="Currency 10 3 2 2 3" xfId="2502"/>
    <cellStyle name="Currency 10 3 2 2 3 2" xfId="7063"/>
    <cellStyle name="Currency 10 3 2 2 4" xfId="7064"/>
    <cellStyle name="Currency 10 3 2 3" xfId="2503"/>
    <cellStyle name="Currency 10 3 2 3 2" xfId="2504"/>
    <cellStyle name="Currency 10 3 2 3 2 2" xfId="7065"/>
    <cellStyle name="Currency 10 3 2 3 3" xfId="7066"/>
    <cellStyle name="Currency 10 3 2 4" xfId="2505"/>
    <cellStyle name="Currency 10 3 2 4 2" xfId="7067"/>
    <cellStyle name="Currency 10 3 2 5" xfId="7068"/>
    <cellStyle name="Currency 10 3 3" xfId="2506"/>
    <cellStyle name="Currency 10 3 3 2" xfId="2507"/>
    <cellStyle name="Currency 10 3 3 2 2" xfId="2508"/>
    <cellStyle name="Currency 10 3 3 2 2 2" xfId="7069"/>
    <cellStyle name="Currency 10 3 3 2 3" xfId="7070"/>
    <cellStyle name="Currency 10 3 3 3" xfId="2509"/>
    <cellStyle name="Currency 10 3 3 3 2" xfId="7071"/>
    <cellStyle name="Currency 10 3 3 4" xfId="7072"/>
    <cellStyle name="Currency 10 3 4" xfId="2510"/>
    <cellStyle name="Currency 10 3 4 2" xfId="2511"/>
    <cellStyle name="Currency 10 3 4 2 2" xfId="7073"/>
    <cellStyle name="Currency 10 3 4 3" xfId="7074"/>
    <cellStyle name="Currency 10 3 5" xfId="2512"/>
    <cellStyle name="Currency 10 3 5 2" xfId="7075"/>
    <cellStyle name="Currency 10 3 6" xfId="2513"/>
    <cellStyle name="Currency 10 4" xfId="2514"/>
    <cellStyle name="Currency 10 4 2" xfId="2515"/>
    <cellStyle name="Currency 10 4 2 2" xfId="2516"/>
    <cellStyle name="Currency 10 4 2 2 2" xfId="2517"/>
    <cellStyle name="Currency 10 4 2 2 2 2" xfId="7076"/>
    <cellStyle name="Currency 10 4 2 2 3" xfId="7077"/>
    <cellStyle name="Currency 10 4 2 3" xfId="2518"/>
    <cellStyle name="Currency 10 4 2 3 2" xfId="7078"/>
    <cellStyle name="Currency 10 4 2 4" xfId="7079"/>
    <cellStyle name="Currency 10 4 3" xfId="2519"/>
    <cellStyle name="Currency 10 4 3 2" xfId="2520"/>
    <cellStyle name="Currency 10 4 3 2 2" xfId="7080"/>
    <cellStyle name="Currency 10 4 3 3" xfId="7081"/>
    <cellStyle name="Currency 10 4 4" xfId="2521"/>
    <cellStyle name="Currency 10 4 4 2" xfId="7082"/>
    <cellStyle name="Currency 10 4 5" xfId="7083"/>
    <cellStyle name="Currency 10 5" xfId="2522"/>
    <cellStyle name="Currency 10 5 2" xfId="2523"/>
    <cellStyle name="Currency 10 5 2 2" xfId="2524"/>
    <cellStyle name="Currency 10 5 2 2 2" xfId="7084"/>
    <cellStyle name="Currency 10 5 2 3" xfId="7085"/>
    <cellStyle name="Currency 10 5 3" xfId="2525"/>
    <cellStyle name="Currency 10 5 3 2" xfId="7086"/>
    <cellStyle name="Currency 10 5 4" xfId="7087"/>
    <cellStyle name="Currency 10 6" xfId="2526"/>
    <cellStyle name="Currency 10 6 2" xfId="2527"/>
    <cellStyle name="Currency 10 6 2 2" xfId="7088"/>
    <cellStyle name="Currency 10 6 3" xfId="7089"/>
    <cellStyle name="Currency 10 7" xfId="2528"/>
    <cellStyle name="Currency 10 7 2" xfId="7090"/>
    <cellStyle name="Currency 10 8" xfId="7091"/>
    <cellStyle name="Currency 11" xfId="2529"/>
    <cellStyle name="Currency 11 2" xfId="2530"/>
    <cellStyle name="Currency 11 2 2" xfId="2531"/>
    <cellStyle name="Currency 11 2 2 2" xfId="2532"/>
    <cellStyle name="Currency 11 2 2 2 2" xfId="2533"/>
    <cellStyle name="Currency 11 2 2 3" xfId="2534"/>
    <cellStyle name="Currency 11 2 3" xfId="2535"/>
    <cellStyle name="Currency 11 2 3 2" xfId="2536"/>
    <cellStyle name="Currency 11 2 4" xfId="2537"/>
    <cellStyle name="Currency 11 3" xfId="2538"/>
    <cellStyle name="Currency 11 3 2" xfId="2539"/>
    <cellStyle name="Currency 11 3 2 2" xfId="2540"/>
    <cellStyle name="Currency 11 3 3" xfId="2541"/>
    <cellStyle name="Currency 11 4" xfId="2542"/>
    <cellStyle name="Currency 11 4 2" xfId="2543"/>
    <cellStyle name="Currency 11 4 2 2" xfId="2544"/>
    <cellStyle name="Currency 11 4 3" xfId="2545"/>
    <cellStyle name="Currency 11 5" xfId="2546"/>
    <cellStyle name="Currency 11 5 2" xfId="2547"/>
    <cellStyle name="Currency 11 6" xfId="2548"/>
    <cellStyle name="Currency 11 6 2" xfId="2549"/>
    <cellStyle name="Currency 11 7" xfId="2550"/>
    <cellStyle name="Currency 11 7 2" xfId="2551"/>
    <cellStyle name="Currency 11 7 2 2" xfId="2552"/>
    <cellStyle name="Currency 11 7 3" xfId="2553"/>
    <cellStyle name="Currency 11 8" xfId="2554"/>
    <cellStyle name="Currency 12" xfId="2555"/>
    <cellStyle name="Currency 12 2" xfId="2556"/>
    <cellStyle name="Currency 12 2 2" xfId="2557"/>
    <cellStyle name="Currency 12 2 2 2" xfId="2558"/>
    <cellStyle name="Currency 12 2 3" xfId="2559"/>
    <cellStyle name="Currency 12 3" xfId="2560"/>
    <cellStyle name="Currency 12 3 2" xfId="2561"/>
    <cellStyle name="Currency 12 4" xfId="2562"/>
    <cellStyle name="Currency 12 4 2" xfId="2563"/>
    <cellStyle name="Currency 12 5" xfId="2564"/>
    <cellStyle name="Currency 13" xfId="2565"/>
    <cellStyle name="Currency 13 2" xfId="2566"/>
    <cellStyle name="Currency 13 2 2" xfId="2567"/>
    <cellStyle name="Currency 13 3" xfId="2568"/>
    <cellStyle name="Currency 13 3 2" xfId="2569"/>
    <cellStyle name="Currency 13 4" xfId="2570"/>
    <cellStyle name="Currency 14" xfId="2571"/>
    <cellStyle name="Currency 14 2" xfId="2572"/>
    <cellStyle name="Currency 14 2 2" xfId="2573"/>
    <cellStyle name="Currency 14 3" xfId="2574"/>
    <cellStyle name="Currency 14 3 2" xfId="2575"/>
    <cellStyle name="Currency 14 4" xfId="2576"/>
    <cellStyle name="Currency 15" xfId="2577"/>
    <cellStyle name="Currency 15 2" xfId="2578"/>
    <cellStyle name="Currency 15 2 2" xfId="2579"/>
    <cellStyle name="Currency 15 3" xfId="2580"/>
    <cellStyle name="Currency 15 3 2" xfId="2581"/>
    <cellStyle name="Currency 15 4" xfId="2582"/>
    <cellStyle name="Currency 15 4 2" xfId="2583"/>
    <cellStyle name="Currency 15 5" xfId="2584"/>
    <cellStyle name="Currency 16" xfId="2585"/>
    <cellStyle name="Currency 16 2" xfId="2586"/>
    <cellStyle name="Currency 16 2 2" xfId="2587"/>
    <cellStyle name="Currency 16 2 2 2" xfId="2588"/>
    <cellStyle name="Currency 16 2 3" xfId="2589"/>
    <cellStyle name="Currency 16 3" xfId="2590"/>
    <cellStyle name="Currency 16 3 2" xfId="2591"/>
    <cellStyle name="Currency 16 4" xfId="2592"/>
    <cellStyle name="Currency 17" xfId="2593"/>
    <cellStyle name="Currency 17 2" xfId="2594"/>
    <cellStyle name="Currency 17 2 2" xfId="2595"/>
    <cellStyle name="Currency 17 3" xfId="2596"/>
    <cellStyle name="Currency 17 3 2" xfId="2597"/>
    <cellStyle name="Currency 17 4" xfId="2598"/>
    <cellStyle name="Currency 18" xfId="2599"/>
    <cellStyle name="Currency 18 2" xfId="2600"/>
    <cellStyle name="Currency 18 2 2" xfId="2601"/>
    <cellStyle name="Currency 18 2 2 2" xfId="2602"/>
    <cellStyle name="Currency 18 2 2 2 2" xfId="2603"/>
    <cellStyle name="Currency 18 2 2 3" xfId="2604"/>
    <cellStyle name="Currency 18 2 3" xfId="2605"/>
    <cellStyle name="Currency 18 2 3 2" xfId="2606"/>
    <cellStyle name="Currency 18 2 4" xfId="2607"/>
    <cellStyle name="Currency 18 3" xfId="2608"/>
    <cellStyle name="Currency 18 3 2" xfId="2609"/>
    <cellStyle name="Currency 18 3 2 2" xfId="2610"/>
    <cellStyle name="Currency 18 3 3" xfId="2611"/>
    <cellStyle name="Currency 18 4" xfId="2612"/>
    <cellStyle name="Currency 18 4 2" xfId="2613"/>
    <cellStyle name="Currency 18 5" xfId="2614"/>
    <cellStyle name="Currency 18 5 2" xfId="2615"/>
    <cellStyle name="Currency 18 6" xfId="2616"/>
    <cellStyle name="Currency 19" xfId="2617"/>
    <cellStyle name="Currency 19 2" xfId="2618"/>
    <cellStyle name="Currency 19 2 2" xfId="2619"/>
    <cellStyle name="Currency 19 3" xfId="2620"/>
    <cellStyle name="Currency 19 3 2" xfId="2621"/>
    <cellStyle name="Currency 19 4" xfId="2622"/>
    <cellStyle name="Currency 2" xfId="36"/>
    <cellStyle name="Currency 2 2" xfId="2623"/>
    <cellStyle name="Currency 2 2 2" xfId="2624"/>
    <cellStyle name="Currency 2 2 2 2" xfId="2625"/>
    <cellStyle name="Currency 2 2 3" xfId="2626"/>
    <cellStyle name="Currency 2 2 3 2" xfId="2627"/>
    <cellStyle name="Currency 2 2 4" xfId="2628"/>
    <cellStyle name="Currency 2 2 5" xfId="2629"/>
    <cellStyle name="Currency 2 3" xfId="2630"/>
    <cellStyle name="Currency 2 3 2" xfId="2631"/>
    <cellStyle name="Currency 2 3 2 2" xfId="2632"/>
    <cellStyle name="Currency 2 3 3" xfId="2633"/>
    <cellStyle name="Currency 2 3 3 2" xfId="2634"/>
    <cellStyle name="Currency 2 4" xfId="2635"/>
    <cellStyle name="Currency 2 4 2" xfId="2636"/>
    <cellStyle name="Currency 2 4 2 2" xfId="2637"/>
    <cellStyle name="Currency 2 4 3" xfId="2638"/>
    <cellStyle name="Currency 2 5" xfId="2639"/>
    <cellStyle name="Currency 2 5 2" xfId="2640"/>
    <cellStyle name="Currency 2 5 2 2" xfId="2641"/>
    <cellStyle name="Currency 2 6" xfId="2642"/>
    <cellStyle name="Currency 2 6 2" xfId="2643"/>
    <cellStyle name="Currency 2 6 2 2" xfId="2644"/>
    <cellStyle name="Currency 2 7" xfId="2645"/>
    <cellStyle name="Currency 2 7 2" xfId="2646"/>
    <cellStyle name="Currency 2 8" xfId="2647"/>
    <cellStyle name="Currency 20" xfId="2648"/>
    <cellStyle name="Currency 20 2" xfId="2649"/>
    <cellStyle name="Currency 20 2 2" xfId="2650"/>
    <cellStyle name="Currency 20 3" xfId="2651"/>
    <cellStyle name="Currency 20 3 2" xfId="2652"/>
    <cellStyle name="Currency 20 4" xfId="2653"/>
    <cellStyle name="Currency 21" xfId="2654"/>
    <cellStyle name="Currency 21 2" xfId="2655"/>
    <cellStyle name="Currency 21 2 2" xfId="2656"/>
    <cellStyle name="Currency 21 3" xfId="2657"/>
    <cellStyle name="Currency 21 3 2" xfId="2658"/>
    <cellStyle name="Currency 21 4" xfId="2659"/>
    <cellStyle name="Currency 22" xfId="2660"/>
    <cellStyle name="Currency 22 2" xfId="2661"/>
    <cellStyle name="Currency 22 2 2" xfId="2662"/>
    <cellStyle name="Currency 22 3" xfId="2663"/>
    <cellStyle name="Currency 22 3 2" xfId="2664"/>
    <cellStyle name="Currency 22 4" xfId="2665"/>
    <cellStyle name="Currency 23" xfId="2666"/>
    <cellStyle name="Currency 23 2" xfId="2667"/>
    <cellStyle name="Currency 23 2 2" xfId="2668"/>
    <cellStyle name="Currency 23 3" xfId="2669"/>
    <cellStyle name="Currency 23 3 2" xfId="2670"/>
    <cellStyle name="Currency 23 4" xfId="2671"/>
    <cellStyle name="Currency 24" xfId="2672"/>
    <cellStyle name="Currency 24 2" xfId="2673"/>
    <cellStyle name="Currency 24 2 2" xfId="2674"/>
    <cellStyle name="Currency 24 3" xfId="2675"/>
    <cellStyle name="Currency 24 3 2" xfId="2676"/>
    <cellStyle name="Currency 24 4" xfId="2677"/>
    <cellStyle name="Currency 25" xfId="2678"/>
    <cellStyle name="Currency 25 2" xfId="2679"/>
    <cellStyle name="Currency 25 2 2" xfId="2680"/>
    <cellStyle name="Currency 25 3" xfId="2681"/>
    <cellStyle name="Currency 25 3 2" xfId="2682"/>
    <cellStyle name="Currency 25 4" xfId="2683"/>
    <cellStyle name="Currency 26" xfId="2684"/>
    <cellStyle name="Currency 26 2" xfId="2685"/>
    <cellStyle name="Currency 26 2 2" xfId="2686"/>
    <cellStyle name="Currency 26 3" xfId="2687"/>
    <cellStyle name="Currency 26 3 2" xfId="2688"/>
    <cellStyle name="Currency 26 4" xfId="2689"/>
    <cellStyle name="Currency 27" xfId="2690"/>
    <cellStyle name="Currency 27 2" xfId="2691"/>
    <cellStyle name="Currency 27 2 2" xfId="2692"/>
    <cellStyle name="Currency 27 3" xfId="2693"/>
    <cellStyle name="Currency 27 3 2" xfId="2694"/>
    <cellStyle name="Currency 27 4" xfId="2695"/>
    <cellStyle name="Currency 28" xfId="2696"/>
    <cellStyle name="Currency 28 2" xfId="2697"/>
    <cellStyle name="Currency 28 2 2" xfId="2698"/>
    <cellStyle name="Currency 28 3" xfId="2699"/>
    <cellStyle name="Currency 28 3 2" xfId="2700"/>
    <cellStyle name="Currency 28 4" xfId="2701"/>
    <cellStyle name="Currency 29" xfId="2702"/>
    <cellStyle name="Currency 29 2" xfId="2703"/>
    <cellStyle name="Currency 29 2 2" xfId="2704"/>
    <cellStyle name="Currency 29 3" xfId="2705"/>
    <cellStyle name="Currency 29 3 2" xfId="2706"/>
    <cellStyle name="Currency 29 4" xfId="2707"/>
    <cellStyle name="Currency 3" xfId="2708"/>
    <cellStyle name="Currency 3 2" xfId="2709"/>
    <cellStyle name="Currency 3 2 2" xfId="2710"/>
    <cellStyle name="Currency 3 2 3" xfId="2711"/>
    <cellStyle name="Currency 3 3" xfId="2712"/>
    <cellStyle name="Currency 3 3 2" xfId="2713"/>
    <cellStyle name="Currency 3 3 3" xfId="2714"/>
    <cellStyle name="Currency 3 4" xfId="2715"/>
    <cellStyle name="Currency 3 4 2" xfId="2716"/>
    <cellStyle name="Currency 3 4 2 2" xfId="2717"/>
    <cellStyle name="Currency 3 5" xfId="2718"/>
    <cellStyle name="Currency 3 6" xfId="2719"/>
    <cellStyle name="Currency 3 7" xfId="2720"/>
    <cellStyle name="Currency 3 8" xfId="2721"/>
    <cellStyle name="Currency 30" xfId="2722"/>
    <cellStyle name="Currency 30 2" xfId="2723"/>
    <cellStyle name="Currency 30 2 2" xfId="2724"/>
    <cellStyle name="Currency 30 3" xfId="2725"/>
    <cellStyle name="Currency 30 3 2" xfId="2726"/>
    <cellStyle name="Currency 30 4" xfId="2727"/>
    <cellStyle name="Currency 31" xfId="2728"/>
    <cellStyle name="Currency 31 2" xfId="2729"/>
    <cellStyle name="Currency 31 2 2" xfId="2730"/>
    <cellStyle name="Currency 31 3" xfId="2731"/>
    <cellStyle name="Currency 31 3 2" xfId="2732"/>
    <cellStyle name="Currency 31 4" xfId="2733"/>
    <cellStyle name="Currency 32" xfId="2734"/>
    <cellStyle name="Currency 32 2" xfId="2735"/>
    <cellStyle name="Currency 32 2 2" xfId="2736"/>
    <cellStyle name="Currency 32 3" xfId="2737"/>
    <cellStyle name="Currency 33" xfId="2738"/>
    <cellStyle name="Currency 33 2" xfId="2739"/>
    <cellStyle name="Currency 33 2 2" xfId="2740"/>
    <cellStyle name="Currency 33 3" xfId="2741"/>
    <cellStyle name="Currency 34" xfId="2742"/>
    <cellStyle name="Currency 34 2" xfId="2743"/>
    <cellStyle name="Currency 34 2 2" xfId="2744"/>
    <cellStyle name="Currency 34 3" xfId="2745"/>
    <cellStyle name="Currency 35" xfId="2746"/>
    <cellStyle name="Currency 35 2" xfId="2747"/>
    <cellStyle name="Currency 36" xfId="2748"/>
    <cellStyle name="Currency 36 2" xfId="2749"/>
    <cellStyle name="Currency 37" xfId="2750"/>
    <cellStyle name="Currency 37 2" xfId="2751"/>
    <cellStyle name="Currency 37 2 2" xfId="2752"/>
    <cellStyle name="Currency 37 3" xfId="2753"/>
    <cellStyle name="Currency 38" xfId="2754"/>
    <cellStyle name="Currency 38 2" xfId="2755"/>
    <cellStyle name="Currency 39" xfId="2756"/>
    <cellStyle name="Currency 39 2" xfId="2757"/>
    <cellStyle name="Currency 4" xfId="2758"/>
    <cellStyle name="Currency 4 2" xfId="2759"/>
    <cellStyle name="Currency 4 2 2" xfId="2760"/>
    <cellStyle name="Currency 4 2 2 2" xfId="2761"/>
    <cellStyle name="Currency 4 2 3" xfId="2762"/>
    <cellStyle name="Currency 4 2 4" xfId="2763"/>
    <cellStyle name="Currency 4 3" xfId="2764"/>
    <cellStyle name="Currency 4 3 2" xfId="2765"/>
    <cellStyle name="Currency 4 3 3" xfId="2766"/>
    <cellStyle name="Currency 4 4" xfId="2767"/>
    <cellStyle name="Currency 4 4 2" xfId="2768"/>
    <cellStyle name="Currency 4 4 2 2" xfId="2769"/>
    <cellStyle name="Currency 4 5" xfId="2770"/>
    <cellStyle name="Currency 4 5 2" xfId="2771"/>
    <cellStyle name="Currency 4 5 2 2" xfId="2772"/>
    <cellStyle name="Currency 4 5 2 2 2" xfId="2773"/>
    <cellStyle name="Currency 4 5 2 3" xfId="2774"/>
    <cellStyle name="Currency 4 5 3" xfId="2775"/>
    <cellStyle name="Currency 4 5 3 2" xfId="2776"/>
    <cellStyle name="Currency 4 5 4" xfId="2777"/>
    <cellStyle name="Currency 4 5 4 2" xfId="2778"/>
    <cellStyle name="Currency 4 6" xfId="2779"/>
    <cellStyle name="Currency 4 6 2" xfId="2780"/>
    <cellStyle name="Currency 4 6 2 2" xfId="2781"/>
    <cellStyle name="Currency 4 6 3" xfId="2782"/>
    <cellStyle name="Currency 4 7" xfId="2783"/>
    <cellStyle name="Currency 4 7 2" xfId="2784"/>
    <cellStyle name="Currency 4 8" xfId="2785"/>
    <cellStyle name="Currency 4 8 2" xfId="2786"/>
    <cellStyle name="Currency 4 9" xfId="2787"/>
    <cellStyle name="Currency 40" xfId="2788"/>
    <cellStyle name="Currency 40 2" xfId="2789"/>
    <cellStyle name="Currency 41" xfId="2790"/>
    <cellStyle name="Currency 41 2" xfId="2791"/>
    <cellStyle name="Currency 42" xfId="2792"/>
    <cellStyle name="Currency 43" xfId="2793"/>
    <cellStyle name="Currency 44" xfId="2794"/>
    <cellStyle name="Currency 45" xfId="2795"/>
    <cellStyle name="Currency 46" xfId="2796"/>
    <cellStyle name="Currency 49" xfId="2797"/>
    <cellStyle name="Currency 49 2" xfId="2798"/>
    <cellStyle name="Currency 5" xfId="2799"/>
    <cellStyle name="Currency 5 2" xfId="2800"/>
    <cellStyle name="Currency 5 2 2" xfId="2801"/>
    <cellStyle name="Currency 5 2 3" xfId="2802"/>
    <cellStyle name="Currency 5 2 4" xfId="2803"/>
    <cellStyle name="Currency 5 2 5" xfId="2804"/>
    <cellStyle name="Currency 5 3" xfId="2805"/>
    <cellStyle name="Currency 5 3 2" xfId="2806"/>
    <cellStyle name="Currency 5 3 2 2" xfId="2807"/>
    <cellStyle name="Currency 5 3 3" xfId="2808"/>
    <cellStyle name="Currency 5 4" xfId="2809"/>
    <cellStyle name="Currency 5 5" xfId="2810"/>
    <cellStyle name="Currency 5 6" xfId="2811"/>
    <cellStyle name="Currency 5 7" xfId="2812"/>
    <cellStyle name="Currency 59 14" xfId="2813"/>
    <cellStyle name="Currency 59 14 2" xfId="2814"/>
    <cellStyle name="Currency 59 14 2 2" xfId="2815"/>
    <cellStyle name="Currency 59 14 3" xfId="2816"/>
    <cellStyle name="Currency 59 14 3 2" xfId="2817"/>
    <cellStyle name="Currency 59 14 4" xfId="2818"/>
    <cellStyle name="Currency 6" xfId="2819"/>
    <cellStyle name="Currency 6 2" xfId="2820"/>
    <cellStyle name="Currency 6 2 2" xfId="2821"/>
    <cellStyle name="Currency 6 3" xfId="2822"/>
    <cellStyle name="Currency 6 3 2" xfId="2823"/>
    <cellStyle name="Currency 6 4" xfId="2824"/>
    <cellStyle name="Currency 6 5" xfId="2825"/>
    <cellStyle name="Currency 60" xfId="2826"/>
    <cellStyle name="Currency 60 2" xfId="2827"/>
    <cellStyle name="Currency 60 2 2" xfId="2828"/>
    <cellStyle name="Currency 60 3" xfId="2829"/>
    <cellStyle name="Currency 60 3 2" xfId="2830"/>
    <cellStyle name="Currency 60 4" xfId="2831"/>
    <cellStyle name="Currency 62 14" xfId="2832"/>
    <cellStyle name="Currency 62 14 2" xfId="2833"/>
    <cellStyle name="Currency 64 15" xfId="2834"/>
    <cellStyle name="Currency 64 15 2" xfId="2835"/>
    <cellStyle name="Currency 7" xfId="2836"/>
    <cellStyle name="Currency 7 2" xfId="2837"/>
    <cellStyle name="Currency 7 2 2" xfId="2838"/>
    <cellStyle name="Currency 7 3" xfId="2839"/>
    <cellStyle name="Currency 7 3 2" xfId="2840"/>
    <cellStyle name="Currency 7 4" xfId="2841"/>
    <cellStyle name="Currency 7 5" xfId="2842"/>
    <cellStyle name="Currency 8" xfId="2843"/>
    <cellStyle name="Currency 8 2" xfId="2844"/>
    <cellStyle name="Currency 8 2 2" xfId="2845"/>
    <cellStyle name="Currency 8 3" xfId="2846"/>
    <cellStyle name="Currency 8 3 2" xfId="2847"/>
    <cellStyle name="Currency 9" xfId="2848"/>
    <cellStyle name="Currency 9 2" xfId="2849"/>
    <cellStyle name="Currency 9 2 2" xfId="2850"/>
    <cellStyle name="Currency 9 3" xfId="2851"/>
    <cellStyle name="Currency 9 3 2" xfId="2852"/>
    <cellStyle name="Currency 9 4" xfId="2853"/>
    <cellStyle name="Currency 9 5" xfId="2854"/>
    <cellStyle name="Currency 94" xfId="2855"/>
    <cellStyle name="Currency 94 2" xfId="2856"/>
    <cellStyle name="Currency 95" xfId="2857"/>
    <cellStyle name="Currency 95 2" xfId="2858"/>
    <cellStyle name="Currency0" xfId="37"/>
    <cellStyle name="Currency0 2" xfId="2859"/>
    <cellStyle name="Custom - Style1" xfId="38"/>
    <cellStyle name="Data   - Style2" xfId="39"/>
    <cellStyle name="DATA TYPE" xfId="2860"/>
    <cellStyle name="Date" xfId="40"/>
    <cellStyle name="Date [mm-d-yyyy]" xfId="2861"/>
    <cellStyle name="Date [mmm-d-yyyy]" xfId="2862"/>
    <cellStyle name="Date [mmm-yyyy]" xfId="2863"/>
    <cellStyle name="Date 2" xfId="2864"/>
    <cellStyle name="Date 3" xfId="2865"/>
    <cellStyle name="Date_050318 MON POWER OHIO LOAD" xfId="2866"/>
    <cellStyle name="Date2" xfId="2867"/>
    <cellStyle name="Dezimal [0]_Compiling Utility Macros" xfId="2868"/>
    <cellStyle name="Dezimal_Compiling Utility Macros" xfId="2869"/>
    <cellStyle name="dohm" xfId="2870"/>
    <cellStyle name="dohm1" xfId="2871"/>
    <cellStyle name="dohm2" xfId="2872"/>
    <cellStyle name="Dollars" xfId="2873"/>
    <cellStyle name="Euro" xfId="41"/>
    <cellStyle name="Euro 2" xfId="2874"/>
    <cellStyle name="Explanatory Text" xfId="42" builtinId="53" customBuiltin="1"/>
    <cellStyle name="Explanatory Text 10" xfId="2875"/>
    <cellStyle name="Explanatory Text 11" xfId="2876"/>
    <cellStyle name="Explanatory Text 12" xfId="2877"/>
    <cellStyle name="Explanatory Text 13" xfId="2878"/>
    <cellStyle name="Explanatory Text 2" xfId="2879"/>
    <cellStyle name="Explanatory Text 2 2" xfId="2880"/>
    <cellStyle name="Explanatory Text 3" xfId="2881"/>
    <cellStyle name="Explanatory Text 3 2" xfId="2882"/>
    <cellStyle name="Explanatory Text 3 3" xfId="2883"/>
    <cellStyle name="Explanatory Text 4" xfId="2884"/>
    <cellStyle name="Explanatory Text 4 2" xfId="2885"/>
    <cellStyle name="Explanatory Text 5" xfId="2886"/>
    <cellStyle name="Explanatory Text 5 2" xfId="2887"/>
    <cellStyle name="Explanatory Text 6" xfId="2888"/>
    <cellStyle name="Explanatory Text 6 2" xfId="2889"/>
    <cellStyle name="Explanatory Text 7" xfId="2890"/>
    <cellStyle name="Explanatory Text 8" xfId="2891"/>
    <cellStyle name="Explanatory Text 9" xfId="289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Fixed" xfId="50"/>
    <cellStyle name="Fixed [0]" xfId="2893"/>
    <cellStyle name="Fixed [0] 2" xfId="2894"/>
    <cellStyle name="Fixed 2" xfId="2895"/>
    <cellStyle name="Fixed 3" xfId="2896"/>
    <cellStyle name="Fixed_050318 MON POWER OHIO LOAD" xfId="2897"/>
    <cellStyle name="Fixed2 - Style2" xfId="2898"/>
    <cellStyle name="Fixed3 - Style3" xfId="2899"/>
    <cellStyle name="FUEL SUBTOTAL" xfId="2900"/>
    <cellStyle name="FUEL TYPE" xfId="2901"/>
    <cellStyle name="general" xfId="2902"/>
    <cellStyle name="Good" xfId="51" builtinId="26" customBuiltin="1"/>
    <cellStyle name="Good 10" xfId="2903"/>
    <cellStyle name="Good 11" xfId="2904"/>
    <cellStyle name="Good 12" xfId="2905"/>
    <cellStyle name="Good 13" xfId="2906"/>
    <cellStyle name="Good 14" xfId="2907"/>
    <cellStyle name="Good 2" xfId="2908"/>
    <cellStyle name="Good 2 2" xfId="2909"/>
    <cellStyle name="Good 3" xfId="2910"/>
    <cellStyle name="Good 3 2" xfId="2911"/>
    <cellStyle name="Good 3 3" xfId="2912"/>
    <cellStyle name="Good 4" xfId="2913"/>
    <cellStyle name="Good 4 2" xfId="2914"/>
    <cellStyle name="Good 5" xfId="2915"/>
    <cellStyle name="Good 5 2" xfId="2916"/>
    <cellStyle name="Good 6" xfId="2917"/>
    <cellStyle name="Good 6 2" xfId="2918"/>
    <cellStyle name="Good 7" xfId="2919"/>
    <cellStyle name="Good 8" xfId="2920"/>
    <cellStyle name="Good 9" xfId="2921"/>
    <cellStyle name="Grey" xfId="2922"/>
    <cellStyle name="HEADER" xfId="2923"/>
    <cellStyle name="Header1" xfId="2924"/>
    <cellStyle name="Header2" xfId="2925"/>
    <cellStyle name="Heading 1" xfId="52" builtinId="16" customBuiltin="1"/>
    <cellStyle name="Heading 1 10" xfId="2926"/>
    <cellStyle name="Heading 1 11" xfId="2927"/>
    <cellStyle name="Heading 1 12" xfId="2928"/>
    <cellStyle name="Heading 1 13" xfId="2929"/>
    <cellStyle name="Heading 1 14" xfId="2930"/>
    <cellStyle name="Heading 1 2" xfId="2931"/>
    <cellStyle name="Heading 1 2 2" xfId="2932"/>
    <cellStyle name="Heading 1 2 2 2" xfId="2933"/>
    <cellStyle name="Heading 1 3" xfId="2934"/>
    <cellStyle name="Heading 1 3 2" xfId="2935"/>
    <cellStyle name="Heading 1 3 3" xfId="2936"/>
    <cellStyle name="Heading 1 4" xfId="2937"/>
    <cellStyle name="Heading 1 4 2" xfId="2938"/>
    <cellStyle name="Heading 1 5" xfId="2939"/>
    <cellStyle name="Heading 1 5 2" xfId="2940"/>
    <cellStyle name="Heading 1 6" xfId="2941"/>
    <cellStyle name="Heading 1 6 2" xfId="2942"/>
    <cellStyle name="Heading 1 7" xfId="2943"/>
    <cellStyle name="Heading 1 7 2" xfId="2944"/>
    <cellStyle name="Heading 1 8" xfId="2945"/>
    <cellStyle name="Heading 1 8 2" xfId="2946"/>
    <cellStyle name="Heading 1 9" xfId="2947"/>
    <cellStyle name="Heading 2" xfId="53" builtinId="17" customBuiltin="1"/>
    <cellStyle name="Heading 2 10" xfId="2948"/>
    <cellStyle name="Heading 2 11" xfId="2949"/>
    <cellStyle name="Heading 2 12" xfId="2950"/>
    <cellStyle name="Heading 2 13" xfId="2951"/>
    <cellStyle name="Heading 2 14" xfId="2952"/>
    <cellStyle name="Heading 2 2" xfId="2953"/>
    <cellStyle name="Heading 2 2 2" xfId="2954"/>
    <cellStyle name="Heading 2 2 2 2" xfId="2955"/>
    <cellStyle name="Heading 2 3" xfId="2956"/>
    <cellStyle name="Heading 2 3 2" xfId="2957"/>
    <cellStyle name="Heading 2 3 3" xfId="2958"/>
    <cellStyle name="Heading 2 4" xfId="2959"/>
    <cellStyle name="Heading 2 4 2" xfId="2960"/>
    <cellStyle name="Heading 2 5" xfId="2961"/>
    <cellStyle name="Heading 2 5 2" xfId="2962"/>
    <cellStyle name="Heading 2 6" xfId="2963"/>
    <cellStyle name="Heading 2 6 2" xfId="2964"/>
    <cellStyle name="Heading 2 7" xfId="2965"/>
    <cellStyle name="Heading 2 7 2" xfId="2966"/>
    <cellStyle name="Heading 2 8" xfId="2967"/>
    <cellStyle name="Heading 2 8 2" xfId="2968"/>
    <cellStyle name="Heading 2 9" xfId="2969"/>
    <cellStyle name="Heading 3" xfId="54" builtinId="18" customBuiltin="1"/>
    <cellStyle name="Heading 3 10" xfId="2970"/>
    <cellStyle name="Heading 3 11" xfId="2971"/>
    <cellStyle name="Heading 3 12" xfId="2972"/>
    <cellStyle name="Heading 3 13" xfId="2973"/>
    <cellStyle name="Heading 3 14" xfId="2974"/>
    <cellStyle name="Heading 3 2" xfId="2975"/>
    <cellStyle name="Heading 3 2 2" xfId="2976"/>
    <cellStyle name="Heading 3 2 2 2" xfId="2977"/>
    <cellStyle name="Heading 3 3" xfId="2978"/>
    <cellStyle name="Heading 3 3 2" xfId="2979"/>
    <cellStyle name="Heading 3 3 3" xfId="2980"/>
    <cellStyle name="Heading 3 4" xfId="2981"/>
    <cellStyle name="Heading 3 4 2" xfId="2982"/>
    <cellStyle name="Heading 3 5" xfId="2983"/>
    <cellStyle name="Heading 3 5 2" xfId="2984"/>
    <cellStyle name="Heading 3 6" xfId="2985"/>
    <cellStyle name="Heading 3 6 2" xfId="2986"/>
    <cellStyle name="Heading 3 7" xfId="2987"/>
    <cellStyle name="Heading 3 7 2" xfId="2988"/>
    <cellStyle name="Heading 3 8" xfId="2989"/>
    <cellStyle name="Heading 3 8 2" xfId="2990"/>
    <cellStyle name="Heading 3 9" xfId="2991"/>
    <cellStyle name="Heading 4" xfId="55" builtinId="19" customBuiltin="1"/>
    <cellStyle name="Heading 4 10" xfId="2992"/>
    <cellStyle name="Heading 4 11" xfId="2993"/>
    <cellStyle name="Heading 4 12" xfId="2994"/>
    <cellStyle name="Heading 4 13" xfId="2995"/>
    <cellStyle name="Heading 4 2" xfId="2996"/>
    <cellStyle name="Heading 4 2 2" xfId="2997"/>
    <cellStyle name="Heading 4 2 2 2" xfId="2998"/>
    <cellStyle name="Heading 4 3" xfId="2999"/>
    <cellStyle name="Heading 4 3 2" xfId="3000"/>
    <cellStyle name="Heading 4 3 3" xfId="3001"/>
    <cellStyle name="Heading 4 4" xfId="3002"/>
    <cellStyle name="Heading 4 4 2" xfId="3003"/>
    <cellStyle name="Heading 4 5" xfId="3004"/>
    <cellStyle name="Heading 4 5 2" xfId="3005"/>
    <cellStyle name="Heading 4 6" xfId="3006"/>
    <cellStyle name="Heading 4 6 2" xfId="3007"/>
    <cellStyle name="Heading 4 7" xfId="3008"/>
    <cellStyle name="Heading 4 7 2" xfId="3009"/>
    <cellStyle name="Heading 4 8" xfId="3010"/>
    <cellStyle name="Heading 4 8 2" xfId="3011"/>
    <cellStyle name="Heading 4 9" xfId="3012"/>
    <cellStyle name="Heading1" xfId="3013"/>
    <cellStyle name="Heading2" xfId="3014"/>
    <cellStyle name="HIGHLIGHT" xfId="3015"/>
    <cellStyle name="Hyperlink 2" xfId="3016"/>
    <cellStyle name="Input" xfId="56" builtinId="20" customBuiltin="1"/>
    <cellStyle name="Input [yellow]" xfId="3017"/>
    <cellStyle name="Input 10" xfId="3018"/>
    <cellStyle name="Input 11" xfId="3019"/>
    <cellStyle name="Input 12" xfId="3020"/>
    <cellStyle name="Input 13" xfId="3021"/>
    <cellStyle name="Input 14" xfId="3022"/>
    <cellStyle name="Input 15" xfId="3023"/>
    <cellStyle name="Input 16" xfId="3024"/>
    <cellStyle name="Input 2" xfId="3025"/>
    <cellStyle name="Input 2 2" xfId="3026"/>
    <cellStyle name="Input 3" xfId="3027"/>
    <cellStyle name="Input 3 2" xfId="3028"/>
    <cellStyle name="Input 3 3" xfId="3029"/>
    <cellStyle name="Input 4" xfId="3030"/>
    <cellStyle name="Input 4 2" xfId="3031"/>
    <cellStyle name="Input 5" xfId="3032"/>
    <cellStyle name="Input 5 2" xfId="3033"/>
    <cellStyle name="Input 6" xfId="3034"/>
    <cellStyle name="Input 6 2" xfId="3035"/>
    <cellStyle name="Input 7" xfId="3036"/>
    <cellStyle name="Input 8" xfId="3037"/>
    <cellStyle name="Input 9" xfId="3038"/>
    <cellStyle name="kirkdollars" xfId="3039"/>
    <cellStyle name="Labels - Style3" xfId="57"/>
    <cellStyle name="LineItemPrompt" xfId="58"/>
    <cellStyle name="LineItemValue" xfId="59"/>
    <cellStyle name="Lines" xfId="3040"/>
    <cellStyle name="Linked Cell" xfId="60" builtinId="24" customBuiltin="1"/>
    <cellStyle name="Linked Cell 10" xfId="3041"/>
    <cellStyle name="Linked Cell 11" xfId="3042"/>
    <cellStyle name="Linked Cell 12" xfId="3043"/>
    <cellStyle name="Linked Cell 13" xfId="3044"/>
    <cellStyle name="Linked Cell 14" xfId="3045"/>
    <cellStyle name="Linked Cell 2" xfId="3046"/>
    <cellStyle name="Linked Cell 2 2" xfId="3047"/>
    <cellStyle name="Linked Cell 3" xfId="3048"/>
    <cellStyle name="Linked Cell 3 2" xfId="3049"/>
    <cellStyle name="Linked Cell 3 3" xfId="3050"/>
    <cellStyle name="Linked Cell 4" xfId="3051"/>
    <cellStyle name="Linked Cell 4 2" xfId="3052"/>
    <cellStyle name="Linked Cell 5" xfId="3053"/>
    <cellStyle name="Linked Cell 5 2" xfId="3054"/>
    <cellStyle name="Linked Cell 6" xfId="3055"/>
    <cellStyle name="Linked Cell 6 2" xfId="3056"/>
    <cellStyle name="Linked Cell 7" xfId="3057"/>
    <cellStyle name="Linked Cell 8" xfId="3058"/>
    <cellStyle name="Linked Cell 9" xfId="3059"/>
    <cellStyle name="Long Date" xfId="3060"/>
    <cellStyle name="Multiple" xfId="3061"/>
    <cellStyle name="Multiple [1]" xfId="3062"/>
    <cellStyle name="NA is zero" xfId="3063"/>
    <cellStyle name="Neutral" xfId="61" builtinId="28" customBuiltin="1"/>
    <cellStyle name="Neutral 10" xfId="3064"/>
    <cellStyle name="Neutral 11" xfId="3065"/>
    <cellStyle name="Neutral 12" xfId="3066"/>
    <cellStyle name="Neutral 13" xfId="3067"/>
    <cellStyle name="Neutral 14" xfId="3068"/>
    <cellStyle name="Neutral 2" xfId="3069"/>
    <cellStyle name="Neutral 2 2" xfId="3070"/>
    <cellStyle name="Neutral 3" xfId="3071"/>
    <cellStyle name="Neutral 3 2" xfId="3072"/>
    <cellStyle name="Neutral 3 3" xfId="3073"/>
    <cellStyle name="Neutral 4" xfId="3074"/>
    <cellStyle name="Neutral 4 2" xfId="3075"/>
    <cellStyle name="Neutral 5" xfId="3076"/>
    <cellStyle name="Neutral 5 2" xfId="3077"/>
    <cellStyle name="Neutral 6" xfId="3078"/>
    <cellStyle name="Neutral 6 2" xfId="3079"/>
    <cellStyle name="Neutral 7" xfId="3080"/>
    <cellStyle name="Neutral 8" xfId="3081"/>
    <cellStyle name="Neutral 9" xfId="3082"/>
    <cellStyle name="no dec" xfId="3083"/>
    <cellStyle name="Normal" xfId="0" builtinId="0"/>
    <cellStyle name="Normal - Style1" xfId="62"/>
    <cellStyle name="Normal - Style2" xfId="63"/>
    <cellStyle name="Normal - Style3" xfId="64"/>
    <cellStyle name="Normal - Style4" xfId="65"/>
    <cellStyle name="Normal - Style5" xfId="66"/>
    <cellStyle name="Normal - Style6" xfId="67"/>
    <cellStyle name="Normal - Style7" xfId="68"/>
    <cellStyle name="Normal - Style8" xfId="69"/>
    <cellStyle name="Normal [0]" xfId="3084"/>
    <cellStyle name="Normal [1]" xfId="3085"/>
    <cellStyle name="Normal [1] 2" xfId="3086"/>
    <cellStyle name="Normal [2]" xfId="3087"/>
    <cellStyle name="Normal [3]" xfId="3088"/>
    <cellStyle name="Normal 10" xfId="3089"/>
    <cellStyle name="Normal 10 18" xfId="7551"/>
    <cellStyle name="Normal 10 2" xfId="3090"/>
    <cellStyle name="Normal 10 2 2" xfId="3091"/>
    <cellStyle name="Normal 10 2 2 2" xfId="3092"/>
    <cellStyle name="Normal 10 3" xfId="3093"/>
    <cellStyle name="Normal 10 3 2" xfId="3094"/>
    <cellStyle name="Normal 10 4" xfId="3095"/>
    <cellStyle name="Normal 10 4 2" xfId="3096"/>
    <cellStyle name="Normal 10 5" xfId="3097"/>
    <cellStyle name="Normal 10 5 2" xfId="3098"/>
    <cellStyle name="Normal 10 6" xfId="3099"/>
    <cellStyle name="Normal 10 6 2" xfId="3100"/>
    <cellStyle name="Normal 10 7" xfId="3101"/>
    <cellStyle name="Normal 10 7 2" xfId="3102"/>
    <cellStyle name="Normal 100" xfId="3103"/>
    <cellStyle name="Normal 100 2" xfId="3104"/>
    <cellStyle name="Normal 101" xfId="3105"/>
    <cellStyle name="Normal 101 2" xfId="3106"/>
    <cellStyle name="Normal 102" xfId="3107"/>
    <cellStyle name="Normal 102 2" xfId="3108"/>
    <cellStyle name="Normal 103" xfId="3109"/>
    <cellStyle name="Normal 103 2" xfId="3110"/>
    <cellStyle name="Normal 104" xfId="3111"/>
    <cellStyle name="Normal 104 2" xfId="3112"/>
    <cellStyle name="Normal 105" xfId="3113"/>
    <cellStyle name="Normal 105 2" xfId="3114"/>
    <cellStyle name="Normal 106" xfId="3115"/>
    <cellStyle name="Normal 106 2" xfId="3116"/>
    <cellStyle name="Normal 107" xfId="3117"/>
    <cellStyle name="Normal 108" xfId="3118"/>
    <cellStyle name="Normal 109" xfId="3119"/>
    <cellStyle name="Normal 109 2" xfId="3120"/>
    <cellStyle name="Normal 11" xfId="3121"/>
    <cellStyle name="Normal 11 2" xfId="3122"/>
    <cellStyle name="Normal 11 2 2" xfId="3123"/>
    <cellStyle name="Normal 11 2 2 2" xfId="3124"/>
    <cellStyle name="Normal 11 3" xfId="3125"/>
    <cellStyle name="Normal 11 3 2" xfId="3126"/>
    <cellStyle name="Normal 11 4" xfId="3127"/>
    <cellStyle name="Normal 11 4 2" xfId="3128"/>
    <cellStyle name="Normal 11 5" xfId="3129"/>
    <cellStyle name="Normal 11 5 2" xfId="3130"/>
    <cellStyle name="Normal 11 6" xfId="3131"/>
    <cellStyle name="Normal 11 6 2" xfId="3132"/>
    <cellStyle name="Normal 11 7" xfId="3133"/>
    <cellStyle name="Normal 11 7 2" xfId="3134"/>
    <cellStyle name="Normal 110" xfId="3135"/>
    <cellStyle name="Normal 110 2" xfId="3136"/>
    <cellStyle name="Normal 111" xfId="3137"/>
    <cellStyle name="Normal 111 2" xfId="3138"/>
    <cellStyle name="Normal 112" xfId="3139"/>
    <cellStyle name="Normal 112 2" xfId="3140"/>
    <cellStyle name="Normal 113" xfId="3141"/>
    <cellStyle name="Normal 113 2" xfId="3142"/>
    <cellStyle name="Normal 114" xfId="3143"/>
    <cellStyle name="Normal 114 2" xfId="3144"/>
    <cellStyle name="Normal 115" xfId="3145"/>
    <cellStyle name="Normal 115 2" xfId="3146"/>
    <cellStyle name="Normal 116" xfId="3147"/>
    <cellStyle name="Normal 117" xfId="3148"/>
    <cellStyle name="Normal 118" xfId="3149"/>
    <cellStyle name="Normal 119" xfId="3150"/>
    <cellStyle name="Normal 12" xfId="3151"/>
    <cellStyle name="Normal 12 10" xfId="3152"/>
    <cellStyle name="Normal 12 10 2" xfId="3153"/>
    <cellStyle name="Normal 12 11" xfId="3154"/>
    <cellStyle name="Normal 12 11 2" xfId="3155"/>
    <cellStyle name="Normal 12 12" xfId="3156"/>
    <cellStyle name="Normal 12 12 2" xfId="3157"/>
    <cellStyle name="Normal 12 13" xfId="3158"/>
    <cellStyle name="Normal 12 13 2" xfId="3159"/>
    <cellStyle name="Normal 12 2" xfId="3160"/>
    <cellStyle name="Normal 12 2 2" xfId="3161"/>
    <cellStyle name="Normal 12 2 2 2" xfId="3162"/>
    <cellStyle name="Normal 12 2 2 2 2" xfId="3163"/>
    <cellStyle name="Normal 12 2 2 3" xfId="3164"/>
    <cellStyle name="Normal 12 2 2 3 2" xfId="3165"/>
    <cellStyle name="Normal 12 2 2 4" xfId="3166"/>
    <cellStyle name="Normal 12 2 3" xfId="3167"/>
    <cellStyle name="Normal 12 2 3 2" xfId="3168"/>
    <cellStyle name="Normal 12 2 4" xfId="3169"/>
    <cellStyle name="Normal 12 2 4 2" xfId="3170"/>
    <cellStyle name="Normal 12 2 5" xfId="3171"/>
    <cellStyle name="Normal 12 2 5 2" xfId="3172"/>
    <cellStyle name="Normal 12 3" xfId="3173"/>
    <cellStyle name="Normal 12 3 2" xfId="3174"/>
    <cellStyle name="Normal 12 3 2 2" xfId="3175"/>
    <cellStyle name="Normal 12 3 2 2 2" xfId="3176"/>
    <cellStyle name="Normal 12 3 2 3" xfId="3177"/>
    <cellStyle name="Normal 12 3 2 3 2" xfId="3178"/>
    <cellStyle name="Normal 12 3 2 4" xfId="3179"/>
    <cellStyle name="Normal 12 3 3" xfId="3180"/>
    <cellStyle name="Normal 12 3 3 2" xfId="3181"/>
    <cellStyle name="Normal 12 3 4" xfId="3182"/>
    <cellStyle name="Normal 12 3 4 2" xfId="3183"/>
    <cellStyle name="Normal 12 3 5" xfId="3184"/>
    <cellStyle name="Normal 12 4" xfId="3185"/>
    <cellStyle name="Normal 12 4 2" xfId="3186"/>
    <cellStyle name="Normal 12 5" xfId="3187"/>
    <cellStyle name="Normal 12 5 2" xfId="3188"/>
    <cellStyle name="Normal 12 6" xfId="3189"/>
    <cellStyle name="Normal 12 6 2" xfId="3190"/>
    <cellStyle name="Normal 12 7" xfId="3191"/>
    <cellStyle name="Normal 12 7 2" xfId="3192"/>
    <cellStyle name="Normal 12 8" xfId="3193"/>
    <cellStyle name="Normal 12 8 2" xfId="3194"/>
    <cellStyle name="Normal 12 8 2 2" xfId="3195"/>
    <cellStyle name="Normal 12 8 3" xfId="3196"/>
    <cellStyle name="Normal 12 8 3 2" xfId="3197"/>
    <cellStyle name="Normal 12 8 4" xfId="3198"/>
    <cellStyle name="Normal 12 9" xfId="3199"/>
    <cellStyle name="Normal 12 9 2" xfId="3200"/>
    <cellStyle name="Normal 120" xfId="3201"/>
    <cellStyle name="Normal 121" xfId="3202"/>
    <cellStyle name="Normal 121 2" xfId="3203"/>
    <cellStyle name="Normal 122" xfId="3204"/>
    <cellStyle name="Normal 122 2" xfId="3205"/>
    <cellStyle name="Normal 123" xfId="3206"/>
    <cellStyle name="Normal 123 2" xfId="3207"/>
    <cellStyle name="Normal 124" xfId="3208"/>
    <cellStyle name="Normal 125" xfId="3209"/>
    <cellStyle name="Normal 126" xfId="3210"/>
    <cellStyle name="Normal 127" xfId="3211"/>
    <cellStyle name="Normal 128" xfId="3212"/>
    <cellStyle name="Normal 129" xfId="3213"/>
    <cellStyle name="Normal 129 2" xfId="3214"/>
    <cellStyle name="Normal 13" xfId="3215"/>
    <cellStyle name="Normal 13 2" xfId="3216"/>
    <cellStyle name="Normal 13 2 2" xfId="3217"/>
    <cellStyle name="Normal 13 2 2 2" xfId="3218"/>
    <cellStyle name="Normal 13 3" xfId="3219"/>
    <cellStyle name="Normal 13 3 2" xfId="3220"/>
    <cellStyle name="Normal 13 4" xfId="3221"/>
    <cellStyle name="Normal 13 4 2" xfId="3222"/>
    <cellStyle name="Normal 13 5" xfId="3223"/>
    <cellStyle name="Normal 13 5 2" xfId="3224"/>
    <cellStyle name="Normal 13 6" xfId="3225"/>
    <cellStyle name="Normal 13 6 2" xfId="3226"/>
    <cellStyle name="Normal 13 7" xfId="3227"/>
    <cellStyle name="Normal 13 7 2" xfId="3228"/>
    <cellStyle name="Normal 130" xfId="3229"/>
    <cellStyle name="Normal 130 2" xfId="3230"/>
    <cellStyle name="Normal 131" xfId="3231"/>
    <cellStyle name="Normal 131 2" xfId="3232"/>
    <cellStyle name="Normal 131 3" xfId="3233"/>
    <cellStyle name="Normal 132" xfId="3234"/>
    <cellStyle name="Normal 132 2" xfId="3235"/>
    <cellStyle name="Normal 133" xfId="3236"/>
    <cellStyle name="Normal 133 2" xfId="3237"/>
    <cellStyle name="Normal 134" xfId="3238"/>
    <cellStyle name="Normal 135" xfId="3239"/>
    <cellStyle name="Normal 135 2" xfId="3240"/>
    <cellStyle name="Normal 136" xfId="3241"/>
    <cellStyle name="Normal 136 2" xfId="3242"/>
    <cellStyle name="Normal 137" xfId="3243"/>
    <cellStyle name="Normal 138" xfId="3244"/>
    <cellStyle name="Normal 139" xfId="3245"/>
    <cellStyle name="Normal 14" xfId="3246"/>
    <cellStyle name="Normal 14 10" xfId="3247"/>
    <cellStyle name="Normal 14 10 2" xfId="3248"/>
    <cellStyle name="Normal 14 11" xfId="3249"/>
    <cellStyle name="Normal 14 11 2" xfId="3250"/>
    <cellStyle name="Normal 14 12" xfId="3251"/>
    <cellStyle name="Normal 14 12 2" xfId="3252"/>
    <cellStyle name="Normal 14 13" xfId="3253"/>
    <cellStyle name="Normal 14 13 2" xfId="3254"/>
    <cellStyle name="Normal 14 14" xfId="3255"/>
    <cellStyle name="Normal 14 14 2" xfId="3256"/>
    <cellStyle name="Normal 14 2" xfId="3257"/>
    <cellStyle name="Normal 14 2 2" xfId="3258"/>
    <cellStyle name="Normal 14 2 2 2" xfId="3259"/>
    <cellStyle name="Normal 14 2 2 2 2" xfId="3260"/>
    <cellStyle name="Normal 14 2 2 3" xfId="3261"/>
    <cellStyle name="Normal 14 2 2 3 2" xfId="3262"/>
    <cellStyle name="Normal 14 2 2 4" xfId="3263"/>
    <cellStyle name="Normal 14 2 3" xfId="3264"/>
    <cellStyle name="Normal 14 2 3 2" xfId="3265"/>
    <cellStyle name="Normal 14 2 4" xfId="3266"/>
    <cellStyle name="Normal 14 2 4 2" xfId="3267"/>
    <cellStyle name="Normal 14 2 5" xfId="3268"/>
    <cellStyle name="Normal 14 3" xfId="3269"/>
    <cellStyle name="Normal 14 3 2" xfId="3270"/>
    <cellStyle name="Normal 14 3 2 2" xfId="3271"/>
    <cellStyle name="Normal 14 3 2 2 2" xfId="3272"/>
    <cellStyle name="Normal 14 3 2 3" xfId="3273"/>
    <cellStyle name="Normal 14 3 2 3 2" xfId="3274"/>
    <cellStyle name="Normal 14 3 2 4" xfId="3275"/>
    <cellStyle name="Normal 14 3 3" xfId="3276"/>
    <cellStyle name="Normal 14 3 3 2" xfId="3277"/>
    <cellStyle name="Normal 14 3 4" xfId="3278"/>
    <cellStyle name="Normal 14 3 4 2" xfId="3279"/>
    <cellStyle name="Normal 14 3 5" xfId="3280"/>
    <cellStyle name="Normal 14 4" xfId="3281"/>
    <cellStyle name="Normal 14 4 2" xfId="3282"/>
    <cellStyle name="Normal 14 5" xfId="3283"/>
    <cellStyle name="Normal 14 5 2" xfId="3284"/>
    <cellStyle name="Normal 14 6" xfId="3285"/>
    <cellStyle name="Normal 14 6 2" xfId="3286"/>
    <cellStyle name="Normal 14 7" xfId="3287"/>
    <cellStyle name="Normal 14 7 2" xfId="3288"/>
    <cellStyle name="Normal 14 8" xfId="3289"/>
    <cellStyle name="Normal 14 8 2" xfId="3290"/>
    <cellStyle name="Normal 14 9" xfId="3291"/>
    <cellStyle name="Normal 14 9 2" xfId="3292"/>
    <cellStyle name="Normal 14 9 2 2" xfId="3293"/>
    <cellStyle name="Normal 14 9 3" xfId="3294"/>
    <cellStyle name="Normal 14 9 3 2" xfId="3295"/>
    <cellStyle name="Normal 14 9 4" xfId="3296"/>
    <cellStyle name="Normal 140" xfId="3297"/>
    <cellStyle name="Normal 141" xfId="3298"/>
    <cellStyle name="Normal 142" xfId="3299"/>
    <cellStyle name="Normal 143" xfId="7544"/>
    <cellStyle name="Normal 144" xfId="7545"/>
    <cellStyle name="Normal 145" xfId="7550"/>
    <cellStyle name="Normal 15" xfId="3300"/>
    <cellStyle name="Normal 15 10" xfId="3301"/>
    <cellStyle name="Normal 15 10 2" xfId="3302"/>
    <cellStyle name="Normal 15 2" xfId="3303"/>
    <cellStyle name="Normal 15 2 2" xfId="3304"/>
    <cellStyle name="Normal 15 2 2 2" xfId="3305"/>
    <cellStyle name="Normal 15 2 2 2 2" xfId="3306"/>
    <cellStyle name="Normal 15 2 2 2 2 2" xfId="3307"/>
    <cellStyle name="Normal 15 2 2 2 2 2 2" xfId="7092"/>
    <cellStyle name="Normal 15 2 2 2 2 3" xfId="7093"/>
    <cellStyle name="Normal 15 2 2 2 3" xfId="3308"/>
    <cellStyle name="Normal 15 2 2 2 3 2" xfId="7094"/>
    <cellStyle name="Normal 15 2 2 2 4" xfId="3309"/>
    <cellStyle name="Normal 15 2 2 3" xfId="3310"/>
    <cellStyle name="Normal 15 2 2 3 2" xfId="3311"/>
    <cellStyle name="Normal 15 2 2 3 2 2" xfId="7095"/>
    <cellStyle name="Normal 15 2 2 3 3" xfId="3312"/>
    <cellStyle name="Normal 15 2 2 4" xfId="3313"/>
    <cellStyle name="Normal 15 2 2 4 2" xfId="7096"/>
    <cellStyle name="Normal 15 2 2 5" xfId="3314"/>
    <cellStyle name="Normal 15 2 3" xfId="3315"/>
    <cellStyle name="Normal 15 2 3 2" xfId="3316"/>
    <cellStyle name="Normal 15 2 3 2 2" xfId="3317"/>
    <cellStyle name="Normal 15 2 3 2 2 2" xfId="7097"/>
    <cellStyle name="Normal 15 2 3 2 3" xfId="7098"/>
    <cellStyle name="Normal 15 2 3 3" xfId="3318"/>
    <cellStyle name="Normal 15 2 3 3 2" xfId="7099"/>
    <cellStyle name="Normal 15 2 3 4" xfId="3319"/>
    <cellStyle name="Normal 15 2 4" xfId="3320"/>
    <cellStyle name="Normal 15 2 4 2" xfId="3321"/>
    <cellStyle name="Normal 15 2 4 2 2" xfId="7100"/>
    <cellStyle name="Normal 15 2 4 3" xfId="3322"/>
    <cellStyle name="Normal 15 2 5" xfId="3323"/>
    <cellStyle name="Normal 15 2 5 2" xfId="3324"/>
    <cellStyle name="Normal 15 2 6" xfId="7101"/>
    <cellStyle name="Normal 15 3" xfId="3325"/>
    <cellStyle name="Normal 15 3 2" xfId="3326"/>
    <cellStyle name="Normal 15 3 2 2" xfId="3327"/>
    <cellStyle name="Normal 15 3 2 2 2" xfId="3328"/>
    <cellStyle name="Normal 15 3 2 2 2 2" xfId="3329"/>
    <cellStyle name="Normal 15 3 2 2 2 2 2" xfId="7102"/>
    <cellStyle name="Normal 15 3 2 2 2 3" xfId="7103"/>
    <cellStyle name="Normal 15 3 2 2 3" xfId="3330"/>
    <cellStyle name="Normal 15 3 2 2 3 2" xfId="7104"/>
    <cellStyle name="Normal 15 3 2 2 4" xfId="3331"/>
    <cellStyle name="Normal 15 3 2 3" xfId="3332"/>
    <cellStyle name="Normal 15 3 2 3 2" xfId="3333"/>
    <cellStyle name="Normal 15 3 2 3 2 2" xfId="7105"/>
    <cellStyle name="Normal 15 3 2 3 3" xfId="3334"/>
    <cellStyle name="Normal 15 3 2 4" xfId="3335"/>
    <cellStyle name="Normal 15 3 2 4 2" xfId="7106"/>
    <cellStyle name="Normal 15 3 2 5" xfId="3336"/>
    <cellStyle name="Normal 15 3 3" xfId="3337"/>
    <cellStyle name="Normal 15 3 3 2" xfId="3338"/>
    <cellStyle name="Normal 15 3 3 2 2" xfId="3339"/>
    <cellStyle name="Normal 15 3 3 2 2 2" xfId="7107"/>
    <cellStyle name="Normal 15 3 3 2 3" xfId="7108"/>
    <cellStyle name="Normal 15 3 3 3" xfId="3340"/>
    <cellStyle name="Normal 15 3 3 3 2" xfId="7109"/>
    <cellStyle name="Normal 15 3 3 4" xfId="3341"/>
    <cellStyle name="Normal 15 3 4" xfId="3342"/>
    <cellStyle name="Normal 15 3 4 2" xfId="3343"/>
    <cellStyle name="Normal 15 3 4 2 2" xfId="7110"/>
    <cellStyle name="Normal 15 3 4 3" xfId="3344"/>
    <cellStyle name="Normal 15 3 5" xfId="3345"/>
    <cellStyle name="Normal 15 3 5 2" xfId="3346"/>
    <cellStyle name="Normal 15 3 6" xfId="3347"/>
    <cellStyle name="Normal 15 4" xfId="3348"/>
    <cellStyle name="Normal 15 4 2" xfId="3349"/>
    <cellStyle name="Normal 15 4 2 2" xfId="3350"/>
    <cellStyle name="Normal 15 4 2 2 2" xfId="3351"/>
    <cellStyle name="Normal 15 4 2 2 2 2" xfId="7111"/>
    <cellStyle name="Normal 15 4 2 2 3" xfId="7112"/>
    <cellStyle name="Normal 15 4 2 3" xfId="3352"/>
    <cellStyle name="Normal 15 4 2 3 2" xfId="7113"/>
    <cellStyle name="Normal 15 4 2 4" xfId="7114"/>
    <cellStyle name="Normal 15 4 3" xfId="3353"/>
    <cellStyle name="Normal 15 4 3 2" xfId="3354"/>
    <cellStyle name="Normal 15 4 3 2 2" xfId="7115"/>
    <cellStyle name="Normal 15 4 3 3" xfId="7116"/>
    <cellStyle name="Normal 15 4 4" xfId="3355"/>
    <cellStyle name="Normal 15 4 4 2" xfId="7117"/>
    <cellStyle name="Normal 15 4 5" xfId="3356"/>
    <cellStyle name="Normal 15 5" xfId="3357"/>
    <cellStyle name="Normal 15 5 2" xfId="3358"/>
    <cellStyle name="Normal 15 5 2 2" xfId="3359"/>
    <cellStyle name="Normal 15 5 2 2 2" xfId="7118"/>
    <cellStyle name="Normal 15 5 2 3" xfId="7119"/>
    <cellStyle name="Normal 15 5 3" xfId="3360"/>
    <cellStyle name="Normal 15 5 3 2" xfId="7120"/>
    <cellStyle name="Normal 15 5 4" xfId="3361"/>
    <cellStyle name="Normal 15 6" xfId="3362"/>
    <cellStyle name="Normal 15 6 2" xfId="3363"/>
    <cellStyle name="Normal 15 6 2 2" xfId="7121"/>
    <cellStyle name="Normal 15 6 3" xfId="3364"/>
    <cellStyle name="Normal 15 7" xfId="3365"/>
    <cellStyle name="Normal 15 7 2" xfId="3366"/>
    <cellStyle name="Normal 15 8" xfId="3367"/>
    <cellStyle name="Normal 15 8 2" xfId="3368"/>
    <cellStyle name="Normal 15 8 2 2" xfId="3369"/>
    <cellStyle name="Normal 15 8 3" xfId="3370"/>
    <cellStyle name="Normal 15 8 3 2" xfId="3371"/>
    <cellStyle name="Normal 15 8 4" xfId="3372"/>
    <cellStyle name="Normal 15 9" xfId="3373"/>
    <cellStyle name="Normal 15 9 2" xfId="3374"/>
    <cellStyle name="Normal 16" xfId="117"/>
    <cellStyle name="Normal 16 2" xfId="3375"/>
    <cellStyle name="Normal 16 2 2" xfId="3376"/>
    <cellStyle name="Normal 16 2 2 2" xfId="3377"/>
    <cellStyle name="Normal 16 3" xfId="3378"/>
    <cellStyle name="Normal 16 3 2" xfId="3379"/>
    <cellStyle name="Normal 16 4" xfId="3380"/>
    <cellStyle name="Normal 16 4 2" xfId="3381"/>
    <cellStyle name="Normal 16 5" xfId="3382"/>
    <cellStyle name="Normal 16 6" xfId="3383"/>
    <cellStyle name="Normal 17" xfId="3384"/>
    <cellStyle name="Normal 17 2" xfId="3385"/>
    <cellStyle name="Normal 17 2 2" xfId="3386"/>
    <cellStyle name="Normal 17 2 2 2" xfId="3387"/>
    <cellStyle name="Normal 17 3" xfId="3388"/>
    <cellStyle name="Normal 17 3 2" xfId="3389"/>
    <cellStyle name="Normal 17 4" xfId="3390"/>
    <cellStyle name="Normal 17 4 2" xfId="3391"/>
    <cellStyle name="Normal 17 5" xfId="3392"/>
    <cellStyle name="Normal 17 6" xfId="3393"/>
    <cellStyle name="Normal 18" xfId="3394"/>
    <cellStyle name="Normal 18 2" xfId="3395"/>
    <cellStyle name="Normal 18 2 2" xfId="3396"/>
    <cellStyle name="Normal 18 2 2 2" xfId="3397"/>
    <cellStyle name="Normal 18 3" xfId="3398"/>
    <cellStyle name="Normal 18 3 2" xfId="3399"/>
    <cellStyle name="Normal 18 4" xfId="3400"/>
    <cellStyle name="Normal 18 4 2" xfId="3401"/>
    <cellStyle name="Normal 18 5" xfId="3402"/>
    <cellStyle name="Normal 18 6" xfId="3403"/>
    <cellStyle name="Normal 19" xfId="3404"/>
    <cellStyle name="Normal 19 2" xfId="3405"/>
    <cellStyle name="Normal 19 2 2" xfId="3406"/>
    <cellStyle name="Normal 19 3" xfId="3407"/>
    <cellStyle name="Normal 19 3 2" xfId="3408"/>
    <cellStyle name="Normal 19 4" xfId="3409"/>
    <cellStyle name="Normal 19 4 2" xfId="3410"/>
    <cellStyle name="Normal 19 5" xfId="3411"/>
    <cellStyle name="Normal 19 6" xfId="3412"/>
    <cellStyle name="Normal 2" xfId="70"/>
    <cellStyle name="Normal 2 10" xfId="3413"/>
    <cellStyle name="Normal 2 10 2" xfId="3414"/>
    <cellStyle name="Normal 2 10 2 2" xfId="3415"/>
    <cellStyle name="Normal 2 10 2 2 2" xfId="3416"/>
    <cellStyle name="Normal 2 10 2 3" xfId="3417"/>
    <cellStyle name="Normal 2 10 3" xfId="3418"/>
    <cellStyle name="Normal 2 10 3 2" xfId="3419"/>
    <cellStyle name="Normal 2 10 4" xfId="3420"/>
    <cellStyle name="Normal 2 11" xfId="3421"/>
    <cellStyle name="Normal 2 11 2" xfId="3422"/>
    <cellStyle name="Normal 2 11 2 2" xfId="3423"/>
    <cellStyle name="Normal 2 11 2 2 2" xfId="3424"/>
    <cellStyle name="Normal 2 11 2 3" xfId="3425"/>
    <cellStyle name="Normal 2 11 3" xfId="3426"/>
    <cellStyle name="Normal 2 11 3 2" xfId="3427"/>
    <cellStyle name="Normal 2 11 4" xfId="3428"/>
    <cellStyle name="Normal 2 12" xfId="3429"/>
    <cellStyle name="Normal 2 12 2" xfId="3430"/>
    <cellStyle name="Normal 2 13" xfId="3431"/>
    <cellStyle name="Normal 2 13 2" xfId="3432"/>
    <cellStyle name="Normal 2 14" xfId="3433"/>
    <cellStyle name="Normal 2 14 2" xfId="3434"/>
    <cellStyle name="Normal 2 15" xfId="3435"/>
    <cellStyle name="Normal 2 16" xfId="3436"/>
    <cellStyle name="Normal 2 2" xfId="71"/>
    <cellStyle name="Normal 2 2 2" xfId="3437"/>
    <cellStyle name="Normal 2 2 2 2" xfId="3438"/>
    <cellStyle name="Normal 2 2 2 2 2" xfId="3439"/>
    <cellStyle name="Normal 2 2 2 3" xfId="3440"/>
    <cellStyle name="Normal 2 2 2 4" xfId="3441"/>
    <cellStyle name="Normal 2 2 2 5" xfId="3442"/>
    <cellStyle name="Normal 2 2 3" xfId="3443"/>
    <cellStyle name="Normal 2 2 3 2" xfId="3444"/>
    <cellStyle name="Normal 2 2 3 2 2" xfId="3445"/>
    <cellStyle name="Normal 2 2 3 3" xfId="3446"/>
    <cellStyle name="Normal 2 2 4" xfId="3447"/>
    <cellStyle name="Normal 2 2 4 2" xfId="3448"/>
    <cellStyle name="Normal 2 2 4 2 2" xfId="3449"/>
    <cellStyle name="Normal 2 2 4 2 3" xfId="3450"/>
    <cellStyle name="Normal 2 2 4 3" xfId="3451"/>
    <cellStyle name="Normal 2 2 4 4" xfId="3452"/>
    <cellStyle name="Normal 2 2 4 5" xfId="3453"/>
    <cellStyle name="Normal 2 2 4 5 2" xfId="3454"/>
    <cellStyle name="Normal 2 2 4 6" xfId="3455"/>
    <cellStyle name="Normal 2 2 5" xfId="3456"/>
    <cellStyle name="Normal 2 2 5 2" xfId="119"/>
    <cellStyle name="Normal 2 2 5 2 2" xfId="3457"/>
    <cellStyle name="Normal 2 2 5 3" xfId="3458"/>
    <cellStyle name="Normal 2 2 6" xfId="3459"/>
    <cellStyle name="Normal 2 2 6 2" xfId="3460"/>
    <cellStyle name="Normal 2 2 6 2 2" xfId="3461"/>
    <cellStyle name="Normal 2 2 6 3" xfId="3462"/>
    <cellStyle name="Normal 2 2 6 3 2" xfId="3463"/>
    <cellStyle name="Normal 2 2 6 4" xfId="3464"/>
    <cellStyle name="Normal 2 2 7" xfId="3465"/>
    <cellStyle name="Normal 2 3" xfId="3466"/>
    <cellStyle name="Normal 2 3 2" xfId="3467"/>
    <cellStyle name="Normal 2 3 2 2" xfId="3468"/>
    <cellStyle name="Normal 2 3 2 2 2" xfId="3469"/>
    <cellStyle name="Normal 2 3 2 2 3" xfId="3470"/>
    <cellStyle name="Normal 2 3 2 3" xfId="3471"/>
    <cellStyle name="Normal 2 3 2 3 2" xfId="3472"/>
    <cellStyle name="Normal 2 3 2 4" xfId="3473"/>
    <cellStyle name="Normal 2 3 3" xfId="3474"/>
    <cellStyle name="Normal 2 3 3 2" xfId="3475"/>
    <cellStyle name="Normal 2 3 3 2 2" xfId="3476"/>
    <cellStyle name="Normal 2 3 3 3" xfId="3477"/>
    <cellStyle name="Normal 2 3 4" xfId="3478"/>
    <cellStyle name="Normal 2 3 4 2" xfId="3479"/>
    <cellStyle name="Normal 2 3 4 2 2" xfId="3480"/>
    <cellStyle name="Normal 2 3 4 3" xfId="3481"/>
    <cellStyle name="Normal 2 3 5" xfId="3482"/>
    <cellStyle name="Normal 2 3 6" xfId="3483"/>
    <cellStyle name="Normal 2 4" xfId="3484"/>
    <cellStyle name="Normal 2 4 2" xfId="3485"/>
    <cellStyle name="Normal 2 4 2 2" xfId="3486"/>
    <cellStyle name="Normal 2 4 2 2 2" xfId="3487"/>
    <cellStyle name="Normal 2 4 2 3" xfId="3488"/>
    <cellStyle name="Normal 2 4 2 3 2" xfId="3489"/>
    <cellStyle name="Normal 2 4 3" xfId="3490"/>
    <cellStyle name="Normal 2 4 3 2" xfId="3491"/>
    <cellStyle name="Normal 2 4 3 2 2" xfId="3492"/>
    <cellStyle name="Normal 2 4 4" xfId="3493"/>
    <cellStyle name="Normal 2 4 4 2" xfId="3494"/>
    <cellStyle name="Normal 2 4 5" xfId="3495"/>
    <cellStyle name="Normal 2 5" xfId="3496"/>
    <cellStyle name="Normal 2 5 2" xfId="3497"/>
    <cellStyle name="Normal 2 5 2 2" xfId="3498"/>
    <cellStyle name="Normal 2 5 2 2 2" xfId="3499"/>
    <cellStyle name="Normal 2 5 2 3" xfId="3500"/>
    <cellStyle name="Normal 2 5 2 3 2" xfId="3501"/>
    <cellStyle name="Normal 2 5 3" xfId="3502"/>
    <cellStyle name="Normal 2 5 3 2" xfId="3503"/>
    <cellStyle name="Normal 2 5 4" xfId="3504"/>
    <cellStyle name="Normal 2 5 4 2" xfId="3505"/>
    <cellStyle name="Normal 2 5 5" xfId="3506"/>
    <cellStyle name="Normal 2 6" xfId="3507"/>
    <cellStyle name="Normal 2 6 2" xfId="3508"/>
    <cellStyle name="Normal 2 6 3" xfId="3509"/>
    <cellStyle name="Normal 2 6 3 2" xfId="3510"/>
    <cellStyle name="Normal 2 7" xfId="3511"/>
    <cellStyle name="Normal 2 7 2" xfId="3512"/>
    <cellStyle name="Normal 2 7 2 2" xfId="3513"/>
    <cellStyle name="Normal 2 7 2 2 2" xfId="3514"/>
    <cellStyle name="Normal 2 7 2 3" xfId="3515"/>
    <cellStyle name="Normal 2 7 3" xfId="3516"/>
    <cellStyle name="Normal 2 7 3 2" xfId="3517"/>
    <cellStyle name="Normal 2 7 4" xfId="3518"/>
    <cellStyle name="Normal 2 7 4 2" xfId="3519"/>
    <cellStyle name="Normal 2 8" xfId="3520"/>
    <cellStyle name="Normal 2 8 2" xfId="3521"/>
    <cellStyle name="Normal 2 8 2 2" xfId="3522"/>
    <cellStyle name="Normal 2 9" xfId="3523"/>
    <cellStyle name="Normal 2 9 2" xfId="3524"/>
    <cellStyle name="Normal 2 9 2 2" xfId="3525"/>
    <cellStyle name="Normal 2 9 2 2 2" xfId="3526"/>
    <cellStyle name="Normal 2 9 2 3" xfId="3527"/>
    <cellStyle name="Normal 2 9 3" xfId="3528"/>
    <cellStyle name="Normal 2 9 3 2" xfId="3529"/>
    <cellStyle name="Normal 2 9 4" xfId="3530"/>
    <cellStyle name="Normal 2_2D - MAY 24 2010 Ten Year ATRR Forecast for Stakeholders - Updated to SL Rev 12 for PowerPoint" xfId="3531"/>
    <cellStyle name="Normal 20" xfId="3532"/>
    <cellStyle name="Normal 20 10 2" xfId="3533"/>
    <cellStyle name="Normal 20 10 2 2" xfId="3534"/>
    <cellStyle name="Normal 20 2" xfId="3535"/>
    <cellStyle name="Normal 20 2 2" xfId="3536"/>
    <cellStyle name="Normal 20 3" xfId="3537"/>
    <cellStyle name="Normal 20 3 2" xfId="3538"/>
    <cellStyle name="Normal 20 4" xfId="3539"/>
    <cellStyle name="Normal 20 4 2" xfId="3540"/>
    <cellStyle name="Normal 20 5" xfId="3541"/>
    <cellStyle name="Normal 20 6" xfId="3542"/>
    <cellStyle name="Normal 21" xfId="3543"/>
    <cellStyle name="Normal 21 2" xfId="3544"/>
    <cellStyle name="Normal 21 2 2" xfId="3545"/>
    <cellStyle name="Normal 21 3" xfId="3546"/>
    <cellStyle name="Normal 21 3 2" xfId="3547"/>
    <cellStyle name="Normal 21 4" xfId="3548"/>
    <cellStyle name="Normal 21 4 2" xfId="3549"/>
    <cellStyle name="Normal 21 5" xfId="3550"/>
    <cellStyle name="Normal 21 5 2" xfId="3551"/>
    <cellStyle name="Normal 21 6" xfId="3552"/>
    <cellStyle name="Normal 21 6 2" xfId="3553"/>
    <cellStyle name="Normal 21 7" xfId="3554"/>
    <cellStyle name="Normal 21 7 2" xfId="3555"/>
    <cellStyle name="Normal 21 8" xfId="3556"/>
    <cellStyle name="Normal 21 9" xfId="3557"/>
    <cellStyle name="Normal 22" xfId="3558"/>
    <cellStyle name="Normal 22 2" xfId="3559"/>
    <cellStyle name="Normal 22 2 2" xfId="3560"/>
    <cellStyle name="Normal 22 3" xfId="3561"/>
    <cellStyle name="Normal 22 3 2" xfId="3562"/>
    <cellStyle name="Normal 22 4" xfId="3563"/>
    <cellStyle name="Normal 22 4 2" xfId="3564"/>
    <cellStyle name="Normal 22 5" xfId="3565"/>
    <cellStyle name="Normal 22 5 2" xfId="3566"/>
    <cellStyle name="Normal 22 6" xfId="3567"/>
    <cellStyle name="Normal 22 6 2" xfId="3568"/>
    <cellStyle name="Normal 22 7" xfId="3569"/>
    <cellStyle name="Normal 22 7 2" xfId="3570"/>
    <cellStyle name="Normal 22 8" xfId="3571"/>
    <cellStyle name="Normal 22 9" xfId="3572"/>
    <cellStyle name="Normal 23" xfId="3573"/>
    <cellStyle name="Normal 23 2" xfId="3574"/>
    <cellStyle name="Normal 23 2 2" xfId="3575"/>
    <cellStyle name="Normal 23 3" xfId="3576"/>
    <cellStyle name="Normal 23 3 2" xfId="3577"/>
    <cellStyle name="Normal 23 4" xfId="3578"/>
    <cellStyle name="Normal 23 4 2" xfId="3579"/>
    <cellStyle name="Normal 23 5" xfId="3580"/>
    <cellStyle name="Normal 23 5 2" xfId="3581"/>
    <cellStyle name="Normal 23 6" xfId="3582"/>
    <cellStyle name="Normal 23 6 2" xfId="3583"/>
    <cellStyle name="Normal 23 7" xfId="3584"/>
    <cellStyle name="Normal 23 7 2" xfId="3585"/>
    <cellStyle name="Normal 23 8" xfId="3586"/>
    <cellStyle name="Normal 23 9" xfId="3587"/>
    <cellStyle name="Normal 24" xfId="3588"/>
    <cellStyle name="Normal 24 2" xfId="3589"/>
    <cellStyle name="Normal 24 2 2" xfId="3590"/>
    <cellStyle name="Normal 24 3" xfId="3591"/>
    <cellStyle name="Normal 24 3 2" xfId="3592"/>
    <cellStyle name="Normal 24 4" xfId="3593"/>
    <cellStyle name="Normal 24 4 2" xfId="3594"/>
    <cellStyle name="Normal 24 5" xfId="3595"/>
    <cellStyle name="Normal 24 6" xfId="3596"/>
    <cellStyle name="Normal 25" xfId="3597"/>
    <cellStyle name="Normal 25 2" xfId="3598"/>
    <cellStyle name="Normal 25 2 2" xfId="3599"/>
    <cellStyle name="Normal 25 3" xfId="3600"/>
    <cellStyle name="Normal 25 3 2" xfId="3601"/>
    <cellStyle name="Normal 25 4" xfId="3602"/>
    <cellStyle name="Normal 25 4 2" xfId="3603"/>
    <cellStyle name="Normal 25 5" xfId="3604"/>
    <cellStyle name="Normal 25 6" xfId="3605"/>
    <cellStyle name="Normal 26" xfId="3606"/>
    <cellStyle name="Normal 26 2" xfId="3607"/>
    <cellStyle name="Normal 26 2 2" xfId="3608"/>
    <cellStyle name="Normal 26 3" xfId="3609"/>
    <cellStyle name="Normal 26 3 2" xfId="3610"/>
    <cellStyle name="Normal 26 4" xfId="3611"/>
    <cellStyle name="Normal 26 4 2" xfId="3612"/>
    <cellStyle name="Normal 26 5" xfId="3613"/>
    <cellStyle name="Normal 26 5 2" xfId="3614"/>
    <cellStyle name="Normal 26 6" xfId="3615"/>
    <cellStyle name="Normal 26 6 2" xfId="3616"/>
    <cellStyle name="Normal 26 7" xfId="3617"/>
    <cellStyle name="Normal 26 7 2" xfId="3618"/>
    <cellStyle name="Normal 26 8" xfId="3619"/>
    <cellStyle name="Normal 26 9" xfId="3620"/>
    <cellStyle name="Normal 27" xfId="3621"/>
    <cellStyle name="Normal 27 2" xfId="3622"/>
    <cellStyle name="Normal 27 2 2" xfId="3623"/>
    <cellStyle name="Normal 27 3" xfId="3624"/>
    <cellStyle name="Normal 27 3 2" xfId="3625"/>
    <cellStyle name="Normal 27 4" xfId="3626"/>
    <cellStyle name="Normal 27 4 2" xfId="3627"/>
    <cellStyle name="Normal 27 5" xfId="3628"/>
    <cellStyle name="Normal 27 6" xfId="3629"/>
    <cellStyle name="Normal 28" xfId="3630"/>
    <cellStyle name="Normal 28 2" xfId="3631"/>
    <cellStyle name="Normal 28 2 2" xfId="3632"/>
    <cellStyle name="Normal 28 3" xfId="3633"/>
    <cellStyle name="Normal 28 3 2" xfId="3634"/>
    <cellStyle name="Normal 28 4" xfId="3635"/>
    <cellStyle name="Normal 28 4 2" xfId="3636"/>
    <cellStyle name="Normal 28 5" xfId="3637"/>
    <cellStyle name="Normal 28 5 2" xfId="3638"/>
    <cellStyle name="Normal 28 6" xfId="3639"/>
    <cellStyle name="Normal 28 6 2" xfId="3640"/>
    <cellStyle name="Normal 28 7" xfId="3641"/>
    <cellStyle name="Normal 28 7 2" xfId="3642"/>
    <cellStyle name="Normal 28 8" xfId="3643"/>
    <cellStyle name="Normal 28 9" xfId="3644"/>
    <cellStyle name="Normal 29" xfId="3645"/>
    <cellStyle name="Normal 29 2" xfId="3646"/>
    <cellStyle name="Normal 29 2 2" xfId="3647"/>
    <cellStyle name="Normal 29 3" xfId="3648"/>
    <cellStyle name="Normal 29 3 2" xfId="3649"/>
    <cellStyle name="Normal 29 4" xfId="3650"/>
    <cellStyle name="Normal 29 4 2" xfId="3651"/>
    <cellStyle name="Normal 29 5" xfId="3652"/>
    <cellStyle name="Normal 29 5 2" xfId="3653"/>
    <cellStyle name="Normal 29 6" xfId="3654"/>
    <cellStyle name="Normal 29 6 2" xfId="3655"/>
    <cellStyle name="Normal 29 7" xfId="3656"/>
    <cellStyle name="Normal 29 7 2" xfId="3657"/>
    <cellStyle name="Normal 29 8" xfId="3658"/>
    <cellStyle name="Normal 29 9" xfId="3659"/>
    <cellStyle name="Normal 3" xfId="72"/>
    <cellStyle name="Normal 3 10" xfId="3660"/>
    <cellStyle name="Normal 3 10 2" xfId="3661"/>
    <cellStyle name="Normal 3 10 3" xfId="3662"/>
    <cellStyle name="Normal 3 11" xfId="3663"/>
    <cellStyle name="Normal 3 11 2" xfId="3664"/>
    <cellStyle name="Normal 3 12" xfId="3665"/>
    <cellStyle name="Normal 3 12 2" xfId="3666"/>
    <cellStyle name="Normal 3 13" xfId="3667"/>
    <cellStyle name="Normal 3 13 2" xfId="3668"/>
    <cellStyle name="Normal 3 14" xfId="3669"/>
    <cellStyle name="Normal 3 2" xfId="3670"/>
    <cellStyle name="Normal 3 2 2" xfId="3671"/>
    <cellStyle name="Normal 3 2 2 2" xfId="3672"/>
    <cellStyle name="Normal 3 2 2 2 2" xfId="3673"/>
    <cellStyle name="Normal 3 2 2 3" xfId="3674"/>
    <cellStyle name="Normal 3 2 2 3 2" xfId="3675"/>
    <cellStyle name="Normal 3 2 2 4" xfId="3676"/>
    <cellStyle name="Normal 3 2 2 4 2" xfId="3677"/>
    <cellStyle name="Normal 3 2 2 5" xfId="3678"/>
    <cellStyle name="Normal 3 2 3" xfId="3679"/>
    <cellStyle name="Normal 3 2 3 2" xfId="3680"/>
    <cellStyle name="Normal 3 2 3 2 2" xfId="3681"/>
    <cellStyle name="Normal 3 2 4" xfId="3682"/>
    <cellStyle name="Normal 3 2 4 2" xfId="3683"/>
    <cellStyle name="Normal 3 2 5" xfId="3684"/>
    <cellStyle name="Normal 3 2_2D - MAY 24 2010 Ten Year ATRR Forecast for Stakeholders - Updated to SL Rev 12 for PowerPoint" xfId="3685"/>
    <cellStyle name="Normal 3 3" xfId="3686"/>
    <cellStyle name="Normal 3 3 2" xfId="3687"/>
    <cellStyle name="Normal 3 3 2 2" xfId="3688"/>
    <cellStyle name="Normal 3 3 2 2 2" xfId="3689"/>
    <cellStyle name="Normal 3 3 2 2 2 2" xfId="3690"/>
    <cellStyle name="Normal 3 3 2 2 3" xfId="3691"/>
    <cellStyle name="Normal 3 3 2 3" xfId="3692"/>
    <cellStyle name="Normal 3 3 2 3 2" xfId="3693"/>
    <cellStyle name="Normal 3 3 3" xfId="3694"/>
    <cellStyle name="Normal 3 3 3 2" xfId="3695"/>
    <cellStyle name="Normal 3 3 3 2 2" xfId="3696"/>
    <cellStyle name="Normal 3 3 4" xfId="3697"/>
    <cellStyle name="Normal 3 3 4 2" xfId="3698"/>
    <cellStyle name="Normal 3 3 5" xfId="3699"/>
    <cellStyle name="Normal 3 3 5 2" xfId="3700"/>
    <cellStyle name="Normal 3 4" xfId="3701"/>
    <cellStyle name="Normal 3 4 2" xfId="3702"/>
    <cellStyle name="Normal 3 4 2 2" xfId="3703"/>
    <cellStyle name="Normal 3 4 3" xfId="3704"/>
    <cellStyle name="Normal 3 4 4" xfId="3705"/>
    <cellStyle name="Normal 3 4 4 2" xfId="3706"/>
    <cellStyle name="Normal 3 5" xfId="3707"/>
    <cellStyle name="Normal 3 5 2" xfId="3708"/>
    <cellStyle name="Normal 3 5 2 2" xfId="3709"/>
    <cellStyle name="Normal 3 5 3" xfId="3710"/>
    <cellStyle name="Normal 3 5 3 2" xfId="3711"/>
    <cellStyle name="Normal 3 6" xfId="3712"/>
    <cellStyle name="Normal 3 6 2" xfId="3713"/>
    <cellStyle name="Normal 3 6 2 2" xfId="3714"/>
    <cellStyle name="Normal 3 7" xfId="3715"/>
    <cellStyle name="Normal 3 7 2" xfId="3716"/>
    <cellStyle name="Normal 3 7 2 2" xfId="3717"/>
    <cellStyle name="Normal 3 7 3" xfId="3718"/>
    <cellStyle name="Normal 3 8" xfId="3719"/>
    <cellStyle name="Normal 3 8 2" xfId="3720"/>
    <cellStyle name="Normal 3 8 2 2" xfId="3721"/>
    <cellStyle name="Normal 3 8 3" xfId="3722"/>
    <cellStyle name="Normal 3 9" xfId="3723"/>
    <cellStyle name="Normal 3 9 2" xfId="3724"/>
    <cellStyle name="Normal 3 9 2 2" xfId="3725"/>
    <cellStyle name="Normal 3 9 3" xfId="3726"/>
    <cellStyle name="Normal 3 9 3 2" xfId="3727"/>
    <cellStyle name="Normal 3 9 4" xfId="3728"/>
    <cellStyle name="Normal 3_108 Summary" xfId="3729"/>
    <cellStyle name="Normal 30" xfId="3730"/>
    <cellStyle name="Normal 30 2" xfId="3731"/>
    <cellStyle name="Normal 30 2 2" xfId="3732"/>
    <cellStyle name="Normal 30 3" xfId="3733"/>
    <cellStyle name="Normal 30 3 2" xfId="3734"/>
    <cellStyle name="Normal 30 4" xfId="3735"/>
    <cellStyle name="Normal 30 4 2" xfId="3736"/>
    <cellStyle name="Normal 30 5" xfId="3737"/>
    <cellStyle name="Normal 30 6" xfId="3738"/>
    <cellStyle name="Normal 31" xfId="3739"/>
    <cellStyle name="Normal 31 10 2" xfId="3740"/>
    <cellStyle name="Normal 31 10 2 2" xfId="3741"/>
    <cellStyle name="Normal 31 2" xfId="3742"/>
    <cellStyle name="Normal 31 2 2" xfId="3743"/>
    <cellStyle name="Normal 31 3" xfId="3744"/>
    <cellStyle name="Normal 31 3 2" xfId="3745"/>
    <cellStyle name="Normal 31 4" xfId="3746"/>
    <cellStyle name="Normal 31 4 2" xfId="3747"/>
    <cellStyle name="Normal 31 5" xfId="3748"/>
    <cellStyle name="Normal 31 6" xfId="3749"/>
    <cellStyle name="Normal 32" xfId="3750"/>
    <cellStyle name="Normal 32 10 2" xfId="3751"/>
    <cellStyle name="Normal 32 10 2 2" xfId="3752"/>
    <cellStyle name="Normal 32 2" xfId="3753"/>
    <cellStyle name="Normal 32 2 2" xfId="3754"/>
    <cellStyle name="Normal 32 3" xfId="3755"/>
    <cellStyle name="Normal 32 3 2" xfId="3756"/>
    <cellStyle name="Normal 32 4" xfId="3757"/>
    <cellStyle name="Normal 32 4 2" xfId="3758"/>
    <cellStyle name="Normal 32 5" xfId="3759"/>
    <cellStyle name="Normal 32 6" xfId="3760"/>
    <cellStyle name="Normal 33" xfId="3761"/>
    <cellStyle name="Normal 33 2" xfId="3762"/>
    <cellStyle name="Normal 33 2 2" xfId="3763"/>
    <cellStyle name="Normal 33 3" xfId="3764"/>
    <cellStyle name="Normal 33 3 2" xfId="3765"/>
    <cellStyle name="Normal 33 4" xfId="3766"/>
    <cellStyle name="Normal 33 4 2" xfId="3767"/>
    <cellStyle name="Normal 33 5" xfId="3768"/>
    <cellStyle name="Normal 33 6" xfId="3769"/>
    <cellStyle name="Normal 34" xfId="3770"/>
    <cellStyle name="Normal 34 2" xfId="3771"/>
    <cellStyle name="Normal 34 2 2" xfId="3772"/>
    <cellStyle name="Normal 34 3" xfId="3773"/>
    <cellStyle name="Normal 34 3 2" xfId="3774"/>
    <cellStyle name="Normal 34 4" xfId="3775"/>
    <cellStyle name="Normal 34 4 2" xfId="3776"/>
    <cellStyle name="Normal 34 5" xfId="3777"/>
    <cellStyle name="Normal 34 6" xfId="3778"/>
    <cellStyle name="Normal 35" xfId="3779"/>
    <cellStyle name="Normal 35 2" xfId="3780"/>
    <cellStyle name="Normal 35 2 2" xfId="3781"/>
    <cellStyle name="Normal 35 2 2 2" xfId="3782"/>
    <cellStyle name="Normal 35 2 2 2 2" xfId="3783"/>
    <cellStyle name="Normal 35 2 2 2 2 2" xfId="3784"/>
    <cellStyle name="Normal 35 2 2 2 2 2 2" xfId="7122"/>
    <cellStyle name="Normal 35 2 2 2 2 3" xfId="7123"/>
    <cellStyle name="Normal 35 2 2 2 3" xfId="3785"/>
    <cellStyle name="Normal 35 2 2 2 3 2" xfId="7124"/>
    <cellStyle name="Normal 35 2 2 2 4" xfId="7125"/>
    <cellStyle name="Normal 35 2 2 3" xfId="3786"/>
    <cellStyle name="Normal 35 2 2 3 2" xfId="3787"/>
    <cellStyle name="Normal 35 2 2 3 2 2" xfId="7126"/>
    <cellStyle name="Normal 35 2 2 3 3" xfId="7127"/>
    <cellStyle name="Normal 35 2 2 4" xfId="3788"/>
    <cellStyle name="Normal 35 2 2 4 2" xfId="7128"/>
    <cellStyle name="Normal 35 2 2 5" xfId="3789"/>
    <cellStyle name="Normal 35 2 3" xfId="3790"/>
    <cellStyle name="Normal 35 2 3 2" xfId="3791"/>
    <cellStyle name="Normal 35 2 3 2 2" xfId="3792"/>
    <cellStyle name="Normal 35 2 3 2 2 2" xfId="7129"/>
    <cellStyle name="Normal 35 2 3 2 3" xfId="7130"/>
    <cellStyle name="Normal 35 2 3 3" xfId="3793"/>
    <cellStyle name="Normal 35 2 3 3 2" xfId="7131"/>
    <cellStyle name="Normal 35 2 3 4" xfId="7132"/>
    <cellStyle name="Normal 35 2 4" xfId="3794"/>
    <cellStyle name="Normal 35 2 4 2" xfId="3795"/>
    <cellStyle name="Normal 35 2 4 2 2" xfId="7133"/>
    <cellStyle name="Normal 35 2 4 3" xfId="7134"/>
    <cellStyle name="Normal 35 2 5" xfId="3796"/>
    <cellStyle name="Normal 35 2 5 2" xfId="7135"/>
    <cellStyle name="Normal 35 2 6" xfId="7136"/>
    <cellStyle name="Normal 35 3" xfId="3797"/>
    <cellStyle name="Normal 35 3 2" xfId="3798"/>
    <cellStyle name="Normal 35 3 2 2" xfId="3799"/>
    <cellStyle name="Normal 35 3 2 2 2" xfId="3800"/>
    <cellStyle name="Normal 35 3 2 2 2 2" xfId="3801"/>
    <cellStyle name="Normal 35 3 2 2 2 2 2" xfId="7137"/>
    <cellStyle name="Normal 35 3 2 2 2 3" xfId="7138"/>
    <cellStyle name="Normal 35 3 2 2 3" xfId="3802"/>
    <cellStyle name="Normal 35 3 2 2 3 2" xfId="7139"/>
    <cellStyle name="Normal 35 3 2 2 4" xfId="7140"/>
    <cellStyle name="Normal 35 3 2 3" xfId="3803"/>
    <cellStyle name="Normal 35 3 2 3 2" xfId="3804"/>
    <cellStyle name="Normal 35 3 2 3 2 2" xfId="7141"/>
    <cellStyle name="Normal 35 3 2 3 3" xfId="7142"/>
    <cellStyle name="Normal 35 3 2 4" xfId="3805"/>
    <cellStyle name="Normal 35 3 2 4 2" xfId="7143"/>
    <cellStyle name="Normal 35 3 2 5" xfId="7144"/>
    <cellStyle name="Normal 35 3 3" xfId="3806"/>
    <cellStyle name="Normal 35 3 3 2" xfId="3807"/>
    <cellStyle name="Normal 35 3 3 2 2" xfId="3808"/>
    <cellStyle name="Normal 35 3 3 2 2 2" xfId="7145"/>
    <cellStyle name="Normal 35 3 3 2 3" xfId="7146"/>
    <cellStyle name="Normal 35 3 3 3" xfId="3809"/>
    <cellStyle name="Normal 35 3 3 3 2" xfId="7147"/>
    <cellStyle name="Normal 35 3 3 4" xfId="7148"/>
    <cellStyle name="Normal 35 3 4" xfId="3810"/>
    <cellStyle name="Normal 35 3 4 2" xfId="3811"/>
    <cellStyle name="Normal 35 3 4 2 2" xfId="7149"/>
    <cellStyle name="Normal 35 3 4 3" xfId="7150"/>
    <cellStyle name="Normal 35 3 5" xfId="3812"/>
    <cellStyle name="Normal 35 3 5 2" xfId="7151"/>
    <cellStyle name="Normal 35 3 6" xfId="3813"/>
    <cellStyle name="Normal 35 4" xfId="3814"/>
    <cellStyle name="Normal 35 4 2" xfId="3815"/>
    <cellStyle name="Normal 35 4 2 2" xfId="3816"/>
    <cellStyle name="Normal 35 4 2 2 2" xfId="3817"/>
    <cellStyle name="Normal 35 4 2 2 2 2" xfId="7152"/>
    <cellStyle name="Normal 35 4 2 2 3" xfId="7153"/>
    <cellStyle name="Normal 35 4 2 3" xfId="3818"/>
    <cellStyle name="Normal 35 4 2 3 2" xfId="7154"/>
    <cellStyle name="Normal 35 4 2 4" xfId="7155"/>
    <cellStyle name="Normal 35 4 3" xfId="3819"/>
    <cellStyle name="Normal 35 4 3 2" xfId="3820"/>
    <cellStyle name="Normal 35 4 3 2 2" xfId="7156"/>
    <cellStyle name="Normal 35 4 3 3" xfId="7157"/>
    <cellStyle name="Normal 35 4 4" xfId="3821"/>
    <cellStyle name="Normal 35 4 4 2" xfId="7158"/>
    <cellStyle name="Normal 35 4 5" xfId="3822"/>
    <cellStyle name="Normal 35 5" xfId="3823"/>
    <cellStyle name="Normal 35 5 2" xfId="3824"/>
    <cellStyle name="Normal 35 5 2 2" xfId="3825"/>
    <cellStyle name="Normal 35 5 2 2 2" xfId="7159"/>
    <cellStyle name="Normal 35 5 2 3" xfId="7160"/>
    <cellStyle name="Normal 35 5 3" xfId="3826"/>
    <cellStyle name="Normal 35 5 3 2" xfId="7161"/>
    <cellStyle name="Normal 35 5 4" xfId="3827"/>
    <cellStyle name="Normal 35 6" xfId="3828"/>
    <cellStyle name="Normal 35 6 2" xfId="3829"/>
    <cellStyle name="Normal 35 6 2 2" xfId="7162"/>
    <cellStyle name="Normal 35 6 3" xfId="3830"/>
    <cellStyle name="Normal 35 7" xfId="3831"/>
    <cellStyle name="Normal 35 7 2" xfId="3832"/>
    <cellStyle name="Normal 35 8" xfId="7163"/>
    <cellStyle name="Normal 36" xfId="3833"/>
    <cellStyle name="Normal 36 2" xfId="3834"/>
    <cellStyle name="Normal 36 2 2" xfId="3835"/>
    <cellStyle name="Normal 36 2 3" xfId="3836"/>
    <cellStyle name="Normal 36 3" xfId="3837"/>
    <cellStyle name="Normal 36 3 2" xfId="3838"/>
    <cellStyle name="Normal 36 4" xfId="3839"/>
    <cellStyle name="Normal 36 4 2" xfId="3840"/>
    <cellStyle name="Normal 36 5" xfId="3841"/>
    <cellStyle name="Normal 36 5 2" xfId="3842"/>
    <cellStyle name="Normal 36 6" xfId="3843"/>
    <cellStyle name="Normal 36 6 2" xfId="3844"/>
    <cellStyle name="Normal 36 7" xfId="3845"/>
    <cellStyle name="Normal 37" xfId="3846"/>
    <cellStyle name="Normal 37 2" xfId="3847"/>
    <cellStyle name="Normal 37 2 2" xfId="3848"/>
    <cellStyle name="Normal 37 3" xfId="3849"/>
    <cellStyle name="Normal 37 3 2" xfId="3850"/>
    <cellStyle name="Normal 37 4" xfId="3851"/>
    <cellStyle name="Normal 37 5" xfId="3852"/>
    <cellStyle name="Normal 38" xfId="3853"/>
    <cellStyle name="Normal 38 2" xfId="3854"/>
    <cellStyle name="Normal 38 2 2" xfId="3855"/>
    <cellStyle name="Normal 38 3" xfId="3856"/>
    <cellStyle name="Normal 38 3 2" xfId="3857"/>
    <cellStyle name="Normal 38 4" xfId="3858"/>
    <cellStyle name="Normal 39" xfId="3859"/>
    <cellStyle name="Normal 39 2" xfId="3860"/>
    <cellStyle name="Normal 39 2 2" xfId="3861"/>
    <cellStyle name="Normal 39 3" xfId="3862"/>
    <cellStyle name="Normal 39 3 2" xfId="3863"/>
    <cellStyle name="Normal 39 4" xfId="3864"/>
    <cellStyle name="Normal 4" xfId="73"/>
    <cellStyle name="Normal 4 2" xfId="3865"/>
    <cellStyle name="Normal 4 2 2" xfId="3866"/>
    <cellStyle name="Normal 4 2 3" xfId="3867"/>
    <cellStyle name="Normal 4 2 4" xfId="3868"/>
    <cellStyle name="Normal 4 2 4 2" xfId="3869"/>
    <cellStyle name="Normal 4 3" xfId="3870"/>
    <cellStyle name="Normal 4 3 2" xfId="3871"/>
    <cellStyle name="Normal 4 3 2 2" xfId="3872"/>
    <cellStyle name="Normal 4 3 2 2 2" xfId="3873"/>
    <cellStyle name="Normal 4 3 2 3" xfId="3874"/>
    <cellStyle name="Normal 4 3 2 4" xfId="3875"/>
    <cellStyle name="Normal 4 3 2 5" xfId="3876"/>
    <cellStyle name="Normal 4 3 3" xfId="3877"/>
    <cellStyle name="Normal 4 3 4" xfId="3878"/>
    <cellStyle name="Normal 4 3 4 2" xfId="3879"/>
    <cellStyle name="Normal 4 3 5" xfId="3880"/>
    <cellStyle name="Normal 4 4" xfId="3881"/>
    <cellStyle name="Normal 4 4 2" xfId="3882"/>
    <cellStyle name="Normal 4 4 2 2" xfId="3883"/>
    <cellStyle name="Normal 4 4 3" xfId="3884"/>
    <cellStyle name="Normal 4 4 4" xfId="3885"/>
    <cellStyle name="Normal 4 4 4 2" xfId="3886"/>
    <cellStyle name="Normal 4 4 5" xfId="3887"/>
    <cellStyle name="Normal 4 5" xfId="3888"/>
    <cellStyle name="Normal 4 5 2" xfId="3889"/>
    <cellStyle name="Normal 4 5 3" xfId="3890"/>
    <cellStyle name="Normal 4 5 3 2" xfId="3891"/>
    <cellStyle name="Normal 4 6" xfId="3892"/>
    <cellStyle name="Normal 4 6 2" xfId="3893"/>
    <cellStyle name="Normal 4 7" xfId="3894"/>
    <cellStyle name="Normal 4_2D - MAY 24 2010 Ten Year ATRR Forecast for Stakeholders - Updated to SL Rev 12 for PowerPoint" xfId="3895"/>
    <cellStyle name="Normal 40" xfId="3896"/>
    <cellStyle name="Normal 40 2" xfId="3897"/>
    <cellStyle name="Normal 40 2 2" xfId="3898"/>
    <cellStyle name="Normal 40 3" xfId="3899"/>
    <cellStyle name="Normal 40 3 2" xfId="3900"/>
    <cellStyle name="Normal 40 4" xfId="3901"/>
    <cellStyle name="Normal 40 4 2" xfId="3902"/>
    <cellStyle name="Normal 40 5" xfId="3903"/>
    <cellStyle name="Normal 40 5 2" xfId="3904"/>
    <cellStyle name="Normal 40 6" xfId="3905"/>
    <cellStyle name="Normal 40 6 2" xfId="3906"/>
    <cellStyle name="Normal 40 7" xfId="3907"/>
    <cellStyle name="Normal 41" xfId="3908"/>
    <cellStyle name="Normal 41 2" xfId="3909"/>
    <cellStyle name="Normal 41 2 2" xfId="3910"/>
    <cellStyle name="Normal 41 2 2 2" xfId="3911"/>
    <cellStyle name="Normal 41 2 2 2 2" xfId="3912"/>
    <cellStyle name="Normal 41 2 2 3" xfId="3913"/>
    <cellStyle name="Normal 41 2 2 3 2" xfId="3914"/>
    <cellStyle name="Normal 41 2 2 4" xfId="3915"/>
    <cellStyle name="Normal 41 2 3" xfId="3916"/>
    <cellStyle name="Normal 41 2 3 2" xfId="3917"/>
    <cellStyle name="Normal 41 2 4" xfId="3918"/>
    <cellStyle name="Normal 41 2 4 2" xfId="3919"/>
    <cellStyle name="Normal 41 2 5" xfId="3920"/>
    <cellStyle name="Normal 41 3" xfId="3921"/>
    <cellStyle name="Normal 41 3 2" xfId="3922"/>
    <cellStyle name="Normal 41 4" xfId="3923"/>
    <cellStyle name="Normal 41 4 2" xfId="3924"/>
    <cellStyle name="Normal 41 5" xfId="3925"/>
    <cellStyle name="Normal 41 5 2" xfId="3926"/>
    <cellStyle name="Normal 41 6" xfId="3927"/>
    <cellStyle name="Normal 41 6 2" xfId="3928"/>
    <cellStyle name="Normal 41 7" xfId="3929"/>
    <cellStyle name="Normal 42" xfId="3930"/>
    <cellStyle name="Normal 42 2" xfId="3931"/>
    <cellStyle name="Normal 42 2 2" xfId="3932"/>
    <cellStyle name="Normal 42 3" xfId="3933"/>
    <cellStyle name="Normal 42 3 2" xfId="3934"/>
    <cellStyle name="Normal 42 4" xfId="3935"/>
    <cellStyle name="Normal 43" xfId="3936"/>
    <cellStyle name="Normal 43 2" xfId="3937"/>
    <cellStyle name="Normal 43 2 2" xfId="3938"/>
    <cellStyle name="Normal 43 3" xfId="3939"/>
    <cellStyle name="Normal 43 3 2" xfId="3940"/>
    <cellStyle name="Normal 43 4" xfId="3941"/>
    <cellStyle name="Normal 44" xfId="3942"/>
    <cellStyle name="Normal 44 2" xfId="3943"/>
    <cellStyle name="Normal 44 2 2" xfId="3944"/>
    <cellStyle name="Normal 44 3" xfId="3945"/>
    <cellStyle name="Normal 44 3 2" xfId="3946"/>
    <cellStyle name="Normal 44 4" xfId="3947"/>
    <cellStyle name="Normal 44 4 2" xfId="3948"/>
    <cellStyle name="Normal 44 5" xfId="3949"/>
    <cellStyle name="Normal 44 5 2" xfId="3950"/>
    <cellStyle name="Normal 44 6" xfId="3951"/>
    <cellStyle name="Normal 44 6 2" xfId="3952"/>
    <cellStyle name="Normal 44 7" xfId="3953"/>
    <cellStyle name="Normal 45" xfId="3954"/>
    <cellStyle name="Normal 45 2" xfId="3955"/>
    <cellStyle name="Normal 45 2 2" xfId="3956"/>
    <cellStyle name="Normal 45 3" xfId="3957"/>
    <cellStyle name="Normal 45 3 2" xfId="3958"/>
    <cellStyle name="Normal 45 4" xfId="3959"/>
    <cellStyle name="Normal 45 4 2" xfId="3960"/>
    <cellStyle name="Normal 45 5" xfId="3961"/>
    <cellStyle name="Normal 45 5 2" xfId="3962"/>
    <cellStyle name="Normal 45 6" xfId="3963"/>
    <cellStyle name="Normal 45 6 2" xfId="3964"/>
    <cellStyle name="Normal 45 7" xfId="3965"/>
    <cellStyle name="Normal 46" xfId="3966"/>
    <cellStyle name="Normal 46 2" xfId="3967"/>
    <cellStyle name="Normal 46 2 2" xfId="3968"/>
    <cellStyle name="Normal 46 3" xfId="3969"/>
    <cellStyle name="Normal 46 3 2" xfId="3970"/>
    <cellStyle name="Normal 46 4" xfId="3971"/>
    <cellStyle name="Normal 47" xfId="3972"/>
    <cellStyle name="Normal 47 2" xfId="3973"/>
    <cellStyle name="Normal 47 2 2" xfId="3974"/>
    <cellStyle name="Normal 47 3" xfId="3975"/>
    <cellStyle name="Normal 47 3 2" xfId="3976"/>
    <cellStyle name="Normal 47 4" xfId="3977"/>
    <cellStyle name="Normal 48" xfId="3978"/>
    <cellStyle name="Normal 48 2" xfId="3979"/>
    <cellStyle name="Normal 48 2 2" xfId="3980"/>
    <cellStyle name="Normal 48 3" xfId="3981"/>
    <cellStyle name="Normal 48 3 2" xfId="3982"/>
    <cellStyle name="Normal 48 4" xfId="3983"/>
    <cellStyle name="Normal 49" xfId="3984"/>
    <cellStyle name="Normal 49 2" xfId="3985"/>
    <cellStyle name="Normal 49 2 2" xfId="3986"/>
    <cellStyle name="Normal 49 3" xfId="3987"/>
    <cellStyle name="Normal 49 3 2" xfId="3988"/>
    <cellStyle name="Normal 49 4" xfId="3989"/>
    <cellStyle name="Normal 5" xfId="3990"/>
    <cellStyle name="Normal 5 10" xfId="3991"/>
    <cellStyle name="Normal 5 10 2" xfId="3992"/>
    <cellStyle name="Normal 5 11" xfId="3993"/>
    <cellStyle name="Normal 5 11 2" xfId="3994"/>
    <cellStyle name="Normal 5 12" xfId="3995"/>
    <cellStyle name="Normal 5 2" xfId="3996"/>
    <cellStyle name="Normal 5 2 2" xfId="3997"/>
    <cellStyle name="Normal 5 2 2 2" xfId="3998"/>
    <cellStyle name="Normal 5 2 2 2 2" xfId="3999"/>
    <cellStyle name="Normal 5 2 3" xfId="4000"/>
    <cellStyle name="Normal 5 2 3 2" xfId="4001"/>
    <cellStyle name="Normal 5 2 3 3" xfId="4002"/>
    <cellStyle name="Normal 5 2 4" xfId="4003"/>
    <cellStyle name="Normal 5 2 4 2" xfId="4004"/>
    <cellStyle name="Normal 5 2 5" xfId="4005"/>
    <cellStyle name="Normal 5 2 5 2" xfId="4006"/>
    <cellStyle name="Normal 5 2 6" xfId="4007"/>
    <cellStyle name="Normal 5 2 6 2" xfId="4008"/>
    <cellStyle name="Normal 5 2 7" xfId="4009"/>
    <cellStyle name="Normal 5 2 7 2" xfId="4010"/>
    <cellStyle name="Normal 5 3" xfId="4011"/>
    <cellStyle name="Normal 5 3 2" xfId="4012"/>
    <cellStyle name="Normal 5 3 3" xfId="4013"/>
    <cellStyle name="Normal 5 4" xfId="4014"/>
    <cellStyle name="Normal 5 4 2" xfId="4015"/>
    <cellStyle name="Normal 5 4 2 2" xfId="4016"/>
    <cellStyle name="Normal 5 5" xfId="4017"/>
    <cellStyle name="Normal 5 5 2" xfId="4018"/>
    <cellStyle name="Normal 5 5 2 2" xfId="4019"/>
    <cellStyle name="Normal 5 5 2 2 2" xfId="4020"/>
    <cellStyle name="Normal 5 5 2 3" xfId="4021"/>
    <cellStyle name="Normal 5 5 3" xfId="4022"/>
    <cellStyle name="Normal 5 5 3 2" xfId="4023"/>
    <cellStyle name="Normal 5 5 4" xfId="4024"/>
    <cellStyle name="Normal 5 6" xfId="4025"/>
    <cellStyle name="Normal 5 6 2" xfId="4026"/>
    <cellStyle name="Normal 5 6 2 2" xfId="4027"/>
    <cellStyle name="Normal 5 6 2 2 2" xfId="4028"/>
    <cellStyle name="Normal 5 6 2 3" xfId="4029"/>
    <cellStyle name="Normal 5 6 3" xfId="4030"/>
    <cellStyle name="Normal 5 6 3 2" xfId="4031"/>
    <cellStyle name="Normal 5 6 4" xfId="4032"/>
    <cellStyle name="Normal 5 7" xfId="4033"/>
    <cellStyle name="Normal 5 7 2" xfId="4034"/>
    <cellStyle name="Normal 5 7 2 2" xfId="4035"/>
    <cellStyle name="Normal 5 7 2 2 2" xfId="4036"/>
    <cellStyle name="Normal 5 7 2 3" xfId="4037"/>
    <cellStyle name="Normal 5 7 3" xfId="4038"/>
    <cellStyle name="Normal 5 7 3 2" xfId="4039"/>
    <cellStyle name="Normal 5 7 4" xfId="4040"/>
    <cellStyle name="Normal 5 8" xfId="4041"/>
    <cellStyle name="Normal 5 8 2" xfId="4042"/>
    <cellStyle name="Normal 5 8 2 2" xfId="4043"/>
    <cellStyle name="Normal 5 8 3" xfId="4044"/>
    <cellStyle name="Normal 5 9" xfId="4045"/>
    <cellStyle name="Normal 5 9 2" xfId="4046"/>
    <cellStyle name="Normal 5 9 2 2" xfId="4047"/>
    <cellStyle name="Normal 5 9 3" xfId="4048"/>
    <cellStyle name="Normal 50" xfId="4049"/>
    <cellStyle name="Normal 50 2" xfId="4050"/>
    <cellStyle name="Normal 50 2 2" xfId="4051"/>
    <cellStyle name="Normal 50 3" xfId="4052"/>
    <cellStyle name="Normal 50 3 2" xfId="4053"/>
    <cellStyle name="Normal 50 4" xfId="4054"/>
    <cellStyle name="Normal 51" xfId="4055"/>
    <cellStyle name="Normal 51 2" xfId="4056"/>
    <cellStyle name="Normal 51 2 2" xfId="4057"/>
    <cellStyle name="Normal 51 3" xfId="4058"/>
    <cellStyle name="Normal 51 3 2" xfId="4059"/>
    <cellStyle name="Normal 51 4" xfId="4060"/>
    <cellStyle name="Normal 52" xfId="4061"/>
    <cellStyle name="Normal 52 2" xfId="4062"/>
    <cellStyle name="Normal 52 2 2" xfId="4063"/>
    <cellStyle name="Normal 52 3" xfId="4064"/>
    <cellStyle name="Normal 52 3 2" xfId="4065"/>
    <cellStyle name="Normal 52 4" xfId="4066"/>
    <cellStyle name="Normal 53" xfId="4067"/>
    <cellStyle name="Normal 53 2" xfId="4068"/>
    <cellStyle name="Normal 53 2 2" xfId="4069"/>
    <cellStyle name="Normal 53 3" xfId="4070"/>
    <cellStyle name="Normal 53 3 2" xfId="4071"/>
    <cellStyle name="Normal 53 4" xfId="4072"/>
    <cellStyle name="Normal 54" xfId="4073"/>
    <cellStyle name="Normal 54 2" xfId="4074"/>
    <cellStyle name="Normal 54 2 2" xfId="4075"/>
    <cellStyle name="Normal 54 3" xfId="4076"/>
    <cellStyle name="Normal 54 3 2" xfId="4077"/>
    <cellStyle name="Normal 54 4" xfId="4078"/>
    <cellStyle name="Normal 55" xfId="4079"/>
    <cellStyle name="Normal 55 2" xfId="4080"/>
    <cellStyle name="Normal 55 2 2" xfId="4081"/>
    <cellStyle name="Normal 55 3" xfId="4082"/>
    <cellStyle name="Normal 55 3 2" xfId="4083"/>
    <cellStyle name="Normal 55 4" xfId="4084"/>
    <cellStyle name="Normal 56" xfId="4085"/>
    <cellStyle name="Normal 56 2" xfId="4086"/>
    <cellStyle name="Normal 56 2 2" xfId="4087"/>
    <cellStyle name="Normal 56 3" xfId="4088"/>
    <cellStyle name="Normal 56 3 2" xfId="4089"/>
    <cellStyle name="Normal 56 4" xfId="4090"/>
    <cellStyle name="Normal 57" xfId="4091"/>
    <cellStyle name="Normal 57 2" xfId="4092"/>
    <cellStyle name="Normal 57 2 2" xfId="4093"/>
    <cellStyle name="Normal 57 3" xfId="4094"/>
    <cellStyle name="Normal 57 3 2" xfId="4095"/>
    <cellStyle name="Normal 57 4" xfId="4096"/>
    <cellStyle name="Normal 58" xfId="4097"/>
    <cellStyle name="Normal 58 2" xfId="4098"/>
    <cellStyle name="Normal 58 2 2" xfId="4099"/>
    <cellStyle name="Normal 58 3" xfId="4100"/>
    <cellStyle name="Normal 58 3 2" xfId="4101"/>
    <cellStyle name="Normal 58 4" xfId="4102"/>
    <cellStyle name="Normal 59" xfId="4103"/>
    <cellStyle name="Normal 59 2" xfId="4104"/>
    <cellStyle name="Normal 59 2 2" xfId="4105"/>
    <cellStyle name="Normal 59 3" xfId="4106"/>
    <cellStyle name="Normal 59 3 2" xfId="4107"/>
    <cellStyle name="Normal 59 4" xfId="4108"/>
    <cellStyle name="Normal 6" xfId="4109"/>
    <cellStyle name="Normal 6 10" xfId="4110"/>
    <cellStyle name="Normal 6 10 2" xfId="4111"/>
    <cellStyle name="Normal 6 10 2 2" xfId="4112"/>
    <cellStyle name="Normal 6 10 2 2 2" xfId="4113"/>
    <cellStyle name="Normal 6 10 2 2 2 2" xfId="4114"/>
    <cellStyle name="Normal 6 10 2 2 2 2 2" xfId="7164"/>
    <cellStyle name="Normal 6 10 2 2 2 3" xfId="7165"/>
    <cellStyle name="Normal 6 10 2 2 3" xfId="4115"/>
    <cellStyle name="Normal 6 10 2 2 3 2" xfId="7166"/>
    <cellStyle name="Normal 6 10 2 2 4" xfId="7167"/>
    <cellStyle name="Normal 6 10 2 3" xfId="4116"/>
    <cellStyle name="Normal 6 10 2 3 2" xfId="4117"/>
    <cellStyle name="Normal 6 10 2 3 2 2" xfId="7168"/>
    <cellStyle name="Normal 6 10 2 3 3" xfId="7169"/>
    <cellStyle name="Normal 6 10 2 4" xfId="4118"/>
    <cellStyle name="Normal 6 10 2 4 2" xfId="7170"/>
    <cellStyle name="Normal 6 10 2 5" xfId="4119"/>
    <cellStyle name="Normal 6 10 3" xfId="4120"/>
    <cellStyle name="Normal 6 10 3 2" xfId="4121"/>
    <cellStyle name="Normal 6 10 3 2 2" xfId="4122"/>
    <cellStyle name="Normal 6 10 3 2 2 2" xfId="7171"/>
    <cellStyle name="Normal 6 10 3 2 3" xfId="7172"/>
    <cellStyle name="Normal 6 10 3 3" xfId="4123"/>
    <cellStyle name="Normal 6 10 3 3 2" xfId="7173"/>
    <cellStyle name="Normal 6 10 3 4" xfId="7174"/>
    <cellStyle name="Normal 6 10 4" xfId="4124"/>
    <cellStyle name="Normal 6 10 4 2" xfId="4125"/>
    <cellStyle name="Normal 6 10 4 2 2" xfId="7175"/>
    <cellStyle name="Normal 6 10 4 3" xfId="7176"/>
    <cellStyle name="Normal 6 10 5" xfId="4126"/>
    <cellStyle name="Normal 6 10 5 2" xfId="7177"/>
    <cellStyle name="Normal 6 10 6" xfId="7178"/>
    <cellStyle name="Normal 6 11" xfId="4127"/>
    <cellStyle name="Normal 6 11 2" xfId="4128"/>
    <cellStyle name="Normal 6 11 2 2" xfId="4129"/>
    <cellStyle name="Normal 6 11 3" xfId="4130"/>
    <cellStyle name="Normal 6 11 3 2" xfId="4131"/>
    <cellStyle name="Normal 6 11 4" xfId="4132"/>
    <cellStyle name="Normal 6 12" xfId="4133"/>
    <cellStyle name="Normal 6 12 2" xfId="4134"/>
    <cellStyle name="Normal 6 12 2 2" xfId="4135"/>
    <cellStyle name="Normal 6 13" xfId="4136"/>
    <cellStyle name="Normal 6 13 2" xfId="4137"/>
    <cellStyle name="Normal 6 14" xfId="4138"/>
    <cellStyle name="Normal 6 14 2" xfId="4139"/>
    <cellStyle name="Normal 6 15" xfId="4140"/>
    <cellStyle name="Normal 6 2" xfId="4141"/>
    <cellStyle name="Normal 6 2 2" xfId="4142"/>
    <cellStyle name="Normal 6 2 2 2" xfId="4143"/>
    <cellStyle name="Normal 6 2 2 2 2" xfId="4144"/>
    <cellStyle name="Normal 6 2 2 2 2 2" xfId="4145"/>
    <cellStyle name="Normal 6 2 2 2 2 2 2" xfId="4146"/>
    <cellStyle name="Normal 6 2 2 2 2 2 2 2" xfId="7179"/>
    <cellStyle name="Normal 6 2 2 2 2 2 3" xfId="7180"/>
    <cellStyle name="Normal 6 2 2 2 2 3" xfId="4147"/>
    <cellStyle name="Normal 6 2 2 2 2 3 2" xfId="7181"/>
    <cellStyle name="Normal 6 2 2 2 2 4" xfId="7182"/>
    <cellStyle name="Normal 6 2 2 2 3" xfId="4148"/>
    <cellStyle name="Normal 6 2 2 2 3 2" xfId="4149"/>
    <cellStyle name="Normal 6 2 2 2 3 2 2" xfId="7183"/>
    <cellStyle name="Normal 6 2 2 2 3 3" xfId="7184"/>
    <cellStyle name="Normal 6 2 2 2 4" xfId="4150"/>
    <cellStyle name="Normal 6 2 2 2 4 2" xfId="7185"/>
    <cellStyle name="Normal 6 2 2 2 5" xfId="4151"/>
    <cellStyle name="Normal 6 2 2 3" xfId="4152"/>
    <cellStyle name="Normal 6 2 2 3 2" xfId="4153"/>
    <cellStyle name="Normal 6 2 2 3 2 2" xfId="4154"/>
    <cellStyle name="Normal 6 2 2 3 2 2 2" xfId="7186"/>
    <cellStyle name="Normal 6 2 2 3 2 3" xfId="7187"/>
    <cellStyle name="Normal 6 2 2 3 3" xfId="4155"/>
    <cellStyle name="Normal 6 2 2 3 3 2" xfId="7188"/>
    <cellStyle name="Normal 6 2 2 3 4" xfId="4156"/>
    <cellStyle name="Normal 6 2 2 4" xfId="4157"/>
    <cellStyle name="Normal 6 2 2 4 2" xfId="4158"/>
    <cellStyle name="Normal 6 2 2 4 2 2" xfId="7189"/>
    <cellStyle name="Normal 6 2 2 4 3" xfId="4159"/>
    <cellStyle name="Normal 6 2 2 5" xfId="4160"/>
    <cellStyle name="Normal 6 2 2 5 2" xfId="7190"/>
    <cellStyle name="Normal 6 2 2 6" xfId="7191"/>
    <cellStyle name="Normal 6 2 3" xfId="4161"/>
    <cellStyle name="Normal 6 2 3 2" xfId="4162"/>
    <cellStyle name="Normal 6 2 3 2 2" xfId="4163"/>
    <cellStyle name="Normal 6 2 3 2 2 2" xfId="4164"/>
    <cellStyle name="Normal 6 2 3 2 2 2 2" xfId="4165"/>
    <cellStyle name="Normal 6 2 3 2 2 2 2 2" xfId="7192"/>
    <cellStyle name="Normal 6 2 3 2 2 2 3" xfId="7193"/>
    <cellStyle name="Normal 6 2 3 2 2 3" xfId="4166"/>
    <cellStyle name="Normal 6 2 3 2 2 3 2" xfId="7194"/>
    <cellStyle name="Normal 6 2 3 2 2 4" xfId="7195"/>
    <cellStyle name="Normal 6 2 3 2 3" xfId="4167"/>
    <cellStyle name="Normal 6 2 3 2 3 2" xfId="4168"/>
    <cellStyle name="Normal 6 2 3 2 3 2 2" xfId="7196"/>
    <cellStyle name="Normal 6 2 3 2 3 3" xfId="7197"/>
    <cellStyle name="Normal 6 2 3 2 4" xfId="4169"/>
    <cellStyle name="Normal 6 2 3 2 4 2" xfId="7198"/>
    <cellStyle name="Normal 6 2 3 2 5" xfId="4170"/>
    <cellStyle name="Normal 6 2 3 3" xfId="4171"/>
    <cellStyle name="Normal 6 2 3 3 2" xfId="4172"/>
    <cellStyle name="Normal 6 2 3 3 2 2" xfId="4173"/>
    <cellStyle name="Normal 6 2 3 3 2 2 2" xfId="7199"/>
    <cellStyle name="Normal 6 2 3 3 2 3" xfId="7200"/>
    <cellStyle name="Normal 6 2 3 3 3" xfId="4174"/>
    <cellStyle name="Normal 6 2 3 3 3 2" xfId="7201"/>
    <cellStyle name="Normal 6 2 3 3 4" xfId="7202"/>
    <cellStyle name="Normal 6 2 3 4" xfId="4175"/>
    <cellStyle name="Normal 6 2 3 4 2" xfId="4176"/>
    <cellStyle name="Normal 6 2 3 4 2 2" xfId="7203"/>
    <cellStyle name="Normal 6 2 3 4 3" xfId="7204"/>
    <cellStyle name="Normal 6 2 3 5" xfId="4177"/>
    <cellStyle name="Normal 6 2 3 5 2" xfId="7205"/>
    <cellStyle name="Normal 6 2 3 6" xfId="7206"/>
    <cellStyle name="Normal 6 2 4" xfId="4178"/>
    <cellStyle name="Normal 6 2 4 2" xfId="4179"/>
    <cellStyle name="Normal 6 2 4 2 2" xfId="4180"/>
    <cellStyle name="Normal 6 2 4 2 2 2" xfId="4181"/>
    <cellStyle name="Normal 6 2 4 2 2 2 2" xfId="7207"/>
    <cellStyle name="Normal 6 2 4 2 2 3" xfId="7208"/>
    <cellStyle name="Normal 6 2 4 2 3" xfId="4182"/>
    <cellStyle name="Normal 6 2 4 2 3 2" xfId="7209"/>
    <cellStyle name="Normal 6 2 4 2 4" xfId="7210"/>
    <cellStyle name="Normal 6 2 4 3" xfId="4183"/>
    <cellStyle name="Normal 6 2 4 3 2" xfId="4184"/>
    <cellStyle name="Normal 6 2 4 3 2 2" xfId="7211"/>
    <cellStyle name="Normal 6 2 4 3 3" xfId="7212"/>
    <cellStyle name="Normal 6 2 4 4" xfId="4185"/>
    <cellStyle name="Normal 6 2 4 4 2" xfId="7213"/>
    <cellStyle name="Normal 6 2 4 5" xfId="4186"/>
    <cellStyle name="Normal 6 2 5" xfId="4187"/>
    <cellStyle name="Normal 6 2 5 2" xfId="4188"/>
    <cellStyle name="Normal 6 2 5 2 2" xfId="4189"/>
    <cellStyle name="Normal 6 2 5 2 2 2" xfId="7214"/>
    <cellStyle name="Normal 6 2 5 2 3" xfId="7215"/>
    <cellStyle name="Normal 6 2 5 3" xfId="4190"/>
    <cellStyle name="Normal 6 2 5 3 2" xfId="7216"/>
    <cellStyle name="Normal 6 2 5 4" xfId="4191"/>
    <cellStyle name="Normal 6 2 6" xfId="4192"/>
    <cellStyle name="Normal 6 2 6 2" xfId="4193"/>
    <cellStyle name="Normal 6 2 6 2 2" xfId="7217"/>
    <cellStyle name="Normal 6 2 6 3" xfId="7218"/>
    <cellStyle name="Normal 6 2 7" xfId="4194"/>
    <cellStyle name="Normal 6 2 7 2" xfId="7219"/>
    <cellStyle name="Normal 6 2 8" xfId="7220"/>
    <cellStyle name="Normal 6 3" xfId="4195"/>
    <cellStyle name="Normal 6 3 2" xfId="4196"/>
    <cellStyle name="Normal 6 3 2 2" xfId="4197"/>
    <cellStyle name="Normal 6 3 2 2 2" xfId="4198"/>
    <cellStyle name="Normal 6 3 2 2 2 2" xfId="4199"/>
    <cellStyle name="Normal 6 3 2 2 2 2 2" xfId="4200"/>
    <cellStyle name="Normal 6 3 2 2 2 2 2 2" xfId="7221"/>
    <cellStyle name="Normal 6 3 2 2 2 2 3" xfId="7222"/>
    <cellStyle name="Normal 6 3 2 2 2 3" xfId="4201"/>
    <cellStyle name="Normal 6 3 2 2 2 3 2" xfId="7223"/>
    <cellStyle name="Normal 6 3 2 2 2 4" xfId="7224"/>
    <cellStyle name="Normal 6 3 2 2 3" xfId="4202"/>
    <cellStyle name="Normal 6 3 2 2 3 2" xfId="4203"/>
    <cellStyle name="Normal 6 3 2 2 3 2 2" xfId="7225"/>
    <cellStyle name="Normal 6 3 2 2 3 3" xfId="7226"/>
    <cellStyle name="Normal 6 3 2 2 4" xfId="4204"/>
    <cellStyle name="Normal 6 3 2 2 4 2" xfId="7227"/>
    <cellStyle name="Normal 6 3 2 2 5" xfId="4205"/>
    <cellStyle name="Normal 6 3 2 3" xfId="4206"/>
    <cellStyle name="Normal 6 3 2 3 2" xfId="4207"/>
    <cellStyle name="Normal 6 3 2 3 2 2" xfId="4208"/>
    <cellStyle name="Normal 6 3 2 3 2 2 2" xfId="7228"/>
    <cellStyle name="Normal 6 3 2 3 2 3" xfId="7229"/>
    <cellStyle name="Normal 6 3 2 3 3" xfId="4209"/>
    <cellStyle name="Normal 6 3 2 3 3 2" xfId="7230"/>
    <cellStyle name="Normal 6 3 2 3 4" xfId="4210"/>
    <cellStyle name="Normal 6 3 2 4" xfId="4211"/>
    <cellStyle name="Normal 6 3 2 4 2" xfId="4212"/>
    <cellStyle name="Normal 6 3 2 4 2 2" xfId="7231"/>
    <cellStyle name="Normal 6 3 2 4 3" xfId="4213"/>
    <cellStyle name="Normal 6 3 2 5" xfId="4214"/>
    <cellStyle name="Normal 6 3 2 5 2" xfId="7232"/>
    <cellStyle name="Normal 6 3 2 6" xfId="7233"/>
    <cellStyle name="Normal 6 3 3" xfId="4215"/>
    <cellStyle name="Normal 6 3 3 2" xfId="4216"/>
    <cellStyle name="Normal 6 3 3 2 2" xfId="4217"/>
    <cellStyle name="Normal 6 3 3 2 2 2" xfId="4218"/>
    <cellStyle name="Normal 6 3 3 2 2 2 2" xfId="4219"/>
    <cellStyle name="Normal 6 3 3 2 2 2 2 2" xfId="7234"/>
    <cellStyle name="Normal 6 3 3 2 2 2 3" xfId="7235"/>
    <cellStyle name="Normal 6 3 3 2 2 3" xfId="4220"/>
    <cellStyle name="Normal 6 3 3 2 2 3 2" xfId="7236"/>
    <cellStyle name="Normal 6 3 3 2 2 4" xfId="7237"/>
    <cellStyle name="Normal 6 3 3 2 3" xfId="4221"/>
    <cellStyle name="Normal 6 3 3 2 3 2" xfId="4222"/>
    <cellStyle name="Normal 6 3 3 2 3 2 2" xfId="7238"/>
    <cellStyle name="Normal 6 3 3 2 3 3" xfId="7239"/>
    <cellStyle name="Normal 6 3 3 2 4" xfId="4223"/>
    <cellStyle name="Normal 6 3 3 2 4 2" xfId="7240"/>
    <cellStyle name="Normal 6 3 3 2 5" xfId="4224"/>
    <cellStyle name="Normal 6 3 3 3" xfId="4225"/>
    <cellStyle name="Normal 6 3 3 3 2" xfId="4226"/>
    <cellStyle name="Normal 6 3 3 3 2 2" xfId="4227"/>
    <cellStyle name="Normal 6 3 3 3 2 2 2" xfId="7241"/>
    <cellStyle name="Normal 6 3 3 3 2 3" xfId="7242"/>
    <cellStyle name="Normal 6 3 3 3 3" xfId="4228"/>
    <cellStyle name="Normal 6 3 3 3 3 2" xfId="7243"/>
    <cellStyle name="Normal 6 3 3 3 4" xfId="7244"/>
    <cellStyle name="Normal 6 3 3 4" xfId="4229"/>
    <cellStyle name="Normal 6 3 3 4 2" xfId="4230"/>
    <cellStyle name="Normal 6 3 3 4 2 2" xfId="7245"/>
    <cellStyle name="Normal 6 3 3 4 3" xfId="7246"/>
    <cellStyle name="Normal 6 3 3 5" xfId="4231"/>
    <cellStyle name="Normal 6 3 3 5 2" xfId="7247"/>
    <cellStyle name="Normal 6 3 3 6" xfId="7248"/>
    <cellStyle name="Normal 6 3 4" xfId="4232"/>
    <cellStyle name="Normal 6 3 4 2" xfId="4233"/>
    <cellStyle name="Normal 6 3 4 2 2" xfId="4234"/>
    <cellStyle name="Normal 6 3 4 2 2 2" xfId="4235"/>
    <cellStyle name="Normal 6 3 4 2 2 2 2" xfId="7249"/>
    <cellStyle name="Normal 6 3 4 2 2 3" xfId="7250"/>
    <cellStyle name="Normal 6 3 4 2 3" xfId="4236"/>
    <cellStyle name="Normal 6 3 4 2 3 2" xfId="7251"/>
    <cellStyle name="Normal 6 3 4 2 4" xfId="7252"/>
    <cellStyle name="Normal 6 3 4 3" xfId="4237"/>
    <cellStyle name="Normal 6 3 4 3 2" xfId="4238"/>
    <cellStyle name="Normal 6 3 4 3 2 2" xfId="7253"/>
    <cellStyle name="Normal 6 3 4 3 3" xfId="7254"/>
    <cellStyle name="Normal 6 3 4 4" xfId="4239"/>
    <cellStyle name="Normal 6 3 4 4 2" xfId="7255"/>
    <cellStyle name="Normal 6 3 4 5" xfId="4240"/>
    <cellStyle name="Normal 6 3 5" xfId="4241"/>
    <cellStyle name="Normal 6 3 5 2" xfId="4242"/>
    <cellStyle name="Normal 6 3 5 2 2" xfId="4243"/>
    <cellStyle name="Normal 6 3 5 2 2 2" xfId="7256"/>
    <cellStyle name="Normal 6 3 5 2 3" xfId="7257"/>
    <cellStyle name="Normal 6 3 5 3" xfId="4244"/>
    <cellStyle name="Normal 6 3 5 3 2" xfId="7258"/>
    <cellStyle name="Normal 6 3 5 4" xfId="4245"/>
    <cellStyle name="Normal 6 3 6" xfId="4246"/>
    <cellStyle name="Normal 6 3 6 2" xfId="4247"/>
    <cellStyle name="Normal 6 3 6 2 2" xfId="7259"/>
    <cellStyle name="Normal 6 3 6 3" xfId="7260"/>
    <cellStyle name="Normal 6 3 7" xfId="4248"/>
    <cellStyle name="Normal 6 3 7 2" xfId="7261"/>
    <cellStyle name="Normal 6 3 8" xfId="4249"/>
    <cellStyle name="Normal 6 4" xfId="4250"/>
    <cellStyle name="Normal 6 4 2" xfId="4251"/>
    <cellStyle name="Normal 6 4 2 2" xfId="4252"/>
    <cellStyle name="Normal 6 4 2 2 2" xfId="4253"/>
    <cellStyle name="Normal 6 4 2 2 2 2" xfId="4254"/>
    <cellStyle name="Normal 6 4 2 2 2 2 2" xfId="4255"/>
    <cellStyle name="Normal 6 4 2 2 2 2 2 2" xfId="7262"/>
    <cellStyle name="Normal 6 4 2 2 2 2 3" xfId="7263"/>
    <cellStyle name="Normal 6 4 2 2 2 3" xfId="4256"/>
    <cellStyle name="Normal 6 4 2 2 2 3 2" xfId="7264"/>
    <cellStyle name="Normal 6 4 2 2 2 4" xfId="7265"/>
    <cellStyle name="Normal 6 4 2 2 3" xfId="4257"/>
    <cellStyle name="Normal 6 4 2 2 3 2" xfId="4258"/>
    <cellStyle name="Normal 6 4 2 2 3 2 2" xfId="7266"/>
    <cellStyle name="Normal 6 4 2 2 3 3" xfId="7267"/>
    <cellStyle name="Normal 6 4 2 2 4" xfId="4259"/>
    <cellStyle name="Normal 6 4 2 2 4 2" xfId="7268"/>
    <cellStyle name="Normal 6 4 2 2 5" xfId="7269"/>
    <cellStyle name="Normal 6 4 2 3" xfId="4260"/>
    <cellStyle name="Normal 6 4 2 3 2" xfId="4261"/>
    <cellStyle name="Normal 6 4 2 3 2 2" xfId="4262"/>
    <cellStyle name="Normal 6 4 2 3 2 2 2" xfId="7270"/>
    <cellStyle name="Normal 6 4 2 3 2 3" xfId="7271"/>
    <cellStyle name="Normal 6 4 2 3 3" xfId="4263"/>
    <cellStyle name="Normal 6 4 2 3 3 2" xfId="7272"/>
    <cellStyle name="Normal 6 4 2 3 4" xfId="7273"/>
    <cellStyle name="Normal 6 4 2 4" xfId="4264"/>
    <cellStyle name="Normal 6 4 2 4 2" xfId="4265"/>
    <cellStyle name="Normal 6 4 2 4 2 2" xfId="7274"/>
    <cellStyle name="Normal 6 4 2 4 3" xfId="7275"/>
    <cellStyle name="Normal 6 4 2 5" xfId="4266"/>
    <cellStyle name="Normal 6 4 2 5 2" xfId="7276"/>
    <cellStyle name="Normal 6 4 2 6" xfId="7277"/>
    <cellStyle name="Normal 6 4 3" xfId="4267"/>
    <cellStyle name="Normal 6 4 3 2" xfId="4268"/>
    <cellStyle name="Normal 6 4 3 2 2" xfId="4269"/>
    <cellStyle name="Normal 6 4 3 2 2 2" xfId="4270"/>
    <cellStyle name="Normal 6 4 3 2 2 2 2" xfId="4271"/>
    <cellStyle name="Normal 6 4 3 2 2 2 2 2" xfId="7278"/>
    <cellStyle name="Normal 6 4 3 2 2 2 3" xfId="7279"/>
    <cellStyle name="Normal 6 4 3 2 2 3" xfId="4272"/>
    <cellStyle name="Normal 6 4 3 2 2 3 2" xfId="7280"/>
    <cellStyle name="Normal 6 4 3 2 2 4" xfId="7281"/>
    <cellStyle name="Normal 6 4 3 2 3" xfId="4273"/>
    <cellStyle name="Normal 6 4 3 2 3 2" xfId="4274"/>
    <cellStyle name="Normal 6 4 3 2 3 2 2" xfId="7282"/>
    <cellStyle name="Normal 6 4 3 2 3 3" xfId="7283"/>
    <cellStyle name="Normal 6 4 3 2 4" xfId="4275"/>
    <cellStyle name="Normal 6 4 3 2 4 2" xfId="7284"/>
    <cellStyle name="Normal 6 4 3 2 5" xfId="7285"/>
    <cellStyle name="Normal 6 4 3 3" xfId="4276"/>
    <cellStyle name="Normal 6 4 3 3 2" xfId="4277"/>
    <cellStyle name="Normal 6 4 3 3 2 2" xfId="4278"/>
    <cellStyle name="Normal 6 4 3 3 2 2 2" xfId="7286"/>
    <cellStyle name="Normal 6 4 3 3 2 3" xfId="7287"/>
    <cellStyle name="Normal 6 4 3 3 3" xfId="4279"/>
    <cellStyle name="Normal 6 4 3 3 3 2" xfId="7288"/>
    <cellStyle name="Normal 6 4 3 3 4" xfId="7289"/>
    <cellStyle name="Normal 6 4 3 4" xfId="4280"/>
    <cellStyle name="Normal 6 4 3 4 2" xfId="4281"/>
    <cellStyle name="Normal 6 4 3 4 2 2" xfId="7290"/>
    <cellStyle name="Normal 6 4 3 4 3" xfId="7291"/>
    <cellStyle name="Normal 6 4 3 5" xfId="4282"/>
    <cellStyle name="Normal 6 4 3 5 2" xfId="7292"/>
    <cellStyle name="Normal 6 4 3 6" xfId="4283"/>
    <cellStyle name="Normal 6 4 4" xfId="4284"/>
    <cellStyle name="Normal 6 4 4 2" xfId="4285"/>
    <cellStyle name="Normal 6 4 4 2 2" xfId="4286"/>
    <cellStyle name="Normal 6 4 4 2 2 2" xfId="4287"/>
    <cellStyle name="Normal 6 4 4 2 2 2 2" xfId="7293"/>
    <cellStyle name="Normal 6 4 4 2 2 3" xfId="7294"/>
    <cellStyle name="Normal 6 4 4 2 3" xfId="4288"/>
    <cellStyle name="Normal 6 4 4 2 3 2" xfId="7295"/>
    <cellStyle name="Normal 6 4 4 2 4" xfId="7296"/>
    <cellStyle name="Normal 6 4 4 3" xfId="4289"/>
    <cellStyle name="Normal 6 4 4 3 2" xfId="4290"/>
    <cellStyle name="Normal 6 4 4 3 2 2" xfId="7297"/>
    <cellStyle name="Normal 6 4 4 3 3" xfId="7298"/>
    <cellStyle name="Normal 6 4 4 4" xfId="4291"/>
    <cellStyle name="Normal 6 4 4 4 2" xfId="7299"/>
    <cellStyle name="Normal 6 4 4 5" xfId="7300"/>
    <cellStyle name="Normal 6 4 5" xfId="4292"/>
    <cellStyle name="Normal 6 4 5 2" xfId="4293"/>
    <cellStyle name="Normal 6 4 5 2 2" xfId="4294"/>
    <cellStyle name="Normal 6 4 5 2 2 2" xfId="7301"/>
    <cellStyle name="Normal 6 4 5 2 3" xfId="7302"/>
    <cellStyle name="Normal 6 4 5 3" xfId="4295"/>
    <cellStyle name="Normal 6 4 5 3 2" xfId="7303"/>
    <cellStyle name="Normal 6 4 5 4" xfId="7304"/>
    <cellStyle name="Normal 6 4 6" xfId="4296"/>
    <cellStyle name="Normal 6 4 6 2" xfId="4297"/>
    <cellStyle name="Normal 6 4 6 2 2" xfId="7305"/>
    <cellStyle name="Normal 6 4 6 3" xfId="7306"/>
    <cellStyle name="Normal 6 4 7" xfId="4298"/>
    <cellStyle name="Normal 6 4 7 2" xfId="7307"/>
    <cellStyle name="Normal 6 4 8" xfId="7308"/>
    <cellStyle name="Normal 6 5" xfId="4299"/>
    <cellStyle name="Normal 6 5 2" xfId="4300"/>
    <cellStyle name="Normal 6 5 2 2" xfId="4301"/>
    <cellStyle name="Normal 6 5 2 2 2" xfId="4302"/>
    <cellStyle name="Normal 6 5 2 2 2 2" xfId="4303"/>
    <cellStyle name="Normal 6 5 2 2 2 2 2" xfId="4304"/>
    <cellStyle name="Normal 6 5 2 2 2 2 2 2" xfId="7309"/>
    <cellStyle name="Normal 6 5 2 2 2 2 3" xfId="7310"/>
    <cellStyle name="Normal 6 5 2 2 2 3" xfId="4305"/>
    <cellStyle name="Normal 6 5 2 2 2 3 2" xfId="7311"/>
    <cellStyle name="Normal 6 5 2 2 2 4" xfId="7312"/>
    <cellStyle name="Normal 6 5 2 2 3" xfId="4306"/>
    <cellStyle name="Normal 6 5 2 2 3 2" xfId="4307"/>
    <cellStyle name="Normal 6 5 2 2 3 2 2" xfId="7313"/>
    <cellStyle name="Normal 6 5 2 2 3 3" xfId="7314"/>
    <cellStyle name="Normal 6 5 2 2 4" xfId="4308"/>
    <cellStyle name="Normal 6 5 2 2 4 2" xfId="7315"/>
    <cellStyle name="Normal 6 5 2 2 5" xfId="7316"/>
    <cellStyle name="Normal 6 5 2 3" xfId="4309"/>
    <cellStyle name="Normal 6 5 2 3 2" xfId="4310"/>
    <cellStyle name="Normal 6 5 2 3 2 2" xfId="4311"/>
    <cellStyle name="Normal 6 5 2 3 2 2 2" xfId="7317"/>
    <cellStyle name="Normal 6 5 2 3 2 3" xfId="7318"/>
    <cellStyle name="Normal 6 5 2 3 3" xfId="4312"/>
    <cellStyle name="Normal 6 5 2 3 3 2" xfId="7319"/>
    <cellStyle name="Normal 6 5 2 3 4" xfId="7320"/>
    <cellStyle name="Normal 6 5 2 4" xfId="4313"/>
    <cellStyle name="Normal 6 5 2 4 2" xfId="4314"/>
    <cellStyle name="Normal 6 5 2 4 2 2" xfId="7321"/>
    <cellStyle name="Normal 6 5 2 4 3" xfId="7322"/>
    <cellStyle name="Normal 6 5 2 5" xfId="4315"/>
    <cellStyle name="Normal 6 5 2 5 2" xfId="7323"/>
    <cellStyle name="Normal 6 5 2 6" xfId="7324"/>
    <cellStyle name="Normal 6 5 3" xfId="4316"/>
    <cellStyle name="Normal 6 5 3 2" xfId="4317"/>
    <cellStyle name="Normal 6 5 3 2 2" xfId="4318"/>
    <cellStyle name="Normal 6 5 3 2 2 2" xfId="4319"/>
    <cellStyle name="Normal 6 5 3 2 2 2 2" xfId="4320"/>
    <cellStyle name="Normal 6 5 3 2 2 2 2 2" xfId="7325"/>
    <cellStyle name="Normal 6 5 3 2 2 2 3" xfId="7326"/>
    <cellStyle name="Normal 6 5 3 2 2 3" xfId="4321"/>
    <cellStyle name="Normal 6 5 3 2 2 3 2" xfId="7327"/>
    <cellStyle name="Normal 6 5 3 2 2 4" xfId="7328"/>
    <cellStyle name="Normal 6 5 3 2 3" xfId="4322"/>
    <cellStyle name="Normal 6 5 3 2 3 2" xfId="4323"/>
    <cellStyle name="Normal 6 5 3 2 3 2 2" xfId="7329"/>
    <cellStyle name="Normal 6 5 3 2 3 3" xfId="7330"/>
    <cellStyle name="Normal 6 5 3 2 4" xfId="4324"/>
    <cellStyle name="Normal 6 5 3 2 4 2" xfId="7331"/>
    <cellStyle name="Normal 6 5 3 2 5" xfId="7332"/>
    <cellStyle name="Normal 6 5 3 3" xfId="4325"/>
    <cellStyle name="Normal 6 5 3 3 2" xfId="4326"/>
    <cellStyle name="Normal 6 5 3 3 2 2" xfId="4327"/>
    <cellStyle name="Normal 6 5 3 3 2 2 2" xfId="7333"/>
    <cellStyle name="Normal 6 5 3 3 2 3" xfId="7334"/>
    <cellStyle name="Normal 6 5 3 3 3" xfId="4328"/>
    <cellStyle name="Normal 6 5 3 3 3 2" xfId="7335"/>
    <cellStyle name="Normal 6 5 3 3 4" xfId="7336"/>
    <cellStyle name="Normal 6 5 3 4" xfId="4329"/>
    <cellStyle name="Normal 6 5 3 4 2" xfId="4330"/>
    <cellStyle name="Normal 6 5 3 4 2 2" xfId="7337"/>
    <cellStyle name="Normal 6 5 3 4 3" xfId="7338"/>
    <cellStyle name="Normal 6 5 3 5" xfId="4331"/>
    <cellStyle name="Normal 6 5 3 5 2" xfId="7339"/>
    <cellStyle name="Normal 6 5 3 6" xfId="4332"/>
    <cellStyle name="Normal 6 5 4" xfId="4333"/>
    <cellStyle name="Normal 6 5 4 2" xfId="4334"/>
    <cellStyle name="Normal 6 5 4 2 2" xfId="4335"/>
    <cellStyle name="Normal 6 5 4 2 2 2" xfId="4336"/>
    <cellStyle name="Normal 6 5 4 2 2 2 2" xfId="7340"/>
    <cellStyle name="Normal 6 5 4 2 2 3" xfId="7341"/>
    <cellStyle name="Normal 6 5 4 2 3" xfId="4337"/>
    <cellStyle name="Normal 6 5 4 2 3 2" xfId="7342"/>
    <cellStyle name="Normal 6 5 4 2 4" xfId="7343"/>
    <cellStyle name="Normal 6 5 4 3" xfId="4338"/>
    <cellStyle name="Normal 6 5 4 3 2" xfId="4339"/>
    <cellStyle name="Normal 6 5 4 3 2 2" xfId="7344"/>
    <cellStyle name="Normal 6 5 4 3 3" xfId="7345"/>
    <cellStyle name="Normal 6 5 4 4" xfId="4340"/>
    <cellStyle name="Normal 6 5 4 4 2" xfId="7346"/>
    <cellStyle name="Normal 6 5 4 5" xfId="7347"/>
    <cellStyle name="Normal 6 5 5" xfId="4341"/>
    <cellStyle name="Normal 6 5 5 2" xfId="4342"/>
    <cellStyle name="Normal 6 5 5 2 2" xfId="4343"/>
    <cellStyle name="Normal 6 5 5 2 2 2" xfId="7348"/>
    <cellStyle name="Normal 6 5 5 2 3" xfId="7349"/>
    <cellStyle name="Normal 6 5 5 3" xfId="4344"/>
    <cellStyle name="Normal 6 5 5 3 2" xfId="7350"/>
    <cellStyle name="Normal 6 5 5 4" xfId="7351"/>
    <cellStyle name="Normal 6 5 6" xfId="4345"/>
    <cellStyle name="Normal 6 5 6 2" xfId="4346"/>
    <cellStyle name="Normal 6 5 6 2 2" xfId="7352"/>
    <cellStyle name="Normal 6 5 6 3" xfId="7353"/>
    <cellStyle name="Normal 6 5 7" xfId="4347"/>
    <cellStyle name="Normal 6 5 7 2" xfId="7354"/>
    <cellStyle name="Normal 6 5 8" xfId="7355"/>
    <cellStyle name="Normal 6 6" xfId="4348"/>
    <cellStyle name="Normal 6 6 2" xfId="4349"/>
    <cellStyle name="Normal 6 6 2 2" xfId="4350"/>
    <cellStyle name="Normal 6 6 2 2 2" xfId="4351"/>
    <cellStyle name="Normal 6 6 2 2 2 2" xfId="4352"/>
    <cellStyle name="Normal 6 6 2 2 2 2 2" xfId="4353"/>
    <cellStyle name="Normal 6 6 2 2 2 2 2 2" xfId="7356"/>
    <cellStyle name="Normal 6 6 2 2 2 2 3" xfId="7357"/>
    <cellStyle name="Normal 6 6 2 2 2 3" xfId="4354"/>
    <cellStyle name="Normal 6 6 2 2 2 3 2" xfId="7358"/>
    <cellStyle name="Normal 6 6 2 2 2 4" xfId="7359"/>
    <cellStyle name="Normal 6 6 2 2 3" xfId="4355"/>
    <cellStyle name="Normal 6 6 2 2 3 2" xfId="4356"/>
    <cellStyle name="Normal 6 6 2 2 3 2 2" xfId="7360"/>
    <cellStyle name="Normal 6 6 2 2 3 3" xfId="7361"/>
    <cellStyle name="Normal 6 6 2 2 4" xfId="4357"/>
    <cellStyle name="Normal 6 6 2 2 4 2" xfId="7362"/>
    <cellStyle name="Normal 6 6 2 2 5" xfId="7363"/>
    <cellStyle name="Normal 6 6 2 3" xfId="4358"/>
    <cellStyle name="Normal 6 6 2 3 2" xfId="4359"/>
    <cellStyle name="Normal 6 6 2 3 2 2" xfId="4360"/>
    <cellStyle name="Normal 6 6 2 3 2 2 2" xfId="7364"/>
    <cellStyle name="Normal 6 6 2 3 2 3" xfId="7365"/>
    <cellStyle name="Normal 6 6 2 3 3" xfId="4361"/>
    <cellStyle name="Normal 6 6 2 3 3 2" xfId="7366"/>
    <cellStyle name="Normal 6 6 2 3 4" xfId="7367"/>
    <cellStyle name="Normal 6 6 2 4" xfId="4362"/>
    <cellStyle name="Normal 6 6 2 4 2" xfId="4363"/>
    <cellStyle name="Normal 6 6 2 4 2 2" xfId="7368"/>
    <cellStyle name="Normal 6 6 2 4 3" xfId="7369"/>
    <cellStyle name="Normal 6 6 2 5" xfId="4364"/>
    <cellStyle name="Normal 6 6 2 5 2" xfId="7370"/>
    <cellStyle name="Normal 6 6 2 6" xfId="7371"/>
    <cellStyle name="Normal 6 6 3" xfId="4365"/>
    <cellStyle name="Normal 6 6 3 2" xfId="4366"/>
    <cellStyle name="Normal 6 6 3 2 2" xfId="4367"/>
    <cellStyle name="Normal 6 6 3 2 2 2" xfId="4368"/>
    <cellStyle name="Normal 6 6 3 2 2 2 2" xfId="4369"/>
    <cellStyle name="Normal 6 6 3 2 2 2 2 2" xfId="7372"/>
    <cellStyle name="Normal 6 6 3 2 2 2 3" xfId="7373"/>
    <cellStyle name="Normal 6 6 3 2 2 3" xfId="4370"/>
    <cellStyle name="Normal 6 6 3 2 2 3 2" xfId="7374"/>
    <cellStyle name="Normal 6 6 3 2 2 4" xfId="7375"/>
    <cellStyle name="Normal 6 6 3 2 3" xfId="4371"/>
    <cellStyle name="Normal 6 6 3 2 3 2" xfId="4372"/>
    <cellStyle name="Normal 6 6 3 2 3 2 2" xfId="7376"/>
    <cellStyle name="Normal 6 6 3 2 3 3" xfId="7377"/>
    <cellStyle name="Normal 6 6 3 2 4" xfId="4373"/>
    <cellStyle name="Normal 6 6 3 2 4 2" xfId="7378"/>
    <cellStyle name="Normal 6 6 3 2 5" xfId="7379"/>
    <cellStyle name="Normal 6 6 3 3" xfId="4374"/>
    <cellStyle name="Normal 6 6 3 3 2" xfId="4375"/>
    <cellStyle name="Normal 6 6 3 3 2 2" xfId="4376"/>
    <cellStyle name="Normal 6 6 3 3 2 2 2" xfId="7380"/>
    <cellStyle name="Normal 6 6 3 3 2 3" xfId="7381"/>
    <cellStyle name="Normal 6 6 3 3 3" xfId="4377"/>
    <cellStyle name="Normal 6 6 3 3 3 2" xfId="7382"/>
    <cellStyle name="Normal 6 6 3 3 4" xfId="7383"/>
    <cellStyle name="Normal 6 6 3 4" xfId="4378"/>
    <cellStyle name="Normal 6 6 3 4 2" xfId="4379"/>
    <cellStyle name="Normal 6 6 3 4 2 2" xfId="7384"/>
    <cellStyle name="Normal 6 6 3 4 3" xfId="7385"/>
    <cellStyle name="Normal 6 6 3 5" xfId="4380"/>
    <cellStyle name="Normal 6 6 3 5 2" xfId="7386"/>
    <cellStyle name="Normal 6 6 3 6" xfId="4381"/>
    <cellStyle name="Normal 6 6 4" xfId="4382"/>
    <cellStyle name="Normal 6 6 4 2" xfId="4383"/>
    <cellStyle name="Normal 6 6 4 2 2" xfId="4384"/>
    <cellStyle name="Normal 6 6 4 2 2 2" xfId="4385"/>
    <cellStyle name="Normal 6 6 4 2 2 2 2" xfId="7387"/>
    <cellStyle name="Normal 6 6 4 2 2 3" xfId="7388"/>
    <cellStyle name="Normal 6 6 4 2 3" xfId="4386"/>
    <cellStyle name="Normal 6 6 4 2 3 2" xfId="7389"/>
    <cellStyle name="Normal 6 6 4 2 4" xfId="7390"/>
    <cellStyle name="Normal 6 6 4 3" xfId="4387"/>
    <cellStyle name="Normal 6 6 4 3 2" xfId="4388"/>
    <cellStyle name="Normal 6 6 4 3 2 2" xfId="7391"/>
    <cellStyle name="Normal 6 6 4 3 3" xfId="7392"/>
    <cellStyle name="Normal 6 6 4 4" xfId="4389"/>
    <cellStyle name="Normal 6 6 4 4 2" xfId="7393"/>
    <cellStyle name="Normal 6 6 4 5" xfId="7394"/>
    <cellStyle name="Normal 6 6 5" xfId="4390"/>
    <cellStyle name="Normal 6 6 5 2" xfId="4391"/>
    <cellStyle name="Normal 6 6 5 2 2" xfId="4392"/>
    <cellStyle name="Normal 6 6 5 2 2 2" xfId="7395"/>
    <cellStyle name="Normal 6 6 5 2 3" xfId="7396"/>
    <cellStyle name="Normal 6 6 5 3" xfId="4393"/>
    <cellStyle name="Normal 6 6 5 3 2" xfId="7397"/>
    <cellStyle name="Normal 6 6 5 4" xfId="7398"/>
    <cellStyle name="Normal 6 6 6" xfId="4394"/>
    <cellStyle name="Normal 6 6 6 2" xfId="4395"/>
    <cellStyle name="Normal 6 6 6 2 2" xfId="7399"/>
    <cellStyle name="Normal 6 6 6 3" xfId="7400"/>
    <cellStyle name="Normal 6 6 7" xfId="4396"/>
    <cellStyle name="Normal 6 6 7 2" xfId="7401"/>
    <cellStyle name="Normal 6 6 8" xfId="7402"/>
    <cellStyle name="Normal 6 7" xfId="4397"/>
    <cellStyle name="Normal 6 7 2" xfId="4398"/>
    <cellStyle name="Normal 6 7 2 2" xfId="4399"/>
    <cellStyle name="Normal 6 7 2 2 2" xfId="4400"/>
    <cellStyle name="Normal 6 7 2 2 2 2" xfId="4401"/>
    <cellStyle name="Normal 6 7 2 2 2 2 2" xfId="4402"/>
    <cellStyle name="Normal 6 7 2 2 2 2 2 2" xfId="7403"/>
    <cellStyle name="Normal 6 7 2 2 2 2 3" xfId="7404"/>
    <cellStyle name="Normal 6 7 2 2 2 3" xfId="4403"/>
    <cellStyle name="Normal 6 7 2 2 2 3 2" xfId="7405"/>
    <cellStyle name="Normal 6 7 2 2 2 4" xfId="7406"/>
    <cellStyle name="Normal 6 7 2 2 3" xfId="4404"/>
    <cellStyle name="Normal 6 7 2 2 3 2" xfId="4405"/>
    <cellStyle name="Normal 6 7 2 2 3 2 2" xfId="7407"/>
    <cellStyle name="Normal 6 7 2 2 3 3" xfId="7408"/>
    <cellStyle name="Normal 6 7 2 2 4" xfId="4406"/>
    <cellStyle name="Normal 6 7 2 2 4 2" xfId="7409"/>
    <cellStyle name="Normal 6 7 2 2 5" xfId="7410"/>
    <cellStyle name="Normal 6 7 2 3" xfId="4407"/>
    <cellStyle name="Normal 6 7 2 3 2" xfId="4408"/>
    <cellStyle name="Normal 6 7 2 3 2 2" xfId="4409"/>
    <cellStyle name="Normal 6 7 2 3 2 2 2" xfId="7411"/>
    <cellStyle name="Normal 6 7 2 3 2 3" xfId="7412"/>
    <cellStyle name="Normal 6 7 2 3 3" xfId="4410"/>
    <cellStyle name="Normal 6 7 2 3 3 2" xfId="7413"/>
    <cellStyle name="Normal 6 7 2 3 4" xfId="7414"/>
    <cellStyle name="Normal 6 7 2 4" xfId="4411"/>
    <cellStyle name="Normal 6 7 2 4 2" xfId="4412"/>
    <cellStyle name="Normal 6 7 2 4 2 2" xfId="7415"/>
    <cellStyle name="Normal 6 7 2 4 3" xfId="7416"/>
    <cellStyle name="Normal 6 7 2 5" xfId="4413"/>
    <cellStyle name="Normal 6 7 2 5 2" xfId="7417"/>
    <cellStyle name="Normal 6 7 2 6" xfId="7418"/>
    <cellStyle name="Normal 6 7 3" xfId="4414"/>
    <cellStyle name="Normal 6 7 3 2" xfId="4415"/>
    <cellStyle name="Normal 6 7 3 2 2" xfId="4416"/>
    <cellStyle name="Normal 6 7 3 2 2 2" xfId="4417"/>
    <cellStyle name="Normal 6 7 3 2 2 2 2" xfId="4418"/>
    <cellStyle name="Normal 6 7 3 2 2 2 2 2" xfId="7419"/>
    <cellStyle name="Normal 6 7 3 2 2 2 3" xfId="7420"/>
    <cellStyle name="Normal 6 7 3 2 2 3" xfId="4419"/>
    <cellStyle name="Normal 6 7 3 2 2 3 2" xfId="7421"/>
    <cellStyle name="Normal 6 7 3 2 2 4" xfId="7422"/>
    <cellStyle name="Normal 6 7 3 2 3" xfId="4420"/>
    <cellStyle name="Normal 6 7 3 2 3 2" xfId="4421"/>
    <cellStyle name="Normal 6 7 3 2 3 2 2" xfId="7423"/>
    <cellStyle name="Normal 6 7 3 2 3 3" xfId="7424"/>
    <cellStyle name="Normal 6 7 3 2 4" xfId="4422"/>
    <cellStyle name="Normal 6 7 3 2 4 2" xfId="7425"/>
    <cellStyle name="Normal 6 7 3 2 5" xfId="7426"/>
    <cellStyle name="Normal 6 7 3 3" xfId="4423"/>
    <cellStyle name="Normal 6 7 3 3 2" xfId="4424"/>
    <cellStyle name="Normal 6 7 3 3 2 2" xfId="4425"/>
    <cellStyle name="Normal 6 7 3 3 2 2 2" xfId="7427"/>
    <cellStyle name="Normal 6 7 3 3 2 3" xfId="7428"/>
    <cellStyle name="Normal 6 7 3 3 3" xfId="4426"/>
    <cellStyle name="Normal 6 7 3 3 3 2" xfId="7429"/>
    <cellStyle name="Normal 6 7 3 3 4" xfId="7430"/>
    <cellStyle name="Normal 6 7 3 4" xfId="4427"/>
    <cellStyle name="Normal 6 7 3 4 2" xfId="4428"/>
    <cellStyle name="Normal 6 7 3 4 2 2" xfId="7431"/>
    <cellStyle name="Normal 6 7 3 4 3" xfId="7432"/>
    <cellStyle name="Normal 6 7 3 5" xfId="4429"/>
    <cellStyle name="Normal 6 7 3 5 2" xfId="7433"/>
    <cellStyle name="Normal 6 7 3 6" xfId="4430"/>
    <cellStyle name="Normal 6 7 4" xfId="4431"/>
    <cellStyle name="Normal 6 7 4 2" xfId="4432"/>
    <cellStyle name="Normal 6 7 4 2 2" xfId="4433"/>
    <cellStyle name="Normal 6 7 4 2 2 2" xfId="4434"/>
    <cellStyle name="Normal 6 7 4 2 2 2 2" xfId="7434"/>
    <cellStyle name="Normal 6 7 4 2 2 3" xfId="7435"/>
    <cellStyle name="Normal 6 7 4 2 3" xfId="4435"/>
    <cellStyle name="Normal 6 7 4 2 3 2" xfId="7436"/>
    <cellStyle name="Normal 6 7 4 2 4" xfId="7437"/>
    <cellStyle name="Normal 6 7 4 3" xfId="4436"/>
    <cellStyle name="Normal 6 7 4 3 2" xfId="4437"/>
    <cellStyle name="Normal 6 7 4 3 2 2" xfId="7438"/>
    <cellStyle name="Normal 6 7 4 3 3" xfId="7439"/>
    <cellStyle name="Normal 6 7 4 4" xfId="4438"/>
    <cellStyle name="Normal 6 7 4 4 2" xfId="7440"/>
    <cellStyle name="Normal 6 7 4 5" xfId="7441"/>
    <cellStyle name="Normal 6 7 5" xfId="4439"/>
    <cellStyle name="Normal 6 7 5 2" xfId="4440"/>
    <cellStyle name="Normal 6 7 5 2 2" xfId="4441"/>
    <cellStyle name="Normal 6 7 5 2 2 2" xfId="7442"/>
    <cellStyle name="Normal 6 7 5 2 3" xfId="7443"/>
    <cellStyle name="Normal 6 7 5 3" xfId="4442"/>
    <cellStyle name="Normal 6 7 5 3 2" xfId="7444"/>
    <cellStyle name="Normal 6 7 5 4" xfId="7445"/>
    <cellStyle name="Normal 6 7 6" xfId="4443"/>
    <cellStyle name="Normal 6 7 6 2" xfId="4444"/>
    <cellStyle name="Normal 6 7 6 2 2" xfId="7446"/>
    <cellStyle name="Normal 6 7 6 3" xfId="7447"/>
    <cellStyle name="Normal 6 7 7" xfId="4445"/>
    <cellStyle name="Normal 6 7 7 2" xfId="7448"/>
    <cellStyle name="Normal 6 7 8" xfId="7449"/>
    <cellStyle name="Normal 6 8" xfId="4446"/>
    <cellStyle name="Normal 6 8 2" xfId="4447"/>
    <cellStyle name="Normal 6 8 2 2" xfId="4448"/>
    <cellStyle name="Normal 6 8 2 2 2" xfId="4449"/>
    <cellStyle name="Normal 6 8 2 2 2 2" xfId="4450"/>
    <cellStyle name="Normal 6 8 2 2 2 2 2" xfId="4451"/>
    <cellStyle name="Normal 6 8 2 2 2 2 2 2" xfId="7450"/>
    <cellStyle name="Normal 6 8 2 2 2 2 3" xfId="7451"/>
    <cellStyle name="Normal 6 8 2 2 2 3" xfId="4452"/>
    <cellStyle name="Normal 6 8 2 2 2 3 2" xfId="7452"/>
    <cellStyle name="Normal 6 8 2 2 2 4" xfId="7453"/>
    <cellStyle name="Normal 6 8 2 2 3" xfId="4453"/>
    <cellStyle name="Normal 6 8 2 2 3 2" xfId="4454"/>
    <cellStyle name="Normal 6 8 2 2 3 2 2" xfId="7454"/>
    <cellStyle name="Normal 6 8 2 2 3 3" xfId="7455"/>
    <cellStyle name="Normal 6 8 2 2 4" xfId="4455"/>
    <cellStyle name="Normal 6 8 2 2 4 2" xfId="7456"/>
    <cellStyle name="Normal 6 8 2 2 5" xfId="7457"/>
    <cellStyle name="Normal 6 8 2 3" xfId="4456"/>
    <cellStyle name="Normal 6 8 2 3 2" xfId="4457"/>
    <cellStyle name="Normal 6 8 2 3 2 2" xfId="4458"/>
    <cellStyle name="Normal 6 8 2 3 2 2 2" xfId="7458"/>
    <cellStyle name="Normal 6 8 2 3 2 3" xfId="7459"/>
    <cellStyle name="Normal 6 8 2 3 3" xfId="4459"/>
    <cellStyle name="Normal 6 8 2 3 3 2" xfId="7460"/>
    <cellStyle name="Normal 6 8 2 3 4" xfId="7461"/>
    <cellStyle name="Normal 6 8 2 4" xfId="4460"/>
    <cellStyle name="Normal 6 8 2 4 2" xfId="4461"/>
    <cellStyle name="Normal 6 8 2 4 2 2" xfId="7462"/>
    <cellStyle name="Normal 6 8 2 4 3" xfId="7463"/>
    <cellStyle name="Normal 6 8 2 5" xfId="4462"/>
    <cellStyle name="Normal 6 8 2 5 2" xfId="7464"/>
    <cellStyle name="Normal 6 8 2 6" xfId="7465"/>
    <cellStyle name="Normal 6 8 3" xfId="4463"/>
    <cellStyle name="Normal 6 8 3 2" xfId="4464"/>
    <cellStyle name="Normal 6 8 3 2 2" xfId="4465"/>
    <cellStyle name="Normal 6 8 3 2 2 2" xfId="4466"/>
    <cellStyle name="Normal 6 8 3 2 2 2 2" xfId="4467"/>
    <cellStyle name="Normal 6 8 3 2 2 2 2 2" xfId="7466"/>
    <cellStyle name="Normal 6 8 3 2 2 2 3" xfId="7467"/>
    <cellStyle name="Normal 6 8 3 2 2 3" xfId="4468"/>
    <cellStyle name="Normal 6 8 3 2 2 3 2" xfId="7468"/>
    <cellStyle name="Normal 6 8 3 2 2 4" xfId="7469"/>
    <cellStyle name="Normal 6 8 3 2 3" xfId="4469"/>
    <cellStyle name="Normal 6 8 3 2 3 2" xfId="4470"/>
    <cellStyle name="Normal 6 8 3 2 3 2 2" xfId="7470"/>
    <cellStyle name="Normal 6 8 3 2 3 3" xfId="7471"/>
    <cellStyle name="Normal 6 8 3 2 4" xfId="4471"/>
    <cellStyle name="Normal 6 8 3 2 4 2" xfId="7472"/>
    <cellStyle name="Normal 6 8 3 2 5" xfId="7473"/>
    <cellStyle name="Normal 6 8 3 3" xfId="4472"/>
    <cellStyle name="Normal 6 8 3 3 2" xfId="4473"/>
    <cellStyle name="Normal 6 8 3 3 2 2" xfId="4474"/>
    <cellStyle name="Normal 6 8 3 3 2 2 2" xfId="7474"/>
    <cellStyle name="Normal 6 8 3 3 2 3" xfId="7475"/>
    <cellStyle name="Normal 6 8 3 3 3" xfId="4475"/>
    <cellStyle name="Normal 6 8 3 3 3 2" xfId="7476"/>
    <cellStyle name="Normal 6 8 3 3 4" xfId="7477"/>
    <cellStyle name="Normal 6 8 3 4" xfId="4476"/>
    <cellStyle name="Normal 6 8 3 4 2" xfId="4477"/>
    <cellStyle name="Normal 6 8 3 4 2 2" xfId="7478"/>
    <cellStyle name="Normal 6 8 3 4 3" xfId="7479"/>
    <cellStyle name="Normal 6 8 3 5" xfId="4478"/>
    <cellStyle name="Normal 6 8 3 5 2" xfId="7480"/>
    <cellStyle name="Normal 6 8 3 6" xfId="4479"/>
    <cellStyle name="Normal 6 8 4" xfId="4480"/>
    <cellStyle name="Normal 6 8 4 2" xfId="4481"/>
    <cellStyle name="Normal 6 8 4 2 2" xfId="4482"/>
    <cellStyle name="Normal 6 8 4 2 2 2" xfId="4483"/>
    <cellStyle name="Normal 6 8 4 2 2 2 2" xfId="7481"/>
    <cellStyle name="Normal 6 8 4 2 2 3" xfId="7482"/>
    <cellStyle name="Normal 6 8 4 2 3" xfId="4484"/>
    <cellStyle name="Normal 6 8 4 2 3 2" xfId="7483"/>
    <cellStyle name="Normal 6 8 4 2 4" xfId="7484"/>
    <cellStyle name="Normal 6 8 4 3" xfId="4485"/>
    <cellStyle name="Normal 6 8 4 3 2" xfId="4486"/>
    <cellStyle name="Normal 6 8 4 3 2 2" xfId="7485"/>
    <cellStyle name="Normal 6 8 4 3 3" xfId="7486"/>
    <cellStyle name="Normal 6 8 4 4" xfId="4487"/>
    <cellStyle name="Normal 6 8 4 4 2" xfId="7487"/>
    <cellStyle name="Normal 6 8 4 5" xfId="7488"/>
    <cellStyle name="Normal 6 8 5" xfId="4488"/>
    <cellStyle name="Normal 6 8 5 2" xfId="4489"/>
    <cellStyle name="Normal 6 8 5 2 2" xfId="4490"/>
    <cellStyle name="Normal 6 8 5 2 2 2" xfId="7489"/>
    <cellStyle name="Normal 6 8 5 2 3" xfId="7490"/>
    <cellStyle name="Normal 6 8 5 3" xfId="4491"/>
    <cellStyle name="Normal 6 8 5 3 2" xfId="7491"/>
    <cellStyle name="Normal 6 8 5 4" xfId="7492"/>
    <cellStyle name="Normal 6 8 6" xfId="4492"/>
    <cellStyle name="Normal 6 8 6 2" xfId="4493"/>
    <cellStyle name="Normal 6 8 6 2 2" xfId="7493"/>
    <cellStyle name="Normal 6 8 6 3" xfId="7494"/>
    <cellStyle name="Normal 6 8 7" xfId="4494"/>
    <cellStyle name="Normal 6 8 7 2" xfId="7495"/>
    <cellStyle name="Normal 6 8 8" xfId="7496"/>
    <cellStyle name="Normal 6 9" xfId="4495"/>
    <cellStyle name="Normal 6 9 2" xfId="4496"/>
    <cellStyle name="Normal 6 9 2 2" xfId="4497"/>
    <cellStyle name="Normal 6 9 3" xfId="4498"/>
    <cellStyle name="Normal 6 9 3 2" xfId="4499"/>
    <cellStyle name="Normal 6 9 4" xfId="4500"/>
    <cellStyle name="Normal 6 9 5" xfId="4501"/>
    <cellStyle name="Normal 60" xfId="4502"/>
    <cellStyle name="Normal 60 2" xfId="4503"/>
    <cellStyle name="Normal 60 2 2" xfId="4504"/>
    <cellStyle name="Normal 60 3" xfId="4505"/>
    <cellStyle name="Normal 60 3 2" xfId="4506"/>
    <cellStyle name="Normal 60 4" xfId="4507"/>
    <cellStyle name="Normal 61" xfId="4508"/>
    <cellStyle name="Normal 61 2" xfId="4509"/>
    <cellStyle name="Normal 61 2 2" xfId="4510"/>
    <cellStyle name="Normal 61 3" xfId="4511"/>
    <cellStyle name="Normal 61 3 2" xfId="4512"/>
    <cellStyle name="Normal 61 4" xfId="4513"/>
    <cellStyle name="Normal 62" xfId="4514"/>
    <cellStyle name="Normal 62 2" xfId="4515"/>
    <cellStyle name="Normal 62 2 2" xfId="4516"/>
    <cellStyle name="Normal 62 3" xfId="4517"/>
    <cellStyle name="Normal 62 3 2" xfId="4518"/>
    <cellStyle name="Normal 62 4" xfId="4519"/>
    <cellStyle name="Normal 63" xfId="4520"/>
    <cellStyle name="Normal 63 2" xfId="4521"/>
    <cellStyle name="Normal 63 2 2" xfId="4522"/>
    <cellStyle name="Normal 63 3" xfId="4523"/>
    <cellStyle name="Normal 63 3 2" xfId="4524"/>
    <cellStyle name="Normal 63 4" xfId="4525"/>
    <cellStyle name="Normal 64" xfId="4526"/>
    <cellStyle name="Normal 64 2" xfId="4527"/>
    <cellStyle name="Normal 65" xfId="4528"/>
    <cellStyle name="Normal 65 2" xfId="4529"/>
    <cellStyle name="Normal 65 2 2" xfId="4530"/>
    <cellStyle name="Normal 65 3" xfId="4531"/>
    <cellStyle name="Normal 66" xfId="4532"/>
    <cellStyle name="Normal 66 2" xfId="4533"/>
    <cellStyle name="Normal 66 2 2" xfId="4534"/>
    <cellStyle name="Normal 66 3" xfId="4535"/>
    <cellStyle name="Normal 67" xfId="4536"/>
    <cellStyle name="Normal 67 2" xfId="4537"/>
    <cellStyle name="Normal 68" xfId="4538"/>
    <cellStyle name="Normal 68 2" xfId="4539"/>
    <cellStyle name="Normal 69" xfId="4540"/>
    <cellStyle name="Normal 69 2" xfId="4541"/>
    <cellStyle name="Normal 69 2 2" xfId="4542"/>
    <cellStyle name="Normal 69 3" xfId="4543"/>
    <cellStyle name="Normal 7" xfId="4544"/>
    <cellStyle name="Normal 7 10" xfId="4545"/>
    <cellStyle name="Normal 7 10 2" xfId="4546"/>
    <cellStyle name="Normal 7 11" xfId="4547"/>
    <cellStyle name="Normal 7 11 2" xfId="4548"/>
    <cellStyle name="Normal 7 12" xfId="4549"/>
    <cellStyle name="Normal 7 12 2" xfId="4550"/>
    <cellStyle name="Normal 7 13" xfId="4551"/>
    <cellStyle name="Normal 7 13 2" xfId="4552"/>
    <cellStyle name="Normal 7 14" xfId="4553"/>
    <cellStyle name="Normal 7 14 2" xfId="4554"/>
    <cellStyle name="Normal 7 15" xfId="4555"/>
    <cellStyle name="Normal 7 2" xfId="4556"/>
    <cellStyle name="Normal 7 2 2" xfId="4557"/>
    <cellStyle name="Normal 7 2 2 2" xfId="4558"/>
    <cellStyle name="Normal 7 2 2 2 2" xfId="4559"/>
    <cellStyle name="Normal 7 2 2 3" xfId="4560"/>
    <cellStyle name="Normal 7 2 2 3 2" xfId="4561"/>
    <cellStyle name="Normal 7 2 2 4" xfId="4562"/>
    <cellStyle name="Normal 7 2 2 4 2" xfId="4563"/>
    <cellStyle name="Normal 7 2 3" xfId="4564"/>
    <cellStyle name="Normal 7 2 3 2" xfId="4565"/>
    <cellStyle name="Normal 7 2 3 2 2" xfId="4566"/>
    <cellStyle name="Normal 7 2 4" xfId="4567"/>
    <cellStyle name="Normal 7 2 4 2" xfId="4568"/>
    <cellStyle name="Normal 7 2 4 2 2" xfId="4569"/>
    <cellStyle name="Normal 7 2 5" xfId="4570"/>
    <cellStyle name="Normal 7 2 5 2" xfId="4571"/>
    <cellStyle name="Normal 7 3" xfId="4572"/>
    <cellStyle name="Normal 7 3 2" xfId="4573"/>
    <cellStyle name="Normal 7 3 2 2" xfId="4574"/>
    <cellStyle name="Normal 7 3 2 2 2" xfId="4575"/>
    <cellStyle name="Normal 7 3 2 3" xfId="4576"/>
    <cellStyle name="Normal 7 3 2 3 2" xfId="4577"/>
    <cellStyle name="Normal 7 3 2 4" xfId="4578"/>
    <cellStyle name="Normal 7 3 3" xfId="4579"/>
    <cellStyle name="Normal 7 3 3 2" xfId="4580"/>
    <cellStyle name="Normal 7 3 4" xfId="4581"/>
    <cellStyle name="Normal 7 3 4 2" xfId="4582"/>
    <cellStyle name="Normal 7 3 5" xfId="4583"/>
    <cellStyle name="Normal 7 3 5 2" xfId="4584"/>
    <cellStyle name="Normal 7 4" xfId="4585"/>
    <cellStyle name="Normal 7 4 2" xfId="4586"/>
    <cellStyle name="Normal 7 4 2 2" xfId="4587"/>
    <cellStyle name="Normal 7 4 3" xfId="4588"/>
    <cellStyle name="Normal 7 5" xfId="4589"/>
    <cellStyle name="Normal 7 5 2" xfId="4590"/>
    <cellStyle name="Normal 7 5 2 2" xfId="4591"/>
    <cellStyle name="Normal 7 6" xfId="4592"/>
    <cellStyle name="Normal 7 6 2" xfId="4593"/>
    <cellStyle name="Normal 7 7" xfId="4594"/>
    <cellStyle name="Normal 7 7 2" xfId="4595"/>
    <cellStyle name="Normal 7 8" xfId="4596"/>
    <cellStyle name="Normal 7 8 2" xfId="4597"/>
    <cellStyle name="Normal 7 9" xfId="4598"/>
    <cellStyle name="Normal 7 9 2" xfId="4599"/>
    <cellStyle name="Normal 7 9 2 2" xfId="4600"/>
    <cellStyle name="Normal 7 9 3" xfId="4601"/>
    <cellStyle name="Normal 7 9 3 2" xfId="4602"/>
    <cellStyle name="Normal 7 9 4" xfId="4603"/>
    <cellStyle name="Normal 70" xfId="4604"/>
    <cellStyle name="Normal 70 2" xfId="4605"/>
    <cellStyle name="Normal 70 2 2" xfId="4606"/>
    <cellStyle name="Normal 70 3" xfId="4607"/>
    <cellStyle name="Normal 71" xfId="4608"/>
    <cellStyle name="Normal 71 2" xfId="4609"/>
    <cellStyle name="Normal 72" xfId="4610"/>
    <cellStyle name="Normal 72 2" xfId="4611"/>
    <cellStyle name="Normal 73" xfId="4612"/>
    <cellStyle name="Normal 73 2" xfId="4613"/>
    <cellStyle name="Normal 74" xfId="4614"/>
    <cellStyle name="Normal 74 2" xfId="4615"/>
    <cellStyle name="Normal 75" xfId="4616"/>
    <cellStyle name="Normal 75 2" xfId="4617"/>
    <cellStyle name="Normal 76" xfId="4618"/>
    <cellStyle name="Normal 76 2" xfId="4619"/>
    <cellStyle name="Normal 77" xfId="4620"/>
    <cellStyle name="Normal 77 2" xfId="4621"/>
    <cellStyle name="Normal 78" xfId="4622"/>
    <cellStyle name="Normal 78 2" xfId="4623"/>
    <cellStyle name="Normal 79" xfId="4624"/>
    <cellStyle name="Normal 79 2" xfId="4625"/>
    <cellStyle name="Normal 8" xfId="4626"/>
    <cellStyle name="Normal 8 10" xfId="4627"/>
    <cellStyle name="Normal 8 10 2" xfId="4628"/>
    <cellStyle name="Normal 8 11" xfId="4629"/>
    <cellStyle name="Normal 8 11 2" xfId="4630"/>
    <cellStyle name="Normal 8 12" xfId="4631"/>
    <cellStyle name="Normal 8 12 2" xfId="4632"/>
    <cellStyle name="Normal 8 13" xfId="4633"/>
    <cellStyle name="Normal 8 13 2" xfId="4634"/>
    <cellStyle name="Normal 8 14" xfId="4635"/>
    <cellStyle name="Normal 8 14 2" xfId="4636"/>
    <cellStyle name="Normal 8 2" xfId="4637"/>
    <cellStyle name="Normal 8 2 2" xfId="4638"/>
    <cellStyle name="Normal 8 2 2 2" xfId="4639"/>
    <cellStyle name="Normal 8 2 2 2 2" xfId="4640"/>
    <cellStyle name="Normal 8 2 2 3" xfId="4641"/>
    <cellStyle name="Normal 8 2 2 3 2" xfId="4642"/>
    <cellStyle name="Normal 8 2 2 4" xfId="4643"/>
    <cellStyle name="Normal 8 2 2 4 2" xfId="4644"/>
    <cellStyle name="Normal 8 2 3" xfId="4645"/>
    <cellStyle name="Normal 8 2 3 2" xfId="4646"/>
    <cellStyle name="Normal 8 2 4" xfId="4647"/>
    <cellStyle name="Normal 8 2 4 2" xfId="4648"/>
    <cellStyle name="Normal 8 2 5" xfId="4649"/>
    <cellStyle name="Normal 8 2 5 2" xfId="4650"/>
    <cellStyle name="Normal 8 3" xfId="4651"/>
    <cellStyle name="Normal 8 3 2" xfId="4652"/>
    <cellStyle name="Normal 8 3 2 2" xfId="4653"/>
    <cellStyle name="Normal 8 3 2 2 2" xfId="4654"/>
    <cellStyle name="Normal 8 3 2 3" xfId="4655"/>
    <cellStyle name="Normal 8 3 2 3 2" xfId="4656"/>
    <cellStyle name="Normal 8 3 2 4" xfId="4657"/>
    <cellStyle name="Normal 8 3 3" xfId="4658"/>
    <cellStyle name="Normal 8 3 3 2" xfId="4659"/>
    <cellStyle name="Normal 8 3 4" xfId="4660"/>
    <cellStyle name="Normal 8 3 4 2" xfId="4661"/>
    <cellStyle name="Normal 8 3 5" xfId="4662"/>
    <cellStyle name="Normal 8 3 5 2" xfId="4663"/>
    <cellStyle name="Normal 8 4" xfId="4664"/>
    <cellStyle name="Normal 8 4 2" xfId="4665"/>
    <cellStyle name="Normal 8 4 2 2" xfId="4666"/>
    <cellStyle name="Normal 8 4 3" xfId="4667"/>
    <cellStyle name="Normal 8 5" xfId="4668"/>
    <cellStyle name="Normal 8 5 2" xfId="4669"/>
    <cellStyle name="Normal 8 5 2 2" xfId="4670"/>
    <cellStyle name="Normal 8 6" xfId="4671"/>
    <cellStyle name="Normal 8 6 2" xfId="4672"/>
    <cellStyle name="Normal 8 7" xfId="4673"/>
    <cellStyle name="Normal 8 7 2" xfId="4674"/>
    <cellStyle name="Normal 8 8" xfId="4675"/>
    <cellStyle name="Normal 8 8 2" xfId="4676"/>
    <cellStyle name="Normal 8 9" xfId="4677"/>
    <cellStyle name="Normal 8 9 2" xfId="4678"/>
    <cellStyle name="Normal 8 9 2 2" xfId="4679"/>
    <cellStyle name="Normal 8 9 3" xfId="4680"/>
    <cellStyle name="Normal 8 9 3 2" xfId="4681"/>
    <cellStyle name="Normal 8 9 4" xfId="4682"/>
    <cellStyle name="Normal 80" xfId="4683"/>
    <cellStyle name="Normal 80 2" xfId="4684"/>
    <cellStyle name="Normal 81" xfId="4685"/>
    <cellStyle name="Normal 81 2" xfId="4686"/>
    <cellStyle name="Normal 82" xfId="4687"/>
    <cellStyle name="Normal 82 2" xfId="4688"/>
    <cellStyle name="Normal 83" xfId="4689"/>
    <cellStyle name="Normal 83 2" xfId="4690"/>
    <cellStyle name="Normal 84" xfId="4691"/>
    <cellStyle name="Normal 84 2" xfId="4692"/>
    <cellStyle name="Normal 85" xfId="4693"/>
    <cellStyle name="Normal 85 2" xfId="4694"/>
    <cellStyle name="Normal 86" xfId="4695"/>
    <cellStyle name="Normal 86 2" xfId="4696"/>
    <cellStyle name="Normal 87" xfId="4697"/>
    <cellStyle name="Normal 87 2" xfId="4698"/>
    <cellStyle name="Normal 88" xfId="4699"/>
    <cellStyle name="Normal 88 2" xfId="4700"/>
    <cellStyle name="Normal 89" xfId="4701"/>
    <cellStyle name="Normal 89 2" xfId="4702"/>
    <cellStyle name="Normal 9" xfId="4703"/>
    <cellStyle name="Normal 9 2" xfId="4704"/>
    <cellStyle name="Normal 9 2 2" xfId="4705"/>
    <cellStyle name="Normal 9 2 3" xfId="4706"/>
    <cellStyle name="Normal 9 3" xfId="4707"/>
    <cellStyle name="Normal 9 3 2" xfId="4708"/>
    <cellStyle name="Normal 9 3 2 2" xfId="4709"/>
    <cellStyle name="Normal 9 4" xfId="4710"/>
    <cellStyle name="Normal 9 4 2" xfId="4711"/>
    <cellStyle name="Normal 9 4 2 2" xfId="4712"/>
    <cellStyle name="Normal 9 5" xfId="4713"/>
    <cellStyle name="Normal 9 5 2" xfId="4714"/>
    <cellStyle name="Normal 9 6" xfId="4715"/>
    <cellStyle name="Normal 9 6 2" xfId="4716"/>
    <cellStyle name="Normal 9 7" xfId="4717"/>
    <cellStyle name="Normal 9 7 2" xfId="4718"/>
    <cellStyle name="Normal 90" xfId="4719"/>
    <cellStyle name="Normal 90 2" xfId="4720"/>
    <cellStyle name="Normal 91" xfId="4721"/>
    <cellStyle name="Normal 91 2" xfId="4722"/>
    <cellStyle name="Normal 92" xfId="4723"/>
    <cellStyle name="Normal 92 2" xfId="4724"/>
    <cellStyle name="Normal 93" xfId="4725"/>
    <cellStyle name="Normal 93 2" xfId="4726"/>
    <cellStyle name="Normal 94" xfId="4727"/>
    <cellStyle name="Normal 94 2" xfId="4728"/>
    <cellStyle name="Normal 95" xfId="4729"/>
    <cellStyle name="Normal 95 2" xfId="4730"/>
    <cellStyle name="Normal 96" xfId="4731"/>
    <cellStyle name="Normal 96 2" xfId="4732"/>
    <cellStyle name="Normal 97" xfId="4733"/>
    <cellStyle name="Normal 97 2" xfId="4734"/>
    <cellStyle name="Normal 98" xfId="4735"/>
    <cellStyle name="Normal 98 2" xfId="4736"/>
    <cellStyle name="Normal 99" xfId="4737"/>
    <cellStyle name="Normal 99 2" xfId="4738"/>
    <cellStyle name="Normal Bold" xfId="4739"/>
    <cellStyle name="Normal Pct" xfId="4740"/>
    <cellStyle name="Normal_Composite Tax Rates" xfId="74"/>
    <cellStyle name="Note" xfId="75" builtinId="10" customBuiltin="1"/>
    <cellStyle name="Note 10" xfId="4741"/>
    <cellStyle name="Note 10 2" xfId="4742"/>
    <cellStyle name="Note 10 2 2" xfId="4743"/>
    <cellStyle name="Note 10 3" xfId="4744"/>
    <cellStyle name="Note 10 3 2" xfId="4745"/>
    <cellStyle name="Note 10 4" xfId="4746"/>
    <cellStyle name="Note 10 4 2" xfId="4747"/>
    <cellStyle name="Note 10 5" xfId="4748"/>
    <cellStyle name="Note 10 5 2" xfId="4749"/>
    <cellStyle name="Note 10 6" xfId="4750"/>
    <cellStyle name="Note 10 6 2" xfId="4751"/>
    <cellStyle name="Note 10 7" xfId="4752"/>
    <cellStyle name="Note 10 8" xfId="4753"/>
    <cellStyle name="Note 11" xfId="4754"/>
    <cellStyle name="Note 11 2" xfId="4755"/>
    <cellStyle name="Note 11 2 2" xfId="4756"/>
    <cellStyle name="Note 11 3" xfId="4757"/>
    <cellStyle name="Note 11 3 2" xfId="4758"/>
    <cellStyle name="Note 11 4" xfId="4759"/>
    <cellStyle name="Note 11 4 2" xfId="4760"/>
    <cellStyle name="Note 11 5" xfId="4761"/>
    <cellStyle name="Note 11 5 2" xfId="4762"/>
    <cellStyle name="Note 11 6" xfId="4763"/>
    <cellStyle name="Note 11 6 2" xfId="4764"/>
    <cellStyle name="Note 11 7" xfId="4765"/>
    <cellStyle name="Note 11 7 2" xfId="4766"/>
    <cellStyle name="Note 11 8" xfId="4767"/>
    <cellStyle name="Note 11 9" xfId="4768"/>
    <cellStyle name="Note 12" xfId="4769"/>
    <cellStyle name="Note 12 2" xfId="4770"/>
    <cellStyle name="Note 12 2 2" xfId="4771"/>
    <cellStyle name="Note 12 3" xfId="4772"/>
    <cellStyle name="Note 12 3 2" xfId="4773"/>
    <cellStyle name="Note 12 4" xfId="4774"/>
    <cellStyle name="Note 12 4 2" xfId="4775"/>
    <cellStyle name="Note 12 5" xfId="4776"/>
    <cellStyle name="Note 12 5 2" xfId="4777"/>
    <cellStyle name="Note 12 6" xfId="4778"/>
    <cellStyle name="Note 12 6 2" xfId="4779"/>
    <cellStyle name="Note 12 7" xfId="4780"/>
    <cellStyle name="Note 13" xfId="4781"/>
    <cellStyle name="Note 13 2" xfId="4782"/>
    <cellStyle name="Note 13 2 2" xfId="4783"/>
    <cellStyle name="Note 13 3" xfId="4784"/>
    <cellStyle name="Note 13 3 2" xfId="4785"/>
    <cellStyle name="Note 13 4" xfId="4786"/>
    <cellStyle name="Note 13 4 2" xfId="4787"/>
    <cellStyle name="Note 13 5" xfId="4788"/>
    <cellStyle name="Note 13 5 2" xfId="4789"/>
    <cellStyle name="Note 13 6" xfId="4790"/>
    <cellStyle name="Note 14" xfId="4791"/>
    <cellStyle name="Note 14 2" xfId="4792"/>
    <cellStyle name="Note 14 2 2" xfId="4793"/>
    <cellStyle name="Note 14 3" xfId="4794"/>
    <cellStyle name="Note 14 3 2" xfId="4795"/>
    <cellStyle name="Note 14 4" xfId="4796"/>
    <cellStyle name="Note 14 4 2" xfId="4797"/>
    <cellStyle name="Note 14 5" xfId="4798"/>
    <cellStyle name="Note 14 5 2" xfId="4799"/>
    <cellStyle name="Note 14 6" xfId="4800"/>
    <cellStyle name="Note 15" xfId="4801"/>
    <cellStyle name="Note 2" xfId="4802"/>
    <cellStyle name="Note 2 2" xfId="4803"/>
    <cellStyle name="Note 2 2 2" xfId="4804"/>
    <cellStyle name="Note 2 2 2 2" xfId="4805"/>
    <cellStyle name="Note 2 2 2 3" xfId="4806"/>
    <cellStyle name="Note 2 2 3" xfId="4807"/>
    <cellStyle name="Note 2 2 4" xfId="4808"/>
    <cellStyle name="Note 2 2 4 2" xfId="4809"/>
    <cellStyle name="Note 2 2 5" xfId="4810"/>
    <cellStyle name="Note 2 2 6" xfId="4811"/>
    <cellStyle name="Note 2 3" xfId="4812"/>
    <cellStyle name="Note 2 3 2" xfId="4813"/>
    <cellStyle name="Note 2 3 3" xfId="4814"/>
    <cellStyle name="Note 2 3 3 2" xfId="4815"/>
    <cellStyle name="Note 2 3 4" xfId="4816"/>
    <cellStyle name="Note 2 4" xfId="4817"/>
    <cellStyle name="Note 2 4 2" xfId="4818"/>
    <cellStyle name="Note 2 4 2 2" xfId="4819"/>
    <cellStyle name="Note 2 5" xfId="4820"/>
    <cellStyle name="Note 2 5 2" xfId="4821"/>
    <cellStyle name="Note 2 6" xfId="4822"/>
    <cellStyle name="Note 2 6 2" xfId="4823"/>
    <cellStyle name="Note 2 7" xfId="4824"/>
    <cellStyle name="Note 2 8" xfId="4825"/>
    <cellStyle name="Note 2_Allocators" xfId="4826"/>
    <cellStyle name="Note 3" xfId="4827"/>
    <cellStyle name="Note 3 2" xfId="4828"/>
    <cellStyle name="Note 3 2 2" xfId="4829"/>
    <cellStyle name="Note 3 2 2 2" xfId="4830"/>
    <cellStyle name="Note 3 2 2 3" xfId="4831"/>
    <cellStyle name="Note 3 2 3" xfId="4832"/>
    <cellStyle name="Note 3 2 3 2" xfId="4833"/>
    <cellStyle name="Note 3 2 4" xfId="4834"/>
    <cellStyle name="Note 3 3" xfId="4835"/>
    <cellStyle name="Note 3 3 2" xfId="4836"/>
    <cellStyle name="Note 3 3 2 2" xfId="4837"/>
    <cellStyle name="Note 3 3 3" xfId="4838"/>
    <cellStyle name="Note 3 3 4" xfId="4839"/>
    <cellStyle name="Note 3 4" xfId="4840"/>
    <cellStyle name="Note 3 4 2" xfId="4841"/>
    <cellStyle name="Note 3 4 2 2" xfId="4842"/>
    <cellStyle name="Note 3 4 3" xfId="4843"/>
    <cellStyle name="Note 3 5" xfId="4844"/>
    <cellStyle name="Note 3 5 2" xfId="4845"/>
    <cellStyle name="Note 3 6" xfId="4846"/>
    <cellStyle name="Note 3 6 2" xfId="4847"/>
    <cellStyle name="Note 3 7" xfId="4848"/>
    <cellStyle name="Note 3_Allocators" xfId="4849"/>
    <cellStyle name="Note 4" xfId="4850"/>
    <cellStyle name="Note 4 2" xfId="4851"/>
    <cellStyle name="Note 4 2 2" xfId="4852"/>
    <cellStyle name="Note 4 2 2 2" xfId="4853"/>
    <cellStyle name="Note 4 2 2 3" xfId="4854"/>
    <cellStyle name="Note 4 2 3" xfId="4855"/>
    <cellStyle name="Note 4 2 3 2" xfId="4856"/>
    <cellStyle name="Note 4 2 4" xfId="4857"/>
    <cellStyle name="Note 4 3" xfId="4858"/>
    <cellStyle name="Note 4 3 2" xfId="4859"/>
    <cellStyle name="Note 4 3 2 2" xfId="4860"/>
    <cellStyle name="Note 4 3 3" xfId="4861"/>
    <cellStyle name="Note 4 4" xfId="4862"/>
    <cellStyle name="Note 4 4 2" xfId="4863"/>
    <cellStyle name="Note 4 5" xfId="4864"/>
    <cellStyle name="Note 4 5 2" xfId="4865"/>
    <cellStyle name="Note 4 6" xfId="4866"/>
    <cellStyle name="Note 4 6 2" xfId="4867"/>
    <cellStyle name="Note 4 7" xfId="4868"/>
    <cellStyle name="Note 4_Allocators" xfId="4869"/>
    <cellStyle name="Note 5" xfId="4870"/>
    <cellStyle name="Note 5 2" xfId="4871"/>
    <cellStyle name="Note 5 2 2" xfId="4872"/>
    <cellStyle name="Note 5 2 2 2" xfId="4873"/>
    <cellStyle name="Note 5 2 3" xfId="4874"/>
    <cellStyle name="Note 5 3" xfId="4875"/>
    <cellStyle name="Note 5 3 2" xfId="4876"/>
    <cellStyle name="Note 5 4" xfId="4877"/>
    <cellStyle name="Note 5 4 2" xfId="4878"/>
    <cellStyle name="Note 5 5" xfId="4879"/>
    <cellStyle name="Note 5 5 2" xfId="4880"/>
    <cellStyle name="Note 5 6" xfId="4881"/>
    <cellStyle name="Note 5 6 2" xfId="4882"/>
    <cellStyle name="Note 5 7" xfId="4883"/>
    <cellStyle name="Note 5 8" xfId="4884"/>
    <cellStyle name="Note 6" xfId="4885"/>
    <cellStyle name="Note 6 2" xfId="4886"/>
    <cellStyle name="Note 6 2 2" xfId="4887"/>
    <cellStyle name="Note 6 2 2 2" xfId="4888"/>
    <cellStyle name="Note 6 2 3" xfId="4889"/>
    <cellStyle name="Note 6 2 4" xfId="4890"/>
    <cellStyle name="Note 6 2 5" xfId="4891"/>
    <cellStyle name="Note 6 2 6" xfId="4892"/>
    <cellStyle name="Note 6 3" xfId="4893"/>
    <cellStyle name="Note 6 3 2" xfId="4894"/>
    <cellStyle name="Note 6 4" xfId="4895"/>
    <cellStyle name="Note 6 4 2" xfId="4896"/>
    <cellStyle name="Note 6 5" xfId="4897"/>
    <cellStyle name="Note 6 5 2" xfId="4898"/>
    <cellStyle name="Note 6 6" xfId="4899"/>
    <cellStyle name="Note 6 6 2" xfId="4900"/>
    <cellStyle name="Note 6 7" xfId="4901"/>
    <cellStyle name="Note 6 8" xfId="4902"/>
    <cellStyle name="Note 6_Allocators" xfId="4903"/>
    <cellStyle name="Note 7" xfId="4904"/>
    <cellStyle name="Note 7 2" xfId="4905"/>
    <cellStyle name="Note 7 2 2" xfId="4906"/>
    <cellStyle name="Note 7 2 2 2" xfId="4907"/>
    <cellStyle name="Note 7 2 3" xfId="4908"/>
    <cellStyle name="Note 7 2 4" xfId="4909"/>
    <cellStyle name="Note 7 3" xfId="4910"/>
    <cellStyle name="Note 7 3 2" xfId="4911"/>
    <cellStyle name="Note 7 4" xfId="4912"/>
    <cellStyle name="Note 7 4 2" xfId="4913"/>
    <cellStyle name="Note 7 5" xfId="4914"/>
    <cellStyle name="Note 7 5 2" xfId="4915"/>
    <cellStyle name="Note 7 6" xfId="4916"/>
    <cellStyle name="Note 7 6 2" xfId="4917"/>
    <cellStyle name="Note 7 7" xfId="4918"/>
    <cellStyle name="Note 7 8" xfId="4919"/>
    <cellStyle name="Note 8" xfId="4920"/>
    <cellStyle name="Note 8 2" xfId="4921"/>
    <cellStyle name="Note 8 2 2" xfId="4922"/>
    <cellStyle name="Note 8 3" xfId="4923"/>
    <cellStyle name="Note 8 3 2" xfId="4924"/>
    <cellStyle name="Note 8 4" xfId="4925"/>
    <cellStyle name="Note 8 4 2" xfId="4926"/>
    <cellStyle name="Note 8 5" xfId="4927"/>
    <cellStyle name="Note 8 5 2" xfId="4928"/>
    <cellStyle name="Note 8 6" xfId="4929"/>
    <cellStyle name="Note 8 6 2" xfId="4930"/>
    <cellStyle name="Note 8 7" xfId="4931"/>
    <cellStyle name="Note 8 7 2" xfId="4932"/>
    <cellStyle name="Note 8 8" xfId="4933"/>
    <cellStyle name="Note 8 9" xfId="4934"/>
    <cellStyle name="Note 9" xfId="4935"/>
    <cellStyle name="Note 9 2" xfId="4936"/>
    <cellStyle name="Note 9 2 2" xfId="4937"/>
    <cellStyle name="Note 9 3" xfId="4938"/>
    <cellStyle name="Note 9 3 2" xfId="4939"/>
    <cellStyle name="Note 9 4" xfId="4940"/>
    <cellStyle name="Note 9 4 2" xfId="4941"/>
    <cellStyle name="Note 9 5" xfId="4942"/>
    <cellStyle name="Note 9 5 2" xfId="4943"/>
    <cellStyle name="Note 9 6" xfId="4944"/>
    <cellStyle name="Note 9 6 2" xfId="4945"/>
    <cellStyle name="Note 9 7" xfId="4946"/>
    <cellStyle name="Note 9 7 2" xfId="4947"/>
    <cellStyle name="Note 9 8" xfId="4948"/>
    <cellStyle name="Note 9 9" xfId="4949"/>
    <cellStyle name="nPlosion" xfId="4950"/>
    <cellStyle name="NPPESalesPct" xfId="4951"/>
    <cellStyle name="ntec" xfId="4952"/>
    <cellStyle name="nvision" xfId="4953"/>
    <cellStyle name="NWI%S" xfId="4954"/>
    <cellStyle name="Output" xfId="76" builtinId="21" customBuiltin="1"/>
    <cellStyle name="Output 10" xfId="4955"/>
    <cellStyle name="Output 11" xfId="4956"/>
    <cellStyle name="Output 12" xfId="4957"/>
    <cellStyle name="Output 13" xfId="4958"/>
    <cellStyle name="Output 14" xfId="4959"/>
    <cellStyle name="Output 2" xfId="4960"/>
    <cellStyle name="Output 2 2" xfId="4961"/>
    <cellStyle name="Output 3" xfId="4962"/>
    <cellStyle name="Output 3 2" xfId="4963"/>
    <cellStyle name="Output 3 3" xfId="4964"/>
    <cellStyle name="Output 4" xfId="4965"/>
    <cellStyle name="Output 4 2" xfId="4966"/>
    <cellStyle name="Output 5" xfId="4967"/>
    <cellStyle name="Output 5 2" xfId="4968"/>
    <cellStyle name="Output 6" xfId="4969"/>
    <cellStyle name="Output 6 2" xfId="4970"/>
    <cellStyle name="Output 7" xfId="4971"/>
    <cellStyle name="Output 8" xfId="4972"/>
    <cellStyle name="Output 9" xfId="4973"/>
    <cellStyle name="Output Amounts" xfId="77"/>
    <cellStyle name="Output Column Headings" xfId="78"/>
    <cellStyle name="Output Line Items" xfId="79"/>
    <cellStyle name="Output Report Heading" xfId="80"/>
    <cellStyle name="Output Report Title" xfId="81"/>
    <cellStyle name="Page Heading Large" xfId="4974"/>
    <cellStyle name="Page Heading Small" xfId="4975"/>
    <cellStyle name="Percen - Style1" xfId="4976"/>
    <cellStyle name="Percen - Style2" xfId="4977"/>
    <cellStyle name="Percent" xfId="82" builtinId="5"/>
    <cellStyle name="Percent [0]" xfId="4978"/>
    <cellStyle name="Percent [0] 2" xfId="4979"/>
    <cellStyle name="Percent [1]" xfId="4980"/>
    <cellStyle name="Percent [2]" xfId="4981"/>
    <cellStyle name="Percent [2] 2" xfId="4982"/>
    <cellStyle name="Percent 10" xfId="4983"/>
    <cellStyle name="Percent 10 2" xfId="120"/>
    <cellStyle name="Percent 10 2 2" xfId="4984"/>
    <cellStyle name="Percent 10 3" xfId="4985"/>
    <cellStyle name="Percent 10 3 2" xfId="4986"/>
    <cellStyle name="Percent 10 3 3" xfId="4987"/>
    <cellStyle name="Percent 10 3 3 2" xfId="4988"/>
    <cellStyle name="Percent 10 3 4" xfId="4989"/>
    <cellStyle name="Percent 11" xfId="4990"/>
    <cellStyle name="Percent 11 10" xfId="4991"/>
    <cellStyle name="Percent 11 2" xfId="4992"/>
    <cellStyle name="Percent 11 2 2" xfId="4993"/>
    <cellStyle name="Percent 11 2 2 2" xfId="4994"/>
    <cellStyle name="Percent 11 2 2 2 2" xfId="4995"/>
    <cellStyle name="Percent 11 2 2 3" xfId="4996"/>
    <cellStyle name="Percent 11 2 3" xfId="4997"/>
    <cellStyle name="Percent 11 2 3 2" xfId="4998"/>
    <cellStyle name="Percent 11 2 4" xfId="4999"/>
    <cellStyle name="Percent 11 3" xfId="5000"/>
    <cellStyle name="Percent 11 3 2" xfId="5001"/>
    <cellStyle name="Percent 11 3 2 2" xfId="5002"/>
    <cellStyle name="Percent 11 3 3" xfId="5003"/>
    <cellStyle name="Percent 11 4" xfId="5004"/>
    <cellStyle name="Percent 11 4 2" xfId="5005"/>
    <cellStyle name="Percent 11 4 2 2" xfId="5006"/>
    <cellStyle name="Percent 11 4 3" xfId="5007"/>
    <cellStyle name="Percent 11 5" xfId="5008"/>
    <cellStyle name="Percent 11 5 2" xfId="5009"/>
    <cellStyle name="Percent 11 6" xfId="5010"/>
    <cellStyle name="Percent 11 6 2" xfId="5011"/>
    <cellStyle name="Percent 11 7" xfId="5012"/>
    <cellStyle name="Percent 11 7 2" xfId="5013"/>
    <cellStyle name="Percent 11 7 2 2" xfId="5014"/>
    <cellStyle name="Percent 11 7 3" xfId="5015"/>
    <cellStyle name="Percent 11 8" xfId="5016"/>
    <cellStyle name="Percent 11 8 2" xfId="5017"/>
    <cellStyle name="Percent 11 9" xfId="5018"/>
    <cellStyle name="Percent 12" xfId="5019"/>
    <cellStyle name="Percent 12 2" xfId="5020"/>
    <cellStyle name="Percent 12 2 2" xfId="5021"/>
    <cellStyle name="Percent 12 2 2 2" xfId="5022"/>
    <cellStyle name="Percent 12 2 3" xfId="5023"/>
    <cellStyle name="Percent 12 3" xfId="5024"/>
    <cellStyle name="Percent 12 3 2" xfId="5025"/>
    <cellStyle name="Percent 12 3 3" xfId="5026"/>
    <cellStyle name="Percent 12 4" xfId="5027"/>
    <cellStyle name="Percent 12 5" xfId="5028"/>
    <cellStyle name="Percent 13" xfId="5029"/>
    <cellStyle name="Percent 13 2" xfId="5030"/>
    <cellStyle name="Percent 13 2 2" xfId="5031"/>
    <cellStyle name="Percent 13 2 2 2" xfId="5032"/>
    <cellStyle name="Percent 13 2 2 2 2" xfId="5033"/>
    <cellStyle name="Percent 13 2 2 2 2 2" xfId="5034"/>
    <cellStyle name="Percent 13 2 2 2 2 2 2" xfId="7497"/>
    <cellStyle name="Percent 13 2 2 2 2 3" xfId="7498"/>
    <cellStyle name="Percent 13 2 2 2 3" xfId="5035"/>
    <cellStyle name="Percent 13 2 2 2 3 2" xfId="7499"/>
    <cellStyle name="Percent 13 2 2 2 4" xfId="7500"/>
    <cellStyle name="Percent 13 2 2 3" xfId="5036"/>
    <cellStyle name="Percent 13 2 2 3 2" xfId="5037"/>
    <cellStyle name="Percent 13 2 2 3 2 2" xfId="7501"/>
    <cellStyle name="Percent 13 2 2 3 3" xfId="7502"/>
    <cellStyle name="Percent 13 2 2 4" xfId="5038"/>
    <cellStyle name="Percent 13 2 2 4 2" xfId="7503"/>
    <cellStyle name="Percent 13 2 2 5" xfId="7504"/>
    <cellStyle name="Percent 13 2 3" xfId="5039"/>
    <cellStyle name="Percent 13 2 3 2" xfId="5040"/>
    <cellStyle name="Percent 13 2 3 2 2" xfId="5041"/>
    <cellStyle name="Percent 13 2 3 2 2 2" xfId="7505"/>
    <cellStyle name="Percent 13 2 3 2 3" xfId="7506"/>
    <cellStyle name="Percent 13 2 3 3" xfId="5042"/>
    <cellStyle name="Percent 13 2 3 3 2" xfId="7507"/>
    <cellStyle name="Percent 13 2 3 4" xfId="7508"/>
    <cellStyle name="Percent 13 2 4" xfId="5043"/>
    <cellStyle name="Percent 13 2 4 2" xfId="5044"/>
    <cellStyle name="Percent 13 2 4 2 2" xfId="7509"/>
    <cellStyle name="Percent 13 2 4 3" xfId="7510"/>
    <cellStyle name="Percent 13 2 5" xfId="5045"/>
    <cellStyle name="Percent 13 2 5 2" xfId="7511"/>
    <cellStyle name="Percent 13 2 6" xfId="7512"/>
    <cellStyle name="Percent 13 3" xfId="5046"/>
    <cellStyle name="Percent 13 3 2" xfId="5047"/>
    <cellStyle name="Percent 13 3 2 2" xfId="5048"/>
    <cellStyle name="Percent 13 3 2 2 2" xfId="5049"/>
    <cellStyle name="Percent 13 3 2 2 2 2" xfId="5050"/>
    <cellStyle name="Percent 13 3 2 2 2 2 2" xfId="7513"/>
    <cellStyle name="Percent 13 3 2 2 2 3" xfId="7514"/>
    <cellStyle name="Percent 13 3 2 2 3" xfId="5051"/>
    <cellStyle name="Percent 13 3 2 2 3 2" xfId="7515"/>
    <cellStyle name="Percent 13 3 2 2 4" xfId="7516"/>
    <cellStyle name="Percent 13 3 2 3" xfId="5052"/>
    <cellStyle name="Percent 13 3 2 3 2" xfId="5053"/>
    <cellStyle name="Percent 13 3 2 3 2 2" xfId="7517"/>
    <cellStyle name="Percent 13 3 2 3 3" xfId="7518"/>
    <cellStyle name="Percent 13 3 2 4" xfId="5054"/>
    <cellStyle name="Percent 13 3 2 4 2" xfId="7519"/>
    <cellStyle name="Percent 13 3 2 5" xfId="7520"/>
    <cellStyle name="Percent 13 3 3" xfId="5055"/>
    <cellStyle name="Percent 13 3 3 2" xfId="5056"/>
    <cellStyle name="Percent 13 3 3 2 2" xfId="5057"/>
    <cellStyle name="Percent 13 3 3 2 2 2" xfId="7521"/>
    <cellStyle name="Percent 13 3 3 2 3" xfId="7522"/>
    <cellStyle name="Percent 13 3 3 3" xfId="5058"/>
    <cellStyle name="Percent 13 3 3 3 2" xfId="7523"/>
    <cellStyle name="Percent 13 3 3 4" xfId="7524"/>
    <cellStyle name="Percent 13 3 4" xfId="5059"/>
    <cellStyle name="Percent 13 3 4 2" xfId="5060"/>
    <cellStyle name="Percent 13 3 4 2 2" xfId="7525"/>
    <cellStyle name="Percent 13 3 4 3" xfId="7526"/>
    <cellStyle name="Percent 13 3 5" xfId="5061"/>
    <cellStyle name="Percent 13 3 5 2" xfId="7527"/>
    <cellStyle name="Percent 13 3 6" xfId="5062"/>
    <cellStyle name="Percent 13 4" xfId="5063"/>
    <cellStyle name="Percent 13 4 2" xfId="5064"/>
    <cellStyle name="Percent 13 4 2 2" xfId="5065"/>
    <cellStyle name="Percent 13 4 2 2 2" xfId="5066"/>
    <cellStyle name="Percent 13 4 2 2 2 2" xfId="7528"/>
    <cellStyle name="Percent 13 4 2 2 3" xfId="7529"/>
    <cellStyle name="Percent 13 4 2 3" xfId="5067"/>
    <cellStyle name="Percent 13 4 2 3 2" xfId="7530"/>
    <cellStyle name="Percent 13 4 2 4" xfId="7531"/>
    <cellStyle name="Percent 13 4 3" xfId="5068"/>
    <cellStyle name="Percent 13 4 3 2" xfId="5069"/>
    <cellStyle name="Percent 13 4 3 2 2" xfId="7532"/>
    <cellStyle name="Percent 13 4 3 3" xfId="7533"/>
    <cellStyle name="Percent 13 4 4" xfId="5070"/>
    <cellStyle name="Percent 13 4 4 2" xfId="7534"/>
    <cellStyle name="Percent 13 4 5" xfId="7535"/>
    <cellStyle name="Percent 13 5" xfId="5071"/>
    <cellStyle name="Percent 13 5 2" xfId="5072"/>
    <cellStyle name="Percent 13 5 2 2" xfId="5073"/>
    <cellStyle name="Percent 13 5 2 2 2" xfId="7536"/>
    <cellStyle name="Percent 13 5 2 3" xfId="7537"/>
    <cellStyle name="Percent 13 5 3" xfId="5074"/>
    <cellStyle name="Percent 13 5 3 2" xfId="7538"/>
    <cellStyle name="Percent 13 5 4" xfId="7539"/>
    <cellStyle name="Percent 13 6" xfId="5075"/>
    <cellStyle name="Percent 13 6 2" xfId="5076"/>
    <cellStyle name="Percent 13 6 2 2" xfId="7540"/>
    <cellStyle name="Percent 13 6 3" xfId="7541"/>
    <cellStyle name="Percent 13 7" xfId="5077"/>
    <cellStyle name="Percent 13 7 2" xfId="7542"/>
    <cellStyle name="Percent 13 8" xfId="7543"/>
    <cellStyle name="Percent 14" xfId="5078"/>
    <cellStyle name="Percent 14 2" xfId="5079"/>
    <cellStyle name="Percent 14 2 2" xfId="5080"/>
    <cellStyle name="Percent 14 2 2 2" xfId="5081"/>
    <cellStyle name="Percent 14 2 3" xfId="5082"/>
    <cellStyle name="Percent 14 3" xfId="5083"/>
    <cellStyle name="Percent 14 3 2" xfId="5084"/>
    <cellStyle name="Percent 14 3 3" xfId="5085"/>
    <cellStyle name="Percent 14 4" xfId="5086"/>
    <cellStyle name="Percent 14 4 2" xfId="5087"/>
    <cellStyle name="Percent 15" xfId="5088"/>
    <cellStyle name="Percent 15 2" xfId="5089"/>
    <cellStyle name="Percent 15 3" xfId="5090"/>
    <cellStyle name="Percent 15 3 2" xfId="5091"/>
    <cellStyle name="Percent 16" xfId="5092"/>
    <cellStyle name="Percent 16 2" xfId="5093"/>
    <cellStyle name="Percent 16 3" xfId="5094"/>
    <cellStyle name="Percent 16 3 2" xfId="5095"/>
    <cellStyle name="Percent 16 4" xfId="5096"/>
    <cellStyle name="Percent 17" xfId="5097"/>
    <cellStyle name="Percent 17 2" xfId="5098"/>
    <cellStyle name="Percent 17 3" xfId="5099"/>
    <cellStyle name="Percent 17 3 2" xfId="5100"/>
    <cellStyle name="Percent 18" xfId="5101"/>
    <cellStyle name="Percent 18 2" xfId="5102"/>
    <cellStyle name="Percent 18 3" xfId="5103"/>
    <cellStyle name="Percent 18 3 2" xfId="5104"/>
    <cellStyle name="Percent 19" xfId="5105"/>
    <cellStyle name="Percent 19 2" xfId="5106"/>
    <cellStyle name="Percent 19 3" xfId="5107"/>
    <cellStyle name="Percent 19 3 2" xfId="5108"/>
    <cellStyle name="Percent 2" xfId="83"/>
    <cellStyle name="Percent 2 2" xfId="5109"/>
    <cellStyle name="Percent 2 2 2" xfId="5110"/>
    <cellStyle name="Percent 2 2 2 2" xfId="5111"/>
    <cellStyle name="Percent 2 2 2 2 2" xfId="5112"/>
    <cellStyle name="Percent 2 2 2 2 3" xfId="5113"/>
    <cellStyle name="Percent 2 2 2 3" xfId="5114"/>
    <cellStyle name="Percent 2 2 2 3 2" xfId="5115"/>
    <cellStyle name="Percent 2 2 2 3 3" xfId="5116"/>
    <cellStyle name="Percent 2 2 2 3 3 2" xfId="5117"/>
    <cellStyle name="Percent 2 2 2 3 3 3" xfId="5118"/>
    <cellStyle name="Percent 2 2 2 3 3 4" xfId="5119"/>
    <cellStyle name="Percent 2 2 2 3 4" xfId="5120"/>
    <cellStyle name="Percent 2 2 2 3 4 2" xfId="5121"/>
    <cellStyle name="Percent 2 2 2 3 4 2 2" xfId="5122"/>
    <cellStyle name="Percent 2 2 2 3 4 2 3" xfId="5123"/>
    <cellStyle name="Percent 2 2 2 3 4 2 3 2" xfId="5124"/>
    <cellStyle name="Percent 2 2 2 3 4 3" xfId="5125"/>
    <cellStyle name="Percent 2 2 2 3 5" xfId="5126"/>
    <cellStyle name="Percent 2 2 2 3 5 2" xfId="5127"/>
    <cellStyle name="Percent 2 2 2 3 5 3" xfId="5128"/>
    <cellStyle name="Percent 2 2 2 3 5 3 2" xfId="5129"/>
    <cellStyle name="Percent 2 2 2 3 6" xfId="5130"/>
    <cellStyle name="Percent 2 2 2 3 7" xfId="5131"/>
    <cellStyle name="Percent 2 2 2 3 7 2" xfId="5132"/>
    <cellStyle name="Percent 2 2 2 4" xfId="5133"/>
    <cellStyle name="Percent 2 2 2 4 2" xfId="5134"/>
    <cellStyle name="Percent 2 2 2 4 2 2" xfId="5135"/>
    <cellStyle name="Percent 2 2 2 4 2 3" xfId="5136"/>
    <cellStyle name="Percent 2 2 2 4 2 3 2" xfId="5137"/>
    <cellStyle name="Percent 2 2 2 4 3" xfId="5138"/>
    <cellStyle name="Percent 2 2 2 5" xfId="5139"/>
    <cellStyle name="Percent 2 2 2 5 2" xfId="5140"/>
    <cellStyle name="Percent 2 2 2 5 3" xfId="5141"/>
    <cellStyle name="Percent 2 2 2 5 3 2" xfId="5142"/>
    <cellStyle name="Percent 2 2 2 6" xfId="5143"/>
    <cellStyle name="Percent 2 2 2 6 2" xfId="5144"/>
    <cellStyle name="Percent 2 2 2 7" xfId="5145"/>
    <cellStyle name="Percent 2 2 3" xfId="5146"/>
    <cellStyle name="Percent 2 2 3 2" xfId="5147"/>
    <cellStyle name="Percent 2 2 3 2 2" xfId="5148"/>
    <cellStyle name="Percent 2 2 3 3" xfId="5149"/>
    <cellStyle name="Percent 2 2 3 4" xfId="5150"/>
    <cellStyle name="Percent 2 2 4" xfId="5151"/>
    <cellStyle name="Percent 2 2 4 2" xfId="5152"/>
    <cellStyle name="Percent 2 2 4 2 2" xfId="5153"/>
    <cellStyle name="Percent 2 2 4 3" xfId="5154"/>
    <cellStyle name="Percent 2 2 5" xfId="5155"/>
    <cellStyle name="Percent 2 2 5 2" xfId="5156"/>
    <cellStyle name="Percent 2 2 5 2 2" xfId="5157"/>
    <cellStyle name="Percent 2 2 6" xfId="5158"/>
    <cellStyle name="Percent 2 2 6 2" xfId="5159"/>
    <cellStyle name="Percent 2 2 6 2 2" xfId="5160"/>
    <cellStyle name="Percent 2 2 6 3" xfId="5161"/>
    <cellStyle name="Percent 2 2 7" xfId="5162"/>
    <cellStyle name="Percent 2 3" xfId="5163"/>
    <cellStyle name="Percent 2 3 2" xfId="5164"/>
    <cellStyle name="Percent 2 3 2 2" xfId="5165"/>
    <cellStyle name="Percent 2 3 2 2 2" xfId="5166"/>
    <cellStyle name="Percent 2 3 2 3" xfId="5167"/>
    <cellStyle name="Percent 2 3 3" xfId="5168"/>
    <cellStyle name="Percent 2 3 3 2" xfId="5169"/>
    <cellStyle name="Percent 2 3 3 2 2" xfId="5170"/>
    <cellStyle name="Percent 2 3 3 3" xfId="5171"/>
    <cellStyle name="Percent 2 3 4" xfId="5172"/>
    <cellStyle name="Percent 2 3 4 2" xfId="5173"/>
    <cellStyle name="Percent 2 3 4 2 2" xfId="5174"/>
    <cellStyle name="Percent 2 3 4 3" xfId="5175"/>
    <cellStyle name="Percent 2 3 5" xfId="5176"/>
    <cellStyle name="Percent 2 4" xfId="5177"/>
    <cellStyle name="Percent 2 4 10" xfId="5178"/>
    <cellStyle name="Percent 2 4 11" xfId="5179"/>
    <cellStyle name="Percent 2 4 11 2" xfId="5180"/>
    <cellStyle name="Percent 2 4 11 2 2" xfId="5181"/>
    <cellStyle name="Percent 2 4 11 2 3" xfId="5182"/>
    <cellStyle name="Percent 2 4 11 2 3 2" xfId="5183"/>
    <cellStyle name="Percent 2 4 12" xfId="5184"/>
    <cellStyle name="Percent 2 4 2" xfId="5185"/>
    <cellStyle name="Percent 2 4 2 2" xfId="5186"/>
    <cellStyle name="Percent 2 4 2 2 2" xfId="5187"/>
    <cellStyle name="Percent 2 4 2 3" xfId="5188"/>
    <cellStyle name="Percent 2 4 2 3 2" xfId="5189"/>
    <cellStyle name="Percent 2 4 2 4" xfId="5190"/>
    <cellStyle name="Percent 2 4 3" xfId="5191"/>
    <cellStyle name="Percent 2 4 3 2" xfId="5192"/>
    <cellStyle name="Percent 2 4 3 2 2" xfId="5193"/>
    <cellStyle name="Percent 2 4 4" xfId="5194"/>
    <cellStyle name="Percent 2 4 4 2" xfId="5195"/>
    <cellStyle name="Percent 2 4 5" xfId="5196"/>
    <cellStyle name="Percent 2 4 5 2" xfId="5197"/>
    <cellStyle name="Percent 2 4 5 2 2" xfId="5198"/>
    <cellStyle name="Percent 2 4 5 2 3" xfId="5199"/>
    <cellStyle name="Percent 2 4 6" xfId="5200"/>
    <cellStyle name="Percent 2 4 7" xfId="5201"/>
    <cellStyle name="Percent 2 4 8" xfId="5202"/>
    <cellStyle name="Percent 2 4 9" xfId="5203"/>
    <cellStyle name="Percent 2 4 9 2" xfId="5204"/>
    <cellStyle name="Percent 2 4 9 2 2" xfId="5205"/>
    <cellStyle name="Percent 2 4 9 2 3" xfId="5206"/>
    <cellStyle name="Percent 2 4 9 2 3 2" xfId="5207"/>
    <cellStyle name="Percent 2 5" xfId="5208"/>
    <cellStyle name="Percent 2 5 2" xfId="5209"/>
    <cellStyle name="Percent 2 5 2 2" xfId="5210"/>
    <cellStyle name="Percent 2 5 2 2 2" xfId="5211"/>
    <cellStyle name="Percent 2 5 2 3" xfId="5212"/>
    <cellStyle name="Percent 2 5 2 3 2" xfId="5213"/>
    <cellStyle name="Percent 2 5 2 4" xfId="5214"/>
    <cellStyle name="Percent 2 5 3" xfId="5215"/>
    <cellStyle name="Percent 2 5 3 2" xfId="5216"/>
    <cellStyle name="Percent 2 5 3 2 2" xfId="5217"/>
    <cellStyle name="Percent 2 5 4" xfId="5218"/>
    <cellStyle name="Percent 2 5 4 2" xfId="5219"/>
    <cellStyle name="Percent 2 5 5" xfId="5220"/>
    <cellStyle name="Percent 2 6" xfId="5221"/>
    <cellStyle name="Percent 2 6 2" xfId="5222"/>
    <cellStyle name="Percent 2 6 2 2" xfId="5223"/>
    <cellStyle name="Percent 2 6 2 2 2" xfId="5224"/>
    <cellStyle name="Percent 2 6 2 3" xfId="5225"/>
    <cellStyle name="Percent 2 6 2 3 2" xfId="5226"/>
    <cellStyle name="Percent 2 6 2 4" xfId="5227"/>
    <cellStyle name="Percent 2 6 3" xfId="5228"/>
    <cellStyle name="Percent 2 6 3 2" xfId="5229"/>
    <cellStyle name="Percent 2 6 4" xfId="5230"/>
    <cellStyle name="Percent 2 6 4 2" xfId="5231"/>
    <cellStyle name="Percent 2 6 5" xfId="5232"/>
    <cellStyle name="Percent 2 7" xfId="5233"/>
    <cellStyle name="Percent 2 7 2" xfId="5234"/>
    <cellStyle name="Percent 2 7 2 2" xfId="5235"/>
    <cellStyle name="Percent 2 7 2 2 2" xfId="5236"/>
    <cellStyle name="Percent 2 7 2 3" xfId="5237"/>
    <cellStyle name="Percent 2 7 3" xfId="5238"/>
    <cellStyle name="Percent 2 7 3 2" xfId="5239"/>
    <cellStyle name="Percent 2 7 4" xfId="5240"/>
    <cellStyle name="Percent 2 7 4 2" xfId="5241"/>
    <cellStyle name="Percent 2 7 5" xfId="5242"/>
    <cellStyle name="Percent 2 8" xfId="5243"/>
    <cellStyle name="Percent 2 8 2" xfId="5244"/>
    <cellStyle name="Percent 2 9" xfId="5245"/>
    <cellStyle name="Percent 20" xfId="5246"/>
    <cellStyle name="Percent 20 2" xfId="5247"/>
    <cellStyle name="Percent 20 3" xfId="5248"/>
    <cellStyle name="Percent 20 3 2" xfId="5249"/>
    <cellStyle name="Percent 21" xfId="5250"/>
    <cellStyle name="Percent 21 2" xfId="5251"/>
    <cellStyle name="Percent 21 3" xfId="5252"/>
    <cellStyle name="Percent 21 3 2" xfId="5253"/>
    <cellStyle name="Percent 22" xfId="5254"/>
    <cellStyle name="Percent 22 2" xfId="5255"/>
    <cellStyle name="Percent 23" xfId="5256"/>
    <cellStyle name="Percent 23 2" xfId="5257"/>
    <cellStyle name="Percent 24" xfId="5258"/>
    <cellStyle name="Percent 25" xfId="5259"/>
    <cellStyle name="Percent 25 2" xfId="5260"/>
    <cellStyle name="Percent 25 3" xfId="5261"/>
    <cellStyle name="Percent 25 3 2" xfId="5262"/>
    <cellStyle name="Percent 26" xfId="5263"/>
    <cellStyle name="Percent 27" xfId="5264"/>
    <cellStyle name="Percent 27 2" xfId="5265"/>
    <cellStyle name="Percent 28" xfId="5266"/>
    <cellStyle name="Percent 28 2" xfId="5267"/>
    <cellStyle name="Percent 28 3" xfId="5268"/>
    <cellStyle name="Percent 29" xfId="5269"/>
    <cellStyle name="Percent 3" xfId="5270"/>
    <cellStyle name="Percent 3 2" xfId="5271"/>
    <cellStyle name="Percent 3 2 2" xfId="5272"/>
    <cellStyle name="Percent 3 2 2 2" xfId="5273"/>
    <cellStyle name="Percent 3 2 3" xfId="5274"/>
    <cellStyle name="Percent 3 2 3 2" xfId="5275"/>
    <cellStyle name="Percent 3 2 3 3" xfId="5276"/>
    <cellStyle name="Percent 3 2 3 4" xfId="5277"/>
    <cellStyle name="Percent 3 2 4" xfId="5278"/>
    <cellStyle name="Percent 3 2 4 2" xfId="5279"/>
    <cellStyle name="Percent 3 2 4 2 2" xfId="5280"/>
    <cellStyle name="Percent 3 2 4 2 3" xfId="5281"/>
    <cellStyle name="Percent 3 2 4 2 3 2" xfId="5282"/>
    <cellStyle name="Percent 3 2 4 3" xfId="5283"/>
    <cellStyle name="Percent 3 2 5" xfId="5284"/>
    <cellStyle name="Percent 3 2 5 2" xfId="5285"/>
    <cellStyle name="Percent 3 2 5 3" xfId="5286"/>
    <cellStyle name="Percent 3 2 5 3 2" xfId="5287"/>
    <cellStyle name="Percent 3 2 6" xfId="5288"/>
    <cellStyle name="Percent 3 2 7" xfId="5289"/>
    <cellStyle name="Percent 3 2 7 2" xfId="5290"/>
    <cellStyle name="Percent 3 3" xfId="5291"/>
    <cellStyle name="Percent 3 3 2" xfId="5292"/>
    <cellStyle name="Percent 3 3 2 2" xfId="5293"/>
    <cellStyle name="Percent 3 3 3" xfId="5294"/>
    <cellStyle name="Percent 3 4" xfId="5295"/>
    <cellStyle name="Percent 3 4 2" xfId="5296"/>
    <cellStyle name="Percent 3 4 2 2" xfId="5297"/>
    <cellStyle name="Percent 3 4 3" xfId="5298"/>
    <cellStyle name="Percent 3 4 3 2" xfId="5299"/>
    <cellStyle name="Percent 3 5" xfId="5300"/>
    <cellStyle name="Percent 3 5 2" xfId="5301"/>
    <cellStyle name="Percent 3 5 2 2" xfId="5302"/>
    <cellStyle name="Percent 3 5 2 3" xfId="5303"/>
    <cellStyle name="Percent 3 5 3" xfId="5304"/>
    <cellStyle name="Percent 3 5 4" xfId="5305"/>
    <cellStyle name="Percent 3 6" xfId="5306"/>
    <cellStyle name="Percent 3 6 2" xfId="5307"/>
    <cellStyle name="Percent 3 6 3" xfId="5308"/>
    <cellStyle name="Percent 3 7" xfId="5309"/>
    <cellStyle name="Percent 30" xfId="5310"/>
    <cellStyle name="Percent 31" xfId="5311"/>
    <cellStyle name="Percent 32" xfId="5312"/>
    <cellStyle name="Percent 33" xfId="7547"/>
    <cellStyle name="Percent 34" xfId="7552"/>
    <cellStyle name="Percent 4" xfId="5313"/>
    <cellStyle name="Percent 4 2" xfId="5314"/>
    <cellStyle name="Percent 4 2 2" xfId="5315"/>
    <cellStyle name="Percent 4 2 2 2" xfId="5316"/>
    <cellStyle name="Percent 4 2 2 2 2" xfId="5317"/>
    <cellStyle name="Percent 4 2 2 3" xfId="5318"/>
    <cellStyle name="Percent 4 2 2 3 2" xfId="5319"/>
    <cellStyle name="Percent 4 2 2 4" xfId="5320"/>
    <cellStyle name="Percent 4 2 3" xfId="5321"/>
    <cellStyle name="Percent 4 2 3 2" xfId="5322"/>
    <cellStyle name="Percent 4 2 4" xfId="5323"/>
    <cellStyle name="Percent 4 2 4 2" xfId="5324"/>
    <cellStyle name="Percent 4 2 5" xfId="5325"/>
    <cellStyle name="Percent 4 3" xfId="5326"/>
    <cellStyle name="Percent 4 3 2" xfId="5327"/>
    <cellStyle name="Percent 4 3 2 2" xfId="5328"/>
    <cellStyle name="Percent 4 3 2 2 2" xfId="5329"/>
    <cellStyle name="Percent 4 3 2 3" xfId="5330"/>
    <cellStyle name="Percent 4 3 3" xfId="5331"/>
    <cellStyle name="Percent 4 3 3 2" xfId="5332"/>
    <cellStyle name="Percent 4 3 4" xfId="5333"/>
    <cellStyle name="Percent 4 3 4 2" xfId="5334"/>
    <cellStyle name="Percent 4 3 5" xfId="5335"/>
    <cellStyle name="Percent 4 3 6" xfId="5336"/>
    <cellStyle name="Percent 4 4" xfId="5337"/>
    <cellStyle name="Percent 4 4 2" xfId="5338"/>
    <cellStyle name="Percent 4 4 2 2" xfId="5339"/>
    <cellStyle name="Percent 4 4 2 2 2" xfId="5340"/>
    <cellStyle name="Percent 4 4 2 3" xfId="5341"/>
    <cellStyle name="Percent 4 4 2 3 2" xfId="5342"/>
    <cellStyle name="Percent 4 4 3" xfId="5343"/>
    <cellStyle name="Percent 4 4 3 2" xfId="5344"/>
    <cellStyle name="Percent 4 4 4" xfId="5345"/>
    <cellStyle name="Percent 4 4 4 2" xfId="5346"/>
    <cellStyle name="Percent 4 5" xfId="5347"/>
    <cellStyle name="Percent 4 5 2" xfId="5348"/>
    <cellStyle name="Percent 4 5 2 2" xfId="5349"/>
    <cellStyle name="Percent 4 5 2 2 2" xfId="5350"/>
    <cellStyle name="Percent 4 5 2 3" xfId="5351"/>
    <cellStyle name="Percent 4 5 3" xfId="5352"/>
    <cellStyle name="Percent 4 5 3 2" xfId="5353"/>
    <cellStyle name="Percent 4 5 4" xfId="5354"/>
    <cellStyle name="Percent 4 5 4 2" xfId="5355"/>
    <cellStyle name="Percent 4 6" xfId="5356"/>
    <cellStyle name="Percent 4 6 2" xfId="5357"/>
    <cellStyle name="Percent 4 6 2 2" xfId="5358"/>
    <cellStyle name="Percent 4 6 3" xfId="5359"/>
    <cellStyle name="Percent 4 7" xfId="5360"/>
    <cellStyle name="Percent 4 7 2" xfId="5361"/>
    <cellStyle name="Percent 4 8" xfId="5362"/>
    <cellStyle name="Percent 4 8 2" xfId="5363"/>
    <cellStyle name="Percent 4 9" xfId="5364"/>
    <cellStyle name="Percent 5" xfId="5365"/>
    <cellStyle name="Percent 5 10" xfId="5366"/>
    <cellStyle name="Percent 5 2" xfId="5367"/>
    <cellStyle name="Percent 5 2 2" xfId="5368"/>
    <cellStyle name="Percent 5 2 2 2" xfId="5369"/>
    <cellStyle name="Percent 5 2 3" xfId="5370"/>
    <cellStyle name="Percent 5 2 3 2" xfId="5371"/>
    <cellStyle name="Percent 5 2 4" xfId="5372"/>
    <cellStyle name="Percent 5 2 5" xfId="5373"/>
    <cellStyle name="Percent 5 3" xfId="5374"/>
    <cellStyle name="Percent 5 3 2" xfId="5375"/>
    <cellStyle name="Percent 5 3 3" xfId="5376"/>
    <cellStyle name="Percent 5 4" xfId="5377"/>
    <cellStyle name="Percent 5 4 2" xfId="5378"/>
    <cellStyle name="Percent 5 4 3" xfId="5379"/>
    <cellStyle name="Percent 5 4 4" xfId="5380"/>
    <cellStyle name="Percent 5 5" xfId="5381"/>
    <cellStyle name="Percent 5 5 2" xfId="5382"/>
    <cellStyle name="Percent 5 5 2 2" xfId="5383"/>
    <cellStyle name="Percent 5 5 2 3" xfId="5384"/>
    <cellStyle name="Percent 5 5 2 3 2" xfId="5385"/>
    <cellStyle name="Percent 5 5 3" xfId="5386"/>
    <cellStyle name="Percent 5 6" xfId="5387"/>
    <cellStyle name="Percent 5 6 2" xfId="5388"/>
    <cellStyle name="Percent 5 6 3" xfId="5389"/>
    <cellStyle name="Percent 5 6 3 2" xfId="5390"/>
    <cellStyle name="Percent 5 7" xfId="5391"/>
    <cellStyle name="Percent 5 8" xfId="5392"/>
    <cellStyle name="Percent 5 8 2" xfId="5393"/>
    <cellStyle name="Percent 5 9" xfId="5394"/>
    <cellStyle name="Percent 5 9 2" xfId="5395"/>
    <cellStyle name="Percent 5 9 3" xfId="5396"/>
    <cellStyle name="Percent 5 9 3 2" xfId="5397"/>
    <cellStyle name="Percent 6" xfId="5398"/>
    <cellStyle name="Percent 6 10" xfId="5399"/>
    <cellStyle name="Percent 6 11" xfId="5400"/>
    <cellStyle name="Percent 6 11 2" xfId="5401"/>
    <cellStyle name="Percent 6 11 2 2" xfId="5402"/>
    <cellStyle name="Percent 6 11 2 3" xfId="5403"/>
    <cellStyle name="Percent 6 11 2 3 2" xfId="5404"/>
    <cellStyle name="Percent 6 12" xfId="5405"/>
    <cellStyle name="Percent 6 13" xfId="5406"/>
    <cellStyle name="Percent 6 13 2" xfId="5407"/>
    <cellStyle name="Percent 6 13 2 2" xfId="5408"/>
    <cellStyle name="Percent 6 13 2 3" xfId="5409"/>
    <cellStyle name="Percent 6 13 2 3 2" xfId="5410"/>
    <cellStyle name="Percent 6 14" xfId="5411"/>
    <cellStyle name="Percent 6 14 2" xfId="5412"/>
    <cellStyle name="Percent 6 15" xfId="5413"/>
    <cellStyle name="Percent 6 16" xfId="5414"/>
    <cellStyle name="Percent 6 16 2" xfId="5415"/>
    <cellStyle name="Percent 6 17" xfId="5416"/>
    <cellStyle name="Percent 6 2" xfId="5417"/>
    <cellStyle name="Percent 6 2 2" xfId="5418"/>
    <cellStyle name="Percent 6 2 2 2" xfId="5419"/>
    <cellStyle name="Percent 6 2 3" xfId="5420"/>
    <cellStyle name="Percent 6 2 3 2" xfId="5421"/>
    <cellStyle name="Percent 6 2 4" xfId="5422"/>
    <cellStyle name="Percent 6 2 5" xfId="5423"/>
    <cellStyle name="Percent 6 3" xfId="5424"/>
    <cellStyle name="Percent 6 3 2" xfId="5425"/>
    <cellStyle name="Percent 6 4" xfId="5426"/>
    <cellStyle name="Percent 6 4 2" xfId="5427"/>
    <cellStyle name="Percent 6 5" xfId="5428"/>
    <cellStyle name="Percent 6 6" xfId="5429"/>
    <cellStyle name="Percent 6 7" xfId="5430"/>
    <cellStyle name="Percent 6 7 2" xfId="5431"/>
    <cellStyle name="Percent 6 7 2 2" xfId="5432"/>
    <cellStyle name="Percent 6 7 2 3" xfId="5433"/>
    <cellStyle name="Percent 6 8" xfId="5434"/>
    <cellStyle name="Percent 6 9" xfId="5435"/>
    <cellStyle name="Percent 7" xfId="5436"/>
    <cellStyle name="Percent 7 10" xfId="5437"/>
    <cellStyle name="Percent 7 11" xfId="5438"/>
    <cellStyle name="Percent 7 11 2" xfId="5439"/>
    <cellStyle name="Percent 7 11 2 2" xfId="5440"/>
    <cellStyle name="Percent 7 11 2 3" xfId="5441"/>
    <cellStyle name="Percent 7 11 2 3 2" xfId="5442"/>
    <cellStyle name="Percent 7 12" xfId="5443"/>
    <cellStyle name="Percent 7 12 2" xfId="5444"/>
    <cellStyle name="Percent 7 13" xfId="5445"/>
    <cellStyle name="Percent 7 14" xfId="5446"/>
    <cellStyle name="Percent 7 14 2" xfId="5447"/>
    <cellStyle name="Percent 7 15" xfId="5448"/>
    <cellStyle name="Percent 7 2" xfId="5449"/>
    <cellStyle name="Percent 7 2 2" xfId="5450"/>
    <cellStyle name="Percent 7 3" xfId="5451"/>
    <cellStyle name="Percent 7 4" xfId="5452"/>
    <cellStyle name="Percent 7 5" xfId="5453"/>
    <cellStyle name="Percent 7 5 2" xfId="5454"/>
    <cellStyle name="Percent 7 5 2 2" xfId="5455"/>
    <cellStyle name="Percent 7 5 2 3" xfId="5456"/>
    <cellStyle name="Percent 7 5 2 4" xfId="5457"/>
    <cellStyle name="Percent 7 6" xfId="5458"/>
    <cellStyle name="Percent 7 7" xfId="5459"/>
    <cellStyle name="Percent 7 8" xfId="5460"/>
    <cellStyle name="Percent 7 9" xfId="5461"/>
    <cellStyle name="Percent 7 9 2" xfId="5462"/>
    <cellStyle name="Percent 7 9 2 2" xfId="5463"/>
    <cellStyle name="Percent 7 9 2 3" xfId="5464"/>
    <cellStyle name="Percent 7 9 2 3 2" xfId="5465"/>
    <cellStyle name="Percent 8" xfId="5466"/>
    <cellStyle name="Percent 8 2" xfId="5467"/>
    <cellStyle name="Percent 8 2 2" xfId="5468"/>
    <cellStyle name="Percent 8 3" xfId="5469"/>
    <cellStyle name="Percent 8 4" xfId="5470"/>
    <cellStyle name="Percent 8 5" xfId="5471"/>
    <cellStyle name="Percent 8 6" xfId="5472"/>
    <cellStyle name="Percent 9" xfId="5473"/>
    <cellStyle name="Percent 9 2" xfId="5474"/>
    <cellStyle name="Percent 9 2 2" xfId="5475"/>
    <cellStyle name="Percent 9 3" xfId="5476"/>
    <cellStyle name="Percent 9 4" xfId="5477"/>
    <cellStyle name="Percent 9 5" xfId="5478"/>
    <cellStyle name="Percent 9 6" xfId="5479"/>
    <cellStyle name="Percent Hard" xfId="5480"/>
    <cellStyle name="PercentSales" xfId="5481"/>
    <cellStyle name="PSChar" xfId="84"/>
    <cellStyle name="PSChar 10" xfId="5482"/>
    <cellStyle name="PSChar 11" xfId="5483"/>
    <cellStyle name="PSChar 12" xfId="5484"/>
    <cellStyle name="PSChar 13" xfId="5485"/>
    <cellStyle name="PSChar 14" xfId="5486"/>
    <cellStyle name="PSChar 15" xfId="5487"/>
    <cellStyle name="PSChar 16" xfId="5488"/>
    <cellStyle name="PSChar 2" xfId="5489"/>
    <cellStyle name="PSChar 2 2" xfId="5490"/>
    <cellStyle name="PSChar 2 2 2" xfId="5491"/>
    <cellStyle name="PSChar 2 3" xfId="5492"/>
    <cellStyle name="PSChar 3" xfId="5493"/>
    <cellStyle name="PSChar 3 2" xfId="5494"/>
    <cellStyle name="PSChar 3 3" xfId="5495"/>
    <cellStyle name="PSChar 4" xfId="5496"/>
    <cellStyle name="PSChar 4 2" xfId="5497"/>
    <cellStyle name="PSChar 5" xfId="5498"/>
    <cellStyle name="PSChar 5 2" xfId="5499"/>
    <cellStyle name="PSChar 5 3" xfId="5500"/>
    <cellStyle name="PSChar 5 3 2" xfId="5501"/>
    <cellStyle name="PSChar 6" xfId="5502"/>
    <cellStyle name="PSChar 6 2" xfId="5503"/>
    <cellStyle name="PSChar 7" xfId="5504"/>
    <cellStyle name="PSChar 7 2" xfId="5505"/>
    <cellStyle name="PSChar 8" xfId="5506"/>
    <cellStyle name="PSChar 8 2" xfId="5507"/>
    <cellStyle name="PSChar 9" xfId="5508"/>
    <cellStyle name="PSChar 9 2" xfId="5509"/>
    <cellStyle name="PSDate" xfId="85"/>
    <cellStyle name="PSDate 10" xfId="5510"/>
    <cellStyle name="PSDate 11" xfId="5511"/>
    <cellStyle name="PSDate 12" xfId="5512"/>
    <cellStyle name="PSDate 13" xfId="5513"/>
    <cellStyle name="PSDate 14" xfId="5514"/>
    <cellStyle name="PSDate 15" xfId="5515"/>
    <cellStyle name="PSDate 16" xfId="5516"/>
    <cellStyle name="PSDate 2" xfId="5517"/>
    <cellStyle name="PSDate 2 2" xfId="5518"/>
    <cellStyle name="PSDate 2 2 2" xfId="5519"/>
    <cellStyle name="PSDate 2 3" xfId="5520"/>
    <cellStyle name="PSDate 2 4" xfId="5521"/>
    <cellStyle name="PSDate 3" xfId="5522"/>
    <cellStyle name="PSDate 3 2" xfId="5523"/>
    <cellStyle name="PSDate 4" xfId="5524"/>
    <cellStyle name="PSDate 4 2" xfId="5525"/>
    <cellStyle name="PSDate 5" xfId="5526"/>
    <cellStyle name="PSDate 5 2" xfId="5527"/>
    <cellStyle name="PSDate 5 3" xfId="5528"/>
    <cellStyle name="PSDate 5 3 2" xfId="5529"/>
    <cellStyle name="PSDate 6" xfId="5530"/>
    <cellStyle name="PSDate 6 2" xfId="5531"/>
    <cellStyle name="PSDate 7" xfId="5532"/>
    <cellStyle name="PSDate 8" xfId="5533"/>
    <cellStyle name="PSDate 8 2" xfId="5534"/>
    <cellStyle name="PSDate 9" xfId="5535"/>
    <cellStyle name="PSDec" xfId="86"/>
    <cellStyle name="PSDec 10" xfId="5536"/>
    <cellStyle name="PSDec 11" xfId="5537"/>
    <cellStyle name="PSDec 12" xfId="5538"/>
    <cellStyle name="PSDec 13" xfId="5539"/>
    <cellStyle name="PSDec 14" xfId="5540"/>
    <cellStyle name="PSDec 15" xfId="5541"/>
    <cellStyle name="PSDec 16" xfId="5542"/>
    <cellStyle name="PSDec 2" xfId="5543"/>
    <cellStyle name="PSDec 2 2" xfId="5544"/>
    <cellStyle name="PSDec 2 2 2" xfId="5545"/>
    <cellStyle name="PSDec 2 3" xfId="5546"/>
    <cellStyle name="PSDec 3" xfId="5547"/>
    <cellStyle name="PSDec 3 2" xfId="5548"/>
    <cellStyle name="PSDec 3 3" xfId="5549"/>
    <cellStyle name="PSDec 4" xfId="5550"/>
    <cellStyle name="PSDec 4 2" xfId="5551"/>
    <cellStyle name="PSDec 5" xfId="5552"/>
    <cellStyle name="PSDec 5 2" xfId="5553"/>
    <cellStyle name="PSDec 5 3" xfId="5554"/>
    <cellStyle name="PSDec 5 3 2" xfId="5555"/>
    <cellStyle name="PSDec 6" xfId="5556"/>
    <cellStyle name="PSDec 6 2" xfId="5557"/>
    <cellStyle name="PSDec 7" xfId="5558"/>
    <cellStyle name="PSDec 7 2" xfId="5559"/>
    <cellStyle name="PSDec 8" xfId="5560"/>
    <cellStyle name="PSDec 8 2" xfId="5561"/>
    <cellStyle name="PSDec 9" xfId="5562"/>
    <cellStyle name="PSDec 9 2" xfId="5563"/>
    <cellStyle name="PSdesc" xfId="5564"/>
    <cellStyle name="PSdesc 2" xfId="5565"/>
    <cellStyle name="PSHeading" xfId="87"/>
    <cellStyle name="PSHeading 10" xfId="5566"/>
    <cellStyle name="PSHeading 11" xfId="5567"/>
    <cellStyle name="PSHeading 12" xfId="5568"/>
    <cellStyle name="PSHeading 13" xfId="5569"/>
    <cellStyle name="PSHeading 14" xfId="5570"/>
    <cellStyle name="PSHeading 15" xfId="5571"/>
    <cellStyle name="PSHeading 16" xfId="5572"/>
    <cellStyle name="PSHeading 2" xfId="5573"/>
    <cellStyle name="PSHeading 2 2" xfId="5574"/>
    <cellStyle name="PSHeading 2 2 2" xfId="5575"/>
    <cellStyle name="PSHeading 2 2 3" xfId="5576"/>
    <cellStyle name="PSHeading 2 2 3 2" xfId="5577"/>
    <cellStyle name="PSHeading 2 3" xfId="5578"/>
    <cellStyle name="PSHeading 2 4" xfId="5579"/>
    <cellStyle name="PSHeading 2_108 Summary" xfId="5580"/>
    <cellStyle name="PSHeading 3" xfId="5581"/>
    <cellStyle name="PSHeading 3 2" xfId="5582"/>
    <cellStyle name="PSHeading 3 3" xfId="5583"/>
    <cellStyle name="PSHeading 3 3 2" xfId="5584"/>
    <cellStyle name="PSHeading 3_108 Summary" xfId="5585"/>
    <cellStyle name="PSHeading 4" xfId="5586"/>
    <cellStyle name="PSHeading 4 2" xfId="5587"/>
    <cellStyle name="PSHeading 5" xfId="5588"/>
    <cellStyle name="PSHeading 5 2" xfId="5589"/>
    <cellStyle name="PSHeading 6" xfId="5590"/>
    <cellStyle name="PSHeading 6 2" xfId="5591"/>
    <cellStyle name="PSHeading 7" xfId="5592"/>
    <cellStyle name="PSHeading 7 2" xfId="5593"/>
    <cellStyle name="PSHeading 8" xfId="5594"/>
    <cellStyle name="PSHeading 9" xfId="5595"/>
    <cellStyle name="PSHeading_101 check" xfId="5596"/>
    <cellStyle name="PSInt" xfId="5597"/>
    <cellStyle name="PSInt 10" xfId="5598"/>
    <cellStyle name="PSInt 11" xfId="5599"/>
    <cellStyle name="PSInt 12" xfId="5600"/>
    <cellStyle name="PSInt 13" xfId="5601"/>
    <cellStyle name="PSInt 14" xfId="5602"/>
    <cellStyle name="PSInt 15" xfId="5603"/>
    <cellStyle name="PSInt 16" xfId="5604"/>
    <cellStyle name="PSInt 2" xfId="5605"/>
    <cellStyle name="PSInt 2 2" xfId="5606"/>
    <cellStyle name="PSInt 2 2 2" xfId="5607"/>
    <cellStyle name="PSInt 2 3" xfId="5608"/>
    <cellStyle name="PSInt 2 4" xfId="5609"/>
    <cellStyle name="PSInt 3" xfId="5610"/>
    <cellStyle name="PSInt 3 2" xfId="5611"/>
    <cellStyle name="PSInt 4" xfId="5612"/>
    <cellStyle name="PSInt 4 2" xfId="5613"/>
    <cellStyle name="PSInt 5" xfId="5614"/>
    <cellStyle name="PSInt 5 2" xfId="5615"/>
    <cellStyle name="PSInt 5 3" xfId="5616"/>
    <cellStyle name="PSInt 5 3 2" xfId="5617"/>
    <cellStyle name="PSInt 6" xfId="5618"/>
    <cellStyle name="PSInt 6 2" xfId="5619"/>
    <cellStyle name="PSInt 7" xfId="5620"/>
    <cellStyle name="PSInt 7 2" xfId="5621"/>
    <cellStyle name="PSInt 8" xfId="5622"/>
    <cellStyle name="PSInt 8 2" xfId="5623"/>
    <cellStyle name="PSInt 9" xfId="5624"/>
    <cellStyle name="PSInt 9 2" xfId="5625"/>
    <cellStyle name="PSSpacer" xfId="5626"/>
    <cellStyle name="PSSpacer 10" xfId="5627"/>
    <cellStyle name="PSSpacer 11" xfId="5628"/>
    <cellStyle name="PSSpacer 12" xfId="5629"/>
    <cellStyle name="PSSpacer 13" xfId="5630"/>
    <cellStyle name="PSSpacer 14" xfId="5631"/>
    <cellStyle name="PSSpacer 15" xfId="5632"/>
    <cellStyle name="PSSpacer 2" xfId="5633"/>
    <cellStyle name="PSSpacer 2 2" xfId="5634"/>
    <cellStyle name="PSSpacer 2 3" xfId="5635"/>
    <cellStyle name="PSSpacer 2 4" xfId="5636"/>
    <cellStyle name="PSSpacer 3" xfId="5637"/>
    <cellStyle name="PSSpacer 3 2" xfId="5638"/>
    <cellStyle name="PSSpacer 4" xfId="5639"/>
    <cellStyle name="PSSpacer 4 2" xfId="5640"/>
    <cellStyle name="PSSpacer 5" xfId="5641"/>
    <cellStyle name="PSSpacer 5 2" xfId="5642"/>
    <cellStyle name="PSSpacer 5 3" xfId="5643"/>
    <cellStyle name="PSSpacer 5 3 2" xfId="5644"/>
    <cellStyle name="PSSpacer 6" xfId="5645"/>
    <cellStyle name="PSSpacer 6 2" xfId="5646"/>
    <cellStyle name="PSSpacer 7" xfId="5647"/>
    <cellStyle name="PSSpacer 7 2" xfId="5648"/>
    <cellStyle name="PSSpacer 8" xfId="5649"/>
    <cellStyle name="PSSpacer 8 2" xfId="5650"/>
    <cellStyle name="PSSpacer 9" xfId="5651"/>
    <cellStyle name="PStest" xfId="5652"/>
    <cellStyle name="PStest 2" xfId="5653"/>
    <cellStyle name="R00A" xfId="5654"/>
    <cellStyle name="R00B" xfId="5655"/>
    <cellStyle name="R00L" xfId="5656"/>
    <cellStyle name="R01A" xfId="5657"/>
    <cellStyle name="R01B" xfId="5658"/>
    <cellStyle name="R01H" xfId="5659"/>
    <cellStyle name="R01L" xfId="5660"/>
    <cellStyle name="R02A" xfId="5661"/>
    <cellStyle name="R02B" xfId="5662"/>
    <cellStyle name="R02B 2" xfId="5663"/>
    <cellStyle name="R02H" xfId="5664"/>
    <cellStyle name="R02L" xfId="5665"/>
    <cellStyle name="R03A" xfId="5666"/>
    <cellStyle name="R03B" xfId="5667"/>
    <cellStyle name="R03B 2" xfId="5668"/>
    <cellStyle name="R03H" xfId="5669"/>
    <cellStyle name="R03L" xfId="5670"/>
    <cellStyle name="R04A" xfId="5671"/>
    <cellStyle name="R04B" xfId="5672"/>
    <cellStyle name="R04B 2" xfId="5673"/>
    <cellStyle name="R04H" xfId="5674"/>
    <cellStyle name="R04L" xfId="5675"/>
    <cellStyle name="R05A" xfId="5676"/>
    <cellStyle name="R05B" xfId="5677"/>
    <cellStyle name="R05B 2" xfId="5678"/>
    <cellStyle name="R05H" xfId="5679"/>
    <cellStyle name="R05L" xfId="5680"/>
    <cellStyle name="R05L 2" xfId="5681"/>
    <cellStyle name="R06A" xfId="5682"/>
    <cellStyle name="R06B" xfId="5683"/>
    <cellStyle name="R06B 2" xfId="5684"/>
    <cellStyle name="R06H" xfId="5685"/>
    <cellStyle name="R06L" xfId="5686"/>
    <cellStyle name="R07A" xfId="5687"/>
    <cellStyle name="R07B" xfId="5688"/>
    <cellStyle name="R07B 2" xfId="5689"/>
    <cellStyle name="R07H" xfId="5690"/>
    <cellStyle name="R07L" xfId="5691"/>
    <cellStyle name="Red font" xfId="5692"/>
    <cellStyle name="Relative" xfId="5693"/>
    <cellStyle name="ReportTitlePrompt" xfId="88"/>
    <cellStyle name="ReportTitleValue" xfId="89"/>
    <cellStyle name="Reset  - Style4" xfId="90"/>
    <cellStyle name="RowAcctAbovePrompt" xfId="91"/>
    <cellStyle name="RowAcctSOBAbovePrompt" xfId="92"/>
    <cellStyle name="RowAcctSOBValue" xfId="93"/>
    <cellStyle name="RowAcctValue" xfId="94"/>
    <cellStyle name="RowAttrAbovePrompt" xfId="95"/>
    <cellStyle name="RowAttrValue" xfId="96"/>
    <cellStyle name="RowColSetAbovePrompt" xfId="97"/>
    <cellStyle name="RowColSetLeftPrompt" xfId="98"/>
    <cellStyle name="RowColSetValue" xfId="99"/>
    <cellStyle name="RowLeftPrompt" xfId="100"/>
    <cellStyle name="SampleUsingFormatMask" xfId="101"/>
    <cellStyle name="SampleWithNoFormatMask" xfId="102"/>
    <cellStyle name="Shaded" xfId="5694"/>
    <cellStyle name="Short Date" xfId="5695"/>
    <cellStyle name="SMALLF" xfId="5696"/>
    <cellStyle name="Standard_Anpassen der Amortisation" xfId="5697"/>
    <cellStyle name="STYL5 - Style5" xfId="103"/>
    <cellStyle name="STYL6 - Style6" xfId="104"/>
    <cellStyle name="Style 1" xfId="5698"/>
    <cellStyle name="Style 1 10" xfId="5699"/>
    <cellStyle name="Style 1 10 2" xfId="5700"/>
    <cellStyle name="Style 1 10 2 2" xfId="5701"/>
    <cellStyle name="Style 1 10 3" xfId="5702"/>
    <cellStyle name="Style 1 10 3 2" xfId="5703"/>
    <cellStyle name="Style 1 10 4" xfId="5704"/>
    <cellStyle name="Style 1 11" xfId="5705"/>
    <cellStyle name="Style 1 11 2" xfId="5706"/>
    <cellStyle name="Style 1 11 2 2" xfId="5707"/>
    <cellStyle name="Style 1 11 3" xfId="5708"/>
    <cellStyle name="Style 1 11 3 2" xfId="5709"/>
    <cellStyle name="Style 1 11 4" xfId="5710"/>
    <cellStyle name="Style 1 12" xfId="5711"/>
    <cellStyle name="Style 1 12 2" xfId="5712"/>
    <cellStyle name="Style 1 12 2 2" xfId="5713"/>
    <cellStyle name="Style 1 12 3" xfId="5714"/>
    <cellStyle name="Style 1 12 3 2" xfId="5715"/>
    <cellStyle name="Style 1 12 4" xfId="5716"/>
    <cellStyle name="Style 1 13" xfId="5717"/>
    <cellStyle name="Style 1 13 2" xfId="5718"/>
    <cellStyle name="Style 1 13 2 2" xfId="5719"/>
    <cellStyle name="Style 1 13 3" xfId="5720"/>
    <cellStyle name="Style 1 13 3 2" xfId="5721"/>
    <cellStyle name="Style 1 13 4" xfId="5722"/>
    <cellStyle name="Style 1 14" xfId="5723"/>
    <cellStyle name="Style 1 14 2" xfId="5724"/>
    <cellStyle name="Style 1 14 2 2" xfId="5725"/>
    <cellStyle name="Style 1 14 3" xfId="5726"/>
    <cellStyle name="Style 1 14 3 2" xfId="5727"/>
    <cellStyle name="Style 1 14 4" xfId="5728"/>
    <cellStyle name="Style 1 15" xfId="5729"/>
    <cellStyle name="Style 1 15 2" xfId="5730"/>
    <cellStyle name="Style 1 15 2 2" xfId="5731"/>
    <cellStyle name="Style 1 15 3" xfId="5732"/>
    <cellStyle name="Style 1 15 3 2" xfId="5733"/>
    <cellStyle name="Style 1 15 4" xfId="5734"/>
    <cellStyle name="Style 1 16" xfId="5735"/>
    <cellStyle name="Style 1 16 2" xfId="5736"/>
    <cellStyle name="Style 1 16 2 2" xfId="5737"/>
    <cellStyle name="Style 1 16 3" xfId="5738"/>
    <cellStyle name="Style 1 16 3 2" xfId="5739"/>
    <cellStyle name="Style 1 16 4" xfId="5740"/>
    <cellStyle name="Style 1 17" xfId="5741"/>
    <cellStyle name="Style 1 17 2" xfId="5742"/>
    <cellStyle name="Style 1 17 2 2" xfId="5743"/>
    <cellStyle name="Style 1 17 3" xfId="5744"/>
    <cellStyle name="Style 1 17 3 2" xfId="5745"/>
    <cellStyle name="Style 1 17 4" xfId="5746"/>
    <cellStyle name="Style 1 18" xfId="5747"/>
    <cellStyle name="Style 1 18 2" xfId="5748"/>
    <cellStyle name="Style 1 18 2 2" xfId="5749"/>
    <cellStyle name="Style 1 18 3" xfId="5750"/>
    <cellStyle name="Style 1 18 3 2" xfId="5751"/>
    <cellStyle name="Style 1 18 4" xfId="5752"/>
    <cellStyle name="Style 1 19" xfId="5753"/>
    <cellStyle name="Style 1 19 2" xfId="5754"/>
    <cellStyle name="Style 1 19 2 2" xfId="5755"/>
    <cellStyle name="Style 1 19 3" xfId="5756"/>
    <cellStyle name="Style 1 19 3 2" xfId="5757"/>
    <cellStyle name="Style 1 19 4" xfId="5758"/>
    <cellStyle name="Style 1 2" xfId="5759"/>
    <cellStyle name="Style 1 2 10" xfId="5760"/>
    <cellStyle name="Style 1 2 10 2" xfId="5761"/>
    <cellStyle name="Style 1 2 10 2 2" xfId="5762"/>
    <cellStyle name="Style 1 2 10 3" xfId="5763"/>
    <cellStyle name="Style 1 2 10 3 2" xfId="5764"/>
    <cellStyle name="Style 1 2 10 4" xfId="5765"/>
    <cellStyle name="Style 1 2 11" xfId="5766"/>
    <cellStyle name="Style 1 2 11 2" xfId="5767"/>
    <cellStyle name="Style 1 2 11 2 2" xfId="5768"/>
    <cellStyle name="Style 1 2 11 3" xfId="5769"/>
    <cellStyle name="Style 1 2 11 3 2" xfId="5770"/>
    <cellStyle name="Style 1 2 11 4" xfId="5771"/>
    <cellStyle name="Style 1 2 12" xfId="5772"/>
    <cellStyle name="Style 1 2 12 2" xfId="5773"/>
    <cellStyle name="Style 1 2 12 2 2" xfId="5774"/>
    <cellStyle name="Style 1 2 12 3" xfId="5775"/>
    <cellStyle name="Style 1 2 12 3 2" xfId="5776"/>
    <cellStyle name="Style 1 2 12 4" xfId="5777"/>
    <cellStyle name="Style 1 2 13" xfId="5778"/>
    <cellStyle name="Style 1 2 13 2" xfId="5779"/>
    <cellStyle name="Style 1 2 13 2 2" xfId="5780"/>
    <cellStyle name="Style 1 2 13 3" xfId="5781"/>
    <cellStyle name="Style 1 2 13 3 2" xfId="5782"/>
    <cellStyle name="Style 1 2 13 4" xfId="5783"/>
    <cellStyle name="Style 1 2 14" xfId="5784"/>
    <cellStyle name="Style 1 2 14 2" xfId="5785"/>
    <cellStyle name="Style 1 2 14 2 2" xfId="5786"/>
    <cellStyle name="Style 1 2 14 3" xfId="5787"/>
    <cellStyle name="Style 1 2 14 3 2" xfId="5788"/>
    <cellStyle name="Style 1 2 14 4" xfId="5789"/>
    <cellStyle name="Style 1 2 15" xfId="5790"/>
    <cellStyle name="Style 1 2 15 2" xfId="5791"/>
    <cellStyle name="Style 1 2 15 2 2" xfId="5792"/>
    <cellStyle name="Style 1 2 15 3" xfId="5793"/>
    <cellStyle name="Style 1 2 15 3 2" xfId="5794"/>
    <cellStyle name="Style 1 2 15 4" xfId="5795"/>
    <cellStyle name="Style 1 2 16" xfId="5796"/>
    <cellStyle name="Style 1 2 16 2" xfId="5797"/>
    <cellStyle name="Style 1 2 16 2 2" xfId="5798"/>
    <cellStyle name="Style 1 2 16 3" xfId="5799"/>
    <cellStyle name="Style 1 2 16 3 2" xfId="5800"/>
    <cellStyle name="Style 1 2 16 4" xfId="5801"/>
    <cellStyle name="Style 1 2 17" xfId="5802"/>
    <cellStyle name="Style 1 2 17 2" xfId="5803"/>
    <cellStyle name="Style 1 2 18" xfId="5804"/>
    <cellStyle name="Style 1 2 18 2" xfId="5805"/>
    <cellStyle name="Style 1 2 19" xfId="5806"/>
    <cellStyle name="Style 1 2 19 2" xfId="5807"/>
    <cellStyle name="Style 1 2 2" xfId="5808"/>
    <cellStyle name="Style 1 2 2 2" xfId="5809"/>
    <cellStyle name="Style 1 2 2 2 2" xfId="5810"/>
    <cellStyle name="Style 1 2 2 3" xfId="5811"/>
    <cellStyle name="Style 1 2 2 3 2" xfId="5812"/>
    <cellStyle name="Style 1 2 2 4" xfId="5813"/>
    <cellStyle name="Style 1 2 20" xfId="5814"/>
    <cellStyle name="Style 1 2 3" xfId="5815"/>
    <cellStyle name="Style 1 2 3 2" xfId="5816"/>
    <cellStyle name="Style 1 2 3 2 2" xfId="5817"/>
    <cellStyle name="Style 1 2 3 3" xfId="5818"/>
    <cellStyle name="Style 1 2 3 3 2" xfId="5819"/>
    <cellStyle name="Style 1 2 3 4" xfId="5820"/>
    <cellStyle name="Style 1 2 4" xfId="5821"/>
    <cellStyle name="Style 1 2 4 2" xfId="5822"/>
    <cellStyle name="Style 1 2 4 2 2" xfId="5823"/>
    <cellStyle name="Style 1 2 4 3" xfId="5824"/>
    <cellStyle name="Style 1 2 4 3 2" xfId="5825"/>
    <cellStyle name="Style 1 2 4 4" xfId="5826"/>
    <cellStyle name="Style 1 2 5" xfId="5827"/>
    <cellStyle name="Style 1 2 5 2" xfId="5828"/>
    <cellStyle name="Style 1 2 5 2 2" xfId="5829"/>
    <cellStyle name="Style 1 2 5 3" xfId="5830"/>
    <cellStyle name="Style 1 2 5 3 2" xfId="5831"/>
    <cellStyle name="Style 1 2 5 4" xfId="5832"/>
    <cellStyle name="Style 1 2 6" xfId="5833"/>
    <cellStyle name="Style 1 2 6 2" xfId="5834"/>
    <cellStyle name="Style 1 2 6 2 2" xfId="5835"/>
    <cellStyle name="Style 1 2 6 3" xfId="5836"/>
    <cellStyle name="Style 1 2 6 3 2" xfId="5837"/>
    <cellStyle name="Style 1 2 6 4" xfId="5838"/>
    <cellStyle name="Style 1 2 7" xfId="5839"/>
    <cellStyle name="Style 1 2 7 2" xfId="5840"/>
    <cellStyle name="Style 1 2 7 2 2" xfId="5841"/>
    <cellStyle name="Style 1 2 7 3" xfId="5842"/>
    <cellStyle name="Style 1 2 7 3 2" xfId="5843"/>
    <cellStyle name="Style 1 2 7 4" xfId="5844"/>
    <cellStyle name="Style 1 2 8" xfId="5845"/>
    <cellStyle name="Style 1 2 8 2" xfId="5846"/>
    <cellStyle name="Style 1 2 8 2 2" xfId="5847"/>
    <cellStyle name="Style 1 2 8 3" xfId="5848"/>
    <cellStyle name="Style 1 2 8 3 2" xfId="5849"/>
    <cellStyle name="Style 1 2 8 4" xfId="5850"/>
    <cellStyle name="Style 1 2 9" xfId="5851"/>
    <cellStyle name="Style 1 2 9 2" xfId="5852"/>
    <cellStyle name="Style 1 2 9 2 2" xfId="5853"/>
    <cellStyle name="Style 1 2 9 3" xfId="5854"/>
    <cellStyle name="Style 1 2 9 3 2" xfId="5855"/>
    <cellStyle name="Style 1 2 9 4" xfId="5856"/>
    <cellStyle name="Style 1 20" xfId="5857"/>
    <cellStyle name="Style 1 20 2" xfId="5858"/>
    <cellStyle name="Style 1 20 2 2" xfId="5859"/>
    <cellStyle name="Style 1 20 3" xfId="5860"/>
    <cellStyle name="Style 1 20 3 2" xfId="5861"/>
    <cellStyle name="Style 1 20 4" xfId="5862"/>
    <cellStyle name="Style 1 21" xfId="5863"/>
    <cellStyle name="Style 1 21 2" xfId="5864"/>
    <cellStyle name="Style 1 21 2 2" xfId="5865"/>
    <cellStyle name="Style 1 21 3" xfId="5866"/>
    <cellStyle name="Style 1 21 3 2" xfId="5867"/>
    <cellStyle name="Style 1 21 4" xfId="5868"/>
    <cellStyle name="Style 1 22" xfId="5869"/>
    <cellStyle name="Style 1 22 2" xfId="5870"/>
    <cellStyle name="Style 1 22 2 2" xfId="5871"/>
    <cellStyle name="Style 1 22 3" xfId="5872"/>
    <cellStyle name="Style 1 22 3 2" xfId="5873"/>
    <cellStyle name="Style 1 22 4" xfId="5874"/>
    <cellStyle name="Style 1 23" xfId="5875"/>
    <cellStyle name="Style 1 23 2" xfId="5876"/>
    <cellStyle name="Style 1 23 2 2" xfId="5877"/>
    <cellStyle name="Style 1 23 3" xfId="5878"/>
    <cellStyle name="Style 1 23 3 2" xfId="5879"/>
    <cellStyle name="Style 1 23 4" xfId="5880"/>
    <cellStyle name="Style 1 24" xfId="5881"/>
    <cellStyle name="Style 1 24 2" xfId="5882"/>
    <cellStyle name="Style 1 24 2 2" xfId="5883"/>
    <cellStyle name="Style 1 24 3" xfId="5884"/>
    <cellStyle name="Style 1 24 3 2" xfId="5885"/>
    <cellStyle name="Style 1 24 4" xfId="5886"/>
    <cellStyle name="Style 1 25" xfId="5887"/>
    <cellStyle name="Style 1 25 2" xfId="5888"/>
    <cellStyle name="Style 1 25 2 2" xfId="5889"/>
    <cellStyle name="Style 1 25 3" xfId="5890"/>
    <cellStyle name="Style 1 25 3 2" xfId="5891"/>
    <cellStyle name="Style 1 25 4" xfId="5892"/>
    <cellStyle name="Style 1 26" xfId="5893"/>
    <cellStyle name="Style 1 26 2" xfId="5894"/>
    <cellStyle name="Style 1 26 2 2" xfId="5895"/>
    <cellStyle name="Style 1 26 3" xfId="5896"/>
    <cellStyle name="Style 1 26 3 2" xfId="5897"/>
    <cellStyle name="Style 1 26 4" xfId="5898"/>
    <cellStyle name="Style 1 27" xfId="5899"/>
    <cellStyle name="Style 1 27 2" xfId="5900"/>
    <cellStyle name="Style 1 27 2 2" xfId="5901"/>
    <cellStyle name="Style 1 27 3" xfId="5902"/>
    <cellStyle name="Style 1 27 3 2" xfId="5903"/>
    <cellStyle name="Style 1 27 4" xfId="5904"/>
    <cellStyle name="Style 1 28" xfId="5905"/>
    <cellStyle name="Style 1 28 2" xfId="5906"/>
    <cellStyle name="Style 1 28 2 2" xfId="5907"/>
    <cellStyle name="Style 1 28 3" xfId="5908"/>
    <cellStyle name="Style 1 28 3 2" xfId="5909"/>
    <cellStyle name="Style 1 28 4" xfId="5910"/>
    <cellStyle name="Style 1 29" xfId="5911"/>
    <cellStyle name="Style 1 29 2" xfId="5912"/>
    <cellStyle name="Style 1 29 2 2" xfId="5913"/>
    <cellStyle name="Style 1 29 3" xfId="5914"/>
    <cellStyle name="Style 1 29 3 2" xfId="5915"/>
    <cellStyle name="Style 1 29 4" xfId="5916"/>
    <cellStyle name="Style 1 3" xfId="5917"/>
    <cellStyle name="Style 1 3 10" xfId="5918"/>
    <cellStyle name="Style 1 3 10 2" xfId="5919"/>
    <cellStyle name="Style 1 3 10 2 2" xfId="5920"/>
    <cellStyle name="Style 1 3 10 3" xfId="5921"/>
    <cellStyle name="Style 1 3 10 3 2" xfId="5922"/>
    <cellStyle name="Style 1 3 10 4" xfId="5923"/>
    <cellStyle name="Style 1 3 11" xfId="5924"/>
    <cellStyle name="Style 1 3 11 2" xfId="5925"/>
    <cellStyle name="Style 1 3 11 2 2" xfId="5926"/>
    <cellStyle name="Style 1 3 11 3" xfId="5927"/>
    <cellStyle name="Style 1 3 11 3 2" xfId="5928"/>
    <cellStyle name="Style 1 3 11 4" xfId="5929"/>
    <cellStyle name="Style 1 3 12" xfId="5930"/>
    <cellStyle name="Style 1 3 12 2" xfId="5931"/>
    <cellStyle name="Style 1 3 12 2 2" xfId="5932"/>
    <cellStyle name="Style 1 3 12 3" xfId="5933"/>
    <cellStyle name="Style 1 3 12 3 2" xfId="5934"/>
    <cellStyle name="Style 1 3 12 4" xfId="5935"/>
    <cellStyle name="Style 1 3 13" xfId="5936"/>
    <cellStyle name="Style 1 3 13 2" xfId="5937"/>
    <cellStyle name="Style 1 3 13 2 2" xfId="5938"/>
    <cellStyle name="Style 1 3 13 3" xfId="5939"/>
    <cellStyle name="Style 1 3 13 3 2" xfId="5940"/>
    <cellStyle name="Style 1 3 13 4" xfId="5941"/>
    <cellStyle name="Style 1 3 14" xfId="5942"/>
    <cellStyle name="Style 1 3 14 2" xfId="5943"/>
    <cellStyle name="Style 1 3 14 2 2" xfId="5944"/>
    <cellStyle name="Style 1 3 14 3" xfId="5945"/>
    <cellStyle name="Style 1 3 14 3 2" xfId="5946"/>
    <cellStyle name="Style 1 3 14 4" xfId="5947"/>
    <cellStyle name="Style 1 3 15" xfId="5948"/>
    <cellStyle name="Style 1 3 15 2" xfId="5949"/>
    <cellStyle name="Style 1 3 15 2 2" xfId="5950"/>
    <cellStyle name="Style 1 3 15 3" xfId="5951"/>
    <cellStyle name="Style 1 3 15 3 2" xfId="5952"/>
    <cellStyle name="Style 1 3 15 4" xfId="5953"/>
    <cellStyle name="Style 1 3 16" xfId="5954"/>
    <cellStyle name="Style 1 3 16 2" xfId="5955"/>
    <cellStyle name="Style 1 3 16 2 2" xfId="5956"/>
    <cellStyle name="Style 1 3 16 3" xfId="5957"/>
    <cellStyle name="Style 1 3 16 3 2" xfId="5958"/>
    <cellStyle name="Style 1 3 16 4" xfId="5959"/>
    <cellStyle name="Style 1 3 17" xfId="5960"/>
    <cellStyle name="Style 1 3 17 2" xfId="5961"/>
    <cellStyle name="Style 1 3 18" xfId="5962"/>
    <cellStyle name="Style 1 3 18 2" xfId="5963"/>
    <cellStyle name="Style 1 3 19" xfId="5964"/>
    <cellStyle name="Style 1 3 2" xfId="5965"/>
    <cellStyle name="Style 1 3 2 2" xfId="5966"/>
    <cellStyle name="Style 1 3 2 2 2" xfId="5967"/>
    <cellStyle name="Style 1 3 2 3" xfId="5968"/>
    <cellStyle name="Style 1 3 2 3 2" xfId="5969"/>
    <cellStyle name="Style 1 3 2 4" xfId="5970"/>
    <cellStyle name="Style 1 3 3" xfId="5971"/>
    <cellStyle name="Style 1 3 3 2" xfId="5972"/>
    <cellStyle name="Style 1 3 3 2 2" xfId="5973"/>
    <cellStyle name="Style 1 3 3 3" xfId="5974"/>
    <cellStyle name="Style 1 3 3 3 2" xfId="5975"/>
    <cellStyle name="Style 1 3 3 4" xfId="5976"/>
    <cellStyle name="Style 1 3 4" xfId="5977"/>
    <cellStyle name="Style 1 3 4 2" xfId="5978"/>
    <cellStyle name="Style 1 3 4 2 2" xfId="5979"/>
    <cellStyle name="Style 1 3 4 3" xfId="5980"/>
    <cellStyle name="Style 1 3 4 3 2" xfId="5981"/>
    <cellStyle name="Style 1 3 4 4" xfId="5982"/>
    <cellStyle name="Style 1 3 5" xfId="5983"/>
    <cellStyle name="Style 1 3 5 2" xfId="5984"/>
    <cellStyle name="Style 1 3 5 2 2" xfId="5985"/>
    <cellStyle name="Style 1 3 5 3" xfId="5986"/>
    <cellStyle name="Style 1 3 5 3 2" xfId="5987"/>
    <cellStyle name="Style 1 3 5 4" xfId="5988"/>
    <cellStyle name="Style 1 3 6" xfId="5989"/>
    <cellStyle name="Style 1 3 6 2" xfId="5990"/>
    <cellStyle name="Style 1 3 6 2 2" xfId="5991"/>
    <cellStyle name="Style 1 3 6 3" xfId="5992"/>
    <cellStyle name="Style 1 3 6 3 2" xfId="5993"/>
    <cellStyle name="Style 1 3 6 4" xfId="5994"/>
    <cellStyle name="Style 1 3 7" xfId="5995"/>
    <cellStyle name="Style 1 3 7 2" xfId="5996"/>
    <cellStyle name="Style 1 3 7 2 2" xfId="5997"/>
    <cellStyle name="Style 1 3 7 3" xfId="5998"/>
    <cellStyle name="Style 1 3 7 3 2" xfId="5999"/>
    <cellStyle name="Style 1 3 7 4" xfId="6000"/>
    <cellStyle name="Style 1 3 8" xfId="6001"/>
    <cellStyle name="Style 1 3 8 2" xfId="6002"/>
    <cellStyle name="Style 1 3 8 2 2" xfId="6003"/>
    <cellStyle name="Style 1 3 8 3" xfId="6004"/>
    <cellStyle name="Style 1 3 8 3 2" xfId="6005"/>
    <cellStyle name="Style 1 3 8 4" xfId="6006"/>
    <cellStyle name="Style 1 3 9" xfId="6007"/>
    <cellStyle name="Style 1 3 9 2" xfId="6008"/>
    <cellStyle name="Style 1 3 9 2 2" xfId="6009"/>
    <cellStyle name="Style 1 3 9 3" xfId="6010"/>
    <cellStyle name="Style 1 3 9 3 2" xfId="6011"/>
    <cellStyle name="Style 1 3 9 4" xfId="6012"/>
    <cellStyle name="Style 1 30" xfId="6013"/>
    <cellStyle name="Style 1 30 2" xfId="6014"/>
    <cellStyle name="Style 1 30 2 2" xfId="6015"/>
    <cellStyle name="Style 1 30 3" xfId="6016"/>
    <cellStyle name="Style 1 30 3 2" xfId="6017"/>
    <cellStyle name="Style 1 30 4" xfId="6018"/>
    <cellStyle name="Style 1 31" xfId="6019"/>
    <cellStyle name="Style 1 31 2" xfId="6020"/>
    <cellStyle name="Style 1 31 2 2" xfId="6021"/>
    <cellStyle name="Style 1 31 3" xfId="6022"/>
    <cellStyle name="Style 1 31 3 2" xfId="6023"/>
    <cellStyle name="Style 1 31 4" xfId="6024"/>
    <cellStyle name="Style 1 32" xfId="6025"/>
    <cellStyle name="Style 1 32 2" xfId="6026"/>
    <cellStyle name="Style 1 32 2 2" xfId="6027"/>
    <cellStyle name="Style 1 32 3" xfId="6028"/>
    <cellStyle name="Style 1 32 3 2" xfId="6029"/>
    <cellStyle name="Style 1 32 4" xfId="6030"/>
    <cellStyle name="Style 1 33" xfId="6031"/>
    <cellStyle name="Style 1 33 2" xfId="6032"/>
    <cellStyle name="Style 1 33 2 2" xfId="6033"/>
    <cellStyle name="Style 1 33 3" xfId="6034"/>
    <cellStyle name="Style 1 33 3 2" xfId="6035"/>
    <cellStyle name="Style 1 33 4" xfId="6036"/>
    <cellStyle name="Style 1 34" xfId="6037"/>
    <cellStyle name="Style 1 34 2" xfId="6038"/>
    <cellStyle name="Style 1 34 2 2" xfId="6039"/>
    <cellStyle name="Style 1 34 3" xfId="6040"/>
    <cellStyle name="Style 1 34 3 2" xfId="6041"/>
    <cellStyle name="Style 1 34 4" xfId="6042"/>
    <cellStyle name="Style 1 35" xfId="6043"/>
    <cellStyle name="Style 1 35 2" xfId="6044"/>
    <cellStyle name="Style 1 35 2 2" xfId="6045"/>
    <cellStyle name="Style 1 35 3" xfId="6046"/>
    <cellStyle name="Style 1 35 3 2" xfId="6047"/>
    <cellStyle name="Style 1 35 4" xfId="6048"/>
    <cellStyle name="Style 1 36" xfId="6049"/>
    <cellStyle name="Style 1 36 2" xfId="6050"/>
    <cellStyle name="Style 1 36 2 2" xfId="6051"/>
    <cellStyle name="Style 1 36 3" xfId="6052"/>
    <cellStyle name="Style 1 36 3 2" xfId="6053"/>
    <cellStyle name="Style 1 36 4" xfId="6054"/>
    <cellStyle name="Style 1 37" xfId="6055"/>
    <cellStyle name="Style 1 37 2" xfId="6056"/>
    <cellStyle name="Style 1 37 2 2" xfId="6057"/>
    <cellStyle name="Style 1 37 3" xfId="6058"/>
    <cellStyle name="Style 1 37 3 2" xfId="6059"/>
    <cellStyle name="Style 1 37 4" xfId="6060"/>
    <cellStyle name="Style 1 38" xfId="6061"/>
    <cellStyle name="Style 1 38 2" xfId="6062"/>
    <cellStyle name="Style 1 38 2 2" xfId="6063"/>
    <cellStyle name="Style 1 38 3" xfId="6064"/>
    <cellStyle name="Style 1 38 3 2" xfId="6065"/>
    <cellStyle name="Style 1 38 4" xfId="6066"/>
    <cellStyle name="Style 1 39" xfId="6067"/>
    <cellStyle name="Style 1 39 2" xfId="6068"/>
    <cellStyle name="Style 1 39 2 2" xfId="6069"/>
    <cellStyle name="Style 1 39 3" xfId="6070"/>
    <cellStyle name="Style 1 39 3 2" xfId="6071"/>
    <cellStyle name="Style 1 39 4" xfId="6072"/>
    <cellStyle name="Style 1 4" xfId="6073"/>
    <cellStyle name="Style 1 4 10" xfId="6074"/>
    <cellStyle name="Style 1 4 10 2" xfId="6075"/>
    <cellStyle name="Style 1 4 10 2 2" xfId="6076"/>
    <cellStyle name="Style 1 4 10 3" xfId="6077"/>
    <cellStyle name="Style 1 4 10 3 2" xfId="6078"/>
    <cellStyle name="Style 1 4 10 4" xfId="6079"/>
    <cellStyle name="Style 1 4 11" xfId="6080"/>
    <cellStyle name="Style 1 4 11 2" xfId="6081"/>
    <cellStyle name="Style 1 4 11 2 2" xfId="6082"/>
    <cellStyle name="Style 1 4 11 3" xfId="6083"/>
    <cellStyle name="Style 1 4 11 3 2" xfId="6084"/>
    <cellStyle name="Style 1 4 11 4" xfId="6085"/>
    <cellStyle name="Style 1 4 12" xfId="6086"/>
    <cellStyle name="Style 1 4 12 2" xfId="6087"/>
    <cellStyle name="Style 1 4 12 2 2" xfId="6088"/>
    <cellStyle name="Style 1 4 12 3" xfId="6089"/>
    <cellStyle name="Style 1 4 12 3 2" xfId="6090"/>
    <cellStyle name="Style 1 4 12 4" xfId="6091"/>
    <cellStyle name="Style 1 4 13" xfId="6092"/>
    <cellStyle name="Style 1 4 13 2" xfId="6093"/>
    <cellStyle name="Style 1 4 13 2 2" xfId="6094"/>
    <cellStyle name="Style 1 4 13 3" xfId="6095"/>
    <cellStyle name="Style 1 4 13 3 2" xfId="6096"/>
    <cellStyle name="Style 1 4 13 4" xfId="6097"/>
    <cellStyle name="Style 1 4 14" xfId="6098"/>
    <cellStyle name="Style 1 4 14 2" xfId="6099"/>
    <cellStyle name="Style 1 4 14 2 2" xfId="6100"/>
    <cellStyle name="Style 1 4 14 3" xfId="6101"/>
    <cellStyle name="Style 1 4 14 3 2" xfId="6102"/>
    <cellStyle name="Style 1 4 14 4" xfId="6103"/>
    <cellStyle name="Style 1 4 15" xfId="6104"/>
    <cellStyle name="Style 1 4 15 2" xfId="6105"/>
    <cellStyle name="Style 1 4 15 2 2" xfId="6106"/>
    <cellStyle name="Style 1 4 15 3" xfId="6107"/>
    <cellStyle name="Style 1 4 15 3 2" xfId="6108"/>
    <cellStyle name="Style 1 4 15 4" xfId="6109"/>
    <cellStyle name="Style 1 4 16" xfId="6110"/>
    <cellStyle name="Style 1 4 16 2" xfId="6111"/>
    <cellStyle name="Style 1 4 16 2 2" xfId="6112"/>
    <cellStyle name="Style 1 4 16 3" xfId="6113"/>
    <cellStyle name="Style 1 4 16 3 2" xfId="6114"/>
    <cellStyle name="Style 1 4 16 4" xfId="6115"/>
    <cellStyle name="Style 1 4 17" xfId="6116"/>
    <cellStyle name="Style 1 4 17 2" xfId="6117"/>
    <cellStyle name="Style 1 4 18" xfId="6118"/>
    <cellStyle name="Style 1 4 18 2" xfId="6119"/>
    <cellStyle name="Style 1 4 19" xfId="6120"/>
    <cellStyle name="Style 1 4 2" xfId="6121"/>
    <cellStyle name="Style 1 4 2 2" xfId="6122"/>
    <cellStyle name="Style 1 4 2 2 2" xfId="6123"/>
    <cellStyle name="Style 1 4 2 3" xfId="6124"/>
    <cellStyle name="Style 1 4 2 3 2" xfId="6125"/>
    <cellStyle name="Style 1 4 2 4" xfId="6126"/>
    <cellStyle name="Style 1 4 3" xfId="6127"/>
    <cellStyle name="Style 1 4 3 2" xfId="6128"/>
    <cellStyle name="Style 1 4 3 2 2" xfId="6129"/>
    <cellStyle name="Style 1 4 3 3" xfId="6130"/>
    <cellStyle name="Style 1 4 3 3 2" xfId="6131"/>
    <cellStyle name="Style 1 4 3 4" xfId="6132"/>
    <cellStyle name="Style 1 4 4" xfId="6133"/>
    <cellStyle name="Style 1 4 4 2" xfId="6134"/>
    <cellStyle name="Style 1 4 4 2 2" xfId="6135"/>
    <cellStyle name="Style 1 4 4 3" xfId="6136"/>
    <cellStyle name="Style 1 4 4 3 2" xfId="6137"/>
    <cellStyle name="Style 1 4 4 4" xfId="6138"/>
    <cellStyle name="Style 1 4 5" xfId="6139"/>
    <cellStyle name="Style 1 4 5 2" xfId="6140"/>
    <cellStyle name="Style 1 4 5 2 2" xfId="6141"/>
    <cellStyle name="Style 1 4 5 3" xfId="6142"/>
    <cellStyle name="Style 1 4 5 3 2" xfId="6143"/>
    <cellStyle name="Style 1 4 5 4" xfId="6144"/>
    <cellStyle name="Style 1 4 6" xfId="6145"/>
    <cellStyle name="Style 1 4 6 2" xfId="6146"/>
    <cellStyle name="Style 1 4 6 2 2" xfId="6147"/>
    <cellStyle name="Style 1 4 6 3" xfId="6148"/>
    <cellStyle name="Style 1 4 6 3 2" xfId="6149"/>
    <cellStyle name="Style 1 4 6 4" xfId="6150"/>
    <cellStyle name="Style 1 4 7" xfId="6151"/>
    <cellStyle name="Style 1 4 7 2" xfId="6152"/>
    <cellStyle name="Style 1 4 7 2 2" xfId="6153"/>
    <cellStyle name="Style 1 4 7 3" xfId="6154"/>
    <cellStyle name="Style 1 4 7 3 2" xfId="6155"/>
    <cellStyle name="Style 1 4 7 4" xfId="6156"/>
    <cellStyle name="Style 1 4 8" xfId="6157"/>
    <cellStyle name="Style 1 4 8 2" xfId="6158"/>
    <cellStyle name="Style 1 4 8 2 2" xfId="6159"/>
    <cellStyle name="Style 1 4 8 3" xfId="6160"/>
    <cellStyle name="Style 1 4 8 3 2" xfId="6161"/>
    <cellStyle name="Style 1 4 8 4" xfId="6162"/>
    <cellStyle name="Style 1 4 9" xfId="6163"/>
    <cellStyle name="Style 1 4 9 2" xfId="6164"/>
    <cellStyle name="Style 1 4 9 2 2" xfId="6165"/>
    <cellStyle name="Style 1 4 9 3" xfId="6166"/>
    <cellStyle name="Style 1 4 9 3 2" xfId="6167"/>
    <cellStyle name="Style 1 4 9 4" xfId="6168"/>
    <cellStyle name="Style 1 40" xfId="6169"/>
    <cellStyle name="Style 1 40 2" xfId="6170"/>
    <cellStyle name="Style 1 40 2 2" xfId="6171"/>
    <cellStyle name="Style 1 40 3" xfId="6172"/>
    <cellStyle name="Style 1 40 3 2" xfId="6173"/>
    <cellStyle name="Style 1 40 4" xfId="6174"/>
    <cellStyle name="Style 1 41" xfId="6175"/>
    <cellStyle name="Style 1 41 2" xfId="6176"/>
    <cellStyle name="Style 1 41 2 2" xfId="6177"/>
    <cellStyle name="Style 1 41 3" xfId="6178"/>
    <cellStyle name="Style 1 41 3 2" xfId="6179"/>
    <cellStyle name="Style 1 41 4" xfId="6180"/>
    <cellStyle name="Style 1 42" xfId="6181"/>
    <cellStyle name="Style 1 42 2" xfId="6182"/>
    <cellStyle name="Style 1 42 2 2" xfId="6183"/>
    <cellStyle name="Style 1 42 3" xfId="6184"/>
    <cellStyle name="Style 1 42 3 2" xfId="6185"/>
    <cellStyle name="Style 1 42 4" xfId="6186"/>
    <cellStyle name="Style 1 43" xfId="6187"/>
    <cellStyle name="Style 1 43 2" xfId="6188"/>
    <cellStyle name="Style 1 43 2 2" xfId="6189"/>
    <cellStyle name="Style 1 43 3" xfId="6190"/>
    <cellStyle name="Style 1 43 3 2" xfId="6191"/>
    <cellStyle name="Style 1 43 4" xfId="6192"/>
    <cellStyle name="Style 1 44" xfId="6193"/>
    <cellStyle name="Style 1 44 2" xfId="6194"/>
    <cellStyle name="Style 1 44 2 2" xfId="6195"/>
    <cellStyle name="Style 1 44 3" xfId="6196"/>
    <cellStyle name="Style 1 44 3 2" xfId="6197"/>
    <cellStyle name="Style 1 44 4" xfId="6198"/>
    <cellStyle name="Style 1 45" xfId="6199"/>
    <cellStyle name="Style 1 45 2" xfId="6200"/>
    <cellStyle name="Style 1 45 2 2" xfId="6201"/>
    <cellStyle name="Style 1 45 3" xfId="6202"/>
    <cellStyle name="Style 1 45 3 2" xfId="6203"/>
    <cellStyle name="Style 1 45 4" xfId="6204"/>
    <cellStyle name="Style 1 46" xfId="6205"/>
    <cellStyle name="Style 1 46 2" xfId="6206"/>
    <cellStyle name="Style 1 46 2 2" xfId="6207"/>
    <cellStyle name="Style 1 46 3" xfId="6208"/>
    <cellStyle name="Style 1 46 3 2" xfId="6209"/>
    <cellStyle name="Style 1 46 4" xfId="6210"/>
    <cellStyle name="Style 1 47" xfId="6211"/>
    <cellStyle name="Style 1 47 2" xfId="6212"/>
    <cellStyle name="Style 1 47 2 2" xfId="6213"/>
    <cellStyle name="Style 1 47 3" xfId="6214"/>
    <cellStyle name="Style 1 47 3 2" xfId="6215"/>
    <cellStyle name="Style 1 47 4" xfId="6216"/>
    <cellStyle name="Style 1 48" xfId="6217"/>
    <cellStyle name="Style 1 48 2" xfId="6218"/>
    <cellStyle name="Style 1 48 2 2" xfId="6219"/>
    <cellStyle name="Style 1 48 3" xfId="6220"/>
    <cellStyle name="Style 1 48 3 2" xfId="6221"/>
    <cellStyle name="Style 1 48 4" xfId="6222"/>
    <cellStyle name="Style 1 49" xfId="6223"/>
    <cellStyle name="Style 1 49 2" xfId="6224"/>
    <cellStyle name="Style 1 49 2 2" xfId="6225"/>
    <cellStyle name="Style 1 49 3" xfId="6226"/>
    <cellStyle name="Style 1 49 3 2" xfId="6227"/>
    <cellStyle name="Style 1 49 4" xfId="6228"/>
    <cellStyle name="Style 1 5" xfId="6229"/>
    <cellStyle name="Style 1 5 10" xfId="6230"/>
    <cellStyle name="Style 1 5 10 2" xfId="6231"/>
    <cellStyle name="Style 1 5 10 2 2" xfId="6232"/>
    <cellStyle name="Style 1 5 10 3" xfId="6233"/>
    <cellStyle name="Style 1 5 10 3 2" xfId="6234"/>
    <cellStyle name="Style 1 5 10 4" xfId="6235"/>
    <cellStyle name="Style 1 5 11" xfId="6236"/>
    <cellStyle name="Style 1 5 11 2" xfId="6237"/>
    <cellStyle name="Style 1 5 11 2 2" xfId="6238"/>
    <cellStyle name="Style 1 5 11 3" xfId="6239"/>
    <cellStyle name="Style 1 5 11 3 2" xfId="6240"/>
    <cellStyle name="Style 1 5 11 4" xfId="6241"/>
    <cellStyle name="Style 1 5 12" xfId="6242"/>
    <cellStyle name="Style 1 5 12 2" xfId="6243"/>
    <cellStyle name="Style 1 5 12 2 2" xfId="6244"/>
    <cellStyle name="Style 1 5 12 3" xfId="6245"/>
    <cellStyle name="Style 1 5 12 3 2" xfId="6246"/>
    <cellStyle name="Style 1 5 12 4" xfId="6247"/>
    <cellStyle name="Style 1 5 13" xfId="6248"/>
    <cellStyle name="Style 1 5 13 2" xfId="6249"/>
    <cellStyle name="Style 1 5 13 2 2" xfId="6250"/>
    <cellStyle name="Style 1 5 13 3" xfId="6251"/>
    <cellStyle name="Style 1 5 13 3 2" xfId="6252"/>
    <cellStyle name="Style 1 5 13 4" xfId="6253"/>
    <cellStyle name="Style 1 5 14" xfId="6254"/>
    <cellStyle name="Style 1 5 14 2" xfId="6255"/>
    <cellStyle name="Style 1 5 14 2 2" xfId="6256"/>
    <cellStyle name="Style 1 5 14 3" xfId="6257"/>
    <cellStyle name="Style 1 5 14 3 2" xfId="6258"/>
    <cellStyle name="Style 1 5 14 4" xfId="6259"/>
    <cellStyle name="Style 1 5 15" xfId="6260"/>
    <cellStyle name="Style 1 5 15 2" xfId="6261"/>
    <cellStyle name="Style 1 5 15 2 2" xfId="6262"/>
    <cellStyle name="Style 1 5 15 3" xfId="6263"/>
    <cellStyle name="Style 1 5 15 3 2" xfId="6264"/>
    <cellStyle name="Style 1 5 15 4" xfId="6265"/>
    <cellStyle name="Style 1 5 16" xfId="6266"/>
    <cellStyle name="Style 1 5 16 2" xfId="6267"/>
    <cellStyle name="Style 1 5 16 2 2" xfId="6268"/>
    <cellStyle name="Style 1 5 16 3" xfId="6269"/>
    <cellStyle name="Style 1 5 16 3 2" xfId="6270"/>
    <cellStyle name="Style 1 5 16 4" xfId="6271"/>
    <cellStyle name="Style 1 5 17" xfId="6272"/>
    <cellStyle name="Style 1 5 17 2" xfId="6273"/>
    <cellStyle name="Style 1 5 18" xfId="6274"/>
    <cellStyle name="Style 1 5 18 2" xfId="6275"/>
    <cellStyle name="Style 1 5 19" xfId="6276"/>
    <cellStyle name="Style 1 5 2" xfId="6277"/>
    <cellStyle name="Style 1 5 2 2" xfId="6278"/>
    <cellStyle name="Style 1 5 2 2 2" xfId="6279"/>
    <cellStyle name="Style 1 5 2 3" xfId="6280"/>
    <cellStyle name="Style 1 5 2 3 2" xfId="6281"/>
    <cellStyle name="Style 1 5 2 4" xfId="6282"/>
    <cellStyle name="Style 1 5 3" xfId="6283"/>
    <cellStyle name="Style 1 5 3 2" xfId="6284"/>
    <cellStyle name="Style 1 5 3 2 2" xfId="6285"/>
    <cellStyle name="Style 1 5 3 3" xfId="6286"/>
    <cellStyle name="Style 1 5 3 3 2" xfId="6287"/>
    <cellStyle name="Style 1 5 3 4" xfId="6288"/>
    <cellStyle name="Style 1 5 4" xfId="6289"/>
    <cellStyle name="Style 1 5 4 2" xfId="6290"/>
    <cellStyle name="Style 1 5 4 2 2" xfId="6291"/>
    <cellStyle name="Style 1 5 4 3" xfId="6292"/>
    <cellStyle name="Style 1 5 4 3 2" xfId="6293"/>
    <cellStyle name="Style 1 5 4 4" xfId="6294"/>
    <cellStyle name="Style 1 5 5" xfId="6295"/>
    <cellStyle name="Style 1 5 5 2" xfId="6296"/>
    <cellStyle name="Style 1 5 5 2 2" xfId="6297"/>
    <cellStyle name="Style 1 5 5 3" xfId="6298"/>
    <cellStyle name="Style 1 5 5 3 2" xfId="6299"/>
    <cellStyle name="Style 1 5 5 4" xfId="6300"/>
    <cellStyle name="Style 1 5 6" xfId="6301"/>
    <cellStyle name="Style 1 5 6 2" xfId="6302"/>
    <cellStyle name="Style 1 5 6 2 2" xfId="6303"/>
    <cellStyle name="Style 1 5 6 3" xfId="6304"/>
    <cellStyle name="Style 1 5 6 3 2" xfId="6305"/>
    <cellStyle name="Style 1 5 6 4" xfId="6306"/>
    <cellStyle name="Style 1 5 7" xfId="6307"/>
    <cellStyle name="Style 1 5 7 2" xfId="6308"/>
    <cellStyle name="Style 1 5 7 2 2" xfId="6309"/>
    <cellStyle name="Style 1 5 7 3" xfId="6310"/>
    <cellStyle name="Style 1 5 7 3 2" xfId="6311"/>
    <cellStyle name="Style 1 5 7 4" xfId="6312"/>
    <cellStyle name="Style 1 5 8" xfId="6313"/>
    <cellStyle name="Style 1 5 8 2" xfId="6314"/>
    <cellStyle name="Style 1 5 8 2 2" xfId="6315"/>
    <cellStyle name="Style 1 5 8 3" xfId="6316"/>
    <cellStyle name="Style 1 5 8 3 2" xfId="6317"/>
    <cellStyle name="Style 1 5 8 4" xfId="6318"/>
    <cellStyle name="Style 1 5 9" xfId="6319"/>
    <cellStyle name="Style 1 5 9 2" xfId="6320"/>
    <cellStyle name="Style 1 5 9 2 2" xfId="6321"/>
    <cellStyle name="Style 1 5 9 3" xfId="6322"/>
    <cellStyle name="Style 1 5 9 3 2" xfId="6323"/>
    <cellStyle name="Style 1 5 9 4" xfId="6324"/>
    <cellStyle name="Style 1 50" xfId="6325"/>
    <cellStyle name="Style 1 50 2" xfId="6326"/>
    <cellStyle name="Style 1 50 2 2" xfId="6327"/>
    <cellStyle name="Style 1 50 3" xfId="6328"/>
    <cellStyle name="Style 1 50 3 2" xfId="6329"/>
    <cellStyle name="Style 1 50 4" xfId="6330"/>
    <cellStyle name="Style 1 51" xfId="6331"/>
    <cellStyle name="Style 1 51 2" xfId="6332"/>
    <cellStyle name="Style 1 51 2 2" xfId="6333"/>
    <cellStyle name="Style 1 51 3" xfId="6334"/>
    <cellStyle name="Style 1 51 3 2" xfId="6335"/>
    <cellStyle name="Style 1 51 4" xfId="6336"/>
    <cellStyle name="Style 1 52" xfId="6337"/>
    <cellStyle name="Style 1 52 2" xfId="6338"/>
    <cellStyle name="Style 1 52 2 2" xfId="6339"/>
    <cellStyle name="Style 1 52 3" xfId="6340"/>
    <cellStyle name="Style 1 52 3 2" xfId="6341"/>
    <cellStyle name="Style 1 52 4" xfId="6342"/>
    <cellStyle name="Style 1 53" xfId="6343"/>
    <cellStyle name="Style 1 53 2" xfId="6344"/>
    <cellStyle name="Style 1 53 2 2" xfId="6345"/>
    <cellStyle name="Style 1 53 3" xfId="6346"/>
    <cellStyle name="Style 1 53 3 2" xfId="6347"/>
    <cellStyle name="Style 1 53 4" xfId="6348"/>
    <cellStyle name="Style 1 54" xfId="6349"/>
    <cellStyle name="Style 1 54 2" xfId="6350"/>
    <cellStyle name="Style 1 54 2 2" xfId="6351"/>
    <cellStyle name="Style 1 54 3" xfId="6352"/>
    <cellStyle name="Style 1 54 3 2" xfId="6353"/>
    <cellStyle name="Style 1 54 4" xfId="6354"/>
    <cellStyle name="Style 1 55" xfId="6355"/>
    <cellStyle name="Style 1 55 2" xfId="6356"/>
    <cellStyle name="Style 1 55 2 2" xfId="6357"/>
    <cellStyle name="Style 1 55 3" xfId="6358"/>
    <cellStyle name="Style 1 55 3 2" xfId="6359"/>
    <cellStyle name="Style 1 55 4" xfId="6360"/>
    <cellStyle name="Style 1 56" xfId="6361"/>
    <cellStyle name="Style 1 56 2" xfId="6362"/>
    <cellStyle name="Style 1 56 2 2" xfId="6363"/>
    <cellStyle name="Style 1 56 3" xfId="6364"/>
    <cellStyle name="Style 1 56 3 2" xfId="6365"/>
    <cellStyle name="Style 1 56 4" xfId="6366"/>
    <cellStyle name="Style 1 57" xfId="6367"/>
    <cellStyle name="Style 1 57 2" xfId="6368"/>
    <cellStyle name="Style 1 57 2 2" xfId="6369"/>
    <cellStyle name="Style 1 57 3" xfId="6370"/>
    <cellStyle name="Style 1 57 3 2" xfId="6371"/>
    <cellStyle name="Style 1 57 4" xfId="6372"/>
    <cellStyle name="Style 1 58" xfId="6373"/>
    <cellStyle name="Style 1 58 2" xfId="6374"/>
    <cellStyle name="Style 1 58 2 2" xfId="6375"/>
    <cellStyle name="Style 1 58 3" xfId="6376"/>
    <cellStyle name="Style 1 58 3 2" xfId="6377"/>
    <cellStyle name="Style 1 58 4" xfId="6378"/>
    <cellStyle name="Style 1 59" xfId="6379"/>
    <cellStyle name="Style 1 59 2" xfId="6380"/>
    <cellStyle name="Style 1 59 2 2" xfId="6381"/>
    <cellStyle name="Style 1 59 3" xfId="6382"/>
    <cellStyle name="Style 1 59 3 2" xfId="6383"/>
    <cellStyle name="Style 1 59 4" xfId="6384"/>
    <cellStyle name="Style 1 6" xfId="6385"/>
    <cellStyle name="Style 1 6 2" xfId="6386"/>
    <cellStyle name="Style 1 6 2 2" xfId="6387"/>
    <cellStyle name="Style 1 6 3" xfId="6388"/>
    <cellStyle name="Style 1 6 3 2" xfId="6389"/>
    <cellStyle name="Style 1 6 4" xfId="6390"/>
    <cellStyle name="Style 1 60" xfId="6391"/>
    <cellStyle name="Style 1 60 2" xfId="6392"/>
    <cellStyle name="Style 1 60 2 2" xfId="6393"/>
    <cellStyle name="Style 1 60 3" xfId="6394"/>
    <cellStyle name="Style 1 60 3 2" xfId="6395"/>
    <cellStyle name="Style 1 60 4" xfId="6396"/>
    <cellStyle name="Style 1 61" xfId="6397"/>
    <cellStyle name="Style 1 61 2" xfId="6398"/>
    <cellStyle name="Style 1 61 2 2" xfId="6399"/>
    <cellStyle name="Style 1 61 3" xfId="6400"/>
    <cellStyle name="Style 1 61 3 2" xfId="6401"/>
    <cellStyle name="Style 1 61 4" xfId="6402"/>
    <cellStyle name="Style 1 62" xfId="6403"/>
    <cellStyle name="Style 1 62 2" xfId="6404"/>
    <cellStyle name="Style 1 62 2 2" xfId="6405"/>
    <cellStyle name="Style 1 62 3" xfId="6406"/>
    <cellStyle name="Style 1 62 3 2" xfId="6407"/>
    <cellStyle name="Style 1 62 4" xfId="6408"/>
    <cellStyle name="Style 1 63" xfId="6409"/>
    <cellStyle name="Style 1 63 2" xfId="6410"/>
    <cellStyle name="Style 1 63 2 2" xfId="6411"/>
    <cellStyle name="Style 1 63 3" xfId="6412"/>
    <cellStyle name="Style 1 63 3 2" xfId="6413"/>
    <cellStyle name="Style 1 63 4" xfId="6414"/>
    <cellStyle name="Style 1 64" xfId="6415"/>
    <cellStyle name="Style 1 64 2" xfId="6416"/>
    <cellStyle name="Style 1 64 2 2" xfId="6417"/>
    <cellStyle name="Style 1 64 3" xfId="6418"/>
    <cellStyle name="Style 1 64 3 2" xfId="6419"/>
    <cellStyle name="Style 1 64 4" xfId="6420"/>
    <cellStyle name="Style 1 65" xfId="6421"/>
    <cellStyle name="Style 1 65 2" xfId="6422"/>
    <cellStyle name="Style 1 65 2 2" xfId="6423"/>
    <cellStyle name="Style 1 65 3" xfId="6424"/>
    <cellStyle name="Style 1 65 3 2" xfId="6425"/>
    <cellStyle name="Style 1 65 4" xfId="6426"/>
    <cellStyle name="Style 1 66" xfId="6427"/>
    <cellStyle name="Style 1 66 2" xfId="6428"/>
    <cellStyle name="Style 1 66 2 2" xfId="6429"/>
    <cellStyle name="Style 1 66 3" xfId="6430"/>
    <cellStyle name="Style 1 66 3 2" xfId="6431"/>
    <cellStyle name="Style 1 66 4" xfId="6432"/>
    <cellStyle name="Style 1 67" xfId="6433"/>
    <cellStyle name="Style 1 67 2" xfId="6434"/>
    <cellStyle name="Style 1 67 2 2" xfId="6435"/>
    <cellStyle name="Style 1 67 3" xfId="6436"/>
    <cellStyle name="Style 1 67 3 2" xfId="6437"/>
    <cellStyle name="Style 1 67 4" xfId="6438"/>
    <cellStyle name="Style 1 68" xfId="6439"/>
    <cellStyle name="Style 1 68 2" xfId="6440"/>
    <cellStyle name="Style 1 68 2 2" xfId="6441"/>
    <cellStyle name="Style 1 68 3" xfId="6442"/>
    <cellStyle name="Style 1 68 3 2" xfId="6443"/>
    <cellStyle name="Style 1 68 4" xfId="6444"/>
    <cellStyle name="Style 1 69" xfId="6445"/>
    <cellStyle name="Style 1 69 2" xfId="6446"/>
    <cellStyle name="Style 1 69 2 2" xfId="6447"/>
    <cellStyle name="Style 1 69 3" xfId="6448"/>
    <cellStyle name="Style 1 69 3 2" xfId="6449"/>
    <cellStyle name="Style 1 69 4" xfId="6450"/>
    <cellStyle name="Style 1 7" xfId="6451"/>
    <cellStyle name="Style 1 7 2" xfId="6452"/>
    <cellStyle name="Style 1 7 2 2" xfId="6453"/>
    <cellStyle name="Style 1 7 3" xfId="6454"/>
    <cellStyle name="Style 1 7 3 2" xfId="6455"/>
    <cellStyle name="Style 1 7 4" xfId="6456"/>
    <cellStyle name="Style 1 70" xfId="6457"/>
    <cellStyle name="Style 1 70 2" xfId="6458"/>
    <cellStyle name="Style 1 71" xfId="6459"/>
    <cellStyle name="Style 1 71 2" xfId="6460"/>
    <cellStyle name="Style 1 72" xfId="6461"/>
    <cellStyle name="Style 1 72 2" xfId="6462"/>
    <cellStyle name="Style 1 73" xfId="6463"/>
    <cellStyle name="Style 1 73 2" xfId="6464"/>
    <cellStyle name="Style 1 73 2 2" xfId="6465"/>
    <cellStyle name="Style 1 73 3" xfId="6466"/>
    <cellStyle name="Style 1 74" xfId="6467"/>
    <cellStyle name="Style 1 74 2" xfId="6468"/>
    <cellStyle name="Style 1 74 2 2" xfId="6469"/>
    <cellStyle name="Style 1 74 3" xfId="6470"/>
    <cellStyle name="Style 1 75" xfId="6471"/>
    <cellStyle name="Style 1 75 2" xfId="6472"/>
    <cellStyle name="Style 1 75 2 2" xfId="6473"/>
    <cellStyle name="Style 1 75 3" xfId="6474"/>
    <cellStyle name="Style 1 76" xfId="6475"/>
    <cellStyle name="Style 1 76 2" xfId="6476"/>
    <cellStyle name="Style 1 76 2 2" xfId="6477"/>
    <cellStyle name="Style 1 76 3" xfId="6478"/>
    <cellStyle name="Style 1 77" xfId="6479"/>
    <cellStyle name="Style 1 77 2" xfId="6480"/>
    <cellStyle name="Style 1 77 2 2" xfId="6481"/>
    <cellStyle name="Style 1 77 3" xfId="6482"/>
    <cellStyle name="Style 1 78" xfId="6483"/>
    <cellStyle name="Style 1 8" xfId="6484"/>
    <cellStyle name="Style 1 8 2" xfId="6485"/>
    <cellStyle name="Style 1 8 2 2" xfId="6486"/>
    <cellStyle name="Style 1 8 3" xfId="6487"/>
    <cellStyle name="Style 1 8 3 2" xfId="6488"/>
    <cellStyle name="Style 1 8 4" xfId="6489"/>
    <cellStyle name="Style 1 9" xfId="6490"/>
    <cellStyle name="Style 1 9 2" xfId="6491"/>
    <cellStyle name="Style 1 9 2 2" xfId="6492"/>
    <cellStyle name="Style 1 9 3" xfId="6493"/>
    <cellStyle name="Style 1 9 3 2" xfId="6494"/>
    <cellStyle name="Style 1 9 4" xfId="6495"/>
    <cellStyle name="Style 22" xfId="6496"/>
    <cellStyle name="Style 25" xfId="6497"/>
    <cellStyle name="Style 25 2" xfId="6498"/>
    <cellStyle name="Style 26" xfId="6499"/>
    <cellStyle name="Style 26 2" xfId="6500"/>
    <cellStyle name="Style 27" xfId="6501"/>
    <cellStyle name="Style 28" xfId="6502"/>
    <cellStyle name="STYLE1" xfId="6503"/>
    <cellStyle name="STYLE1 - Style1" xfId="105"/>
    <cellStyle name="STYLE2" xfId="6504"/>
    <cellStyle name="STYLE2 - Style2" xfId="106"/>
    <cellStyle name="STYLE3" xfId="6505"/>
    <cellStyle name="STYLE3 - Style3" xfId="107"/>
    <cellStyle name="STYLE4" xfId="6506"/>
    <cellStyle name="STYLE4 - Style4" xfId="108"/>
    <cellStyle name="summation" xfId="6507"/>
    <cellStyle name="Table  - Style5" xfId="109"/>
    <cellStyle name="Table (Normal)" xfId="7549"/>
    <cellStyle name="Table Col Head" xfId="6508"/>
    <cellStyle name="Table Sub Head" xfId="6509"/>
    <cellStyle name="Table Title" xfId="6510"/>
    <cellStyle name="Table Units" xfId="6511"/>
    <cellStyle name="TFCF" xfId="6512"/>
    <cellStyle name="Title" xfId="110" builtinId="15" customBuiltin="1"/>
    <cellStyle name="Title  - Style6" xfId="111"/>
    <cellStyle name="Title 10" xfId="6513"/>
    <cellStyle name="Title 11" xfId="6514"/>
    <cellStyle name="Title 12" xfId="6515"/>
    <cellStyle name="Title 13" xfId="6516"/>
    <cellStyle name="Title 2" xfId="6517"/>
    <cellStyle name="Title 2 2" xfId="6518"/>
    <cellStyle name="Title 2 2 2" xfId="6519"/>
    <cellStyle name="Title 3" xfId="6520"/>
    <cellStyle name="Title 3 2" xfId="6521"/>
    <cellStyle name="Title 3 3" xfId="6522"/>
    <cellStyle name="Title 4" xfId="6523"/>
    <cellStyle name="Title 4 2" xfId="6524"/>
    <cellStyle name="Title 5" xfId="6525"/>
    <cellStyle name="Title 6" xfId="6526"/>
    <cellStyle name="Title 7" xfId="6527"/>
    <cellStyle name="Title 8" xfId="6528"/>
    <cellStyle name="Title 9" xfId="6529"/>
    <cellStyle name="Total" xfId="112" builtinId="25" customBuiltin="1"/>
    <cellStyle name="Total 10" xfId="6530"/>
    <cellStyle name="Total 10 2" xfId="6531"/>
    <cellStyle name="Total 11" xfId="6532"/>
    <cellStyle name="Total 11 2" xfId="6533"/>
    <cellStyle name="Total 12" xfId="6534"/>
    <cellStyle name="Total 12 2" xfId="6535"/>
    <cellStyle name="Total 13" xfId="6536"/>
    <cellStyle name="Total 13 2" xfId="6537"/>
    <cellStyle name="Total 14" xfId="6538"/>
    <cellStyle name="Total 2" xfId="6539"/>
    <cellStyle name="Total 2 2" xfId="6540"/>
    <cellStyle name="Total 2 2 2" xfId="6541"/>
    <cellStyle name="Total 2 2 2 2" xfId="6542"/>
    <cellStyle name="Total 2 2 3" xfId="6543"/>
    <cellStyle name="Total 2 3" xfId="6544"/>
    <cellStyle name="Total 3" xfId="6545"/>
    <cellStyle name="Total 3 2" xfId="6546"/>
    <cellStyle name="Total 3 2 2" xfId="6547"/>
    <cellStyle name="Total 3 3" xfId="6548"/>
    <cellStyle name="Total 3 3 2" xfId="6549"/>
    <cellStyle name="Total 4" xfId="6550"/>
    <cellStyle name="Total 4 2" xfId="6551"/>
    <cellStyle name="Total 4 2 2" xfId="6552"/>
    <cellStyle name="Total 5" xfId="6553"/>
    <cellStyle name="Total 5 2" xfId="6554"/>
    <cellStyle name="Total 5 2 2" xfId="6555"/>
    <cellStyle name="Total 6" xfId="6556"/>
    <cellStyle name="Total 6 2" xfId="6557"/>
    <cellStyle name="Total 6 2 2" xfId="6558"/>
    <cellStyle name="Total 7" xfId="6559"/>
    <cellStyle name="Total 7 2" xfId="6560"/>
    <cellStyle name="Total 7 2 2" xfId="6561"/>
    <cellStyle name="Total 8" xfId="6562"/>
    <cellStyle name="Total 8 2" xfId="6563"/>
    <cellStyle name="Total 8 2 2" xfId="6564"/>
    <cellStyle name="Total 8 3" xfId="6565"/>
    <cellStyle name="Total 9" xfId="6566"/>
    <cellStyle name="Total 9 2" xfId="6567"/>
    <cellStyle name="TotCol - Style7" xfId="113"/>
    <cellStyle name="TotRow - Style8" xfId="114"/>
    <cellStyle name="uk" xfId="6568"/>
    <cellStyle name="uk 2" xfId="6569"/>
    <cellStyle name="Un" xfId="6570"/>
    <cellStyle name="Unprot" xfId="6571"/>
    <cellStyle name="Unprot$" xfId="6572"/>
    <cellStyle name="Unprot_1 3 6 LIBOR" xfId="6573"/>
    <cellStyle name="Unprotect" xfId="6574"/>
    <cellStyle name="UploadThisRowValue" xfId="115"/>
    <cellStyle name="Währung [0]_Compiling Utility Macros" xfId="6575"/>
    <cellStyle name="Währung_Compiling Utility Macros" xfId="6576"/>
    <cellStyle name="Warning Text" xfId="116" builtinId="11" customBuiltin="1"/>
    <cellStyle name="Warning Text 10" xfId="6577"/>
    <cellStyle name="Warning Text 11" xfId="6578"/>
    <cellStyle name="Warning Text 12" xfId="6579"/>
    <cellStyle name="Warning Text 13" xfId="6580"/>
    <cellStyle name="Warning Text 2" xfId="6581"/>
    <cellStyle name="Warning Text 2 2" xfId="6582"/>
    <cellStyle name="Warning Text 3" xfId="6583"/>
    <cellStyle name="Warning Text 3 2" xfId="6584"/>
    <cellStyle name="Warning Text 3 3" xfId="6585"/>
    <cellStyle name="Warning Text 4" xfId="6586"/>
    <cellStyle name="Warning Text 4 2" xfId="6587"/>
    <cellStyle name="Warning Text 5" xfId="6588"/>
    <cellStyle name="Warning Text 5 2" xfId="6589"/>
    <cellStyle name="Warning Text 6" xfId="6590"/>
    <cellStyle name="Warning Text 6 2" xfId="6591"/>
    <cellStyle name="Warning Text 7" xfId="6592"/>
    <cellStyle name="Warning Text 8" xfId="6593"/>
    <cellStyle name="Warning Text 9" xfId="6594"/>
    <cellStyle name="Year" xfId="6595"/>
    <cellStyle name="YEAR HEADER" xfId="6596"/>
    <cellStyle name="콤마 [0]_94하반기" xfId="6597"/>
    <cellStyle name="콤마_94하반기" xfId="6598"/>
    <cellStyle name="통화 [0]_94하반기" xfId="6599"/>
    <cellStyle name="통화_94하반기" xfId="6600"/>
    <cellStyle name="표준_Ⅰ.경영실적" xfId="66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%20No%202009%20-%20Potential%20Rate%20Case/Section%20V%20-%20Schedule%2010%20-%20Tax%20Workpapers/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7FB054/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tabSelected="1" workbookViewId="0">
      <selection activeCell="P20" sqref="P20"/>
    </sheetView>
  </sheetViews>
  <sheetFormatPr defaultRowHeight="12.75"/>
  <cols>
    <col min="1" max="1" width="1.28515625" customWidth="1"/>
    <col min="2" max="2" width="2" customWidth="1"/>
    <col min="3" max="3" width="73" customWidth="1"/>
    <col min="4" max="4" width="2.7109375" customWidth="1"/>
    <col min="5" max="5" width="11.85546875" customWidth="1"/>
    <col min="6" max="6" width="2.42578125" customWidth="1"/>
    <col min="7" max="7" width="8.42578125" customWidth="1"/>
    <col min="8" max="8" width="2.140625" customWidth="1"/>
    <col min="9" max="9" width="8.42578125" customWidth="1"/>
    <col min="10" max="10" width="1.28515625" customWidth="1"/>
    <col min="11" max="11" width="19.5703125" customWidth="1"/>
    <col min="12" max="12" width="10.28515625" bestFit="1" customWidth="1"/>
    <col min="13" max="13" width="13.5703125" bestFit="1" customWidth="1"/>
    <col min="14" max="14" width="10.140625" customWidth="1"/>
    <col min="15" max="15" width="10" bestFit="1" customWidth="1"/>
    <col min="16" max="16" width="12.7109375" customWidth="1"/>
    <col min="18" max="18" width="11.28515625" bestFit="1" customWidth="1"/>
    <col min="19" max="19" width="13.140625" customWidth="1"/>
    <col min="20" max="20" width="15" customWidth="1"/>
    <col min="21" max="21" width="10.5703125" bestFit="1" customWidth="1"/>
    <col min="22" max="22" width="9.85546875" customWidth="1"/>
  </cols>
  <sheetData>
    <row r="1" spans="1:21" ht="6.75" customHeight="1">
      <c r="A1" s="268"/>
      <c r="B1" s="269"/>
      <c r="C1" s="269"/>
      <c r="D1" s="269"/>
      <c r="E1" s="269"/>
      <c r="F1" s="269"/>
      <c r="G1" s="269"/>
      <c r="H1" s="269"/>
      <c r="I1" s="269"/>
      <c r="J1" s="270"/>
    </row>
    <row r="2" spans="1:21">
      <c r="A2" s="227"/>
      <c r="B2" s="295" t="s">
        <v>0</v>
      </c>
      <c r="C2" s="295"/>
      <c r="D2" s="295"/>
      <c r="E2" s="295"/>
      <c r="F2" s="295"/>
      <c r="G2" s="295"/>
      <c r="H2" s="295"/>
      <c r="I2" s="295"/>
      <c r="J2" s="271"/>
      <c r="K2" s="8"/>
    </row>
    <row r="3" spans="1:21">
      <c r="A3" s="227"/>
      <c r="B3" s="296" t="s">
        <v>1</v>
      </c>
      <c r="C3" s="296"/>
      <c r="D3" s="296"/>
      <c r="E3" s="296"/>
      <c r="F3" s="296"/>
      <c r="G3" s="296"/>
      <c r="H3" s="296"/>
      <c r="I3" s="296"/>
      <c r="J3" s="273"/>
      <c r="K3" s="2"/>
    </row>
    <row r="4" spans="1:21">
      <c r="A4" s="227"/>
      <c r="B4" s="296" t="s">
        <v>111</v>
      </c>
      <c r="C4" s="296"/>
      <c r="D4" s="296"/>
      <c r="E4" s="296"/>
      <c r="F4" s="296"/>
      <c r="G4" s="296"/>
      <c r="H4" s="296"/>
      <c r="I4" s="296"/>
      <c r="J4" s="273"/>
      <c r="K4" s="2"/>
    </row>
    <row r="5" spans="1:21">
      <c r="A5" s="227"/>
      <c r="B5" s="296" t="s">
        <v>112</v>
      </c>
      <c r="C5" s="296"/>
      <c r="D5" s="296"/>
      <c r="E5" s="296"/>
      <c r="F5" s="296"/>
      <c r="G5" s="296"/>
      <c r="H5" s="296"/>
      <c r="I5" s="296"/>
      <c r="J5" s="274"/>
      <c r="K5" s="57"/>
      <c r="L5" s="16"/>
      <c r="M5" s="16"/>
      <c r="N5" s="16"/>
      <c r="S5" s="16"/>
      <c r="T5" s="16"/>
    </row>
    <row r="6" spans="1:21">
      <c r="A6" s="227"/>
      <c r="B6" s="296" t="s">
        <v>3</v>
      </c>
      <c r="C6" s="296"/>
      <c r="D6" s="296"/>
      <c r="E6" s="296"/>
      <c r="F6" s="296"/>
      <c r="G6" s="296"/>
      <c r="H6" s="296"/>
      <c r="I6" s="296"/>
      <c r="J6" s="274"/>
      <c r="K6" s="57"/>
    </row>
    <row r="7" spans="1:21">
      <c r="A7" s="227"/>
      <c r="B7" s="57"/>
      <c r="C7" s="57"/>
      <c r="D7" s="57"/>
      <c r="E7" s="57"/>
      <c r="F7" s="57"/>
      <c r="G7" s="57"/>
      <c r="H7" s="57"/>
      <c r="I7" s="57"/>
      <c r="J7" s="274"/>
      <c r="K7" s="57"/>
    </row>
    <row r="8" spans="1:21">
      <c r="A8" s="227"/>
      <c r="B8" s="57"/>
      <c r="C8" s="57"/>
      <c r="D8" s="57"/>
      <c r="E8" s="57" t="s">
        <v>4</v>
      </c>
      <c r="F8" s="57"/>
      <c r="G8" s="57"/>
      <c r="H8" s="57"/>
      <c r="I8" s="57"/>
      <c r="J8" s="274"/>
      <c r="K8" s="57"/>
      <c r="L8" s="9"/>
    </row>
    <row r="9" spans="1:21">
      <c r="A9" s="227"/>
      <c r="B9" s="57"/>
      <c r="C9" s="57"/>
      <c r="D9" s="57"/>
      <c r="E9" s="57" t="s">
        <v>129</v>
      </c>
      <c r="F9" s="57"/>
      <c r="G9" s="57" t="s">
        <v>303</v>
      </c>
      <c r="H9" s="57"/>
      <c r="I9" s="57"/>
      <c r="J9" s="274"/>
      <c r="K9" s="57"/>
      <c r="L9" s="9"/>
    </row>
    <row r="10" spans="1:21">
      <c r="A10" s="227"/>
      <c r="B10" s="57"/>
      <c r="C10" s="57"/>
      <c r="D10" s="57"/>
      <c r="E10" s="57" t="s">
        <v>128</v>
      </c>
      <c r="F10" s="57"/>
      <c r="G10" s="57" t="s">
        <v>304</v>
      </c>
      <c r="H10" s="57"/>
      <c r="I10" s="57"/>
      <c r="J10" s="274"/>
      <c r="K10" s="57"/>
      <c r="L10" s="9"/>
      <c r="N10" s="9"/>
      <c r="U10" s="20"/>
    </row>
    <row r="11" spans="1:21">
      <c r="A11" s="227"/>
      <c r="C11" s="29"/>
      <c r="D11" s="29"/>
      <c r="E11" s="52" t="s">
        <v>5</v>
      </c>
      <c r="F11" s="30"/>
      <c r="G11" s="52" t="s">
        <v>6</v>
      </c>
      <c r="H11" s="30"/>
      <c r="I11" s="52" t="s">
        <v>127</v>
      </c>
      <c r="J11" s="274"/>
      <c r="K11" s="57"/>
      <c r="L11" s="9"/>
      <c r="N11" s="9"/>
    </row>
    <row r="12" spans="1:21">
      <c r="A12" s="227"/>
      <c r="C12" s="29"/>
      <c r="D12" s="29"/>
      <c r="E12" s="57"/>
      <c r="F12" s="30"/>
      <c r="G12" s="9"/>
      <c r="H12" s="30"/>
      <c r="I12" s="30"/>
      <c r="J12" s="274"/>
      <c r="K12" s="57"/>
      <c r="L12" s="9"/>
      <c r="N12" s="9"/>
    </row>
    <row r="13" spans="1:21">
      <c r="A13" s="227"/>
      <c r="B13" s="16" t="s">
        <v>7</v>
      </c>
      <c r="C13" s="57"/>
      <c r="D13" s="29"/>
      <c r="E13" s="57"/>
      <c r="F13" s="27"/>
      <c r="H13" s="27"/>
      <c r="I13" s="31">
        <v>93.935727</v>
      </c>
      <c r="J13" s="274"/>
      <c r="K13" s="57"/>
    </row>
    <row r="14" spans="1:21" ht="14.25">
      <c r="A14" s="227"/>
      <c r="B14" s="16"/>
      <c r="C14" s="37" t="s">
        <v>300</v>
      </c>
      <c r="D14" s="311">
        <v>-1</v>
      </c>
      <c r="E14" s="309">
        <v>-0.28299999999999997</v>
      </c>
      <c r="F14" s="58"/>
      <c r="G14" s="310">
        <f>GRCF!$G$27</f>
        <v>1.0055233397049996</v>
      </c>
      <c r="H14" s="58"/>
      <c r="I14" s="105">
        <f>E14*G14</f>
        <v>-0.28456310513651489</v>
      </c>
      <c r="J14" s="274"/>
      <c r="K14" s="294"/>
    </row>
    <row r="15" spans="1:21">
      <c r="A15" s="227"/>
      <c r="B15" s="16" t="s">
        <v>301</v>
      </c>
      <c r="C15" s="294"/>
      <c r="D15" s="29"/>
      <c r="E15" s="294"/>
      <c r="F15" s="27"/>
      <c r="H15" s="27"/>
      <c r="I15" s="31">
        <f>SUM(I13:I14)</f>
        <v>93.651163894863487</v>
      </c>
      <c r="J15" s="274"/>
      <c r="K15" s="294"/>
    </row>
    <row r="16" spans="1:21" ht="7.5" customHeight="1">
      <c r="A16" s="227"/>
      <c r="B16" s="16"/>
      <c r="C16" s="29"/>
      <c r="D16" s="29"/>
      <c r="E16" s="46"/>
      <c r="F16" s="46"/>
      <c r="G16" s="9"/>
      <c r="H16" s="46"/>
      <c r="I16" s="46"/>
      <c r="J16" s="274"/>
      <c r="K16" s="57"/>
      <c r="L16" s="9"/>
      <c r="N16" s="9"/>
    </row>
    <row r="17" spans="1:15">
      <c r="A17" s="227"/>
      <c r="B17" s="3" t="s">
        <v>8</v>
      </c>
      <c r="E17" s="47"/>
      <c r="F17" s="47"/>
      <c r="G17" s="9"/>
      <c r="H17" s="47"/>
      <c r="I17" s="47"/>
      <c r="J17" s="274"/>
      <c r="K17" s="57"/>
      <c r="L17" s="9"/>
      <c r="N17" s="9"/>
    </row>
    <row r="18" spans="1:15">
      <c r="A18" s="227"/>
      <c r="B18" s="3"/>
      <c r="C18" t="str">
        <f>'Rate Base'!A12</f>
        <v>Remove Non-Existent Asset Federal NOL ADIT</v>
      </c>
      <c r="E18" s="47"/>
      <c r="F18" s="47"/>
      <c r="G18" s="9"/>
      <c r="H18" s="47"/>
      <c r="I18" s="48">
        <f>'Rate Base'!D12*COC!$S$21</f>
        <v>-3.4641023438240262</v>
      </c>
      <c r="J18" s="274"/>
      <c r="K18" s="57"/>
      <c r="L18" s="9"/>
      <c r="N18" s="9"/>
    </row>
    <row r="19" spans="1:15">
      <c r="A19" s="227"/>
      <c r="B19" s="3"/>
      <c r="C19" t="str">
        <f>'Rate Base'!A13</f>
        <v>Remove Non-Existent Asset Deficient Federal NOL ADIT</v>
      </c>
      <c r="E19" s="47"/>
      <c r="F19" s="47"/>
      <c r="G19" s="9"/>
      <c r="H19" s="47"/>
      <c r="I19" s="48">
        <f>'Rate Base'!D13*COC!$S$21</f>
        <v>-0.85966438486603924</v>
      </c>
      <c r="J19" s="274"/>
      <c r="K19" s="57"/>
      <c r="L19" s="9"/>
      <c r="N19" s="9"/>
    </row>
    <row r="20" spans="1:15">
      <c r="A20" s="227"/>
      <c r="B20" s="3"/>
      <c r="C20" t="str">
        <f>'Rate Base'!A14</f>
        <v xml:space="preserve">Subtract Regulatory Asset ADIT </v>
      </c>
      <c r="E20" s="47"/>
      <c r="F20" s="47"/>
      <c r="G20" s="9"/>
      <c r="H20" s="47"/>
      <c r="I20" s="48">
        <f>'Rate Base'!D14*COC!$S$21</f>
        <v>-3.132393766057012</v>
      </c>
      <c r="J20" s="274"/>
      <c r="K20" s="57"/>
      <c r="L20" s="9"/>
      <c r="N20" s="9"/>
    </row>
    <row r="21" spans="1:15">
      <c r="A21" s="227"/>
      <c r="B21" s="3"/>
      <c r="C21" s="293" t="str">
        <f>'Rate Base'!A15</f>
        <v>Correct Cash Working Capital to Reflect Sale of Receivables</v>
      </c>
      <c r="E21" s="47"/>
      <c r="F21" s="47"/>
      <c r="G21" s="9"/>
      <c r="H21" s="47"/>
      <c r="I21" s="48">
        <f>'Rate Base'!D15*COC!$S$21</f>
        <v>-6.7275954570256493</v>
      </c>
      <c r="J21" s="274"/>
      <c r="K21" s="57"/>
      <c r="L21" s="9"/>
      <c r="N21" s="9"/>
    </row>
    <row r="22" spans="1:15">
      <c r="A22" s="227"/>
      <c r="B22" s="3"/>
      <c r="C22" s="29" t="s">
        <v>210</v>
      </c>
      <c r="E22" s="47"/>
      <c r="F22" s="47"/>
      <c r="G22" s="9"/>
      <c r="H22" s="47"/>
      <c r="I22" s="48">
        <f>'Rate Base'!D19*COC!$S$21</f>
        <v>-3.4286109776895111</v>
      </c>
      <c r="J22" s="274"/>
      <c r="K22" s="57"/>
      <c r="L22" s="9"/>
      <c r="N22" s="9"/>
    </row>
    <row r="23" spans="1:15">
      <c r="A23" s="227"/>
      <c r="B23" s="16"/>
      <c r="C23" s="29" t="str">
        <f>'Rate Base'!A21</f>
        <v>Subtract Accounts Payables for CWIP in Rate Base</v>
      </c>
      <c r="D23" s="29"/>
      <c r="E23" s="48"/>
      <c r="F23" s="48"/>
      <c r="G23" s="9"/>
      <c r="H23" s="48"/>
      <c r="I23" s="48">
        <f>'Rate Base'!D21*COC!$S$21</f>
        <v>-0.82164624569083933</v>
      </c>
      <c r="J23" s="274"/>
      <c r="K23" s="57"/>
      <c r="L23" s="9"/>
      <c r="N23" s="9"/>
    </row>
    <row r="24" spans="1:15">
      <c r="A24" s="227"/>
      <c r="B24" s="16"/>
      <c r="C24" s="29" t="str">
        <f>'Rate Base'!A22</f>
        <v xml:space="preserve">Subtract Accounts Payable for Prepayments in Rate Base </v>
      </c>
      <c r="D24" s="29"/>
      <c r="E24" s="48"/>
      <c r="F24" s="48"/>
      <c r="G24" s="9"/>
      <c r="H24" s="48"/>
      <c r="I24" s="48">
        <f>'Rate Base'!D22*COC!$S$21</f>
        <v>-5.8896976092123309E-3</v>
      </c>
      <c r="J24" s="274"/>
      <c r="K24" s="57"/>
      <c r="L24" s="9"/>
      <c r="N24" s="9"/>
    </row>
    <row r="25" spans="1:15" ht="8.25" customHeight="1">
      <c r="A25" s="227"/>
      <c r="B25" s="16"/>
      <c r="C25" s="29"/>
      <c r="D25" s="29"/>
      <c r="E25" s="46"/>
      <c r="F25" s="46"/>
      <c r="G25" s="9"/>
      <c r="H25" s="46"/>
      <c r="I25" s="46"/>
      <c r="J25" s="274"/>
      <c r="K25" s="57"/>
      <c r="L25" s="9"/>
      <c r="N25" s="9"/>
    </row>
    <row r="26" spans="1:15">
      <c r="A26" s="227"/>
      <c r="B26" s="3" t="s">
        <v>9</v>
      </c>
      <c r="E26" s="58"/>
      <c r="F26" s="58"/>
      <c r="G26" s="9"/>
      <c r="H26" s="58"/>
      <c r="I26" s="58"/>
      <c r="J26" s="280"/>
      <c r="K26" s="59"/>
      <c r="L26" s="9"/>
      <c r="N26" s="9"/>
    </row>
    <row r="27" spans="1:15">
      <c r="A27" s="227"/>
      <c r="B27" s="3"/>
      <c r="C27" s="29" t="s">
        <v>290</v>
      </c>
      <c r="E27" s="60">
        <f>'Incentive Comp'!C30+'Incentive Comp'!C46</f>
        <v>-4.3339412909999995</v>
      </c>
      <c r="F27" s="60"/>
      <c r="G27" s="281">
        <f>GRCF!$G$27</f>
        <v>1.0055233397049996</v>
      </c>
      <c r="H27" s="60"/>
      <c r="I27" s="60">
        <f t="shared" ref="I27:I31" si="0">E27*G27</f>
        <v>-4.3578791210117167</v>
      </c>
      <c r="J27" s="282"/>
      <c r="K27" s="41"/>
      <c r="N27" s="169"/>
    </row>
    <row r="28" spans="1:15">
      <c r="A28" s="227"/>
      <c r="B28" s="3"/>
      <c r="C28" s="29" t="s">
        <v>291</v>
      </c>
      <c r="E28" s="60">
        <f>(-0.00248-0.145009)*0.991</f>
        <v>-0.146161599</v>
      </c>
      <c r="F28" s="60"/>
      <c r="G28" s="281">
        <f>GRCF!$G$27</f>
        <v>1.0055233397049996</v>
      </c>
      <c r="H28" s="60"/>
      <c r="I28" s="60">
        <f t="shared" si="0"/>
        <v>-0.14696889916310293</v>
      </c>
      <c r="J28" s="282"/>
      <c r="K28" s="173" t="s">
        <v>179</v>
      </c>
      <c r="N28" s="169"/>
      <c r="O28" s="29"/>
    </row>
    <row r="29" spans="1:15">
      <c r="A29" s="227"/>
      <c r="B29" s="3"/>
      <c r="C29" s="29" t="s">
        <v>292</v>
      </c>
      <c r="E29" s="60">
        <v>-1.777614</v>
      </c>
      <c r="F29" s="60"/>
      <c r="G29" s="281">
        <f>GRCF!$G$27</f>
        <v>1.0055233397049996</v>
      </c>
      <c r="H29" s="60"/>
      <c r="I29" s="60">
        <f t="shared" si="0"/>
        <v>-1.7874323659863633</v>
      </c>
      <c r="J29" s="282"/>
      <c r="K29" s="41"/>
      <c r="N29" s="169"/>
      <c r="O29" s="29"/>
    </row>
    <row r="30" spans="1:15">
      <c r="A30" s="227"/>
      <c r="B30" s="3"/>
      <c r="C30" s="29" t="s">
        <v>279</v>
      </c>
      <c r="E30" s="60">
        <f>'Property Taxes'!E24/1000000</f>
        <v>-2.21568342</v>
      </c>
      <c r="F30" s="60"/>
      <c r="G30" s="281">
        <f>GRCF!$G$27</f>
        <v>1.0055233397049996</v>
      </c>
      <c r="H30" s="60"/>
      <c r="I30" s="60">
        <f t="shared" si="0"/>
        <v>-2.2279213922073953</v>
      </c>
      <c r="J30" s="282"/>
      <c r="K30" s="41"/>
      <c r="N30" s="169"/>
      <c r="O30" s="29"/>
    </row>
    <row r="31" spans="1:15">
      <c r="A31" s="227"/>
      <c r="B31" s="3"/>
      <c r="C31" s="29" t="s">
        <v>293</v>
      </c>
      <c r="E31" s="60">
        <f>'COR Reg Asset Amort'!D9/1000000</f>
        <v>-1.667845</v>
      </c>
      <c r="F31" s="60"/>
      <c r="G31" s="281">
        <f>GRCF!$G$27</f>
        <v>1.0055233397049996</v>
      </c>
      <c r="H31" s="60"/>
      <c r="I31" s="60">
        <f t="shared" si="0"/>
        <v>-1.6770570745102851</v>
      </c>
      <c r="J31" s="282"/>
      <c r="K31" s="41"/>
      <c r="N31" s="169"/>
      <c r="O31" s="29"/>
    </row>
    <row r="32" spans="1:15">
      <c r="A32" s="227"/>
      <c r="B32" s="3"/>
      <c r="C32" s="29" t="s">
        <v>298</v>
      </c>
      <c r="E32" s="60">
        <v>-1.3400179999999999</v>
      </c>
      <c r="F32" s="60"/>
      <c r="G32" s="281">
        <f>GRCF!$G$27</f>
        <v>1.0055233397049996</v>
      </c>
      <c r="H32" s="60"/>
      <c r="I32" s="60">
        <f t="shared" ref="I32" si="1">E32*G32</f>
        <v>-1.3474193746248142</v>
      </c>
      <c r="J32" s="282"/>
      <c r="K32" s="41" t="s">
        <v>299</v>
      </c>
      <c r="N32" s="169"/>
      <c r="O32" s="29"/>
    </row>
    <row r="33" spans="1:15">
      <c r="A33" s="227"/>
      <c r="B33" s="3"/>
      <c r="C33" s="29" t="s">
        <v>294</v>
      </c>
      <c r="E33" s="60">
        <f>-'EDIT NOL ADIT'!C18</f>
        <v>-0.29086699999999999</v>
      </c>
      <c r="F33" s="60"/>
      <c r="G33" s="281">
        <f>GRCF!$G$27</f>
        <v>1.0055233397049996</v>
      </c>
      <c r="H33" s="60"/>
      <c r="I33" s="60">
        <f t="shared" ref="I33:I34" si="2">E33*G33</f>
        <v>-0.29247355724997409</v>
      </c>
      <c r="J33" s="282"/>
      <c r="K33" s="173"/>
      <c r="N33" s="169"/>
      <c r="O33" s="29"/>
    </row>
    <row r="34" spans="1:15">
      <c r="A34" s="227"/>
      <c r="B34" s="3"/>
      <c r="C34" s="29" t="s">
        <v>214</v>
      </c>
      <c r="E34" s="60">
        <f>'Interest Expense - Sale of Rec'!E29/1000000</f>
        <v>1.6658020933576154</v>
      </c>
      <c r="F34" s="60"/>
      <c r="G34" s="281">
        <f>GRCF!$G$27</f>
        <v>1.0055233397049996</v>
      </c>
      <c r="H34" s="60"/>
      <c r="I34" s="60">
        <f t="shared" si="2"/>
        <v>1.6750028842005291</v>
      </c>
      <c r="J34" s="283"/>
      <c r="K34" s="9"/>
      <c r="M34" s="44"/>
    </row>
    <row r="35" spans="1:15" ht="8.25" customHeight="1">
      <c r="A35" s="227"/>
      <c r="B35" s="3"/>
      <c r="C35" s="29"/>
      <c r="E35" s="60"/>
      <c r="F35" s="60"/>
      <c r="G35" s="281"/>
      <c r="H35" s="60"/>
      <c r="I35" s="60"/>
      <c r="J35" s="283"/>
      <c r="K35" s="9"/>
      <c r="M35" s="44"/>
    </row>
    <row r="36" spans="1:15">
      <c r="A36" s="227"/>
      <c r="B36" s="3" t="s">
        <v>10</v>
      </c>
      <c r="E36" s="47"/>
      <c r="F36" s="47"/>
      <c r="G36" s="47"/>
      <c r="H36" s="47"/>
      <c r="I36" s="47"/>
      <c r="J36" s="283"/>
      <c r="K36" s="9"/>
      <c r="M36" s="44"/>
    </row>
    <row r="37" spans="1:15">
      <c r="A37" s="227"/>
      <c r="B37" s="3"/>
      <c r="C37" s="29" t="s">
        <v>11</v>
      </c>
      <c r="E37" s="47"/>
      <c r="F37" s="47"/>
      <c r="G37" s="47"/>
      <c r="H37" s="47"/>
      <c r="I37" s="47">
        <f>COC!S41</f>
        <v>-0.84281781003504919</v>
      </c>
      <c r="J37" s="283"/>
      <c r="K37" s="37"/>
      <c r="M37" s="44"/>
    </row>
    <row r="38" spans="1:15">
      <c r="A38" s="227"/>
      <c r="B38" s="29"/>
      <c r="C38" s="29" t="s">
        <v>229</v>
      </c>
      <c r="E38" s="49"/>
      <c r="F38" s="49"/>
      <c r="G38" s="49"/>
      <c r="H38" s="49"/>
      <c r="I38" s="36">
        <f>COC!S60</f>
        <v>-1.6856356200701201</v>
      </c>
      <c r="J38" s="284"/>
      <c r="K38" s="17"/>
      <c r="L38" s="62"/>
      <c r="M38" s="25"/>
      <c r="N38" s="58"/>
    </row>
    <row r="39" spans="1:15" ht="8.25" customHeight="1">
      <c r="A39" s="227"/>
      <c r="B39" s="29" t="s">
        <v>12</v>
      </c>
      <c r="E39" s="63"/>
      <c r="F39" s="63"/>
      <c r="G39" s="63"/>
      <c r="H39" s="63"/>
      <c r="I39" s="63"/>
      <c r="J39" s="285"/>
      <c r="K39" s="64"/>
    </row>
    <row r="40" spans="1:15" ht="13.5" thickBot="1">
      <c r="A40" s="227"/>
      <c r="B40" s="1" t="s">
        <v>13</v>
      </c>
      <c r="F40" s="51"/>
      <c r="G40" s="51"/>
      <c r="H40" s="51"/>
      <c r="I40" s="34">
        <f>SUM(I18:I38)</f>
        <v>-31.130505203420579</v>
      </c>
      <c r="J40" s="286"/>
      <c r="K40" s="28"/>
    </row>
    <row r="41" spans="1:15" ht="13.5" thickTop="1">
      <c r="A41" s="227"/>
      <c r="B41" s="1"/>
      <c r="E41" s="63"/>
      <c r="F41" s="63"/>
      <c r="G41" s="63"/>
      <c r="H41" s="63"/>
      <c r="I41" s="63"/>
      <c r="J41" s="287"/>
      <c r="K41" s="65"/>
    </row>
    <row r="42" spans="1:15" ht="13.5" thickBot="1">
      <c r="A42" s="227"/>
      <c r="B42" s="3" t="s">
        <v>14</v>
      </c>
      <c r="F42" s="51"/>
      <c r="G42" s="51"/>
      <c r="H42" s="51"/>
      <c r="I42" s="34">
        <f>I15+I40</f>
        <v>62.520658691442904</v>
      </c>
      <c r="J42" s="288"/>
      <c r="K42" s="18"/>
    </row>
    <row r="43" spans="1:15" ht="5.25" customHeight="1" thickTop="1">
      <c r="A43" s="227"/>
      <c r="B43" s="3"/>
      <c r="F43" s="51"/>
      <c r="G43" s="51"/>
      <c r="H43" s="51"/>
      <c r="I43" s="51"/>
      <c r="J43" s="288"/>
      <c r="K43" s="18"/>
    </row>
    <row r="44" spans="1:15" ht="14.25">
      <c r="A44" s="227"/>
      <c r="B44" s="308" t="s">
        <v>302</v>
      </c>
      <c r="F44" s="51"/>
      <c r="G44" s="51"/>
      <c r="H44" s="51"/>
      <c r="I44" s="51"/>
      <c r="J44" s="288"/>
      <c r="K44" s="18"/>
    </row>
    <row r="45" spans="1:15" ht="6.75" customHeight="1" thickBot="1">
      <c r="A45" s="232"/>
      <c r="B45" s="289"/>
      <c r="C45" s="277"/>
      <c r="D45" s="277"/>
      <c r="E45" s="278"/>
      <c r="F45" s="278"/>
      <c r="G45" s="278"/>
      <c r="H45" s="278"/>
      <c r="I45" s="278"/>
      <c r="J45" s="279"/>
    </row>
    <row r="46" spans="1:15">
      <c r="B46" s="3"/>
      <c r="E46" s="18"/>
      <c r="F46" s="18"/>
      <c r="G46" s="18"/>
      <c r="H46" s="18"/>
      <c r="I46" s="18"/>
    </row>
  </sheetData>
  <mergeCells count="5">
    <mergeCell ref="B2:I2"/>
    <mergeCell ref="B3:I3"/>
    <mergeCell ref="B4:I4"/>
    <mergeCell ref="B5:I5"/>
    <mergeCell ref="B6:I6"/>
  </mergeCells>
  <phoneticPr fontId="15" type="noConversion"/>
  <pageMargins left="0.42" right="7.0000000000000007E-2" top="0.69" bottom="0.24" header="0.5" footer="0.2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1" sqref="A11"/>
    </sheetView>
  </sheetViews>
  <sheetFormatPr defaultRowHeight="12.75"/>
  <cols>
    <col min="1" max="1" width="84.28515625" customWidth="1"/>
    <col min="2" max="2" width="3.28515625" customWidth="1"/>
    <col min="3" max="3" width="15.42578125" customWidth="1"/>
    <col min="4" max="4" width="10.28515625" bestFit="1" customWidth="1"/>
    <col min="5" max="5" width="13.5703125" bestFit="1" customWidth="1"/>
    <col min="6" max="6" width="10.140625" customWidth="1"/>
  </cols>
  <sheetData>
    <row r="1" spans="1:6">
      <c r="A1" s="22" t="s">
        <v>16</v>
      </c>
      <c r="B1" s="22"/>
      <c r="C1" s="22"/>
    </row>
    <row r="2" spans="1:6">
      <c r="A2" s="2" t="s">
        <v>296</v>
      </c>
      <c r="B2" s="2"/>
      <c r="C2" s="2"/>
    </row>
    <row r="3" spans="1:6">
      <c r="A3" s="2" t="s">
        <v>111</v>
      </c>
      <c r="B3" s="2"/>
      <c r="C3" s="2"/>
    </row>
    <row r="4" spans="1:6">
      <c r="A4" s="296" t="s">
        <v>112</v>
      </c>
      <c r="B4" s="296"/>
      <c r="C4" s="296"/>
      <c r="D4" s="16"/>
      <c r="E4" s="16"/>
      <c r="F4" s="16"/>
    </row>
    <row r="5" spans="1:6">
      <c r="A5" s="296" t="s">
        <v>3</v>
      </c>
      <c r="B5" s="296"/>
      <c r="C5" s="296"/>
    </row>
    <row r="6" spans="1:6">
      <c r="A6" s="1"/>
      <c r="B6" s="1"/>
      <c r="C6" s="1"/>
      <c r="E6" s="24"/>
    </row>
    <row r="7" spans="1:6">
      <c r="A7" s="1" t="s">
        <v>230</v>
      </c>
      <c r="B7" s="1"/>
      <c r="C7" s="1"/>
    </row>
    <row r="8" spans="1:6">
      <c r="A8" s="1"/>
      <c r="B8" s="174"/>
      <c r="C8" s="72" t="s">
        <v>127</v>
      </c>
    </row>
    <row r="9" spans="1:6">
      <c r="A9" s="85"/>
      <c r="B9" s="1"/>
      <c r="C9" s="44"/>
    </row>
    <row r="10" spans="1:6">
      <c r="A10" s="85" t="s">
        <v>297</v>
      </c>
      <c r="B10" s="1"/>
      <c r="C10" s="58">
        <v>10.300444000000001</v>
      </c>
    </row>
    <row r="11" spans="1:6">
      <c r="A11" s="85"/>
      <c r="B11" s="1"/>
      <c r="C11" s="44"/>
    </row>
    <row r="12" spans="1:6">
      <c r="A12" s="29" t="s">
        <v>182</v>
      </c>
      <c r="C12" s="175">
        <f>COC!S21</f>
        <v>8.3458963988934765E-2</v>
      </c>
    </row>
    <row r="14" spans="1:6" ht="13.5" thickBot="1">
      <c r="A14" s="29" t="s">
        <v>183</v>
      </c>
      <c r="C14" s="176">
        <f>C10*C12</f>
        <v>0.85966438486603924</v>
      </c>
    </row>
    <row r="15" spans="1:6" ht="13.5" thickTop="1">
      <c r="A15" s="29"/>
      <c r="C15" s="43"/>
    </row>
    <row r="16" spans="1:6">
      <c r="C16" s="43"/>
    </row>
    <row r="17" spans="1:3">
      <c r="A17" s="29"/>
      <c r="C17" s="170"/>
    </row>
    <row r="18" spans="1:3" ht="13.5" thickBot="1">
      <c r="A18" s="29" t="s">
        <v>295</v>
      </c>
      <c r="C18" s="176">
        <v>0.29086699999999999</v>
      </c>
    </row>
    <row r="19" spans="1:3" ht="13.5" thickTop="1">
      <c r="A19" s="29"/>
      <c r="C19" s="43"/>
    </row>
    <row r="27" spans="1:3">
      <c r="A27" s="29"/>
    </row>
    <row r="31" spans="1:3">
      <c r="A31" s="54"/>
    </row>
  </sheetData>
  <mergeCells count="2">
    <mergeCell ref="A4:C4"/>
    <mergeCell ref="A5:C5"/>
  </mergeCells>
  <pageMargins left="0.37" right="0.32" top="0.86" bottom="0.24" header="0.5" footer="0.2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>
      <selection activeCell="A29" sqref="A29"/>
    </sheetView>
  </sheetViews>
  <sheetFormatPr defaultRowHeight="12.75"/>
  <cols>
    <col min="1" max="1" width="76.5703125" customWidth="1"/>
    <col min="2" max="2" width="14" customWidth="1"/>
    <col min="3" max="3" width="3.42578125" customWidth="1"/>
    <col min="4" max="4" width="13.42578125" customWidth="1"/>
    <col min="5" max="5" width="10.28515625" bestFit="1" customWidth="1"/>
    <col min="6" max="6" width="13.5703125" bestFit="1" customWidth="1"/>
    <col min="7" max="7" width="10.140625" customWidth="1"/>
  </cols>
  <sheetData>
    <row r="1" spans="1:7">
      <c r="A1" s="22" t="s">
        <v>16</v>
      </c>
      <c r="B1" s="22"/>
      <c r="C1" s="22"/>
      <c r="D1" s="22"/>
    </row>
    <row r="2" spans="1:7">
      <c r="A2" s="2" t="s">
        <v>270</v>
      </c>
      <c r="B2" s="2"/>
      <c r="C2" s="2"/>
      <c r="D2" s="2"/>
    </row>
    <row r="3" spans="1:7">
      <c r="A3" s="2" t="s">
        <v>111</v>
      </c>
      <c r="B3" s="2"/>
      <c r="C3" s="2"/>
      <c r="D3" s="2"/>
    </row>
    <row r="4" spans="1:7">
      <c r="A4" s="296" t="s">
        <v>112</v>
      </c>
      <c r="B4" s="296"/>
      <c r="C4" s="296"/>
      <c r="D4" s="296"/>
      <c r="E4" s="16"/>
      <c r="F4" s="16"/>
      <c r="G4" s="16"/>
    </row>
    <row r="5" spans="1:7">
      <c r="A5" s="296" t="s">
        <v>110</v>
      </c>
      <c r="B5" s="296"/>
      <c r="C5" s="296"/>
      <c r="D5" s="296"/>
    </row>
    <row r="6" spans="1:7">
      <c r="A6" s="1"/>
      <c r="B6" s="1"/>
      <c r="C6" s="1"/>
      <c r="D6" s="1"/>
      <c r="F6" s="24"/>
    </row>
    <row r="7" spans="1:7">
      <c r="A7" s="1" t="s">
        <v>259</v>
      </c>
      <c r="B7" s="1"/>
      <c r="C7" s="1"/>
      <c r="D7" s="1"/>
    </row>
    <row r="8" spans="1:7">
      <c r="A8" s="1"/>
      <c r="B8" s="1"/>
      <c r="C8" s="1"/>
      <c r="D8" s="1"/>
    </row>
    <row r="9" spans="1:7">
      <c r="A9" s="1"/>
      <c r="B9" s="1"/>
      <c r="C9" s="174"/>
      <c r="D9" s="72" t="s">
        <v>127</v>
      </c>
    </row>
    <row r="10" spans="1:7">
      <c r="A10" s="1" t="s">
        <v>269</v>
      </c>
      <c r="B10" s="1"/>
      <c r="C10" s="174"/>
      <c r="D10" s="174"/>
    </row>
    <row r="11" spans="1:7">
      <c r="A11" s="75" t="s">
        <v>260</v>
      </c>
      <c r="B11" s="75"/>
      <c r="C11" s="75"/>
      <c r="D11" s="258">
        <v>867717.62</v>
      </c>
    </row>
    <row r="12" spans="1:7">
      <c r="A12" s="75" t="s">
        <v>261</v>
      </c>
      <c r="B12" s="75"/>
      <c r="C12" s="75"/>
      <c r="D12" s="258">
        <v>-1776071.39</v>
      </c>
    </row>
    <row r="13" spans="1:7">
      <c r="A13" s="75" t="s">
        <v>262</v>
      </c>
      <c r="B13" s="75"/>
      <c r="C13" s="75"/>
      <c r="D13" s="258">
        <v>-9729968.0600000005</v>
      </c>
    </row>
    <row r="14" spans="1:7">
      <c r="A14" s="75" t="s">
        <v>263</v>
      </c>
      <c r="B14" s="75"/>
      <c r="C14" s="75"/>
      <c r="D14" s="258">
        <v>-9486863.4700000007</v>
      </c>
    </row>
    <row r="15" spans="1:7">
      <c r="A15" s="259" t="s">
        <v>264</v>
      </c>
      <c r="B15" s="259"/>
      <c r="C15" s="75"/>
      <c r="D15" s="258">
        <v>-2207067.2400000002</v>
      </c>
    </row>
    <row r="16" spans="1:7">
      <c r="A16" s="259" t="s">
        <v>265</v>
      </c>
      <c r="B16" s="259"/>
      <c r="C16" s="75"/>
      <c r="D16" s="258">
        <v>-9659160.6099999994</v>
      </c>
    </row>
    <row r="17" spans="1:4">
      <c r="A17" s="259" t="s">
        <v>266</v>
      </c>
      <c r="B17" s="259"/>
      <c r="C17" s="75"/>
      <c r="D17" s="260">
        <v>-3660284.37</v>
      </c>
    </row>
    <row r="18" spans="1:4">
      <c r="A18" s="1"/>
      <c r="B18" s="1"/>
      <c r="C18" s="174"/>
      <c r="D18" s="174"/>
    </row>
    <row r="19" spans="1:4">
      <c r="A19" s="1" t="s">
        <v>267</v>
      </c>
      <c r="B19" s="1"/>
      <c r="C19" s="174"/>
      <c r="D19" s="261">
        <f>SUM(D11:D18)</f>
        <v>-35651697.519999996</v>
      </c>
    </row>
    <row r="20" spans="1:4">
      <c r="A20" s="1"/>
      <c r="B20" s="1"/>
      <c r="C20" s="174"/>
      <c r="D20" s="261"/>
    </row>
    <row r="21" spans="1:4">
      <c r="A21" s="1" t="s">
        <v>271</v>
      </c>
      <c r="B21" s="1"/>
      <c r="C21" s="174"/>
      <c r="D21" s="261"/>
    </row>
    <row r="22" spans="1:4">
      <c r="A22" s="85" t="s">
        <v>272</v>
      </c>
      <c r="B22" s="264">
        <v>8954502</v>
      </c>
      <c r="C22" s="174"/>
      <c r="D22" s="174"/>
    </row>
    <row r="23" spans="1:4">
      <c r="A23" s="85" t="s">
        <v>273</v>
      </c>
      <c r="B23" s="265">
        <v>0.21</v>
      </c>
      <c r="C23" s="174"/>
      <c r="D23" s="174"/>
    </row>
    <row r="24" spans="1:4">
      <c r="A24" s="85"/>
      <c r="B24" s="263"/>
      <c r="C24" s="174"/>
      <c r="D24" s="267">
        <f>-B22*B23</f>
        <v>-1880445.42</v>
      </c>
    </row>
    <row r="25" spans="1:4">
      <c r="A25" s="85"/>
      <c r="B25" s="263"/>
      <c r="C25" s="174"/>
      <c r="D25" s="266"/>
    </row>
    <row r="26" spans="1:4">
      <c r="A26" s="1" t="s">
        <v>274</v>
      </c>
      <c r="B26" s="263"/>
      <c r="C26" s="174"/>
      <c r="D26" s="266">
        <f>SUM(D19:D24)</f>
        <v>-37532142.939999998</v>
      </c>
    </row>
    <row r="27" spans="1:4">
      <c r="A27" s="85"/>
      <c r="B27" s="85"/>
      <c r="C27" s="1"/>
      <c r="D27" s="44"/>
    </row>
    <row r="28" spans="1:4">
      <c r="A28" s="29" t="s">
        <v>181</v>
      </c>
      <c r="B28" s="29"/>
      <c r="D28" s="175">
        <v>1</v>
      </c>
    </row>
    <row r="29" spans="1:4">
      <c r="A29" s="85"/>
      <c r="B29" s="85"/>
      <c r="D29" s="43"/>
    </row>
    <row r="30" spans="1:4">
      <c r="A30" s="85" t="s">
        <v>268</v>
      </c>
      <c r="B30" s="85"/>
      <c r="D30" s="43">
        <f>D26*D28</f>
        <v>-37532142.939999998</v>
      </c>
    </row>
    <row r="32" spans="1:4">
      <c r="A32" s="29" t="s">
        <v>182</v>
      </c>
      <c r="B32" s="29"/>
      <c r="D32" s="175">
        <f>COC!S21</f>
        <v>8.3458963988934765E-2</v>
      </c>
    </row>
    <row r="34" spans="1:4" ht="13.5" thickBot="1">
      <c r="A34" s="29" t="s">
        <v>183</v>
      </c>
      <c r="B34" s="29"/>
      <c r="D34" s="262">
        <f>D30*D32</f>
        <v>-3132393.7660570121</v>
      </c>
    </row>
    <row r="35" spans="1:4" ht="13.5" thickTop="1">
      <c r="A35" s="29"/>
      <c r="B35" s="29"/>
      <c r="D35" s="43"/>
    </row>
    <row r="36" spans="1:4">
      <c r="D36" s="43"/>
    </row>
    <row r="37" spans="1:4">
      <c r="A37" s="29"/>
      <c r="B37" s="29"/>
      <c r="D37" s="170"/>
    </row>
    <row r="39" spans="1:4">
      <c r="A39" s="29"/>
      <c r="B39" s="29"/>
      <c r="D39" s="43"/>
    </row>
    <row r="47" spans="1:4">
      <c r="A47" s="29"/>
      <c r="B47" s="29"/>
    </row>
    <row r="51" spans="1:2">
      <c r="A51" s="54"/>
      <c r="B51" s="55"/>
    </row>
  </sheetData>
  <mergeCells count="2">
    <mergeCell ref="A4:D4"/>
    <mergeCell ref="A5:D5"/>
  </mergeCells>
  <pageMargins left="0.37" right="0.32" top="0.86" bottom="0.24" header="0.5" footer="0.2"/>
  <pageSetup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F31" sqref="F31"/>
    </sheetView>
  </sheetViews>
  <sheetFormatPr defaultRowHeight="12.75"/>
  <cols>
    <col min="1" max="1" width="95" customWidth="1"/>
    <col min="2" max="2" width="9.7109375" customWidth="1"/>
    <col min="3" max="3" width="10.85546875" customWidth="1"/>
    <col min="4" max="4" width="10.28515625" bestFit="1" customWidth="1"/>
    <col min="5" max="5" width="13.5703125" bestFit="1" customWidth="1"/>
    <col min="6" max="6" width="10.140625" customWidth="1"/>
  </cols>
  <sheetData>
    <row r="1" spans="1:6">
      <c r="A1" s="22" t="s">
        <v>16</v>
      </c>
      <c r="B1" s="22"/>
      <c r="C1" s="8"/>
    </row>
    <row r="2" spans="1:6">
      <c r="A2" s="2" t="s">
        <v>93</v>
      </c>
      <c r="B2" s="2"/>
      <c r="C2" s="2"/>
    </row>
    <row r="3" spans="1:6">
      <c r="A3" s="2" t="s">
        <v>111</v>
      </c>
      <c r="B3" s="2"/>
      <c r="C3" s="2"/>
    </row>
    <row r="4" spans="1:6">
      <c r="A4" s="296" t="s">
        <v>2</v>
      </c>
      <c r="B4" s="296"/>
      <c r="C4" s="296"/>
      <c r="D4" s="16"/>
      <c r="E4" s="16"/>
      <c r="F4" s="16"/>
    </row>
    <row r="5" spans="1:6">
      <c r="A5" s="296" t="s">
        <v>3</v>
      </c>
      <c r="B5" s="296"/>
      <c r="C5" s="296"/>
    </row>
    <row r="6" spans="1:6">
      <c r="A6" s="1"/>
      <c r="B6" s="1"/>
      <c r="C6" s="23"/>
      <c r="E6" s="24"/>
    </row>
    <row r="7" spans="1:6">
      <c r="A7" s="1"/>
      <c r="B7" s="1"/>
      <c r="C7" s="104"/>
    </row>
    <row r="8" spans="1:6">
      <c r="A8" s="1" t="s">
        <v>94</v>
      </c>
      <c r="B8" s="1"/>
      <c r="C8" s="104"/>
    </row>
    <row r="9" spans="1:6">
      <c r="A9" s="29" t="s">
        <v>173</v>
      </c>
      <c r="B9" s="168">
        <v>0.13412399999999999</v>
      </c>
      <c r="C9" s="58"/>
      <c r="E9" s="29" t="s">
        <v>172</v>
      </c>
    </row>
    <row r="10" spans="1:6">
      <c r="A10" s="108" t="s">
        <v>170</v>
      </c>
      <c r="B10" s="31"/>
      <c r="C10" s="31"/>
    </row>
    <row r="11" spans="1:6">
      <c r="A11" s="85" t="s">
        <v>226</v>
      </c>
      <c r="B11" s="58">
        <v>-1.3231E-2</v>
      </c>
      <c r="C11" s="31"/>
      <c r="E11" s="29" t="s">
        <v>172</v>
      </c>
    </row>
    <row r="12" spans="1:6">
      <c r="A12" s="29" t="s">
        <v>95</v>
      </c>
      <c r="B12" s="58">
        <v>0.97024299999999997</v>
      </c>
      <c r="C12" s="58"/>
      <c r="E12" s="29" t="s">
        <v>228</v>
      </c>
    </row>
    <row r="13" spans="1:6">
      <c r="A13" s="85" t="s">
        <v>227</v>
      </c>
      <c r="B13" s="105">
        <v>-9.7023999999999999E-2</v>
      </c>
      <c r="C13" s="58"/>
      <c r="E13" s="29" t="s">
        <v>228</v>
      </c>
    </row>
    <row r="14" spans="1:6">
      <c r="A14" s="29"/>
      <c r="B14" s="3"/>
      <c r="C14" s="58"/>
      <c r="E14" s="29"/>
    </row>
    <row r="15" spans="1:6">
      <c r="A15" s="29" t="s">
        <v>96</v>
      </c>
      <c r="B15" s="3"/>
      <c r="C15" s="58">
        <f>SUM(B9:B13)</f>
        <v>0.99411199999999988</v>
      </c>
    </row>
    <row r="16" spans="1:6">
      <c r="A16" s="29"/>
      <c r="B16" s="3"/>
      <c r="C16" s="58"/>
    </row>
    <row r="17" spans="1:5">
      <c r="A17" s="29"/>
      <c r="B17" s="3"/>
      <c r="C17" s="58"/>
    </row>
    <row r="18" spans="1:5">
      <c r="A18" s="29" t="s">
        <v>97</v>
      </c>
      <c r="B18" s="58">
        <v>4.8447999999999998E-2</v>
      </c>
      <c r="C18" s="58"/>
      <c r="E18" s="29" t="s">
        <v>178</v>
      </c>
    </row>
    <row r="19" spans="1:5">
      <c r="A19" s="29"/>
      <c r="B19" s="31"/>
      <c r="C19" s="31"/>
    </row>
    <row r="20" spans="1:5">
      <c r="A20" s="29" t="s">
        <v>98</v>
      </c>
      <c r="B20" s="105">
        <v>0.38748300000000002</v>
      </c>
      <c r="C20" s="58"/>
      <c r="E20" s="29" t="s">
        <v>225</v>
      </c>
    </row>
    <row r="21" spans="1:5">
      <c r="A21" s="29"/>
      <c r="B21" s="3"/>
      <c r="C21" s="58"/>
      <c r="E21" s="29"/>
    </row>
    <row r="22" spans="1:5">
      <c r="A22" s="29" t="s">
        <v>96</v>
      </c>
      <c r="B22" s="3"/>
      <c r="C22" s="58">
        <f>SUM(B18:B20)</f>
        <v>0.43593100000000001</v>
      </c>
    </row>
    <row r="23" spans="1:5">
      <c r="A23" s="29"/>
      <c r="B23" s="3"/>
      <c r="C23" s="106"/>
    </row>
    <row r="24" spans="1:5">
      <c r="A24" s="29"/>
      <c r="B24" s="3"/>
      <c r="C24" s="107"/>
    </row>
    <row r="25" spans="1:5">
      <c r="A25" s="29" t="s">
        <v>99</v>
      </c>
      <c r="B25" s="3"/>
      <c r="C25" s="58">
        <f>-SUM(C15:C22)</f>
        <v>-1.430043</v>
      </c>
    </row>
    <row r="26" spans="1:5">
      <c r="A26" s="108" t="s">
        <v>100</v>
      </c>
      <c r="B26" s="3"/>
      <c r="C26" s="58"/>
    </row>
    <row r="27" spans="1:5">
      <c r="A27" s="29"/>
      <c r="B27" s="3"/>
      <c r="C27" s="42"/>
    </row>
    <row r="28" spans="1:5">
      <c r="A28" s="29" t="s">
        <v>101</v>
      </c>
      <c r="B28" s="3"/>
      <c r="C28" s="109">
        <v>0.99099999999999999</v>
      </c>
      <c r="E28" s="29" t="s">
        <v>171</v>
      </c>
    </row>
    <row r="29" spans="1:5">
      <c r="A29" s="29"/>
      <c r="B29" s="3"/>
      <c r="C29" s="31"/>
    </row>
    <row r="30" spans="1:5">
      <c r="A30" s="29" t="s">
        <v>99</v>
      </c>
      <c r="C30" s="21">
        <f>C25*C28</f>
        <v>-1.417172613</v>
      </c>
    </row>
    <row r="31" spans="1:5">
      <c r="A31" s="29" t="s">
        <v>102</v>
      </c>
      <c r="C31" s="27"/>
    </row>
    <row r="32" spans="1:5">
      <c r="A32" s="29"/>
      <c r="C32" s="27"/>
    </row>
    <row r="33" spans="1:5">
      <c r="A33" s="29"/>
    </row>
    <row r="35" spans="1:5">
      <c r="A35" s="3" t="s">
        <v>103</v>
      </c>
    </row>
    <row r="36" spans="1:5">
      <c r="A36" s="29" t="s">
        <v>104</v>
      </c>
      <c r="B36" s="58">
        <v>1.862503</v>
      </c>
      <c r="C36" s="58"/>
      <c r="E36" s="29" t="s">
        <v>171</v>
      </c>
    </row>
    <row r="37" spans="1:5">
      <c r="A37" s="29" t="s">
        <v>105</v>
      </c>
      <c r="B37" s="105">
        <v>3.0429270000000002</v>
      </c>
      <c r="C37" s="58"/>
      <c r="E37" s="29" t="s">
        <v>174</v>
      </c>
    </row>
    <row r="38" spans="1:5">
      <c r="A38" s="29" t="s">
        <v>106</v>
      </c>
      <c r="B38" s="58"/>
      <c r="C38" s="58">
        <f>SUM(B36:B37)</f>
        <v>4.90543</v>
      </c>
    </row>
    <row r="39" spans="1:5">
      <c r="A39" s="29"/>
      <c r="B39" s="3"/>
      <c r="C39" s="31"/>
    </row>
    <row r="40" spans="1:5">
      <c r="A40" s="29" t="s">
        <v>175</v>
      </c>
      <c r="B40" s="3"/>
      <c r="C40" s="106">
        <v>0.6</v>
      </c>
      <c r="E40" s="29" t="s">
        <v>278</v>
      </c>
    </row>
    <row r="41" spans="1:5">
      <c r="A41" s="29"/>
      <c r="B41" s="3"/>
      <c r="C41" s="58"/>
    </row>
    <row r="42" spans="1:5">
      <c r="A42" s="29" t="s">
        <v>107</v>
      </c>
      <c r="B42" s="3"/>
      <c r="C42" s="58">
        <f>-C38*C40</f>
        <v>-2.9432579999999997</v>
      </c>
    </row>
    <row r="43" spans="1:5">
      <c r="A43" s="29"/>
      <c r="B43" s="3"/>
      <c r="C43" s="58"/>
    </row>
    <row r="44" spans="1:5">
      <c r="A44" s="29" t="s">
        <v>101</v>
      </c>
      <c r="B44" s="3"/>
      <c r="C44" s="109">
        <v>0.99099999999999999</v>
      </c>
      <c r="E44" s="29" t="s">
        <v>171</v>
      </c>
    </row>
    <row r="45" spans="1:5">
      <c r="A45" s="29"/>
      <c r="B45" s="3"/>
      <c r="C45" s="31"/>
    </row>
    <row r="46" spans="1:5">
      <c r="A46" s="29" t="s">
        <v>108</v>
      </c>
      <c r="C46" s="21">
        <f>+C42*C44</f>
        <v>-2.9167686779999995</v>
      </c>
    </row>
    <row r="47" spans="1:5">
      <c r="A47" s="29"/>
      <c r="C47" s="27"/>
    </row>
    <row r="48" spans="1:5">
      <c r="A48" s="29" t="s">
        <v>109</v>
      </c>
    </row>
  </sheetData>
  <mergeCells count="2">
    <mergeCell ref="A4:C4"/>
    <mergeCell ref="A5:C5"/>
  </mergeCells>
  <pageMargins left="0.37" right="0.32" top="0.86" bottom="0.24" header="0.5" footer="0.2"/>
  <pageSetup scale="87" orientation="portrait" r:id="rId1"/>
  <headerFooter alignWithMargins="0">
    <oddHeader>&amp;RExhibit___(LK-3)
Page 1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30" sqref="A30"/>
    </sheetView>
  </sheetViews>
  <sheetFormatPr defaultRowHeight="12.75"/>
  <cols>
    <col min="1" max="1" width="67.28515625" customWidth="1"/>
    <col min="2" max="2" width="1.85546875" customWidth="1"/>
    <col min="3" max="3" width="15.28515625" customWidth="1"/>
    <col min="4" max="4" width="3.42578125" customWidth="1"/>
    <col min="5" max="5" width="13.7109375" customWidth="1"/>
    <col min="6" max="6" width="10.28515625" bestFit="1" customWidth="1"/>
    <col min="7" max="7" width="13.5703125" bestFit="1" customWidth="1"/>
    <col min="8" max="8" width="10.140625" customWidth="1"/>
  </cols>
  <sheetData>
    <row r="1" spans="1:8">
      <c r="A1" s="22" t="s">
        <v>16</v>
      </c>
      <c r="B1" s="22"/>
      <c r="C1" s="22"/>
      <c r="D1" s="22"/>
      <c r="E1" s="22"/>
    </row>
    <row r="2" spans="1:8">
      <c r="A2" s="2" t="s">
        <v>215</v>
      </c>
      <c r="B2" s="2"/>
      <c r="C2" s="2"/>
      <c r="D2" s="2"/>
      <c r="E2" s="2"/>
    </row>
    <row r="3" spans="1:8">
      <c r="A3" s="2" t="s">
        <v>111</v>
      </c>
      <c r="B3" s="2"/>
      <c r="C3" s="2"/>
      <c r="D3" s="2"/>
      <c r="E3" s="2"/>
    </row>
    <row r="4" spans="1:8">
      <c r="A4" s="296" t="s">
        <v>112</v>
      </c>
      <c r="B4" s="296"/>
      <c r="C4" s="296"/>
      <c r="D4" s="296"/>
      <c r="E4" s="296"/>
      <c r="F4" s="16"/>
      <c r="G4" s="16"/>
      <c r="H4" s="16"/>
    </row>
    <row r="5" spans="1:8">
      <c r="A5" s="296" t="s">
        <v>110</v>
      </c>
      <c r="B5" s="296"/>
      <c r="C5" s="296"/>
      <c r="D5" s="296"/>
      <c r="E5" s="296"/>
    </row>
    <row r="6" spans="1:8">
      <c r="A6" s="1"/>
      <c r="B6" s="1"/>
      <c r="C6" s="1"/>
      <c r="D6" s="1"/>
      <c r="E6" s="1"/>
      <c r="G6" s="24"/>
    </row>
    <row r="7" spans="1:8">
      <c r="A7" s="85" t="s">
        <v>216</v>
      </c>
      <c r="B7" s="85"/>
      <c r="C7" s="85"/>
      <c r="D7" s="85"/>
      <c r="E7" s="85"/>
    </row>
    <row r="8" spans="1:8">
      <c r="A8" s="85"/>
      <c r="B8" s="85"/>
      <c r="C8" s="85"/>
      <c r="D8" s="85"/>
      <c r="E8" s="85"/>
    </row>
    <row r="9" spans="1:8">
      <c r="A9" s="85" t="s">
        <v>217</v>
      </c>
      <c r="B9" s="85"/>
      <c r="C9" s="85"/>
      <c r="D9" s="85"/>
      <c r="E9" s="85"/>
    </row>
    <row r="10" spans="1:8">
      <c r="A10" s="85"/>
      <c r="B10" s="85"/>
      <c r="C10" s="85"/>
      <c r="D10" s="85"/>
      <c r="E10" s="85"/>
    </row>
    <row r="11" spans="1:8">
      <c r="A11" s="208">
        <v>44621</v>
      </c>
      <c r="B11" s="208"/>
      <c r="C11" s="209">
        <v>44575446.229999997</v>
      </c>
      <c r="D11" s="85"/>
      <c r="E11" s="85"/>
    </row>
    <row r="12" spans="1:8">
      <c r="A12" s="208">
        <v>44652</v>
      </c>
      <c r="B12" s="208"/>
      <c r="C12" s="209">
        <v>46154882.770000003</v>
      </c>
      <c r="D12" s="85"/>
      <c r="E12" s="85"/>
    </row>
    <row r="13" spans="1:8">
      <c r="A13" s="208">
        <v>44682</v>
      </c>
      <c r="B13" s="208"/>
      <c r="C13" s="209">
        <v>36619763.609999999</v>
      </c>
      <c r="D13" s="85"/>
      <c r="E13" s="85"/>
    </row>
    <row r="14" spans="1:8">
      <c r="A14" s="208">
        <v>44713</v>
      </c>
      <c r="B14" s="208"/>
      <c r="C14" s="209">
        <v>41775219.869999997</v>
      </c>
      <c r="D14" s="85"/>
      <c r="E14" s="85"/>
    </row>
    <row r="15" spans="1:8">
      <c r="A15" s="208">
        <v>44743</v>
      </c>
      <c r="B15" s="208"/>
      <c r="C15" s="209">
        <v>47144132.229999997</v>
      </c>
      <c r="D15" s="85"/>
      <c r="E15" s="85"/>
    </row>
    <row r="16" spans="1:8">
      <c r="A16" s="208">
        <v>44774</v>
      </c>
      <c r="B16" s="208"/>
      <c r="C16" s="209">
        <v>44165902.060000002</v>
      </c>
      <c r="D16" s="85"/>
      <c r="E16" s="85"/>
    </row>
    <row r="17" spans="1:5">
      <c r="A17" s="208">
        <v>44805</v>
      </c>
      <c r="B17" s="208"/>
      <c r="C17" s="209">
        <v>41252732.350000001</v>
      </c>
      <c r="D17" s="85"/>
      <c r="E17" s="85"/>
    </row>
    <row r="18" spans="1:5">
      <c r="A18" s="208">
        <v>44835</v>
      </c>
      <c r="B18" s="208"/>
      <c r="C18" s="209">
        <v>36960305.799999997</v>
      </c>
      <c r="D18" s="85"/>
      <c r="E18" s="85"/>
    </row>
    <row r="19" spans="1:5">
      <c r="A19" s="208">
        <v>44866</v>
      </c>
      <c r="B19" s="208"/>
      <c r="C19" s="209">
        <v>37559518.310000002</v>
      </c>
      <c r="D19" s="85"/>
      <c r="E19" s="85"/>
    </row>
    <row r="20" spans="1:5">
      <c r="A20" s="208">
        <v>44896</v>
      </c>
      <c r="B20" s="208"/>
      <c r="C20" s="209">
        <v>47129049.259999998</v>
      </c>
      <c r="D20" s="85"/>
      <c r="E20" s="85"/>
    </row>
    <row r="21" spans="1:5">
      <c r="A21" s="208">
        <v>44927</v>
      </c>
      <c r="B21" s="208"/>
      <c r="C21" s="209">
        <v>61573035.710000001</v>
      </c>
      <c r="D21" s="85"/>
      <c r="E21" s="85"/>
    </row>
    <row r="22" spans="1:5">
      <c r="A22" s="208">
        <v>44958</v>
      </c>
      <c r="B22" s="208"/>
      <c r="C22" s="209">
        <v>61052840.640000001</v>
      </c>
      <c r="D22" s="85"/>
      <c r="E22" s="85"/>
    </row>
    <row r="23" spans="1:5">
      <c r="A23" s="208">
        <v>44986</v>
      </c>
      <c r="B23" s="208"/>
      <c r="C23" s="210">
        <v>34611627.289999999</v>
      </c>
      <c r="D23" s="85"/>
      <c r="E23" s="85"/>
    </row>
    <row r="24" spans="1:5">
      <c r="A24" s="85"/>
      <c r="B24" s="85"/>
      <c r="C24" s="209"/>
      <c r="D24" s="85"/>
      <c r="E24" s="85"/>
    </row>
    <row r="25" spans="1:5">
      <c r="A25" s="85" t="s">
        <v>218</v>
      </c>
      <c r="B25" s="85"/>
      <c r="C25" s="209"/>
      <c r="D25" s="85"/>
      <c r="E25" s="209">
        <f>AVERAGE(C11:C23)</f>
        <v>44659573.548461542</v>
      </c>
    </row>
    <row r="26" spans="1:5">
      <c r="A26" s="85"/>
      <c r="B26" s="85"/>
      <c r="C26" s="85"/>
      <c r="D26" s="85"/>
      <c r="E26" s="85"/>
    </row>
    <row r="27" spans="1:5">
      <c r="A27" s="85" t="s">
        <v>219</v>
      </c>
      <c r="B27" s="85"/>
      <c r="C27" s="85"/>
      <c r="D27" s="85"/>
      <c r="E27" s="211">
        <f>COC!O13</f>
        <v>3.73E-2</v>
      </c>
    </row>
    <row r="28" spans="1:5">
      <c r="A28" s="85"/>
      <c r="B28" s="85"/>
      <c r="C28" s="85"/>
      <c r="D28" s="85"/>
      <c r="E28" s="85"/>
    </row>
    <row r="29" spans="1:5" ht="13.5" thickBot="1">
      <c r="A29" s="85" t="s">
        <v>277</v>
      </c>
      <c r="B29" s="85"/>
      <c r="C29" s="85"/>
      <c r="D29" s="85"/>
      <c r="E29" s="212">
        <f>E25*E27</f>
        <v>1665802.0933576154</v>
      </c>
    </row>
    <row r="30" spans="1:5" ht="13.5" thickTop="1">
      <c r="A30" s="1"/>
      <c r="B30" s="1"/>
      <c r="C30" s="1"/>
      <c r="D30" s="1"/>
      <c r="E30" s="1"/>
    </row>
    <row r="32" spans="1:5">
      <c r="E32" s="53"/>
    </row>
    <row r="33" spans="1:5">
      <c r="A33" s="29"/>
      <c r="B33" s="29"/>
      <c r="E33" s="43"/>
    </row>
    <row r="34" spans="1:5">
      <c r="E34" s="43"/>
    </row>
    <row r="35" spans="1:5">
      <c r="A35" s="29"/>
      <c r="B35" s="29"/>
      <c r="E35" s="170"/>
    </row>
    <row r="37" spans="1:5">
      <c r="A37" s="29"/>
      <c r="B37" s="29"/>
      <c r="E37" s="43"/>
    </row>
    <row r="45" spans="1:5">
      <c r="A45" s="29"/>
      <c r="B45" s="29"/>
      <c r="C45" s="29"/>
    </row>
    <row r="49" spans="1:3">
      <c r="A49" s="54"/>
      <c r="B49" s="55"/>
      <c r="C49" s="55"/>
    </row>
  </sheetData>
  <mergeCells count="2">
    <mergeCell ref="A4:E4"/>
    <mergeCell ref="A5:E5"/>
  </mergeCells>
  <pageMargins left="0.37" right="0.32" top="0.86" bottom="0.24" header="0.5" footer="0.2"/>
  <pageSetup orientation="portrait" r:id="rId1"/>
  <headerFooter alignWithMargins="0">
    <oddHeader>&amp;RExhibit___(LK-3)
Page 1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9" sqref="D9"/>
    </sheetView>
  </sheetViews>
  <sheetFormatPr defaultRowHeight="12.75"/>
  <cols>
    <col min="1" max="1" width="71" customWidth="1"/>
    <col min="2" max="2" width="16.85546875" customWidth="1"/>
    <col min="3" max="3" width="3.42578125" customWidth="1"/>
    <col min="4" max="4" width="13.42578125" customWidth="1"/>
    <col min="5" max="5" width="10.28515625" bestFit="1" customWidth="1"/>
    <col min="6" max="6" width="13.5703125" bestFit="1" customWidth="1"/>
    <col min="7" max="7" width="10.140625" customWidth="1"/>
  </cols>
  <sheetData>
    <row r="1" spans="1:7">
      <c r="A1" s="22" t="s">
        <v>16</v>
      </c>
      <c r="B1" s="22"/>
      <c r="C1" s="22"/>
      <c r="D1" s="22"/>
    </row>
    <row r="2" spans="1:7">
      <c r="A2" s="2" t="s">
        <v>275</v>
      </c>
      <c r="B2" s="2"/>
      <c r="C2" s="2"/>
      <c r="D2" s="2"/>
    </row>
    <row r="3" spans="1:7">
      <c r="A3" s="2" t="s">
        <v>111</v>
      </c>
      <c r="B3" s="2"/>
      <c r="C3" s="2"/>
      <c r="D3" s="2"/>
    </row>
    <row r="4" spans="1:7">
      <c r="A4" s="296" t="s">
        <v>112</v>
      </c>
      <c r="B4" s="296"/>
      <c r="C4" s="296"/>
      <c r="D4" s="296"/>
      <c r="E4" s="16"/>
      <c r="F4" s="16"/>
      <c r="G4" s="16"/>
    </row>
    <row r="5" spans="1:7">
      <c r="A5" s="296" t="s">
        <v>110</v>
      </c>
      <c r="B5" s="296"/>
      <c r="C5" s="296"/>
      <c r="D5" s="296"/>
    </row>
    <row r="6" spans="1:7">
      <c r="A6" s="57"/>
      <c r="B6" s="57"/>
      <c r="C6" s="57"/>
      <c r="D6" s="57"/>
    </row>
    <row r="7" spans="1:7">
      <c r="A7" s="1" t="s">
        <v>223</v>
      </c>
      <c r="B7" s="1"/>
      <c r="C7" s="1"/>
      <c r="D7" s="1"/>
      <c r="F7" s="24"/>
    </row>
    <row r="8" spans="1:7">
      <c r="A8" s="1"/>
      <c r="B8" s="1"/>
      <c r="C8" s="1"/>
      <c r="D8" s="1"/>
    </row>
    <row r="9" spans="1:7">
      <c r="A9" s="29" t="s">
        <v>276</v>
      </c>
      <c r="B9" s="29"/>
      <c r="C9" s="29"/>
      <c r="D9" s="19">
        <v>-1667845</v>
      </c>
    </row>
    <row r="10" spans="1:7">
      <c r="D10" s="43"/>
    </row>
    <row r="11" spans="1:7">
      <c r="A11" t="s">
        <v>177</v>
      </c>
      <c r="B11" s="29"/>
      <c r="D11" s="171">
        <f>GRCF!G27</f>
        <v>1.0055233397049996</v>
      </c>
    </row>
    <row r="12" spans="1:7">
      <c r="A12" s="29"/>
      <c r="B12" s="43"/>
    </row>
    <row r="13" spans="1:7" ht="13.5" thickBot="1">
      <c r="A13" s="29" t="s">
        <v>176</v>
      </c>
      <c r="B13" s="56"/>
      <c r="D13" s="172">
        <f>D9*D11</f>
        <v>-1677057.0745102852</v>
      </c>
    </row>
    <row r="14" spans="1:7" ht="13.5" thickTop="1"/>
    <row r="15" spans="1:7">
      <c r="D15" s="53"/>
    </row>
    <row r="16" spans="1:7">
      <c r="A16" s="29"/>
      <c r="D16" s="43"/>
    </row>
    <row r="17" spans="1:4">
      <c r="D17" s="43"/>
    </row>
    <row r="18" spans="1:4">
      <c r="A18" s="29"/>
      <c r="D18" s="170"/>
    </row>
    <row r="20" spans="1:4">
      <c r="A20" s="29"/>
      <c r="D20" s="43"/>
    </row>
    <row r="28" spans="1:4">
      <c r="A28" s="29"/>
      <c r="B28" s="29"/>
    </row>
    <row r="32" spans="1:4">
      <c r="A32" s="54"/>
      <c r="B32" s="55"/>
    </row>
  </sheetData>
  <mergeCells count="2">
    <mergeCell ref="A4:D4"/>
    <mergeCell ref="A5:D5"/>
  </mergeCells>
  <pageMargins left="0.37" right="0.32" top="0.86" bottom="0.24" header="0.5" footer="0.2"/>
  <pageSetup orientation="portrait" r:id="rId1"/>
  <headerFooter alignWithMargins="0">
    <oddHeader>&amp;RExhibit___(LK-3)
Page 1 of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E24" sqref="E24"/>
    </sheetView>
  </sheetViews>
  <sheetFormatPr defaultRowHeight="12.75"/>
  <cols>
    <col min="1" max="1" width="12.5703125" customWidth="1"/>
    <col min="2" max="2" width="45" customWidth="1"/>
    <col min="3" max="3" width="13.85546875" customWidth="1"/>
    <col min="4" max="4" width="13.42578125" customWidth="1"/>
    <col min="5" max="5" width="14" customWidth="1"/>
    <col min="6" max="6" width="14.28515625" customWidth="1"/>
    <col min="12" max="12" width="12.28515625" customWidth="1"/>
    <col min="13" max="13" width="27.140625" customWidth="1"/>
    <col min="14" max="17" width="14.7109375" customWidth="1"/>
  </cols>
  <sheetData>
    <row r="1" spans="1:6">
      <c r="A1" s="22" t="s">
        <v>16</v>
      </c>
      <c r="B1" s="22"/>
      <c r="C1" s="22"/>
      <c r="D1" s="22"/>
      <c r="E1" s="8"/>
    </row>
    <row r="2" spans="1:6">
      <c r="A2" s="2" t="s">
        <v>232</v>
      </c>
      <c r="B2" s="2"/>
      <c r="C2" s="2"/>
      <c r="D2" s="2"/>
      <c r="E2" s="2"/>
    </row>
    <row r="3" spans="1:6">
      <c r="A3" s="2" t="s">
        <v>111</v>
      </c>
      <c r="B3" s="2"/>
      <c r="C3" s="2"/>
      <c r="D3" s="2"/>
      <c r="E3" s="2"/>
    </row>
    <row r="4" spans="1:6">
      <c r="A4" s="296" t="s">
        <v>112</v>
      </c>
      <c r="B4" s="296"/>
      <c r="C4" s="296"/>
      <c r="D4" s="296"/>
      <c r="E4" s="296"/>
      <c r="F4" s="16"/>
    </row>
    <row r="5" spans="1:6">
      <c r="A5" s="296" t="s">
        <v>110</v>
      </c>
      <c r="B5" s="296"/>
      <c r="C5" s="296"/>
      <c r="D5" s="296"/>
      <c r="E5" s="296"/>
    </row>
    <row r="6" spans="1:6">
      <c r="A6" s="57"/>
      <c r="B6" s="57"/>
      <c r="C6" s="57"/>
      <c r="D6" s="57"/>
      <c r="E6" s="57"/>
    </row>
    <row r="7" spans="1:6">
      <c r="A7" s="1" t="s">
        <v>231</v>
      </c>
      <c r="B7" s="1"/>
      <c r="C7" s="1"/>
      <c r="D7" s="1"/>
      <c r="E7" s="23"/>
    </row>
    <row r="8" spans="1:6">
      <c r="A8" s="1"/>
      <c r="B8" s="1"/>
      <c r="C8" s="1"/>
      <c r="D8" s="1"/>
      <c r="E8" s="23"/>
    </row>
    <row r="9" spans="1:6" ht="13.5" thickBot="1">
      <c r="A9" s="1"/>
      <c r="B9" s="1"/>
      <c r="C9" s="1"/>
      <c r="D9" s="1"/>
      <c r="E9" s="104"/>
    </row>
    <row r="10" spans="1:6" ht="15.75">
      <c r="A10" s="256" t="s">
        <v>245</v>
      </c>
      <c r="B10" s="241"/>
      <c r="C10" s="242" t="s">
        <v>254</v>
      </c>
      <c r="D10" s="243" t="s">
        <v>251</v>
      </c>
      <c r="E10" s="244"/>
      <c r="F10" s="245"/>
    </row>
    <row r="11" spans="1:6" ht="15.75">
      <c r="A11" s="246" t="s">
        <v>252</v>
      </c>
      <c r="B11" s="230"/>
      <c r="C11" s="244">
        <v>19030490</v>
      </c>
      <c r="D11" s="247"/>
      <c r="E11" s="244"/>
      <c r="F11" s="245"/>
    </row>
    <row r="12" spans="1:6" ht="15.75">
      <c r="A12" s="246" t="s">
        <v>244</v>
      </c>
      <c r="B12" s="230"/>
      <c r="C12" s="248">
        <v>-266427</v>
      </c>
      <c r="D12" s="247"/>
      <c r="E12" s="244"/>
      <c r="F12" s="245"/>
    </row>
    <row r="13" spans="1:6" ht="15.75">
      <c r="A13" s="246" t="s">
        <v>257</v>
      </c>
      <c r="B13" s="230"/>
      <c r="C13" s="244">
        <f>SUM(C11:C12)</f>
        <v>18764063</v>
      </c>
      <c r="D13" s="247"/>
      <c r="E13" s="244"/>
      <c r="F13" s="245"/>
    </row>
    <row r="14" spans="1:6" ht="15.75">
      <c r="A14" s="246" t="s">
        <v>255</v>
      </c>
      <c r="B14" s="230"/>
      <c r="C14" s="248">
        <v>-186284</v>
      </c>
      <c r="D14" s="247"/>
      <c r="E14" s="244"/>
      <c r="F14" s="245"/>
    </row>
    <row r="15" spans="1:6" ht="15.75">
      <c r="A15" s="246" t="s">
        <v>258</v>
      </c>
      <c r="B15" s="230"/>
      <c r="C15" s="244">
        <f>SUM(C13:C14)</f>
        <v>18577779</v>
      </c>
      <c r="D15" s="247"/>
      <c r="E15" s="244"/>
      <c r="F15" s="245"/>
    </row>
    <row r="16" spans="1:6" ht="15.75">
      <c r="A16" s="246" t="s">
        <v>256</v>
      </c>
      <c r="B16" s="230"/>
      <c r="C16" s="248">
        <v>2587239</v>
      </c>
      <c r="D16" s="247"/>
      <c r="E16" s="244"/>
      <c r="F16" s="245"/>
    </row>
    <row r="17" spans="1:6" ht="16.5" thickBot="1">
      <c r="A17" s="246" t="s">
        <v>247</v>
      </c>
      <c r="B17" s="230"/>
      <c r="C17" s="249">
        <f>SUM(C15:C16)</f>
        <v>21165018</v>
      </c>
      <c r="D17" s="250">
        <f>C16/C15</f>
        <v>0.13926524801484613</v>
      </c>
      <c r="E17" s="244"/>
      <c r="F17" s="245"/>
    </row>
    <row r="18" spans="1:6" ht="6" customHeight="1" thickTop="1" thickBot="1">
      <c r="A18" s="251"/>
      <c r="B18" s="252"/>
      <c r="C18" s="253"/>
      <c r="D18" s="254"/>
      <c r="E18" s="244"/>
      <c r="F18" s="245"/>
    </row>
    <row r="19" spans="1:6" ht="15.75">
      <c r="A19" s="230" t="s">
        <v>250</v>
      </c>
      <c r="B19" s="230"/>
      <c r="C19" s="244"/>
      <c r="D19" s="244"/>
      <c r="E19" s="244"/>
      <c r="F19" s="245"/>
    </row>
    <row r="20" spans="1:6" ht="15.75">
      <c r="A20" s="230" t="s">
        <v>248</v>
      </c>
      <c r="B20" s="230"/>
      <c r="C20" s="244"/>
      <c r="D20" s="244"/>
      <c r="E20" s="244">
        <f>C15*0.02</f>
        <v>371555.58</v>
      </c>
      <c r="F20" s="245"/>
    </row>
    <row r="21" spans="1:6" ht="15.75">
      <c r="A21" s="230"/>
      <c r="B21" s="230"/>
      <c r="C21" s="244"/>
      <c r="D21" s="244"/>
      <c r="E21" s="244"/>
      <c r="F21" s="245"/>
    </row>
    <row r="22" spans="1:6" ht="15.75">
      <c r="A22" s="230" t="s">
        <v>246</v>
      </c>
      <c r="B22" s="230"/>
      <c r="C22" s="244"/>
      <c r="D22" s="244"/>
      <c r="E22" s="248">
        <f>C16</f>
        <v>2587239</v>
      </c>
      <c r="F22" s="245"/>
    </row>
    <row r="23" spans="1:6" ht="15.75">
      <c r="A23" s="230"/>
      <c r="B23" s="230"/>
      <c r="C23" s="244"/>
      <c r="D23" s="244"/>
      <c r="E23" s="244"/>
      <c r="F23" s="245"/>
    </row>
    <row r="24" spans="1:6" ht="16.5" thickBot="1">
      <c r="A24" s="230" t="s">
        <v>249</v>
      </c>
      <c r="B24" s="230"/>
      <c r="C24" s="244"/>
      <c r="D24" s="244"/>
      <c r="E24" s="255">
        <f>E20-E22</f>
        <v>-2215683.42</v>
      </c>
      <c r="F24" s="245"/>
    </row>
    <row r="25" spans="1:6" ht="16.5" thickTop="1">
      <c r="A25" s="230"/>
      <c r="B25" s="230"/>
      <c r="C25" s="244"/>
      <c r="D25" s="244"/>
      <c r="E25" s="244"/>
      <c r="F25" s="245"/>
    </row>
    <row r="26" spans="1:6">
      <c r="C26" s="43"/>
      <c r="D26" s="43"/>
      <c r="E26" s="43"/>
      <c r="F26" s="19"/>
    </row>
    <row r="40" spans="1:17" ht="16.5" thickBot="1">
      <c r="A40" s="215"/>
      <c r="B40" s="215"/>
      <c r="C40" s="215"/>
      <c r="D40" s="215"/>
      <c r="E40" s="215"/>
      <c r="F40" s="215"/>
    </row>
    <row r="41" spans="1:17" ht="15.75">
      <c r="A41" s="307"/>
      <c r="B41" s="307"/>
      <c r="C41" s="307"/>
      <c r="D41" s="307"/>
      <c r="E41" s="307"/>
      <c r="F41" s="307"/>
      <c r="L41" s="304" t="s">
        <v>253</v>
      </c>
      <c r="M41" s="305"/>
      <c r="N41" s="305"/>
      <c r="O41" s="305"/>
      <c r="P41" s="305"/>
      <c r="Q41" s="306"/>
    </row>
    <row r="42" spans="1:17" ht="15.75">
      <c r="A42" s="236"/>
      <c r="B42" s="215"/>
      <c r="C42" s="237"/>
      <c r="D42" s="215"/>
      <c r="E42" s="215"/>
      <c r="F42" s="238"/>
      <c r="L42" s="220" t="s">
        <v>233</v>
      </c>
      <c r="M42" s="216" t="s">
        <v>234</v>
      </c>
      <c r="N42" s="217" t="s">
        <v>235</v>
      </c>
      <c r="O42" s="216">
        <v>2022</v>
      </c>
      <c r="P42" s="216">
        <v>2021</v>
      </c>
      <c r="Q42" s="221">
        <v>2020</v>
      </c>
    </row>
    <row r="43" spans="1:17" ht="15.75">
      <c r="A43" s="223"/>
      <c r="B43" s="223"/>
      <c r="C43" s="224"/>
      <c r="D43" s="224"/>
      <c r="E43" s="224"/>
      <c r="F43" s="224"/>
      <c r="L43" s="222" t="s">
        <v>236</v>
      </c>
      <c r="M43" s="223" t="s">
        <v>237</v>
      </c>
      <c r="N43" s="224">
        <v>0</v>
      </c>
      <c r="O43" s="224">
        <v>0</v>
      </c>
      <c r="P43" s="224">
        <v>1391.1999999999998</v>
      </c>
      <c r="Q43" s="225">
        <v>1613430.55</v>
      </c>
    </row>
    <row r="44" spans="1:17" ht="15.75">
      <c r="A44" s="223"/>
      <c r="B44" s="223"/>
      <c r="C44" s="224"/>
      <c r="D44" s="224"/>
      <c r="E44" s="224"/>
      <c r="F44" s="224"/>
      <c r="L44" s="222" t="s">
        <v>238</v>
      </c>
      <c r="M44" s="223" t="s">
        <v>237</v>
      </c>
      <c r="N44" s="224">
        <v>0</v>
      </c>
      <c r="O44" s="224">
        <v>0</v>
      </c>
      <c r="P44" s="224">
        <v>1523797.65</v>
      </c>
      <c r="Q44" s="225">
        <v>16365945.530000001</v>
      </c>
    </row>
    <row r="45" spans="1:17" ht="15.75">
      <c r="A45" s="223"/>
      <c r="B45" s="223"/>
      <c r="C45" s="224"/>
      <c r="D45" s="224"/>
      <c r="E45" s="224"/>
      <c r="F45" s="224"/>
      <c r="L45" s="222" t="s">
        <v>239</v>
      </c>
      <c r="M45" s="223" t="s">
        <v>237</v>
      </c>
      <c r="N45" s="224">
        <v>883986.19</v>
      </c>
      <c r="O45" s="224">
        <v>1650853.69</v>
      </c>
      <c r="P45" s="224">
        <v>16647108.9</v>
      </c>
      <c r="Q45" s="225">
        <v>0</v>
      </c>
    </row>
    <row r="46" spans="1:17" ht="15.75">
      <c r="A46" s="223"/>
      <c r="B46" s="223"/>
      <c r="C46" s="224"/>
      <c r="D46" s="224"/>
      <c r="E46" s="224"/>
      <c r="F46" s="224"/>
      <c r="L46" s="222" t="s">
        <v>240</v>
      </c>
      <c r="M46" s="223" t="s">
        <v>237</v>
      </c>
      <c r="N46" s="224">
        <v>13738105.85</v>
      </c>
      <c r="O46" s="224">
        <v>16778585.370000001</v>
      </c>
      <c r="P46" s="224">
        <v>0</v>
      </c>
      <c r="Q46" s="225">
        <v>0</v>
      </c>
    </row>
    <row r="47" spans="1:17" ht="15.75">
      <c r="A47" s="223"/>
      <c r="B47" s="223"/>
      <c r="C47" s="224"/>
      <c r="D47" s="224"/>
      <c r="E47" s="224"/>
      <c r="F47" s="224"/>
      <c r="L47" s="222" t="s">
        <v>241</v>
      </c>
      <c r="M47" s="223" t="s">
        <v>237</v>
      </c>
      <c r="N47" s="218">
        <v>4408398</v>
      </c>
      <c r="O47" s="218">
        <v>0</v>
      </c>
      <c r="P47" s="218">
        <v>0</v>
      </c>
      <c r="Q47" s="226">
        <v>0</v>
      </c>
    </row>
    <row r="48" spans="1:17">
      <c r="L48" s="227"/>
      <c r="Q48" s="228"/>
    </row>
    <row r="49" spans="2:17" ht="16.5" thickBot="1">
      <c r="B49" s="223"/>
      <c r="C49" s="239"/>
      <c r="D49" s="239"/>
      <c r="E49" s="239"/>
      <c r="F49" s="239"/>
      <c r="L49" s="227"/>
      <c r="M49" s="223" t="s">
        <v>242</v>
      </c>
      <c r="N49" s="219">
        <f>SUM(N43:N47)</f>
        <v>19030490.039999999</v>
      </c>
      <c r="O49" s="219">
        <f>SUM(O43:O47)</f>
        <v>18429439.060000002</v>
      </c>
      <c r="P49" s="219">
        <f>SUM(P43:P47)</f>
        <v>18172297.75</v>
      </c>
      <c r="Q49" s="229">
        <f>SUM(Q43:Q47)</f>
        <v>17979376.080000002</v>
      </c>
    </row>
    <row r="50" spans="2:17" ht="16.5" thickTop="1">
      <c r="C50" s="230"/>
      <c r="D50" s="230"/>
      <c r="E50" s="230"/>
      <c r="F50" s="230"/>
      <c r="L50" s="227"/>
      <c r="N50" s="230"/>
      <c r="O50" s="230"/>
      <c r="P50" s="230"/>
      <c r="Q50" s="231"/>
    </row>
    <row r="51" spans="2:17" ht="16.5" thickBot="1">
      <c r="B51" s="223"/>
      <c r="C51" s="240"/>
      <c r="D51" s="240"/>
      <c r="E51" s="240"/>
      <c r="F51" s="240"/>
      <c r="L51" s="232"/>
      <c r="M51" s="233" t="s">
        <v>243</v>
      </c>
      <c r="N51" s="234">
        <f>(N49-O49)/O49</f>
        <v>3.2613633982194391E-2</v>
      </c>
      <c r="O51" s="234">
        <f>(O49-P49)/P49</f>
        <v>1.4150181421059007E-2</v>
      </c>
      <c r="P51" s="234">
        <f>(P49-Q49)/Q49</f>
        <v>1.0730164892351372E-2</v>
      </c>
      <c r="Q51" s="235"/>
    </row>
  </sheetData>
  <mergeCells count="4">
    <mergeCell ref="L41:Q41"/>
    <mergeCell ref="A4:E4"/>
    <mergeCell ref="A5:E5"/>
    <mergeCell ref="A41:F41"/>
  </mergeCells>
  <pageMargins left="0.37" right="0.32" top="0.86" bottom="0.24" header="0.5" footer="0.2"/>
  <pageSetup orientation="portrait" r:id="rId1"/>
  <headerFooter alignWithMargins="0">
    <oddHeader>&amp;RExhibit___(LK-3)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workbookViewId="0">
      <selection activeCell="B1" sqref="A1:E26"/>
    </sheetView>
  </sheetViews>
  <sheetFormatPr defaultRowHeight="12.75"/>
  <cols>
    <col min="1" max="1" width="1.42578125" customWidth="1"/>
    <col min="2" max="2" width="83.140625" customWidth="1"/>
    <col min="3" max="3" width="6.7109375" customWidth="1"/>
    <col min="4" max="4" width="9.140625" customWidth="1"/>
    <col min="5" max="5" width="1.28515625" customWidth="1"/>
    <col min="6" max="6" width="19.5703125" customWidth="1"/>
    <col min="7" max="7" width="10.28515625" bestFit="1" customWidth="1"/>
    <col min="8" max="8" width="13.5703125" bestFit="1" customWidth="1"/>
    <col min="9" max="9" width="10.140625" customWidth="1"/>
    <col min="10" max="10" width="10" bestFit="1" customWidth="1"/>
    <col min="11" max="11" width="12.7109375" customWidth="1"/>
    <col min="13" max="13" width="11.28515625" bestFit="1" customWidth="1"/>
    <col min="14" max="14" width="13.140625" customWidth="1"/>
    <col min="15" max="15" width="15" customWidth="1"/>
    <col min="16" max="16" width="10.5703125" bestFit="1" customWidth="1"/>
    <col min="17" max="17" width="9.85546875" customWidth="1"/>
  </cols>
  <sheetData>
    <row r="1" spans="1:16" ht="6.75" customHeight="1">
      <c r="A1" s="268"/>
      <c r="B1" s="269"/>
      <c r="C1" s="269"/>
      <c r="D1" s="269"/>
      <c r="E1" s="270"/>
    </row>
    <row r="2" spans="1:16">
      <c r="A2" s="297" t="s">
        <v>0</v>
      </c>
      <c r="B2" s="295"/>
      <c r="C2" s="295"/>
      <c r="D2" s="257"/>
      <c r="E2" s="271"/>
      <c r="F2" s="8"/>
    </row>
    <row r="3" spans="1:16">
      <c r="A3" s="298" t="s">
        <v>203</v>
      </c>
      <c r="B3" s="296"/>
      <c r="C3" s="296"/>
      <c r="D3" s="57"/>
      <c r="E3" s="273"/>
      <c r="F3" s="2"/>
    </row>
    <row r="4" spans="1:16">
      <c r="A4" s="298" t="s">
        <v>111</v>
      </c>
      <c r="B4" s="296"/>
      <c r="C4" s="296"/>
      <c r="D4" s="57"/>
      <c r="E4" s="273"/>
      <c r="F4" s="2"/>
    </row>
    <row r="5" spans="1:16">
      <c r="A5" s="298" t="s">
        <v>112</v>
      </c>
      <c r="B5" s="296"/>
      <c r="C5" s="296"/>
      <c r="D5" s="57"/>
      <c r="E5" s="274"/>
      <c r="F5" s="57"/>
      <c r="G5" s="16"/>
      <c r="H5" s="16"/>
      <c r="I5" s="16"/>
      <c r="N5" s="16"/>
      <c r="O5" s="16"/>
    </row>
    <row r="6" spans="1:16">
      <c r="A6" s="298" t="s">
        <v>3</v>
      </c>
      <c r="B6" s="296"/>
      <c r="C6" s="296"/>
      <c r="D6" s="57"/>
      <c r="E6" s="274"/>
      <c r="F6" s="57"/>
    </row>
    <row r="7" spans="1:16">
      <c r="A7" s="272"/>
      <c r="B7" s="57"/>
      <c r="C7" s="57"/>
      <c r="D7" s="57"/>
      <c r="E7" s="274"/>
      <c r="F7" s="57"/>
      <c r="G7" s="9"/>
      <c r="I7" s="9"/>
      <c r="P7" s="20"/>
    </row>
    <row r="8" spans="1:16">
      <c r="A8" s="227"/>
      <c r="B8" s="29"/>
      <c r="C8" s="29"/>
      <c r="D8" s="52" t="s">
        <v>127</v>
      </c>
      <c r="E8" s="274"/>
      <c r="F8" s="57"/>
      <c r="G8" s="9"/>
      <c r="I8" s="9"/>
    </row>
    <row r="9" spans="1:16" ht="6" customHeight="1">
      <c r="A9" s="227"/>
      <c r="B9" s="29"/>
      <c r="C9" s="29"/>
      <c r="D9" s="30"/>
      <c r="E9" s="274"/>
      <c r="F9" s="57"/>
      <c r="G9" s="9"/>
      <c r="I9" s="9"/>
    </row>
    <row r="10" spans="1:16">
      <c r="A10" s="275"/>
      <c r="B10" s="16" t="s">
        <v>7</v>
      </c>
      <c r="C10" s="29"/>
      <c r="D10" s="31">
        <v>93.935727</v>
      </c>
      <c r="E10" s="274"/>
      <c r="F10" s="57"/>
    </row>
    <row r="11" spans="1:16">
      <c r="A11" s="275"/>
      <c r="B11" s="37" t="s">
        <v>189</v>
      </c>
      <c r="C11" s="29"/>
      <c r="D11" s="58">
        <v>-22.785644999999999</v>
      </c>
      <c r="E11" s="274"/>
      <c r="F11" s="37" t="s">
        <v>197</v>
      </c>
    </row>
    <row r="12" spans="1:16">
      <c r="A12" s="275"/>
      <c r="B12" s="37" t="s">
        <v>186</v>
      </c>
      <c r="C12" s="29"/>
      <c r="D12" s="58">
        <f>-(136.358812-96.896495)</f>
        <v>-39.462316999999999</v>
      </c>
      <c r="E12" s="274"/>
      <c r="F12" s="37" t="s">
        <v>200</v>
      </c>
    </row>
    <row r="13" spans="1:16">
      <c r="A13" s="275"/>
      <c r="B13" s="37" t="s">
        <v>202</v>
      </c>
      <c r="C13" s="29"/>
      <c r="D13" s="58">
        <v>49.688802000000003</v>
      </c>
      <c r="E13" s="274"/>
      <c r="F13" s="37" t="s">
        <v>201</v>
      </c>
    </row>
    <row r="14" spans="1:16" ht="13.5" thickBot="1">
      <c r="A14" s="275"/>
      <c r="B14" s="16" t="s">
        <v>192</v>
      </c>
      <c r="C14" s="29"/>
      <c r="D14" s="178">
        <f>SUM(D10:D13)</f>
        <v>81.376566999999994</v>
      </c>
      <c r="E14" s="274"/>
      <c r="F14" s="37"/>
    </row>
    <row r="15" spans="1:16" ht="13.5" thickTop="1">
      <c r="A15" s="275"/>
      <c r="B15" s="37"/>
      <c r="C15" s="29"/>
      <c r="D15" s="58"/>
      <c r="E15" s="274"/>
      <c r="F15" s="37"/>
    </row>
    <row r="16" spans="1:16">
      <c r="A16" s="275"/>
      <c r="B16" s="16" t="s">
        <v>190</v>
      </c>
      <c r="C16" s="29"/>
      <c r="D16" s="31"/>
      <c r="E16" s="274"/>
      <c r="F16" s="57"/>
    </row>
    <row r="17" spans="1:6">
      <c r="A17" s="275"/>
      <c r="B17" s="37" t="s">
        <v>188</v>
      </c>
      <c r="C17" s="29"/>
      <c r="D17" s="58">
        <v>-13.53951</v>
      </c>
      <c r="E17" s="274"/>
      <c r="F17" s="37" t="s">
        <v>198</v>
      </c>
    </row>
    <row r="18" spans="1:6">
      <c r="A18" s="275"/>
      <c r="B18" s="37" t="s">
        <v>187</v>
      </c>
      <c r="C18" s="29"/>
      <c r="D18" s="105">
        <v>-26.661172000000001</v>
      </c>
      <c r="E18" s="274"/>
      <c r="F18" s="37" t="s">
        <v>199</v>
      </c>
    </row>
    <row r="19" spans="1:6" ht="13.5" thickBot="1">
      <c r="A19" s="275"/>
      <c r="B19" s="16" t="s">
        <v>191</v>
      </c>
      <c r="C19" s="29"/>
      <c r="D19" s="178">
        <f>SUM(D17:D18)</f>
        <v>-40.200682</v>
      </c>
      <c r="E19" s="274"/>
      <c r="F19" s="57"/>
    </row>
    <row r="20" spans="1:6" ht="13.5" thickTop="1">
      <c r="A20" s="275"/>
      <c r="B20" s="37"/>
      <c r="C20" s="29"/>
      <c r="D20" s="58"/>
      <c r="E20" s="274"/>
      <c r="F20" s="57"/>
    </row>
    <row r="21" spans="1:6" ht="13.5" thickBot="1">
      <c r="A21" s="275"/>
      <c r="B21" s="16" t="s">
        <v>193</v>
      </c>
      <c r="C21" s="3"/>
      <c r="D21" s="177">
        <f>D14+D19</f>
        <v>41.175884999999994</v>
      </c>
      <c r="E21" s="274"/>
      <c r="F21" s="57"/>
    </row>
    <row r="22" spans="1:6" ht="13.5" thickTop="1">
      <c r="A22" s="275"/>
      <c r="B22" s="37"/>
      <c r="C22" s="29"/>
      <c r="D22" s="58"/>
      <c r="E22" s="274"/>
      <c r="F22" s="57"/>
    </row>
    <row r="23" spans="1:6">
      <c r="A23" s="275"/>
      <c r="B23" s="37" t="s">
        <v>194</v>
      </c>
      <c r="C23" s="29"/>
      <c r="D23" s="58">
        <v>37.061497000000003</v>
      </c>
      <c r="E23" s="274"/>
      <c r="F23" s="37" t="s">
        <v>195</v>
      </c>
    </row>
    <row r="24" spans="1:6">
      <c r="A24" s="275"/>
      <c r="B24" s="37"/>
      <c r="C24" s="29"/>
      <c r="D24" s="58"/>
      <c r="E24" s="274"/>
      <c r="F24" s="57"/>
    </row>
    <row r="25" spans="1:6" ht="13.5" thickBot="1">
      <c r="A25" s="275"/>
      <c r="B25" s="16" t="s">
        <v>196</v>
      </c>
      <c r="C25" s="3"/>
      <c r="D25" s="177">
        <f>D21+D23</f>
        <v>78.237381999999997</v>
      </c>
      <c r="E25" s="274"/>
      <c r="F25" s="57"/>
    </row>
    <row r="26" spans="1:6" ht="6.75" customHeight="1" thickTop="1" thickBot="1">
      <c r="A26" s="276"/>
      <c r="B26" s="277"/>
      <c r="C26" s="277"/>
      <c r="D26" s="278"/>
      <c r="E26" s="279"/>
    </row>
    <row r="27" spans="1:6">
      <c r="A27" s="3"/>
      <c r="D27" s="18"/>
    </row>
  </sheetData>
  <mergeCells count="5">
    <mergeCell ref="A2:C2"/>
    <mergeCell ref="A3:C3"/>
    <mergeCell ref="A4:C4"/>
    <mergeCell ref="A5:C5"/>
    <mergeCell ref="A6:C6"/>
  </mergeCells>
  <pageMargins left="0.42" right="7.0000000000000007E-2" top="0.69" bottom="0.24" header="0.5" footer="0.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5" zoomScaleNormal="100" workbookViewId="0">
      <selection activeCell="A26" sqref="A26"/>
    </sheetView>
  </sheetViews>
  <sheetFormatPr defaultRowHeight="12.75"/>
  <cols>
    <col min="1" max="1" width="66.28515625" style="4" customWidth="1"/>
    <col min="2" max="3" width="2.28515625" style="4" customWidth="1"/>
    <col min="4" max="4" width="14.7109375" style="4" customWidth="1"/>
    <col min="5" max="5" width="9.140625" style="4"/>
    <col min="6" max="6" width="11.28515625" style="4" customWidth="1"/>
    <col min="7" max="7" width="9.140625" style="4"/>
    <col min="8" max="8" width="14.5703125" style="4" bestFit="1" customWidth="1"/>
    <col min="9" max="16384" width="9.140625" style="4"/>
  </cols>
  <sheetData>
    <row r="1" spans="1:8">
      <c r="A1" s="296" t="s">
        <v>16</v>
      </c>
      <c r="B1" s="296"/>
      <c r="C1" s="296"/>
      <c r="D1" s="296"/>
    </row>
    <row r="2" spans="1:8">
      <c r="A2" s="296" t="s">
        <v>24</v>
      </c>
      <c r="B2" s="296"/>
      <c r="C2" s="296"/>
      <c r="D2" s="296"/>
    </row>
    <row r="3" spans="1:8">
      <c r="A3" s="296" t="s">
        <v>111</v>
      </c>
      <c r="B3" s="296"/>
      <c r="C3" s="296"/>
      <c r="D3" s="296"/>
    </row>
    <row r="4" spans="1:8">
      <c r="A4" s="296" t="s">
        <v>116</v>
      </c>
      <c r="B4" s="296"/>
      <c r="C4" s="296"/>
      <c r="D4" s="296"/>
    </row>
    <row r="5" spans="1:8">
      <c r="A5" s="22" t="s">
        <v>114</v>
      </c>
      <c r="B5" s="2"/>
      <c r="C5" s="2"/>
      <c r="D5" s="5"/>
    </row>
    <row r="6" spans="1:8">
      <c r="A6" s="22"/>
      <c r="B6" s="2"/>
      <c r="C6" s="2"/>
      <c r="D6" s="110" t="s">
        <v>17</v>
      </c>
    </row>
    <row r="7" spans="1:8">
      <c r="A7" s="2"/>
      <c r="B7" s="2"/>
      <c r="C7" s="57"/>
      <c r="D7" s="30" t="s">
        <v>18</v>
      </c>
      <c r="F7" s="30" t="s">
        <v>121</v>
      </c>
      <c r="H7" s="30" t="s">
        <v>124</v>
      </c>
    </row>
    <row r="8" spans="1:8">
      <c r="A8" s="37" t="s">
        <v>19</v>
      </c>
      <c r="B8" s="37"/>
      <c r="C8" s="30"/>
      <c r="D8" s="33" t="s">
        <v>20</v>
      </c>
      <c r="F8" s="33" t="s">
        <v>122</v>
      </c>
      <c r="H8" s="33" t="s">
        <v>125</v>
      </c>
    </row>
    <row r="9" spans="1:8">
      <c r="A9" s="6"/>
      <c r="B9" s="6"/>
      <c r="C9" s="6"/>
      <c r="D9" s="5"/>
    </row>
    <row r="10" spans="1:8">
      <c r="A10" s="37" t="s">
        <v>113</v>
      </c>
      <c r="B10" s="6"/>
      <c r="C10" s="6"/>
      <c r="D10" s="111">
        <v>1793.487856</v>
      </c>
      <c r="F10" s="29"/>
      <c r="H10" s="50"/>
    </row>
    <row r="11" spans="1:8">
      <c r="A11" s="37"/>
      <c r="B11" s="6"/>
      <c r="C11" s="6"/>
      <c r="D11" s="111"/>
      <c r="F11" s="29"/>
      <c r="H11" s="50"/>
    </row>
    <row r="12" spans="1:8">
      <c r="A12" s="37" t="s">
        <v>284</v>
      </c>
      <c r="B12" s="6"/>
      <c r="C12" s="6"/>
      <c r="D12" s="111">
        <f>'NOL ADIT'!C13</f>
        <v>-41.506654028</v>
      </c>
      <c r="F12" s="29"/>
      <c r="H12" s="50"/>
    </row>
    <row r="13" spans="1:8">
      <c r="A13" s="37" t="s">
        <v>285</v>
      </c>
      <c r="B13" s="6"/>
      <c r="C13" s="6"/>
      <c r="D13" s="111">
        <f>-'EDIT NOL ADIT'!C10</f>
        <v>-10.300444000000001</v>
      </c>
      <c r="F13" s="29"/>
      <c r="H13" s="50"/>
    </row>
    <row r="14" spans="1:8">
      <c r="A14" s="29" t="s">
        <v>286</v>
      </c>
      <c r="B14" s="66"/>
      <c r="C14" s="66"/>
      <c r="D14" s="112">
        <f>'ADIT-Securitization'!D30/1000000</f>
        <v>-37.53214294</v>
      </c>
      <c r="F14" s="29"/>
      <c r="H14" s="50"/>
    </row>
    <row r="15" spans="1:8">
      <c r="A15" s="37" t="s">
        <v>287</v>
      </c>
      <c r="B15" s="6"/>
      <c r="C15" s="6"/>
      <c r="D15" s="50">
        <f>'CWC-As Adjusted'!J56/1000000</f>
        <v>-80.609621009884734</v>
      </c>
      <c r="E15" s="50"/>
      <c r="F15" s="29"/>
      <c r="H15" s="50"/>
    </row>
    <row r="16" spans="1:8">
      <c r="A16" s="37"/>
      <c r="B16" s="29"/>
      <c r="C16" s="29"/>
      <c r="D16" s="111"/>
      <c r="E16" s="50"/>
      <c r="F16" s="29"/>
      <c r="H16" s="50"/>
    </row>
    <row r="17" spans="1:13">
      <c r="A17" s="37" t="s">
        <v>21</v>
      </c>
      <c r="B17" s="29"/>
      <c r="C17" s="29"/>
      <c r="D17" s="112">
        <f>H17*F17</f>
        <v>-13.4045036618</v>
      </c>
      <c r="E17" s="199"/>
      <c r="F17" s="29">
        <v>0.98599999999999999</v>
      </c>
      <c r="H17" s="50">
        <v>-13.594831299999999</v>
      </c>
      <c r="J17" s="29" t="s">
        <v>208</v>
      </c>
      <c r="M17" s="29" t="s">
        <v>211</v>
      </c>
    </row>
    <row r="18" spans="1:13">
      <c r="A18" s="37" t="s">
        <v>22</v>
      </c>
      <c r="B18" s="29"/>
      <c r="C18" s="29"/>
      <c r="D18" s="113">
        <f>H18*F18</f>
        <v>-27.676895073800001</v>
      </c>
      <c r="E18" s="199"/>
      <c r="F18" s="29">
        <v>0.98599999999999999</v>
      </c>
      <c r="H18" s="50">
        <v>-28.069873300000001</v>
      </c>
      <c r="J18" s="29" t="s">
        <v>208</v>
      </c>
      <c r="M18" s="29" t="s">
        <v>211</v>
      </c>
    </row>
    <row r="19" spans="1:13">
      <c r="A19" s="200" t="s">
        <v>23</v>
      </c>
      <c r="B19" s="66"/>
      <c r="C19" s="66"/>
      <c r="D19" s="112">
        <f>SUM(D17:D18)</f>
        <v>-41.081398735600004</v>
      </c>
      <c r="E19" s="112"/>
      <c r="F19" s="29"/>
      <c r="H19" s="50"/>
      <c r="J19" s="29" t="s">
        <v>209</v>
      </c>
    </row>
    <row r="20" spans="1:13">
      <c r="A20" s="200"/>
      <c r="B20" s="66"/>
      <c r="C20" s="66"/>
      <c r="D20" s="112"/>
      <c r="E20" s="199"/>
      <c r="F20" s="50"/>
      <c r="H20" s="50"/>
    </row>
    <row r="21" spans="1:13">
      <c r="A21" s="29" t="s">
        <v>288</v>
      </c>
      <c r="B21" s="66"/>
      <c r="C21" s="66"/>
      <c r="D21" s="112">
        <f>H21*F21</f>
        <v>-9.8449130736846389</v>
      </c>
      <c r="E21" s="50"/>
      <c r="F21" s="116">
        <f>141013589/144447403</f>
        <v>0.97622792844534556</v>
      </c>
      <c r="H21" s="50">
        <v>-10.084645999999999</v>
      </c>
      <c r="J21" s="29" t="s">
        <v>123</v>
      </c>
      <c r="M21" s="29" t="s">
        <v>126</v>
      </c>
    </row>
    <row r="22" spans="1:13">
      <c r="A22" s="29" t="s">
        <v>289</v>
      </c>
      <c r="B22" s="66"/>
      <c r="C22" s="66"/>
      <c r="D22" s="112">
        <f>H22*F22</f>
        <v>-7.0569982272883289E-2</v>
      </c>
      <c r="E22" s="50"/>
      <c r="F22" s="116">
        <f>1131776/1147846</f>
        <v>0.9859998640932669</v>
      </c>
      <c r="H22" s="50">
        <f>-(70103+596-1721+2594)/1000000</f>
        <v>-7.1571999999999997E-2</v>
      </c>
      <c r="J22" s="29" t="s">
        <v>123</v>
      </c>
      <c r="M22" s="29" t="s">
        <v>126</v>
      </c>
    </row>
    <row r="23" spans="1:13">
      <c r="A23" s="40"/>
      <c r="B23" s="66"/>
      <c r="C23" s="66"/>
      <c r="D23" s="113"/>
      <c r="F23" s="29"/>
      <c r="H23" s="50"/>
    </row>
    <row r="24" spans="1:13">
      <c r="A24" s="40" t="s">
        <v>115</v>
      </c>
      <c r="B24" s="66"/>
      <c r="C24" s="66"/>
      <c r="D24" s="112">
        <f>D12+D13+D14+D15+D19+D21+D22</f>
        <v>-220.94574376944226</v>
      </c>
      <c r="H24" s="50"/>
    </row>
    <row r="25" spans="1:13">
      <c r="A25" s="40"/>
      <c r="B25" s="66"/>
      <c r="C25" s="66"/>
      <c r="D25" s="112"/>
      <c r="H25" s="50"/>
    </row>
    <row r="26" spans="1:13" ht="13.5" thickBot="1">
      <c r="A26" s="40" t="s">
        <v>24</v>
      </c>
      <c r="B26" s="66"/>
      <c r="C26" s="66"/>
      <c r="D26" s="114">
        <f>D10+D24</f>
        <v>1572.5421122305577</v>
      </c>
      <c r="H26" s="50"/>
    </row>
    <row r="27" spans="1:13" ht="13.5" thickTop="1">
      <c r="A27" s="68"/>
      <c r="B27" s="69"/>
      <c r="C27" s="69"/>
      <c r="D27" s="67"/>
      <c r="H27" s="50"/>
    </row>
    <row r="28" spans="1:13">
      <c r="A28" s="40"/>
      <c r="B28" s="69"/>
      <c r="C28" s="69"/>
      <c r="D28" s="67"/>
    </row>
    <row r="29" spans="1:13">
      <c r="A29" s="40"/>
      <c r="B29" s="69"/>
      <c r="C29" s="69"/>
      <c r="D29" s="67"/>
    </row>
    <row r="30" spans="1:13">
      <c r="A30" s="40"/>
      <c r="B30" s="69"/>
      <c r="C30" s="69"/>
      <c r="D30" s="39"/>
    </row>
    <row r="31" spans="1:13">
      <c r="A31" s="40"/>
      <c r="B31" s="66"/>
      <c r="C31" s="66"/>
      <c r="D31" s="67"/>
      <c r="E31" s="13"/>
    </row>
    <row r="32" spans="1:13">
      <c r="A32" s="40" t="s">
        <v>281</v>
      </c>
      <c r="B32" s="66"/>
      <c r="C32" s="66"/>
      <c r="D32" s="112">
        <f>D19</f>
        <v>-41.081398735600004</v>
      </c>
    </row>
    <row r="33" spans="1:5">
      <c r="A33" s="40" t="s">
        <v>273</v>
      </c>
      <c r="B33" s="66"/>
      <c r="C33" s="66"/>
      <c r="D33" s="290">
        <v>0.21</v>
      </c>
    </row>
    <row r="34" spans="1:5">
      <c r="A34" s="40" t="s">
        <v>280</v>
      </c>
      <c r="B34" s="66"/>
      <c r="C34" s="66"/>
      <c r="D34" s="112">
        <f>D32*D33</f>
        <v>-8.6270937344760004</v>
      </c>
    </row>
    <row r="35" spans="1:5">
      <c r="A35" s="40" t="s">
        <v>282</v>
      </c>
      <c r="B35" s="38"/>
      <c r="C35" s="38"/>
      <c r="D35" s="291">
        <f>COC!S21</f>
        <v>8.3458963988934765E-2</v>
      </c>
      <c r="E35" s="29"/>
    </row>
    <row r="36" spans="1:5" ht="13.5" thickBot="1">
      <c r="A36" s="40" t="s">
        <v>283</v>
      </c>
      <c r="B36" s="38"/>
      <c r="C36" s="38"/>
      <c r="D36" s="292">
        <f>D34*D35</f>
        <v>-0.7200083053147972</v>
      </c>
    </row>
    <row r="37" spans="1:5" ht="13.5" thickTop="1">
      <c r="A37" s="40"/>
      <c r="B37" s="69"/>
      <c r="C37" s="69"/>
      <c r="D37" s="56"/>
    </row>
    <row r="38" spans="1:5">
      <c r="A38" s="40"/>
      <c r="B38" s="69"/>
      <c r="C38" s="69"/>
      <c r="D38" s="56"/>
    </row>
    <row r="39" spans="1:5">
      <c r="A39" s="40"/>
      <c r="B39" s="69"/>
      <c r="C39" s="69"/>
      <c r="D39" s="56"/>
    </row>
    <row r="40" spans="1:5">
      <c r="A40" s="40"/>
      <c r="B40" s="69"/>
      <c r="C40" s="69"/>
      <c r="D40" s="56"/>
    </row>
    <row r="41" spans="1:5">
      <c r="A41" s="40"/>
      <c r="B41" s="69"/>
      <c r="C41" s="69"/>
      <c r="D41" s="56"/>
    </row>
    <row r="42" spans="1:5">
      <c r="A42" s="40"/>
      <c r="B42" s="69"/>
      <c r="C42" s="69"/>
      <c r="D42" s="56"/>
    </row>
    <row r="43" spans="1:5">
      <c r="A43" s="40"/>
      <c r="B43" s="69"/>
      <c r="C43" s="69"/>
      <c r="D43" s="56"/>
    </row>
    <row r="44" spans="1:5">
      <c r="A44" s="40"/>
      <c r="B44" s="69"/>
      <c r="C44" s="69"/>
      <c r="D44" s="56"/>
    </row>
    <row r="45" spans="1:5">
      <c r="A45" s="40"/>
      <c r="B45" s="69"/>
      <c r="C45" s="69"/>
      <c r="D45" s="56"/>
    </row>
    <row r="46" spans="1:5">
      <c r="A46" s="40"/>
      <c r="B46" s="69"/>
      <c r="C46" s="69"/>
      <c r="D46" s="56"/>
    </row>
    <row r="47" spans="1:5">
      <c r="A47" s="40"/>
      <c r="B47" s="69"/>
      <c r="C47" s="69"/>
      <c r="D47" s="56"/>
    </row>
    <row r="48" spans="1:5">
      <c r="A48" s="40"/>
      <c r="B48" s="69"/>
      <c r="C48" s="69"/>
      <c r="D48" s="56"/>
    </row>
    <row r="49" spans="1:4">
      <c r="A49" s="40"/>
      <c r="B49" s="69"/>
      <c r="C49" s="69"/>
      <c r="D49" s="56"/>
    </row>
    <row r="50" spans="1:4">
      <c r="A50" s="40"/>
      <c r="B50" s="69"/>
      <c r="C50" s="69"/>
      <c r="D50" s="56"/>
    </row>
    <row r="51" spans="1:4">
      <c r="A51" s="40"/>
      <c r="B51" s="69"/>
      <c r="C51" s="69"/>
      <c r="D51" s="56"/>
    </row>
    <row r="52" spans="1:4">
      <c r="A52" s="40"/>
      <c r="B52" s="69"/>
      <c r="C52" s="69"/>
      <c r="D52" s="56"/>
    </row>
    <row r="53" spans="1:4">
      <c r="A53" s="40"/>
      <c r="B53" s="69"/>
      <c r="C53" s="69"/>
      <c r="D53" s="56"/>
    </row>
    <row r="54" spans="1:4">
      <c r="A54" s="40"/>
      <c r="B54" s="69"/>
      <c r="C54" s="69"/>
      <c r="D54" s="56"/>
    </row>
    <row r="55" spans="1:4">
      <c r="A55" s="69"/>
      <c r="B55" s="69"/>
      <c r="C55" s="69"/>
      <c r="D55" s="56"/>
    </row>
    <row r="56" spans="1:4">
      <c r="D56" s="70"/>
    </row>
    <row r="57" spans="1:4">
      <c r="D57" s="70"/>
    </row>
    <row r="58" spans="1:4">
      <c r="A58" s="29"/>
      <c r="B58" s="29"/>
      <c r="C58" s="29"/>
      <c r="D58" s="71"/>
    </row>
    <row r="59" spans="1:4">
      <c r="D59" s="29"/>
    </row>
  </sheetData>
  <mergeCells count="4">
    <mergeCell ref="A1:D1"/>
    <mergeCell ref="A2:D2"/>
    <mergeCell ref="A3:D3"/>
    <mergeCell ref="A4:D4"/>
  </mergeCells>
  <printOptions horizontalCentered="1"/>
  <pageMargins left="0.25" right="0.25" top="0.42" bottom="0.25" header="0.5" footer="0.5"/>
  <pageSetup scale="86" orientation="landscape" r:id="rId1"/>
  <headerFooter alignWithMargins="0">
    <oddHeader>&amp;R&amp;14Exhibit___(LK-9)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opLeftCell="A7" zoomScaleNormal="100" workbookViewId="0">
      <selection activeCell="N43" sqref="N43"/>
    </sheetView>
  </sheetViews>
  <sheetFormatPr defaultRowHeight="12.75"/>
  <cols>
    <col min="1" max="1" width="2.85546875" customWidth="1"/>
    <col min="2" max="2" width="23.85546875" customWidth="1"/>
    <col min="3" max="3" width="1.140625" customWidth="1"/>
    <col min="4" max="4" width="13.85546875" customWidth="1"/>
    <col min="5" max="5" width="1.140625" customWidth="1"/>
    <col min="6" max="6" width="12.7109375" customWidth="1"/>
    <col min="7" max="7" width="1.140625" customWidth="1"/>
    <col min="8" max="8" width="14.85546875" customWidth="1"/>
    <col min="9" max="9" width="1.140625" customWidth="1"/>
    <col min="10" max="10" width="13.140625" customWidth="1"/>
    <col min="11" max="11" width="1.140625" customWidth="1"/>
    <col min="12" max="12" width="13.7109375" customWidth="1"/>
    <col min="13" max="13" width="1.140625" customWidth="1"/>
    <col min="14" max="14" width="14.85546875" customWidth="1"/>
    <col min="15" max="15" width="11.28515625" customWidth="1"/>
    <col min="16" max="16" width="1.140625" customWidth="1"/>
    <col min="17" max="17" width="10.7109375" customWidth="1"/>
    <col min="18" max="18" width="1.140625" customWidth="1"/>
    <col min="19" max="19" width="11.7109375" customWidth="1"/>
    <col min="20" max="20" width="1.140625" customWidth="1"/>
    <col min="21" max="21" width="19.5703125" bestFit="1" customWidth="1"/>
    <col min="22" max="22" width="19.5703125" customWidth="1"/>
    <col min="23" max="23" width="16.5703125" bestFit="1" customWidth="1"/>
    <col min="24" max="24" width="15.5703125" customWidth="1"/>
    <col min="26" max="26" width="11.85546875" bestFit="1" customWidth="1"/>
  </cols>
  <sheetData>
    <row r="1" spans="1:23" ht="15.75">
      <c r="A1" s="299" t="s">
        <v>120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3" ht="15.75">
      <c r="A2" s="299" t="s">
        <v>111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</row>
    <row r="3" spans="1:23" ht="15.75">
      <c r="A3" s="299" t="s">
        <v>116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3">
      <c r="Q5" s="14"/>
    </row>
    <row r="6" spans="1:23">
      <c r="A6" s="1" t="s">
        <v>25</v>
      </c>
      <c r="S6" s="30"/>
    </row>
    <row r="7" spans="1:23">
      <c r="A7" s="1"/>
      <c r="N7" s="30"/>
      <c r="S7" s="30"/>
    </row>
    <row r="8" spans="1:23">
      <c r="A8" s="3"/>
      <c r="B8" s="29"/>
      <c r="C8" s="29"/>
      <c r="D8" s="29"/>
      <c r="E8" s="29"/>
      <c r="F8" s="29"/>
      <c r="G8" s="29"/>
      <c r="H8" s="30" t="s">
        <v>26</v>
      </c>
      <c r="I8" s="29"/>
      <c r="J8" s="30" t="s">
        <v>26</v>
      </c>
      <c r="K8" s="29"/>
      <c r="L8" s="30" t="s">
        <v>26</v>
      </c>
      <c r="M8" s="30"/>
      <c r="N8" s="30"/>
      <c r="O8" s="29"/>
      <c r="P8" s="29"/>
      <c r="Q8" s="30"/>
      <c r="R8" s="29"/>
      <c r="S8" s="30"/>
      <c r="T8" s="30"/>
    </row>
    <row r="9" spans="1:23">
      <c r="A9" s="3"/>
      <c r="B9" s="29"/>
      <c r="C9" s="29"/>
      <c r="D9" s="30" t="s">
        <v>27</v>
      </c>
      <c r="E9" s="30"/>
      <c r="F9" s="30" t="s">
        <v>28</v>
      </c>
      <c r="G9" s="30"/>
      <c r="H9" s="30" t="s">
        <v>29</v>
      </c>
      <c r="I9" s="30"/>
      <c r="J9" s="30" t="s">
        <v>30</v>
      </c>
      <c r="K9" s="30"/>
      <c r="L9" s="30" t="s">
        <v>29</v>
      </c>
      <c r="M9" s="30"/>
      <c r="N9" s="9"/>
      <c r="O9" s="29"/>
      <c r="P9" s="29"/>
      <c r="Q9" s="30"/>
      <c r="R9" s="29"/>
      <c r="S9" s="30"/>
      <c r="T9" s="30"/>
    </row>
    <row r="10" spans="1:23">
      <c r="A10" s="3"/>
      <c r="B10" s="29"/>
      <c r="C10" s="29"/>
      <c r="D10" s="30" t="s">
        <v>31</v>
      </c>
      <c r="E10" s="30"/>
      <c r="F10" s="30" t="s">
        <v>17</v>
      </c>
      <c r="G10" s="30"/>
      <c r="H10" s="30" t="s">
        <v>32</v>
      </c>
      <c r="I10" s="30"/>
      <c r="J10" s="30" t="s">
        <v>5</v>
      </c>
      <c r="K10" s="30"/>
      <c r="L10" s="30" t="s">
        <v>33</v>
      </c>
      <c r="M10" s="30"/>
      <c r="N10" s="30" t="s">
        <v>34</v>
      </c>
      <c r="O10" s="30" t="s">
        <v>35</v>
      </c>
      <c r="P10" s="30"/>
      <c r="Q10" s="30" t="s">
        <v>36</v>
      </c>
      <c r="R10" s="30"/>
      <c r="S10" s="30" t="s">
        <v>37</v>
      </c>
      <c r="T10" s="30"/>
    </row>
    <row r="11" spans="1:23">
      <c r="A11" s="3"/>
      <c r="B11" s="29"/>
      <c r="C11" s="29"/>
      <c r="D11" s="33" t="s">
        <v>38</v>
      </c>
      <c r="E11" s="30"/>
      <c r="F11" s="33" t="s">
        <v>15</v>
      </c>
      <c r="G11" s="30"/>
      <c r="H11" s="33" t="s">
        <v>30</v>
      </c>
      <c r="I11" s="30"/>
      <c r="J11" s="33" t="s">
        <v>29</v>
      </c>
      <c r="K11" s="30"/>
      <c r="L11" s="33" t="s">
        <v>30</v>
      </c>
      <c r="M11" s="30"/>
      <c r="N11" s="33" t="s">
        <v>39</v>
      </c>
      <c r="O11" s="33" t="s">
        <v>40</v>
      </c>
      <c r="P11" s="30"/>
      <c r="Q11" s="33" t="s">
        <v>41</v>
      </c>
      <c r="R11" s="30"/>
      <c r="S11" s="72" t="s">
        <v>42</v>
      </c>
      <c r="T11" s="30"/>
    </row>
    <row r="12" spans="1:23">
      <c r="B12" s="29"/>
      <c r="C12" s="29"/>
      <c r="D12" s="30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3">
      <c r="B13" s="29" t="s">
        <v>43</v>
      </c>
      <c r="C13" s="29"/>
      <c r="D13" s="73">
        <v>113624552</v>
      </c>
      <c r="E13" s="73"/>
      <c r="F13" s="74">
        <v>0.98599999999999999</v>
      </c>
      <c r="G13" s="73"/>
      <c r="H13" s="75">
        <f>D13*F13</f>
        <v>112033808.272</v>
      </c>
      <c r="I13" s="75"/>
      <c r="J13" s="75">
        <v>-16290160</v>
      </c>
      <c r="K13" s="75"/>
      <c r="L13" s="75">
        <f>H13+J13</f>
        <v>95743648.272</v>
      </c>
      <c r="M13" s="76"/>
      <c r="N13" s="77">
        <f>L13/$L$21</f>
        <v>5.2822928456510813E-2</v>
      </c>
      <c r="O13" s="77">
        <v>3.73E-2</v>
      </c>
      <c r="P13" s="77"/>
      <c r="Q13" s="77">
        <f>ROUND(N13*O13,4)</f>
        <v>2E-3</v>
      </c>
      <c r="R13" s="77"/>
      <c r="S13" s="77">
        <f>Q13*GRCF!$G$27</f>
        <v>2.0110466794099995E-3</v>
      </c>
      <c r="T13" s="77"/>
      <c r="W13" s="19"/>
    </row>
    <row r="14" spans="1:23">
      <c r="B14" s="29" t="s">
        <v>44</v>
      </c>
      <c r="C14" s="29"/>
      <c r="D14" s="73">
        <v>1180000000</v>
      </c>
      <c r="E14" s="73"/>
      <c r="F14" s="74">
        <v>0.98599999999999999</v>
      </c>
      <c r="G14" s="73"/>
      <c r="H14" s="75">
        <f t="shared" ref="H14:H16" si="0">D14*F14</f>
        <v>1163480000</v>
      </c>
      <c r="I14" s="75"/>
      <c r="J14" s="75">
        <v>-201078301.25999999</v>
      </c>
      <c r="K14" s="75"/>
      <c r="L14" s="75">
        <f t="shared" ref="L14:L16" si="1">H14+J14</f>
        <v>962401698.74000001</v>
      </c>
      <c r="M14" s="76"/>
      <c r="N14" s="77">
        <f>L14/$L$21</f>
        <v>0.53096865428131612</v>
      </c>
      <c r="O14" s="77">
        <v>4.9099999999999998E-2</v>
      </c>
      <c r="P14" s="77"/>
      <c r="Q14" s="77">
        <f t="shared" ref="Q14:Q16" si="2">ROUND(N14*O14,4)</f>
        <v>2.6100000000000002E-2</v>
      </c>
      <c r="R14" s="77"/>
      <c r="S14" s="77">
        <f>Q14*GRCF!$G$27</f>
        <v>2.6244159166300494E-2</v>
      </c>
      <c r="T14" s="77"/>
      <c r="W14" s="19"/>
    </row>
    <row r="15" spans="1:23">
      <c r="B15" s="29" t="s">
        <v>45</v>
      </c>
      <c r="C15" s="29"/>
      <c r="D15" s="73">
        <v>0</v>
      </c>
      <c r="E15" s="73"/>
      <c r="F15" s="74">
        <v>0.98599999999999999</v>
      </c>
      <c r="G15" s="73"/>
      <c r="H15" s="75">
        <f>D15*F15+0.3</f>
        <v>0.3</v>
      </c>
      <c r="I15" s="75"/>
      <c r="J15" s="75"/>
      <c r="K15" s="75"/>
      <c r="L15" s="75">
        <f t="shared" si="1"/>
        <v>0.3</v>
      </c>
      <c r="M15" s="76"/>
      <c r="N15" s="77">
        <f>L15/$L$21</f>
        <v>1.6551362751431339E-10</v>
      </c>
      <c r="O15" s="77">
        <v>0</v>
      </c>
      <c r="P15" s="77"/>
      <c r="Q15" s="77">
        <f t="shared" si="2"/>
        <v>0</v>
      </c>
      <c r="R15" s="77"/>
      <c r="S15" s="77">
        <f>Q15*GRCF!$G$27</f>
        <v>0</v>
      </c>
      <c r="T15" s="77"/>
      <c r="W15" s="19"/>
    </row>
    <row r="16" spans="1:23">
      <c r="B16" s="29" t="s">
        <v>46</v>
      </c>
      <c r="C16" s="29"/>
      <c r="D16" s="78">
        <v>924962196</v>
      </c>
      <c r="E16" s="73"/>
      <c r="F16" s="74">
        <v>0.98599999999999999</v>
      </c>
      <c r="G16" s="73"/>
      <c r="H16" s="79">
        <f t="shared" si="0"/>
        <v>912012725.25600004</v>
      </c>
      <c r="I16" s="75"/>
      <c r="J16" s="79">
        <v>-157618498</v>
      </c>
      <c r="K16" s="75"/>
      <c r="L16" s="79">
        <f t="shared" si="1"/>
        <v>754394227.25600004</v>
      </c>
      <c r="M16" s="76"/>
      <c r="N16" s="80">
        <f>L16/$L$21</f>
        <v>0.41620841709665962</v>
      </c>
      <c r="O16" s="77">
        <v>9.9000000000000005E-2</v>
      </c>
      <c r="P16" s="77"/>
      <c r="Q16" s="80">
        <f t="shared" si="2"/>
        <v>4.1200000000000001E-2</v>
      </c>
      <c r="R16" s="77"/>
      <c r="S16" s="80">
        <f>Q16*GRCF!$D$27</f>
        <v>5.5203758143224278E-2</v>
      </c>
      <c r="T16" s="77"/>
      <c r="W16" s="19"/>
    </row>
    <row r="17" spans="1:26">
      <c r="B17" s="29"/>
      <c r="C17" s="29"/>
      <c r="D17" s="73"/>
      <c r="E17" s="73"/>
      <c r="F17" s="73"/>
      <c r="G17" s="73"/>
      <c r="H17" s="81"/>
      <c r="I17" s="81"/>
      <c r="J17" s="81"/>
      <c r="K17" s="81"/>
      <c r="L17" s="81"/>
      <c r="M17" s="81"/>
      <c r="N17" s="29"/>
      <c r="O17" s="77"/>
      <c r="P17" s="29"/>
      <c r="Q17" s="77"/>
      <c r="R17" s="77"/>
      <c r="S17" s="71"/>
      <c r="T17" s="77"/>
      <c r="W17" s="19"/>
    </row>
    <row r="18" spans="1:26">
      <c r="B18" s="29" t="s">
        <v>47</v>
      </c>
      <c r="C18" s="29"/>
      <c r="D18" s="73">
        <f>SUM(D13:D16)</f>
        <v>2218586748</v>
      </c>
      <c r="E18" s="73"/>
      <c r="F18" s="56"/>
      <c r="G18" s="73"/>
      <c r="H18" s="73">
        <f>SUM(H13:H16)</f>
        <v>2187526533.8280001</v>
      </c>
      <c r="I18" s="73"/>
      <c r="J18" s="73">
        <f>SUM(J13:J16)</f>
        <v>-374986959.25999999</v>
      </c>
      <c r="K18" s="73"/>
      <c r="L18" s="73">
        <f>SUM(L13:L17)</f>
        <v>1812539574.5679998</v>
      </c>
      <c r="M18" s="56"/>
      <c r="N18" s="82">
        <f>SUM(N13:N17)</f>
        <v>1.0000000000000002</v>
      </c>
      <c r="O18" s="56"/>
      <c r="P18" s="73"/>
      <c r="Q18" s="74">
        <f>SUM(Q13:Q17)</f>
        <v>6.93E-2</v>
      </c>
      <c r="R18" s="73"/>
      <c r="S18" s="76">
        <f>SUM(S13:S17)</f>
        <v>8.3458963988934765E-2</v>
      </c>
      <c r="T18" s="73"/>
      <c r="W18" s="19"/>
    </row>
    <row r="19" spans="1:26">
      <c r="B19" s="29" t="s">
        <v>48</v>
      </c>
      <c r="C19" s="29"/>
      <c r="D19" s="78">
        <v>0</v>
      </c>
      <c r="E19" s="73"/>
      <c r="F19" s="56"/>
      <c r="G19" s="73"/>
      <c r="H19" s="79">
        <f>D19+F19</f>
        <v>0</v>
      </c>
      <c r="I19" s="75"/>
      <c r="J19" s="79">
        <f>F19+H19</f>
        <v>0</v>
      </c>
      <c r="K19" s="75"/>
      <c r="L19" s="79"/>
      <c r="M19" s="76"/>
      <c r="N19" s="83"/>
      <c r="O19" s="77"/>
      <c r="P19" s="29"/>
      <c r="Q19" s="84"/>
      <c r="R19" s="77"/>
      <c r="S19" s="84"/>
      <c r="T19" s="77"/>
      <c r="W19" s="19"/>
    </row>
    <row r="20" spans="1:26">
      <c r="B20" s="29"/>
      <c r="C20" s="29"/>
      <c r="D20" s="73"/>
      <c r="E20" s="73"/>
      <c r="F20" s="56"/>
      <c r="G20" s="73"/>
      <c r="H20" s="81"/>
      <c r="I20" s="81"/>
      <c r="J20" s="81"/>
      <c r="K20" s="81"/>
      <c r="L20" s="81"/>
      <c r="M20" s="81"/>
      <c r="N20" s="29"/>
      <c r="O20" s="77"/>
      <c r="P20" s="29"/>
      <c r="Q20" s="71"/>
      <c r="R20" s="77"/>
      <c r="S20" s="71"/>
      <c r="T20" s="77"/>
      <c r="W20" s="11"/>
    </row>
    <row r="21" spans="1:26" ht="13.5" thickBot="1">
      <c r="B21" s="85" t="s">
        <v>49</v>
      </c>
      <c r="C21" s="29"/>
      <c r="D21" s="86">
        <f>SUM(D18:D19)</f>
        <v>2218586748</v>
      </c>
      <c r="E21" s="73"/>
      <c r="F21" s="56"/>
      <c r="G21" s="73"/>
      <c r="H21" s="86">
        <f>SUM(H18:H19)</f>
        <v>2187526533.8280001</v>
      </c>
      <c r="I21" s="73"/>
      <c r="J21" s="86">
        <f>SUM(J18:J19)</f>
        <v>-374986959.25999999</v>
      </c>
      <c r="K21" s="73"/>
      <c r="L21" s="86">
        <f>SUM(L18:L19)</f>
        <v>1812539574.5679998</v>
      </c>
      <c r="M21" s="56"/>
      <c r="N21" s="87">
        <f>SUM(N18:N19)</f>
        <v>1.0000000000000002</v>
      </c>
      <c r="O21" s="56"/>
      <c r="P21" s="73"/>
      <c r="Q21" s="88">
        <f>SUM(Q18:Q19)</f>
        <v>6.93E-2</v>
      </c>
      <c r="R21" s="73"/>
      <c r="S21" s="88">
        <f>SUM(S18:S19)</f>
        <v>8.3458963988934765E-2</v>
      </c>
      <c r="T21" s="73"/>
      <c r="U21" s="12"/>
      <c r="V21" s="12"/>
    </row>
    <row r="22" spans="1:26" ht="13.5" thickTop="1">
      <c r="B22" s="85"/>
      <c r="C22" s="29"/>
      <c r="D22" s="56"/>
      <c r="E22" s="73"/>
      <c r="F22" s="56"/>
      <c r="G22" s="73"/>
      <c r="H22" s="56"/>
      <c r="I22" s="73"/>
      <c r="J22" s="73"/>
      <c r="K22" s="73"/>
      <c r="L22" s="56"/>
      <c r="M22" s="73"/>
      <c r="N22" s="56"/>
      <c r="O22" s="89"/>
      <c r="P22" s="73"/>
      <c r="Q22" s="56"/>
      <c r="R22" s="73"/>
      <c r="S22" s="76"/>
      <c r="T22" s="73"/>
      <c r="U22" s="12"/>
      <c r="V22" s="12"/>
    </row>
    <row r="23" spans="1:26">
      <c r="M23" s="29"/>
      <c r="S23" s="45"/>
    </row>
    <row r="24" spans="1:26">
      <c r="A24" s="1" t="s">
        <v>212</v>
      </c>
    </row>
    <row r="25" spans="1:26">
      <c r="A25" s="1"/>
      <c r="B25" s="3" t="s">
        <v>53</v>
      </c>
    </row>
    <row r="26" spans="1:26">
      <c r="A26" s="1"/>
      <c r="B26" s="3"/>
    </row>
    <row r="27" spans="1:26">
      <c r="A27" s="3"/>
      <c r="B27" s="29"/>
      <c r="C27" s="29"/>
      <c r="D27" s="30" t="s">
        <v>26</v>
      </c>
      <c r="E27" s="29"/>
      <c r="F27" s="30" t="s">
        <v>60</v>
      </c>
      <c r="G27" s="29"/>
      <c r="H27" s="30"/>
      <c r="I27" s="29"/>
      <c r="J27" s="29"/>
      <c r="K27" s="29"/>
      <c r="L27" s="30" t="s">
        <v>26</v>
      </c>
      <c r="M27" s="30"/>
      <c r="N27" s="30" t="s">
        <v>56</v>
      </c>
      <c r="O27" s="30"/>
      <c r="P27" s="29"/>
      <c r="Q27" s="30"/>
      <c r="R27" s="30"/>
      <c r="S27" s="30"/>
      <c r="T27" s="30"/>
      <c r="U27" s="30" t="s">
        <v>54</v>
      </c>
      <c r="V27" s="30" t="s">
        <v>55</v>
      </c>
    </row>
    <row r="28" spans="1:26">
      <c r="A28" s="3"/>
      <c r="B28" s="29"/>
      <c r="C28" s="29"/>
      <c r="D28" s="30" t="s">
        <v>29</v>
      </c>
      <c r="E28" s="30"/>
      <c r="F28" s="30" t="s">
        <v>61</v>
      </c>
      <c r="G28" s="30"/>
      <c r="H28" s="30"/>
      <c r="I28" s="30"/>
      <c r="J28" s="30"/>
      <c r="K28" s="30"/>
      <c r="L28" s="30" t="s">
        <v>29</v>
      </c>
      <c r="M28" s="30"/>
      <c r="N28" s="30" t="s">
        <v>33</v>
      </c>
      <c r="O28" s="30"/>
      <c r="P28" s="29"/>
      <c r="Q28" s="30"/>
      <c r="R28" s="30"/>
      <c r="S28" s="30"/>
      <c r="T28" s="30"/>
      <c r="U28" s="30" t="s">
        <v>57</v>
      </c>
      <c r="V28" s="30" t="s">
        <v>58</v>
      </c>
      <c r="X28" s="30" t="s">
        <v>59</v>
      </c>
      <c r="Z28" s="30"/>
    </row>
    <row r="29" spans="1:26">
      <c r="A29" s="3"/>
      <c r="B29" s="29"/>
      <c r="C29" s="29"/>
      <c r="D29" s="30" t="s">
        <v>33</v>
      </c>
      <c r="E29" s="30"/>
      <c r="F29" s="30" t="s">
        <v>17</v>
      </c>
      <c r="G29" s="30"/>
      <c r="H29" s="30"/>
      <c r="I29" s="30"/>
      <c r="J29" s="30"/>
      <c r="K29" s="30"/>
      <c r="L29" s="30" t="s">
        <v>33</v>
      </c>
      <c r="M29" s="30"/>
      <c r="N29" s="30" t="s">
        <v>34</v>
      </c>
      <c r="O29" s="30" t="s">
        <v>35</v>
      </c>
      <c r="P29" s="30"/>
      <c r="Q29" s="30" t="s">
        <v>36</v>
      </c>
      <c r="R29" s="30"/>
      <c r="S29" s="30" t="s">
        <v>37</v>
      </c>
      <c r="T29" s="29"/>
      <c r="U29" s="30" t="s">
        <v>20</v>
      </c>
      <c r="V29" s="30" t="s">
        <v>20</v>
      </c>
      <c r="W29" s="30" t="s">
        <v>56</v>
      </c>
      <c r="X29" s="30" t="s">
        <v>20</v>
      </c>
      <c r="Z29" s="30"/>
    </row>
    <row r="30" spans="1:26">
      <c r="A30" s="3"/>
      <c r="B30" s="29"/>
      <c r="C30" s="29"/>
      <c r="D30" s="33" t="s">
        <v>30</v>
      </c>
      <c r="E30" s="30"/>
      <c r="F30" s="33" t="s">
        <v>66</v>
      </c>
      <c r="G30" s="30"/>
      <c r="H30" s="30"/>
      <c r="I30" s="30"/>
      <c r="J30" s="30"/>
      <c r="K30" s="30"/>
      <c r="L30" s="33" t="s">
        <v>30</v>
      </c>
      <c r="M30" s="30"/>
      <c r="N30" s="33" t="s">
        <v>39</v>
      </c>
      <c r="O30" s="33" t="s">
        <v>40</v>
      </c>
      <c r="P30" s="30"/>
      <c r="Q30" s="33" t="s">
        <v>41</v>
      </c>
      <c r="R30" s="30"/>
      <c r="S30" s="72" t="s">
        <v>42</v>
      </c>
      <c r="T30" s="29"/>
      <c r="U30" s="33" t="s">
        <v>62</v>
      </c>
      <c r="V30" s="33" t="s">
        <v>63</v>
      </c>
      <c r="W30" s="33" t="s">
        <v>64</v>
      </c>
      <c r="X30" s="33" t="s">
        <v>65</v>
      </c>
    </row>
    <row r="31" spans="1:26">
      <c r="A31" s="3"/>
      <c r="B31" s="29"/>
      <c r="C31" s="29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01"/>
      <c r="V31" s="201"/>
      <c r="W31" s="201"/>
      <c r="X31" s="201"/>
      <c r="Y31" s="43"/>
    </row>
    <row r="32" spans="1:26">
      <c r="A32" s="3"/>
      <c r="B32" s="29" t="s">
        <v>43</v>
      </c>
      <c r="C32" s="29"/>
      <c r="D32" s="61">
        <f>L13</f>
        <v>95743648.272</v>
      </c>
      <c r="E32" s="61"/>
      <c r="F32" s="61">
        <f>X32</f>
        <v>15507397.724508312</v>
      </c>
      <c r="G32" s="61"/>
      <c r="H32" s="76"/>
      <c r="I32" s="75"/>
      <c r="J32" s="75"/>
      <c r="K32" s="75"/>
      <c r="L32" s="75">
        <f>D32+F32</f>
        <v>111251045.99650832</v>
      </c>
      <c r="M32" s="75"/>
      <c r="N32" s="77">
        <f>L32/L37</f>
        <v>6.137854729214607E-2</v>
      </c>
      <c r="O32" s="77">
        <f>O13</f>
        <v>3.73E-2</v>
      </c>
      <c r="P32" s="77"/>
      <c r="Q32" s="77">
        <f>ROUND(N32*O32,4)</f>
        <v>2.3E-3</v>
      </c>
      <c r="R32" s="77"/>
      <c r="S32" s="77">
        <f>Q32*GRCF!$G$27</f>
        <v>2.3127036813214989E-3</v>
      </c>
      <c r="T32" s="90"/>
      <c r="U32" s="201">
        <v>-16521461</v>
      </c>
      <c r="V32" s="201">
        <f>D32+-U32</f>
        <v>112265109.272</v>
      </c>
      <c r="W32" s="61">
        <f>V32/($V$37-$V$34)*$U$37</f>
        <v>-1014063.2754916882</v>
      </c>
      <c r="X32" s="201">
        <f>W32-U32</f>
        <v>15507397.724508312</v>
      </c>
      <c r="Y32" s="43"/>
      <c r="Z32" s="11"/>
    </row>
    <row r="33" spans="1:26">
      <c r="A33" s="3"/>
      <c r="B33" s="29" t="s">
        <v>44</v>
      </c>
      <c r="C33" s="29"/>
      <c r="D33" s="44">
        <f>L14</f>
        <v>962401698.74000001</v>
      </c>
      <c r="E33" s="61"/>
      <c r="F33" s="61">
        <f>X33</f>
        <v>-8693139.1711249799</v>
      </c>
      <c r="G33" s="61"/>
      <c r="H33" s="76"/>
      <c r="I33" s="75"/>
      <c r="J33" s="75"/>
      <c r="K33" s="75"/>
      <c r="L33" s="75">
        <f t="shared" ref="L33:L35" si="3">D33+F33</f>
        <v>953708559.56887507</v>
      </c>
      <c r="M33" s="75"/>
      <c r="N33" s="77">
        <f>L33/L37</f>
        <v>0.52617254428565041</v>
      </c>
      <c r="O33" s="77">
        <f>O14</f>
        <v>4.9099999999999998E-2</v>
      </c>
      <c r="P33" s="77"/>
      <c r="Q33" s="77">
        <f t="shared" ref="Q33:Q35" si="4">ROUND(N33*O33,4)</f>
        <v>2.58E-2</v>
      </c>
      <c r="R33" s="77"/>
      <c r="S33" s="77">
        <f>Q33*GRCF!$G$27</f>
        <v>2.5942502164388991E-2</v>
      </c>
      <c r="T33" s="90"/>
      <c r="U33" s="201">
        <v>0</v>
      </c>
      <c r="V33" s="201">
        <f>D33+-U33</f>
        <v>962401698.74000001</v>
      </c>
      <c r="W33" s="61">
        <f>V33/($V$37-$V$34)*$U$37</f>
        <v>-8693139.1711249799</v>
      </c>
      <c r="X33" s="201">
        <f>W33-U33</f>
        <v>-8693139.1711249799</v>
      </c>
      <c r="Y33" s="43"/>
      <c r="Z33" s="11"/>
    </row>
    <row r="34" spans="1:26">
      <c r="A34" s="3"/>
      <c r="B34" s="29" t="s">
        <v>45</v>
      </c>
      <c r="C34" s="29"/>
      <c r="D34" s="44">
        <f>L15</f>
        <v>0.3</v>
      </c>
      <c r="E34" s="61"/>
      <c r="F34" s="61">
        <v>0</v>
      </c>
      <c r="G34" s="61"/>
      <c r="H34" s="76"/>
      <c r="I34" s="75"/>
      <c r="J34" s="75"/>
      <c r="K34" s="75"/>
      <c r="L34" s="75">
        <f t="shared" si="3"/>
        <v>0.3</v>
      </c>
      <c r="M34" s="75"/>
      <c r="N34" s="77">
        <f>L34/L37</f>
        <v>1.6551362751431336E-10</v>
      </c>
      <c r="O34" s="77">
        <f>O15</f>
        <v>0</v>
      </c>
      <c r="P34" s="77"/>
      <c r="Q34" s="77">
        <f t="shared" si="4"/>
        <v>0</v>
      </c>
      <c r="R34" s="77"/>
      <c r="S34" s="77">
        <f>Q34*GRCF!$G$27</f>
        <v>0</v>
      </c>
      <c r="T34" s="90"/>
      <c r="U34" s="201"/>
      <c r="V34" s="201">
        <f>D34+-U34</f>
        <v>0.3</v>
      </c>
      <c r="W34" s="201"/>
      <c r="X34" s="201"/>
      <c r="Y34" s="43"/>
    </row>
    <row r="35" spans="1:26">
      <c r="A35" s="3"/>
      <c r="B35" s="29" t="s">
        <v>46</v>
      </c>
      <c r="C35" s="29"/>
      <c r="D35" s="202">
        <f>L16</f>
        <v>754394227.25600004</v>
      </c>
      <c r="E35" s="61"/>
      <c r="F35" s="202">
        <f>X35</f>
        <v>-6814258.5533833317</v>
      </c>
      <c r="G35" s="61"/>
      <c r="H35" s="76"/>
      <c r="I35" s="75"/>
      <c r="J35" s="75"/>
      <c r="K35" s="75"/>
      <c r="L35" s="79">
        <f t="shared" si="3"/>
        <v>747579968.70261669</v>
      </c>
      <c r="M35" s="75"/>
      <c r="N35" s="80">
        <f>L35/L37</f>
        <v>0.41244890825668984</v>
      </c>
      <c r="O35" s="77">
        <f>O16</f>
        <v>9.9000000000000005E-2</v>
      </c>
      <c r="P35" s="77"/>
      <c r="Q35" s="80">
        <f t="shared" si="4"/>
        <v>4.0800000000000003E-2</v>
      </c>
      <c r="R35" s="77"/>
      <c r="S35" s="80">
        <f>Q35*GRCF!$D$27</f>
        <v>5.4667799326299775E-2</v>
      </c>
      <c r="T35" s="91"/>
      <c r="U35" s="203">
        <v>0</v>
      </c>
      <c r="V35" s="203">
        <f>D35+-U35</f>
        <v>754394227.25600004</v>
      </c>
      <c r="W35" s="202">
        <f>V35/($V$37-$V$34)*$U$37</f>
        <v>-6814258.5533833317</v>
      </c>
      <c r="X35" s="203">
        <f>W35-U35</f>
        <v>-6814258.5533833317</v>
      </c>
      <c r="Y35" s="43"/>
      <c r="Z35" s="11"/>
    </row>
    <row r="36" spans="1:26">
      <c r="A36" s="3"/>
      <c r="B36" s="29"/>
      <c r="C36" s="29"/>
      <c r="D36" s="61"/>
      <c r="E36" s="61"/>
      <c r="F36" s="61"/>
      <c r="G36" s="61"/>
      <c r="H36" s="81"/>
      <c r="I36" s="81"/>
      <c r="J36" s="81"/>
      <c r="K36" s="81"/>
      <c r="L36" s="81"/>
      <c r="M36" s="81"/>
      <c r="N36" s="29"/>
      <c r="O36" s="77"/>
      <c r="P36" s="29"/>
      <c r="Q36" s="77"/>
      <c r="R36" s="77"/>
      <c r="S36" s="71"/>
      <c r="T36" s="71"/>
      <c r="U36" s="201"/>
      <c r="V36" s="201"/>
      <c r="W36" s="201"/>
      <c r="X36" s="201"/>
      <c r="Y36" s="43"/>
    </row>
    <row r="37" spans="1:26" ht="13.5" thickBot="1">
      <c r="B37" s="29" t="s">
        <v>49</v>
      </c>
      <c r="C37" s="29"/>
      <c r="D37" s="92">
        <f>SUM(D32:D36)</f>
        <v>1812539574.5679998</v>
      </c>
      <c r="E37" s="61"/>
      <c r="F37" s="92">
        <f>SUM(F32:F36)</f>
        <v>0</v>
      </c>
      <c r="G37" s="61"/>
      <c r="H37" s="44"/>
      <c r="I37" s="44"/>
      <c r="J37" s="44"/>
      <c r="K37" s="44"/>
      <c r="L37" s="92">
        <f>SUM(L32:L36)</f>
        <v>1812539574.5680001</v>
      </c>
      <c r="M37" s="44"/>
      <c r="N37" s="88">
        <f>SUM(N32:N36)</f>
        <v>1</v>
      </c>
      <c r="O37" s="44"/>
      <c r="P37" s="61"/>
      <c r="Q37" s="88">
        <f>SUM(Q32:Q36)</f>
        <v>6.8900000000000003E-2</v>
      </c>
      <c r="R37" s="61"/>
      <c r="S37" s="88">
        <f>SUM(S32:S36)</f>
        <v>8.2923005172010261E-2</v>
      </c>
      <c r="T37" s="44"/>
      <c r="U37" s="204">
        <f>SUM(U31:U35)</f>
        <v>-16521461</v>
      </c>
      <c r="V37" s="204">
        <f>SUM(V32:V35)</f>
        <v>1829061035.5680001</v>
      </c>
      <c r="W37" s="204">
        <f>SUM(W32:W35)</f>
        <v>-16521461</v>
      </c>
      <c r="X37" s="204">
        <f>SUM(X32:X35)</f>
        <v>0</v>
      </c>
      <c r="Y37" s="43"/>
      <c r="Z37" s="11"/>
    </row>
    <row r="38" spans="1:26" ht="13.5" thickTop="1">
      <c r="B38" s="29"/>
      <c r="C38" s="29"/>
      <c r="D38" s="44"/>
      <c r="E38" s="61"/>
      <c r="F38" s="44"/>
      <c r="G38" s="61"/>
      <c r="H38" s="44"/>
      <c r="I38" s="44"/>
      <c r="J38" s="44"/>
      <c r="K38" s="44"/>
      <c r="L38" s="44"/>
      <c r="M38" s="44"/>
      <c r="N38" s="76"/>
      <c r="O38" s="44"/>
      <c r="P38" s="61"/>
      <c r="Q38" s="76"/>
      <c r="R38" s="61"/>
      <c r="S38" s="76"/>
      <c r="T38" s="44"/>
      <c r="U38" s="205"/>
      <c r="V38" s="205"/>
      <c r="W38" s="205"/>
      <c r="X38" s="205"/>
      <c r="Y38" s="43"/>
      <c r="Z38" s="11"/>
    </row>
    <row r="39" spans="1:26">
      <c r="B39" s="29"/>
      <c r="C39" s="29"/>
      <c r="D39" s="44"/>
      <c r="E39" s="61"/>
      <c r="F39" s="44"/>
      <c r="G39" s="61"/>
      <c r="H39" s="44"/>
      <c r="I39" s="61"/>
      <c r="J39" s="61"/>
      <c r="K39" s="61"/>
      <c r="L39" s="207" t="s">
        <v>50</v>
      </c>
      <c r="M39" s="207"/>
      <c r="N39" s="76"/>
      <c r="O39" s="44"/>
      <c r="P39" s="61"/>
      <c r="Q39" s="76"/>
      <c r="R39" s="61"/>
      <c r="S39" s="76">
        <f>S37-S21</f>
        <v>-5.3595881692450331E-4</v>
      </c>
      <c r="T39" s="44"/>
      <c r="U39" s="205"/>
      <c r="V39" s="205"/>
      <c r="W39" s="205"/>
      <c r="X39" s="205"/>
      <c r="Y39" s="43"/>
      <c r="Z39" s="11"/>
    </row>
    <row r="40" spans="1:26">
      <c r="B40" s="29"/>
      <c r="C40" s="29"/>
      <c r="D40" s="44"/>
      <c r="E40" s="61"/>
      <c r="F40" s="44"/>
      <c r="G40" s="61"/>
      <c r="H40" s="44"/>
      <c r="I40" s="61"/>
      <c r="J40" s="61"/>
      <c r="K40" s="61"/>
      <c r="L40" s="207" t="s">
        <v>51</v>
      </c>
      <c r="M40" s="207"/>
      <c r="N40" s="76"/>
      <c r="O40" s="44"/>
      <c r="P40" s="61"/>
      <c r="Q40" s="76"/>
      <c r="R40" s="61"/>
      <c r="S40" s="105">
        <f>'Rate Base'!$D$26</f>
        <v>1572.5421122305577</v>
      </c>
      <c r="T40" s="44"/>
      <c r="U40" s="205"/>
      <c r="V40" s="205"/>
      <c r="W40" s="205"/>
      <c r="X40" s="205"/>
      <c r="Y40" s="43"/>
      <c r="Z40" s="11"/>
    </row>
    <row r="41" spans="1:26" ht="13.5" thickBot="1">
      <c r="B41" s="29"/>
      <c r="C41" s="29"/>
      <c r="D41" s="44"/>
      <c r="E41" s="61"/>
      <c r="F41" s="44"/>
      <c r="G41" s="61"/>
      <c r="H41" s="44"/>
      <c r="I41" s="61"/>
      <c r="J41" s="61"/>
      <c r="K41" s="61"/>
      <c r="L41" s="37" t="s">
        <v>52</v>
      </c>
      <c r="M41" s="37"/>
      <c r="S41" s="206">
        <f>S39*S40</f>
        <v>-0.84281781003504919</v>
      </c>
      <c r="T41" s="44"/>
      <c r="U41" s="205"/>
      <c r="V41" s="205"/>
      <c r="W41" s="205"/>
      <c r="X41" s="205"/>
      <c r="Y41" s="43"/>
      <c r="Z41" s="11"/>
    </row>
    <row r="42" spans="1:26" ht="13.5" thickTop="1">
      <c r="B42" s="29"/>
      <c r="C42" s="29"/>
      <c r="D42" s="44"/>
      <c r="E42" s="61"/>
      <c r="F42" s="44"/>
      <c r="G42" s="61"/>
      <c r="H42" s="44"/>
      <c r="I42" s="61"/>
      <c r="J42" s="61"/>
      <c r="K42" s="61"/>
      <c r="L42" s="44"/>
      <c r="M42" s="44"/>
      <c r="N42" s="76"/>
      <c r="O42" s="44"/>
      <c r="P42" s="61"/>
      <c r="Q42" s="76"/>
      <c r="R42" s="61"/>
      <c r="S42" s="76"/>
      <c r="T42" s="44"/>
      <c r="U42" s="43"/>
      <c r="V42" s="43"/>
      <c r="W42" s="43"/>
      <c r="X42" s="43"/>
      <c r="Y42" s="43"/>
      <c r="Z42" s="11"/>
    </row>
    <row r="43" spans="1:26">
      <c r="U43" s="19"/>
      <c r="V43" s="19"/>
      <c r="W43" s="19"/>
      <c r="X43" s="19"/>
      <c r="Y43" s="43"/>
    </row>
    <row r="44" spans="1:26">
      <c r="A44" s="1" t="s">
        <v>213</v>
      </c>
    </row>
    <row r="45" spans="1:26">
      <c r="A45" s="1"/>
      <c r="B45" s="3" t="s">
        <v>222</v>
      </c>
      <c r="D45" s="30"/>
      <c r="H45" s="30"/>
    </row>
    <row r="46" spans="1:26">
      <c r="A46" s="3"/>
      <c r="B46" s="29"/>
      <c r="C46" s="29"/>
      <c r="D46" s="30"/>
      <c r="E46" s="29"/>
      <c r="F46" s="29"/>
      <c r="G46" s="29"/>
      <c r="H46" s="30"/>
      <c r="I46" s="29"/>
      <c r="J46" s="29"/>
      <c r="K46" s="29"/>
      <c r="L46" s="30" t="s">
        <v>26</v>
      </c>
      <c r="M46" s="30"/>
      <c r="N46" s="30" t="s">
        <v>60</v>
      </c>
      <c r="O46" s="30"/>
      <c r="P46" s="29"/>
      <c r="Q46" s="30"/>
      <c r="R46" s="30"/>
      <c r="S46" s="30"/>
      <c r="T46" s="30"/>
    </row>
    <row r="47" spans="1:26">
      <c r="A47" s="3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 t="s">
        <v>29</v>
      </c>
      <c r="M47" s="30"/>
      <c r="N47" s="30" t="s">
        <v>33</v>
      </c>
      <c r="O47" s="30"/>
      <c r="P47" s="29"/>
      <c r="Q47" s="30"/>
      <c r="R47" s="30"/>
      <c r="S47" s="30"/>
      <c r="T47" s="30"/>
    </row>
    <row r="48" spans="1:26">
      <c r="A48" s="3"/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 t="s">
        <v>33</v>
      </c>
      <c r="M48" s="30"/>
      <c r="N48" s="30" t="s">
        <v>34</v>
      </c>
      <c r="O48" s="30" t="s">
        <v>35</v>
      </c>
      <c r="P48" s="30"/>
      <c r="Q48" s="30" t="s">
        <v>36</v>
      </c>
      <c r="R48" s="30"/>
      <c r="S48" s="30" t="s">
        <v>37</v>
      </c>
      <c r="T48" s="29"/>
    </row>
    <row r="49" spans="1:20">
      <c r="A49" s="3"/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33" t="s">
        <v>30</v>
      </c>
      <c r="M49" s="33"/>
      <c r="N49" s="33" t="s">
        <v>39</v>
      </c>
      <c r="O49" s="33" t="s">
        <v>40</v>
      </c>
      <c r="P49" s="30"/>
      <c r="Q49" s="33" t="s">
        <v>41</v>
      </c>
      <c r="R49" s="30"/>
      <c r="S49" s="72" t="s">
        <v>42</v>
      </c>
      <c r="T49" s="29"/>
    </row>
    <row r="50" spans="1:20">
      <c r="A50" s="3"/>
      <c r="B50" s="29"/>
      <c r="C50" s="29"/>
      <c r="D50" s="30"/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>
      <c r="A51" s="3"/>
      <c r="B51" s="29" t="s">
        <v>43</v>
      </c>
      <c r="C51" s="29"/>
      <c r="D51" s="44"/>
      <c r="E51" s="44"/>
      <c r="F51" s="44"/>
      <c r="G51" s="61"/>
      <c r="H51" s="75"/>
      <c r="I51" s="75"/>
      <c r="J51" s="75"/>
      <c r="K51" s="75"/>
      <c r="L51" s="75">
        <f>L32</f>
        <v>111251045.99650832</v>
      </c>
      <c r="M51" s="75"/>
      <c r="N51" s="77">
        <f>L51/L56</f>
        <v>6.137854729214607E-2</v>
      </c>
      <c r="O51" s="77">
        <f>O32</f>
        <v>3.73E-2</v>
      </c>
      <c r="P51" s="77"/>
      <c r="Q51" s="77">
        <f>ROUND(N51*O51,4)</f>
        <v>2.3E-3</v>
      </c>
      <c r="R51" s="77"/>
      <c r="S51" s="77">
        <f>Q51*GRCF!$G$27</f>
        <v>2.3127036813214989E-3</v>
      </c>
      <c r="T51" s="90"/>
    </row>
    <row r="52" spans="1:20">
      <c r="A52" s="3"/>
      <c r="B52" s="29" t="s">
        <v>44</v>
      </c>
      <c r="C52" s="29"/>
      <c r="D52" s="44"/>
      <c r="E52" s="44"/>
      <c r="F52" s="44"/>
      <c r="G52" s="61"/>
      <c r="H52" s="75"/>
      <c r="I52" s="75"/>
      <c r="J52" s="75"/>
      <c r="K52" s="75"/>
      <c r="L52" s="75">
        <f>L33</f>
        <v>953708559.56887507</v>
      </c>
      <c r="M52" s="75"/>
      <c r="N52" s="77">
        <f>L52/L56</f>
        <v>0.52617254428565041</v>
      </c>
      <c r="O52" s="77">
        <f>O33</f>
        <v>4.9099999999999998E-2</v>
      </c>
      <c r="P52" s="77"/>
      <c r="Q52" s="77">
        <f t="shared" ref="Q52:Q54" si="5">ROUND(N52*O52,4)</f>
        <v>2.58E-2</v>
      </c>
      <c r="R52" s="77"/>
      <c r="S52" s="77">
        <f>Q52*GRCF!$G$27</f>
        <v>2.5942502164388991E-2</v>
      </c>
      <c r="T52" s="90"/>
    </row>
    <row r="53" spans="1:20">
      <c r="A53" s="3"/>
      <c r="B53" s="29" t="s">
        <v>45</v>
      </c>
      <c r="C53" s="29"/>
      <c r="D53" s="44"/>
      <c r="E53" s="44"/>
      <c r="F53" s="44"/>
      <c r="G53" s="61"/>
      <c r="H53" s="75"/>
      <c r="I53" s="75"/>
      <c r="J53" s="75"/>
      <c r="K53" s="75"/>
      <c r="L53" s="75">
        <f>L34</f>
        <v>0.3</v>
      </c>
      <c r="M53" s="75"/>
      <c r="N53" s="77">
        <f>L53/L56</f>
        <v>1.6551362751431336E-10</v>
      </c>
      <c r="O53" s="77">
        <f>O34</f>
        <v>0</v>
      </c>
      <c r="P53" s="77"/>
      <c r="Q53" s="77">
        <f t="shared" si="5"/>
        <v>0</v>
      </c>
      <c r="R53" s="77"/>
      <c r="S53" s="77">
        <f>Q53*GRCF!$G$27</f>
        <v>0</v>
      </c>
      <c r="T53" s="90"/>
    </row>
    <row r="54" spans="1:20">
      <c r="A54" s="3"/>
      <c r="B54" s="29" t="s">
        <v>46</v>
      </c>
      <c r="C54" s="29"/>
      <c r="D54" s="44"/>
      <c r="E54" s="44"/>
      <c r="F54" s="44"/>
      <c r="G54" s="61"/>
      <c r="H54" s="75"/>
      <c r="I54" s="75"/>
      <c r="J54" s="75"/>
      <c r="K54" s="75"/>
      <c r="L54" s="79">
        <f>L35</f>
        <v>747579968.70261669</v>
      </c>
      <c r="M54" s="79"/>
      <c r="N54" s="80">
        <f>L54/L56</f>
        <v>0.41244890825668984</v>
      </c>
      <c r="O54" s="77">
        <v>9.7000000000000003E-2</v>
      </c>
      <c r="P54" s="77"/>
      <c r="Q54" s="80">
        <f t="shared" si="5"/>
        <v>0.04</v>
      </c>
      <c r="R54" s="77"/>
      <c r="S54" s="80">
        <f>Q54*GRCF!$D$27</f>
        <v>5.3595881692450754E-2</v>
      </c>
      <c r="T54" s="91"/>
    </row>
    <row r="55" spans="1:20">
      <c r="A55" s="3"/>
      <c r="B55" s="29"/>
      <c r="C55" s="29"/>
      <c r="D55" s="44"/>
      <c r="E55" s="44"/>
      <c r="F55" s="44"/>
      <c r="G55" s="61"/>
      <c r="H55" s="81"/>
      <c r="I55" s="81"/>
      <c r="J55" s="81"/>
      <c r="K55" s="81"/>
      <c r="L55" s="81"/>
      <c r="M55" s="81"/>
      <c r="N55" s="29"/>
      <c r="O55" s="77"/>
      <c r="P55" s="29"/>
      <c r="Q55" s="77"/>
      <c r="R55" s="77"/>
      <c r="S55" s="71"/>
      <c r="T55" s="71"/>
    </row>
    <row r="56" spans="1:20" ht="13.5" thickBot="1">
      <c r="B56" s="29" t="s">
        <v>49</v>
      </c>
      <c r="C56" s="29"/>
      <c r="D56" s="44"/>
      <c r="E56" s="44"/>
      <c r="F56" s="44"/>
      <c r="G56" s="61"/>
      <c r="H56" s="44"/>
      <c r="I56" s="44"/>
      <c r="J56" s="44"/>
      <c r="K56" s="44"/>
      <c r="L56" s="92">
        <f>SUM(L51:L55)</f>
        <v>1812539574.5680001</v>
      </c>
      <c r="M56" s="92"/>
      <c r="N56" s="88">
        <f>SUM(N51:N55)</f>
        <v>1</v>
      </c>
      <c r="O56" s="44"/>
      <c r="P56" s="61"/>
      <c r="Q56" s="88">
        <f>SUM(Q51:Q55)</f>
        <v>6.8099999999999994E-2</v>
      </c>
      <c r="R56" s="61"/>
      <c r="S56" s="88">
        <f>SUM(S51:S55)</f>
        <v>8.1851087538161241E-2</v>
      </c>
      <c r="T56" s="44"/>
    </row>
    <row r="57" spans="1:20" ht="13.5" thickTop="1">
      <c r="B57" s="29"/>
      <c r="C57" s="29"/>
      <c r="D57" s="44"/>
      <c r="E57" s="44"/>
      <c r="F57" s="44"/>
      <c r="G57" s="61"/>
      <c r="H57" s="44"/>
      <c r="I57" s="44"/>
      <c r="J57" s="44"/>
      <c r="K57" s="44"/>
      <c r="L57" s="44"/>
      <c r="M57" s="44"/>
      <c r="N57" s="76"/>
      <c r="O57" s="44"/>
      <c r="P57" s="61"/>
      <c r="Q57" s="76"/>
      <c r="R57" s="61"/>
      <c r="S57" s="76"/>
      <c r="T57" s="44"/>
    </row>
    <row r="58" spans="1:20">
      <c r="B58" s="29"/>
      <c r="C58" s="29"/>
      <c r="D58" s="44"/>
      <c r="E58" s="44"/>
      <c r="F58" s="44"/>
      <c r="G58" s="61"/>
      <c r="H58" s="44"/>
      <c r="I58" s="44"/>
      <c r="J58" s="44"/>
      <c r="K58" s="44"/>
      <c r="L58" s="207" t="s">
        <v>50</v>
      </c>
      <c r="M58" s="44"/>
      <c r="N58" s="76"/>
      <c r="O58" s="44"/>
      <c r="P58" s="61"/>
      <c r="Q58" s="76"/>
      <c r="R58" s="61"/>
      <c r="S58" s="76">
        <f>S56-S37</f>
        <v>-1.0719176338490205E-3</v>
      </c>
      <c r="T58" s="44"/>
    </row>
    <row r="59" spans="1:20">
      <c r="B59" s="29"/>
      <c r="C59" s="29"/>
      <c r="D59" s="44"/>
      <c r="E59" s="44"/>
      <c r="F59" s="44"/>
      <c r="G59" s="61"/>
      <c r="H59" s="44"/>
      <c r="I59" s="44"/>
      <c r="J59" s="44"/>
      <c r="K59" s="44"/>
      <c r="L59" s="207" t="s">
        <v>51</v>
      </c>
      <c r="M59" s="44"/>
      <c r="N59" s="76"/>
      <c r="O59" s="44"/>
      <c r="P59" s="61"/>
      <c r="Q59" s="76"/>
      <c r="R59" s="61"/>
      <c r="S59" s="105">
        <f>'Rate Base'!$D$26</f>
        <v>1572.5421122305577</v>
      </c>
      <c r="T59" s="44"/>
    </row>
    <row r="60" spans="1:20" ht="13.5" thickBot="1">
      <c r="B60" s="29"/>
      <c r="C60" s="29"/>
      <c r="D60" s="44"/>
      <c r="E60" s="44"/>
      <c r="F60" s="44"/>
      <c r="G60" s="61"/>
      <c r="H60" s="44"/>
      <c r="I60" s="44"/>
      <c r="J60" s="44"/>
      <c r="K60" s="44"/>
      <c r="L60" s="37" t="s">
        <v>52</v>
      </c>
      <c r="M60" s="29"/>
      <c r="S60" s="206">
        <f>S58*S59</f>
        <v>-1.6856356200701201</v>
      </c>
      <c r="T60" s="44"/>
    </row>
    <row r="61" spans="1:20" ht="13.5" thickTop="1">
      <c r="B61" s="29"/>
      <c r="C61" s="29"/>
      <c r="D61" s="44"/>
      <c r="E61" s="44"/>
      <c r="F61" s="44"/>
      <c r="G61" s="61"/>
      <c r="H61" s="44"/>
      <c r="I61" s="44"/>
      <c r="J61" s="44"/>
      <c r="K61" s="44"/>
      <c r="L61" s="44"/>
      <c r="M61" s="44"/>
      <c r="N61" s="76"/>
      <c r="O61" s="44"/>
      <c r="P61" s="61"/>
      <c r="Q61" s="76"/>
      <c r="R61" s="61"/>
      <c r="S61" s="76"/>
      <c r="T61" s="44"/>
    </row>
    <row r="63" spans="1:20" ht="13.5" thickBot="1">
      <c r="L63" s="29" t="s">
        <v>117</v>
      </c>
      <c r="M63" s="29"/>
      <c r="R63" s="44"/>
      <c r="S63" s="115">
        <f>(S60/((O16-O54)))/1000</f>
        <v>-0.84281781003505929</v>
      </c>
    </row>
    <row r="64" spans="1:20" ht="13.5" thickTop="1">
      <c r="S64" s="26"/>
    </row>
  </sheetData>
  <mergeCells count="3">
    <mergeCell ref="A1:T1"/>
    <mergeCell ref="A3:T3"/>
    <mergeCell ref="A2:T2"/>
  </mergeCells>
  <phoneticPr fontId="15" type="noConversion"/>
  <pageMargins left="0.34" right="0.2" top="0.67" bottom="0.24" header="0.45" footer="0.2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H57"/>
  <sheetViews>
    <sheetView topLeftCell="A7" zoomScaleNormal="100" workbookViewId="0">
      <selection activeCell="D19" sqref="D19"/>
    </sheetView>
  </sheetViews>
  <sheetFormatPr defaultRowHeight="12.75"/>
  <cols>
    <col min="1" max="1" width="61.5703125" style="4" customWidth="1"/>
    <col min="2" max="2" width="16.7109375" style="4" customWidth="1"/>
    <col min="3" max="3" width="2.28515625" style="4" customWidth="1"/>
    <col min="4" max="4" width="12.7109375" style="4" customWidth="1"/>
    <col min="5" max="5" width="10.7109375" style="4" customWidth="1"/>
    <col min="6" max="6" width="11.42578125" style="4" customWidth="1"/>
    <col min="7" max="7" width="9.7109375" style="4" bestFit="1" customWidth="1"/>
    <col min="8" max="16384" width="9.140625" style="4"/>
  </cols>
  <sheetData>
    <row r="1" spans="1:7">
      <c r="A1" s="296" t="s">
        <v>67</v>
      </c>
      <c r="B1" s="296"/>
      <c r="C1" s="296"/>
      <c r="D1" s="296"/>
      <c r="E1" s="296"/>
      <c r="F1" s="296"/>
      <c r="G1" s="296"/>
    </row>
    <row r="2" spans="1:7">
      <c r="A2" s="296" t="s">
        <v>68</v>
      </c>
      <c r="B2" s="296"/>
      <c r="C2" s="296"/>
      <c r="D2" s="296"/>
      <c r="E2" s="296"/>
      <c r="F2" s="296"/>
      <c r="G2" s="296"/>
    </row>
    <row r="3" spans="1:7">
      <c r="A3" s="296" t="s">
        <v>111</v>
      </c>
      <c r="B3" s="296"/>
      <c r="C3" s="296"/>
      <c r="D3" s="296"/>
      <c r="E3" s="296"/>
      <c r="F3" s="296"/>
      <c r="G3" s="296"/>
    </row>
    <row r="4" spans="1:7">
      <c r="A4" s="296" t="s">
        <v>116</v>
      </c>
      <c r="B4" s="296"/>
      <c r="C4" s="296"/>
      <c r="D4" s="296"/>
      <c r="E4" s="296"/>
      <c r="F4" s="296"/>
      <c r="G4" s="296"/>
    </row>
    <row r="5" spans="1:7">
      <c r="A5" s="2"/>
      <c r="B5" s="2"/>
      <c r="C5" s="2"/>
      <c r="D5" s="5"/>
      <c r="E5" s="6"/>
      <c r="F5" s="6"/>
    </row>
    <row r="6" spans="1:7">
      <c r="A6" s="2"/>
      <c r="B6" s="2"/>
      <c r="C6" s="2"/>
      <c r="D6" s="5"/>
    </row>
    <row r="7" spans="1:7">
      <c r="A7" s="37" t="s">
        <v>69</v>
      </c>
      <c r="B7" s="37"/>
      <c r="C7" s="37"/>
      <c r="D7" s="5"/>
    </row>
    <row r="8" spans="1:7">
      <c r="A8" s="6"/>
      <c r="B8" s="6"/>
      <c r="C8" s="6"/>
      <c r="D8" s="5"/>
      <c r="G8" s="29" t="s">
        <v>70</v>
      </c>
    </row>
    <row r="9" spans="1:7">
      <c r="A9" s="6"/>
      <c r="B9" s="6"/>
      <c r="C9" s="6"/>
      <c r="D9" s="30" t="s">
        <v>71</v>
      </c>
      <c r="E9" s="7"/>
      <c r="F9" s="29" t="s">
        <v>118</v>
      </c>
      <c r="G9" s="30" t="s">
        <v>71</v>
      </c>
    </row>
    <row r="10" spans="1:7">
      <c r="A10" s="29"/>
      <c r="B10" s="29"/>
      <c r="C10" s="29"/>
      <c r="D10" s="33" t="s">
        <v>72</v>
      </c>
      <c r="E10" s="29"/>
      <c r="F10" s="33" t="s">
        <v>119</v>
      </c>
      <c r="G10" s="33" t="s">
        <v>72</v>
      </c>
    </row>
    <row r="11" spans="1:7">
      <c r="A11" s="29"/>
      <c r="B11" s="29"/>
      <c r="C11" s="29"/>
      <c r="E11" s="15"/>
      <c r="F11" s="15"/>
    </row>
    <row r="12" spans="1:7">
      <c r="A12" s="29" t="s">
        <v>73</v>
      </c>
      <c r="B12" s="29"/>
      <c r="C12" s="29"/>
      <c r="D12" s="77">
        <v>1</v>
      </c>
      <c r="E12" s="15"/>
      <c r="F12" s="77">
        <v>1</v>
      </c>
      <c r="G12" s="77">
        <v>1</v>
      </c>
    </row>
    <row r="13" spans="1:7">
      <c r="A13" s="29"/>
      <c r="B13" s="29"/>
      <c r="C13" s="29"/>
      <c r="D13" s="77"/>
      <c r="E13" s="15"/>
      <c r="F13" s="77"/>
      <c r="G13" s="77"/>
    </row>
    <row r="14" spans="1:7">
      <c r="A14" s="29" t="s">
        <v>74</v>
      </c>
      <c r="B14" s="29"/>
      <c r="C14" s="29"/>
      <c r="D14" s="77">
        <v>4.0000000000000001E-3</v>
      </c>
      <c r="E14" s="15"/>
      <c r="F14" s="77">
        <v>0</v>
      </c>
      <c r="G14" s="77">
        <v>4.0000000000000001E-3</v>
      </c>
    </row>
    <row r="15" spans="1:7">
      <c r="A15" s="29" t="s">
        <v>75</v>
      </c>
      <c r="B15" s="29"/>
      <c r="C15" s="29"/>
      <c r="D15" s="80">
        <v>1.493E-3</v>
      </c>
      <c r="E15" s="15"/>
      <c r="F15" s="80">
        <v>0</v>
      </c>
      <c r="G15" s="80">
        <v>1.493E-3</v>
      </c>
    </row>
    <row r="16" spans="1:7">
      <c r="A16" s="29"/>
      <c r="B16" s="29"/>
      <c r="C16" s="29"/>
      <c r="D16" s="77"/>
      <c r="E16" s="15"/>
      <c r="F16" s="77"/>
      <c r="G16" s="77"/>
    </row>
    <row r="17" spans="1:8">
      <c r="A17" s="29" t="s">
        <v>76</v>
      </c>
      <c r="B17" s="29"/>
      <c r="C17" s="29"/>
      <c r="D17" s="71">
        <f>D12-(D14+D15)</f>
        <v>0.99450700000000003</v>
      </c>
      <c r="E17" s="15"/>
      <c r="F17" s="71">
        <f>F12-(F14+F15)</f>
        <v>1</v>
      </c>
      <c r="G17" s="77">
        <f>G12-(G14+G15)</f>
        <v>0.99450700000000003</v>
      </c>
    </row>
    <row r="18" spans="1:8">
      <c r="A18" s="29"/>
      <c r="B18" s="29"/>
      <c r="C18" s="29"/>
      <c r="D18" s="77"/>
      <c r="E18" s="15"/>
      <c r="F18" s="77"/>
      <c r="G18" s="77"/>
    </row>
    <row r="19" spans="1:8">
      <c r="A19" s="29" t="s">
        <v>220</v>
      </c>
      <c r="B19" s="29"/>
      <c r="C19" s="29"/>
      <c r="D19" s="93">
        <f>ROUND(-E52*D17,6)</f>
        <v>-4.9790000000000001E-2</v>
      </c>
      <c r="E19" s="15"/>
      <c r="F19" s="93">
        <f>ROUND(-E52*F17,6)</f>
        <v>-5.0064999999999998E-2</v>
      </c>
      <c r="G19" s="80">
        <v>0</v>
      </c>
    </row>
    <row r="20" spans="1:8">
      <c r="A20" s="29"/>
      <c r="B20" s="29"/>
      <c r="C20" s="29"/>
      <c r="D20" s="77"/>
      <c r="E20" s="15"/>
      <c r="F20" s="77"/>
      <c r="G20" s="77"/>
    </row>
    <row r="21" spans="1:8">
      <c r="A21" s="94" t="s">
        <v>77</v>
      </c>
      <c r="B21" s="29"/>
      <c r="C21" s="29"/>
      <c r="D21" s="95">
        <f>SUM(D17:D19)</f>
        <v>0.94471700000000003</v>
      </c>
      <c r="E21" s="15"/>
      <c r="F21" s="95">
        <f>SUM(F17:F19)</f>
        <v>0.94993499999999997</v>
      </c>
      <c r="G21" s="96">
        <f>SUM(G17:G19)</f>
        <v>0.99450700000000003</v>
      </c>
    </row>
    <row r="22" spans="1:8">
      <c r="A22" s="29"/>
      <c r="B22" s="29"/>
      <c r="C22" s="29"/>
      <c r="D22" s="96"/>
      <c r="E22" s="15"/>
      <c r="F22" s="96"/>
      <c r="G22" s="96"/>
    </row>
    <row r="23" spans="1:8">
      <c r="A23" s="29" t="s">
        <v>78</v>
      </c>
      <c r="B23" s="29"/>
      <c r="C23" s="29"/>
      <c r="D23" s="97">
        <f>ROUND(-D21*0.21,6)</f>
        <v>-0.19839100000000001</v>
      </c>
      <c r="E23" s="15"/>
      <c r="F23" s="97">
        <f>ROUND(-F21*0.21,6)</f>
        <v>-0.199486</v>
      </c>
      <c r="G23" s="98"/>
    </row>
    <row r="24" spans="1:8">
      <c r="A24" s="29"/>
      <c r="B24" s="29"/>
      <c r="C24" s="29"/>
      <c r="D24" s="77"/>
      <c r="E24" s="15"/>
      <c r="F24" s="77"/>
      <c r="G24" s="77"/>
    </row>
    <row r="25" spans="1:8">
      <c r="A25" s="29" t="s">
        <v>79</v>
      </c>
      <c r="B25" s="29"/>
      <c r="C25" s="29"/>
      <c r="D25" s="71">
        <f>D21+D23</f>
        <v>0.74632600000000004</v>
      </c>
      <c r="E25" s="15"/>
      <c r="F25" s="71">
        <f>F21+F23</f>
        <v>0.75044899999999992</v>
      </c>
      <c r="G25" s="77">
        <f>G21+G23</f>
        <v>0.99450700000000003</v>
      </c>
      <c r="H25" s="13"/>
    </row>
    <row r="26" spans="1:8">
      <c r="A26" s="29"/>
      <c r="B26" s="29"/>
      <c r="C26" s="29"/>
      <c r="D26" s="77"/>
      <c r="E26" s="15"/>
      <c r="F26" s="77"/>
      <c r="G26" s="77"/>
    </row>
    <row r="27" spans="1:8" ht="13.5" thickBot="1">
      <c r="A27" s="29" t="s">
        <v>80</v>
      </c>
      <c r="B27" s="29"/>
      <c r="C27" s="29"/>
      <c r="D27" s="99">
        <f>1/D25</f>
        <v>1.3398970423112688</v>
      </c>
      <c r="E27" s="15"/>
      <c r="F27" s="99">
        <f>1/F25</f>
        <v>1.3325355886942352</v>
      </c>
      <c r="G27" s="100">
        <f>1/G25</f>
        <v>1.0055233397049996</v>
      </c>
    </row>
    <row r="28" spans="1:8" ht="13.5" thickTop="1">
      <c r="A28" s="29"/>
      <c r="B28" s="29"/>
      <c r="C28" s="29"/>
      <c r="D28" s="29"/>
      <c r="E28" s="15"/>
      <c r="F28" s="29"/>
      <c r="G28" s="29"/>
    </row>
    <row r="29" spans="1:8">
      <c r="A29" s="29" t="s">
        <v>81</v>
      </c>
      <c r="D29" s="32"/>
      <c r="E29" s="15"/>
      <c r="F29" s="32">
        <f>F19+F23</f>
        <v>-0.249551</v>
      </c>
      <c r="H29" s="29"/>
    </row>
    <row r="30" spans="1:8">
      <c r="E30" s="15"/>
      <c r="F30" s="15"/>
    </row>
    <row r="31" spans="1:8">
      <c r="A31" s="29" t="s">
        <v>82</v>
      </c>
      <c r="B31" s="29"/>
      <c r="C31" s="29"/>
      <c r="D31" s="101"/>
      <c r="E31" s="10"/>
      <c r="F31" s="10"/>
    </row>
    <row r="32" spans="1:8">
      <c r="A32" s="29"/>
      <c r="B32" s="29"/>
      <c r="C32" s="29"/>
      <c r="D32" s="101"/>
      <c r="E32" s="10"/>
      <c r="F32" s="10"/>
    </row>
    <row r="33" spans="1:6">
      <c r="A33" s="29" t="s">
        <v>83</v>
      </c>
      <c r="B33" s="29"/>
      <c r="C33" s="29"/>
      <c r="D33" s="101">
        <v>9.5000000000000001E-2</v>
      </c>
      <c r="E33" s="10"/>
      <c r="F33" s="10"/>
    </row>
    <row r="34" spans="1:6">
      <c r="A34" s="29" t="s">
        <v>84</v>
      </c>
      <c r="B34" s="29"/>
      <c r="C34" s="29"/>
      <c r="D34" s="102">
        <v>0</v>
      </c>
      <c r="E34" s="10"/>
      <c r="F34" s="10"/>
    </row>
    <row r="35" spans="1:6">
      <c r="A35" s="29" t="s">
        <v>85</v>
      </c>
      <c r="B35" s="29"/>
      <c r="C35" s="29"/>
      <c r="D35" s="101"/>
      <c r="E35" s="101">
        <f>ROUND(D33*D34,6)</f>
        <v>0</v>
      </c>
      <c r="F35" s="101"/>
    </row>
    <row r="36" spans="1:6">
      <c r="A36" s="29"/>
      <c r="B36" s="29"/>
      <c r="C36" s="29"/>
      <c r="D36" s="101"/>
      <c r="E36" s="101"/>
      <c r="F36" s="101"/>
    </row>
    <row r="37" spans="1:6">
      <c r="A37" s="29" t="s">
        <v>86</v>
      </c>
      <c r="B37" s="29"/>
      <c r="C37" s="29"/>
      <c r="D37" s="101">
        <v>0.05</v>
      </c>
      <c r="E37" s="10"/>
      <c r="F37" s="10"/>
    </row>
    <row r="38" spans="1:6">
      <c r="A38" s="29" t="s">
        <v>87</v>
      </c>
      <c r="B38" s="29"/>
      <c r="C38" s="29"/>
      <c r="D38" s="102"/>
      <c r="E38" s="10"/>
      <c r="F38" s="10"/>
    </row>
    <row r="39" spans="1:6">
      <c r="A39" s="29" t="s">
        <v>88</v>
      </c>
      <c r="B39" s="29"/>
      <c r="C39" s="29"/>
      <c r="D39" s="101">
        <f>D37</f>
        <v>0.05</v>
      </c>
      <c r="E39" s="10"/>
      <c r="F39" s="10"/>
    </row>
    <row r="40" spans="1:6">
      <c r="A40" s="29" t="s">
        <v>84</v>
      </c>
      <c r="B40" s="29"/>
      <c r="C40" s="29"/>
      <c r="D40" s="213">
        <v>1</v>
      </c>
      <c r="E40" s="10"/>
      <c r="F40" s="10"/>
    </row>
    <row r="41" spans="1:6">
      <c r="A41" s="29" t="s">
        <v>85</v>
      </c>
      <c r="B41" s="29"/>
      <c r="C41" s="29"/>
      <c r="D41" s="214"/>
      <c r="E41" s="101">
        <f>ROUND(D39*D40,6)</f>
        <v>0.05</v>
      </c>
      <c r="F41" s="101"/>
    </row>
    <row r="42" spans="1:6">
      <c r="A42" s="29"/>
      <c r="B42" s="29"/>
      <c r="C42" s="29"/>
      <c r="D42" s="214"/>
      <c r="E42" s="101"/>
      <c r="F42" s="101"/>
    </row>
    <row r="43" spans="1:6">
      <c r="A43" s="29" t="s">
        <v>89</v>
      </c>
      <c r="B43" s="29"/>
      <c r="C43" s="29"/>
      <c r="D43" s="214">
        <v>0.06</v>
      </c>
      <c r="E43" s="10"/>
      <c r="F43" s="10"/>
    </row>
    <row r="44" spans="1:6">
      <c r="A44" s="29" t="s">
        <v>84</v>
      </c>
      <c r="B44" s="29"/>
      <c r="C44" s="29"/>
      <c r="D44" s="213">
        <v>0</v>
      </c>
      <c r="E44" s="10"/>
      <c r="F44" s="10"/>
    </row>
    <row r="45" spans="1:6">
      <c r="A45" s="29" t="s">
        <v>85</v>
      </c>
      <c r="B45" s="29"/>
      <c r="C45" s="29"/>
      <c r="D45" s="214"/>
      <c r="E45" s="101">
        <f>ROUND(D43*D44,6)</f>
        <v>0</v>
      </c>
      <c r="F45" s="101"/>
    </row>
    <row r="46" spans="1:6">
      <c r="A46" s="29"/>
      <c r="B46" s="29"/>
      <c r="C46" s="29"/>
      <c r="D46" s="214"/>
      <c r="E46" s="101"/>
      <c r="F46" s="101"/>
    </row>
    <row r="47" spans="1:6">
      <c r="A47" s="29" t="s">
        <v>90</v>
      </c>
      <c r="B47" s="29"/>
      <c r="C47" s="29"/>
      <c r="D47" s="214">
        <v>6.5000000000000002E-2</v>
      </c>
      <c r="E47" s="101"/>
      <c r="F47" s="101"/>
    </row>
    <row r="48" spans="1:6">
      <c r="A48" s="29" t="s">
        <v>84</v>
      </c>
      <c r="B48" s="29"/>
      <c r="C48" s="29"/>
      <c r="D48" s="213">
        <v>1E-3</v>
      </c>
      <c r="E48" s="101"/>
      <c r="F48" s="101"/>
    </row>
    <row r="49" spans="1:6">
      <c r="A49" s="29" t="s">
        <v>91</v>
      </c>
      <c r="B49" s="29"/>
      <c r="C49" s="29"/>
      <c r="D49" s="214"/>
      <c r="E49" s="101">
        <f>ROUND(D47*D48,6)</f>
        <v>6.4999999999999994E-5</v>
      </c>
      <c r="F49" s="101"/>
    </row>
    <row r="50" spans="1:6">
      <c r="D50" s="214"/>
      <c r="E50" s="101"/>
      <c r="F50" s="101"/>
    </row>
    <row r="51" spans="1:6">
      <c r="D51" s="214"/>
      <c r="E51" s="101"/>
      <c r="F51" s="101"/>
    </row>
    <row r="52" spans="1:6" ht="13.5" thickBot="1">
      <c r="A52" s="29" t="s">
        <v>92</v>
      </c>
      <c r="B52" s="29"/>
      <c r="C52" s="29"/>
      <c r="D52" s="71"/>
      <c r="E52" s="103">
        <f>SUM(E34:E51)</f>
        <v>5.0065000000000005E-2</v>
      </c>
      <c r="F52" s="71"/>
    </row>
    <row r="53" spans="1:6" ht="13.5" thickTop="1">
      <c r="D53" s="29"/>
    </row>
    <row r="57" spans="1:6">
      <c r="E57" s="35"/>
      <c r="F57" s="35"/>
    </row>
  </sheetData>
  <mergeCells count="4">
    <mergeCell ref="A1:G1"/>
    <mergeCell ref="A2:G2"/>
    <mergeCell ref="A4:G4"/>
    <mergeCell ref="A3:G3"/>
  </mergeCells>
  <phoneticPr fontId="15" type="noConversion"/>
  <printOptions horizontalCentered="1"/>
  <pageMargins left="0.25" right="0.25" top="0.42" bottom="0.25" header="0.5" footer="0.5"/>
  <pageSetup scale="86" orientation="landscape" r:id="rId1"/>
  <headerFooter alignWithMargins="0">
    <oddHeader>&amp;R&amp;14Exhibit___(LK-9)
Page 3 of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sqref="A1:I29"/>
    </sheetView>
  </sheetViews>
  <sheetFormatPr defaultRowHeight="12.75"/>
  <cols>
    <col min="1" max="1" width="1.28515625" style="182" customWidth="1"/>
    <col min="2" max="2" width="17.42578125" style="182" customWidth="1"/>
    <col min="3" max="4" width="9.140625" style="182"/>
    <col min="5" max="5" width="2.140625" style="182" customWidth="1"/>
    <col min="6" max="6" width="10.140625" style="182" customWidth="1"/>
    <col min="7" max="7" width="2.140625" style="182" customWidth="1"/>
    <col min="8" max="8" width="9.140625" style="182"/>
    <col min="9" max="9" width="1.28515625" style="182" customWidth="1"/>
    <col min="10" max="16384" width="9.140625" style="182"/>
  </cols>
  <sheetData>
    <row r="1" spans="1:11" ht="6.75" customHeight="1">
      <c r="A1" s="179"/>
      <c r="B1" s="180"/>
      <c r="C1" s="180"/>
      <c r="D1" s="180"/>
      <c r="E1" s="180"/>
      <c r="F1" s="180"/>
      <c r="G1" s="180"/>
      <c r="H1" s="180"/>
      <c r="I1" s="181"/>
    </row>
    <row r="2" spans="1:11" ht="15.75">
      <c r="A2" s="183"/>
      <c r="B2" s="300" t="s">
        <v>16</v>
      </c>
      <c r="C2" s="300"/>
      <c r="D2" s="300"/>
      <c r="E2" s="300"/>
      <c r="F2" s="300"/>
      <c r="G2" s="300"/>
      <c r="H2" s="300"/>
      <c r="I2" s="184"/>
    </row>
    <row r="3" spans="1:11" ht="15.75">
      <c r="A3" s="183"/>
      <c r="B3" s="300" t="s">
        <v>204</v>
      </c>
      <c r="C3" s="300"/>
      <c r="D3" s="300"/>
      <c r="E3" s="300"/>
      <c r="F3" s="300"/>
      <c r="G3" s="300"/>
      <c r="H3" s="300"/>
      <c r="I3" s="184"/>
    </row>
    <row r="4" spans="1:11" ht="15.75">
      <c r="A4" s="183"/>
      <c r="B4" s="301" t="s">
        <v>205</v>
      </c>
      <c r="C4" s="301"/>
      <c r="D4" s="301"/>
      <c r="E4" s="301"/>
      <c r="F4" s="301"/>
      <c r="G4" s="301"/>
      <c r="H4" s="301"/>
      <c r="I4" s="185"/>
      <c r="J4" s="186"/>
      <c r="K4" s="186"/>
    </row>
    <row r="5" spans="1:11" ht="15.75">
      <c r="A5" s="183"/>
      <c r="B5" s="187"/>
      <c r="C5" s="187"/>
      <c r="D5" s="187"/>
      <c r="E5" s="187"/>
      <c r="F5" s="187"/>
      <c r="G5" s="187"/>
      <c r="H5" s="187"/>
      <c r="I5" s="184"/>
    </row>
    <row r="6" spans="1:11" ht="15.75">
      <c r="A6" s="183"/>
      <c r="B6" s="188"/>
      <c r="C6" s="188"/>
      <c r="D6" s="188"/>
      <c r="E6" s="188"/>
      <c r="F6" s="188"/>
      <c r="G6" s="188"/>
      <c r="H6" s="188"/>
      <c r="I6" s="184"/>
    </row>
    <row r="7" spans="1:11" ht="15.75">
      <c r="A7" s="183"/>
      <c r="B7" s="300" t="s">
        <v>206</v>
      </c>
      <c r="C7" s="300"/>
      <c r="D7" s="300"/>
      <c r="E7" s="300"/>
      <c r="F7" s="300"/>
      <c r="G7" s="300"/>
      <c r="H7" s="300"/>
      <c r="I7" s="184"/>
    </row>
    <row r="8" spans="1:11" ht="15.75">
      <c r="A8" s="183"/>
      <c r="B8" s="188"/>
      <c r="C8" s="188"/>
      <c r="D8" s="188"/>
      <c r="E8" s="188"/>
      <c r="F8" s="188"/>
      <c r="G8" s="188"/>
      <c r="H8" s="188"/>
      <c r="I8" s="184"/>
    </row>
    <row r="9" spans="1:11" ht="15.75">
      <c r="A9" s="183"/>
      <c r="B9" s="188"/>
      <c r="C9" s="188"/>
      <c r="D9" s="187" t="s">
        <v>34</v>
      </c>
      <c r="E9" s="187"/>
      <c r="F9" s="187" t="s">
        <v>35</v>
      </c>
      <c r="G9" s="187"/>
      <c r="H9" s="187" t="s">
        <v>36</v>
      </c>
      <c r="I9" s="184"/>
    </row>
    <row r="10" spans="1:11" ht="15.75">
      <c r="A10" s="183"/>
      <c r="B10" s="188"/>
      <c r="C10" s="188"/>
      <c r="D10" s="189" t="s">
        <v>39</v>
      </c>
      <c r="E10" s="187"/>
      <c r="F10" s="189" t="s">
        <v>40</v>
      </c>
      <c r="G10" s="187"/>
      <c r="H10" s="189" t="s">
        <v>41</v>
      </c>
      <c r="I10" s="184"/>
    </row>
    <row r="11" spans="1:11" ht="3.75" customHeight="1">
      <c r="A11" s="183"/>
      <c r="B11" s="188"/>
      <c r="C11" s="188"/>
      <c r="D11" s="188"/>
      <c r="E11" s="188"/>
      <c r="F11" s="188"/>
      <c r="G11" s="188"/>
      <c r="H11" s="188"/>
      <c r="I11" s="184"/>
    </row>
    <row r="12" spans="1:11" ht="15.75">
      <c r="A12" s="183"/>
      <c r="B12" s="188" t="s">
        <v>43</v>
      </c>
      <c r="C12" s="188"/>
      <c r="D12" s="190">
        <f>COC!N13</f>
        <v>5.2822928456510813E-2</v>
      </c>
      <c r="E12" s="190"/>
      <c r="F12" s="190">
        <f>COC!O13</f>
        <v>3.73E-2</v>
      </c>
      <c r="G12" s="190"/>
      <c r="H12" s="190">
        <f>COC!Q13</f>
        <v>2E-3</v>
      </c>
      <c r="I12" s="184"/>
    </row>
    <row r="13" spans="1:11" ht="15.75">
      <c r="A13" s="183"/>
      <c r="B13" s="188" t="s">
        <v>44</v>
      </c>
      <c r="C13" s="188"/>
      <c r="D13" s="190">
        <f>COC!N14</f>
        <v>0.53096865428131612</v>
      </c>
      <c r="E13" s="190"/>
      <c r="F13" s="190">
        <f>COC!O14</f>
        <v>4.9099999999999998E-2</v>
      </c>
      <c r="G13" s="190"/>
      <c r="H13" s="190">
        <f>COC!Q14</f>
        <v>2.6100000000000002E-2</v>
      </c>
      <c r="I13" s="184"/>
    </row>
    <row r="14" spans="1:11" ht="15.75">
      <c r="A14" s="183"/>
      <c r="B14" s="188" t="s">
        <v>46</v>
      </c>
      <c r="C14" s="188"/>
      <c r="D14" s="191">
        <f>COC!N16</f>
        <v>0.41620841709665962</v>
      </c>
      <c r="E14" s="190"/>
      <c r="F14" s="190">
        <f>COC!O16</f>
        <v>9.9000000000000005E-2</v>
      </c>
      <c r="G14" s="190"/>
      <c r="H14" s="191">
        <f>COC!Q16</f>
        <v>4.1200000000000001E-2</v>
      </c>
      <c r="I14" s="184"/>
    </row>
    <row r="15" spans="1:11" ht="15.75">
      <c r="A15" s="183"/>
      <c r="B15" s="188"/>
      <c r="C15" s="188"/>
      <c r="D15" s="190"/>
      <c r="E15" s="190"/>
      <c r="F15" s="190"/>
      <c r="G15" s="190"/>
      <c r="H15" s="190"/>
      <c r="I15" s="184"/>
    </row>
    <row r="16" spans="1:11" ht="16.5" thickBot="1">
      <c r="A16" s="183"/>
      <c r="B16" s="188" t="s">
        <v>49</v>
      </c>
      <c r="C16" s="188"/>
      <c r="D16" s="192">
        <v>1</v>
      </c>
      <c r="E16" s="190"/>
      <c r="F16" s="190"/>
      <c r="G16" s="190"/>
      <c r="H16" s="192">
        <f>SUM(H12:H15)</f>
        <v>6.93E-2</v>
      </c>
      <c r="I16" s="184"/>
    </row>
    <row r="17" spans="1:9" ht="16.5" thickTop="1">
      <c r="A17" s="183"/>
      <c r="B17" s="188"/>
      <c r="C17" s="188"/>
      <c r="D17" s="190"/>
      <c r="E17" s="190"/>
      <c r="F17" s="190"/>
      <c r="G17" s="190"/>
      <c r="H17" s="190"/>
      <c r="I17" s="184"/>
    </row>
    <row r="18" spans="1:9" ht="15.75">
      <c r="A18" s="183"/>
      <c r="B18" s="188"/>
      <c r="C18" s="188"/>
      <c r="D18" s="190"/>
      <c r="E18" s="190"/>
      <c r="F18" s="190"/>
      <c r="G18" s="190"/>
      <c r="H18" s="190"/>
      <c r="I18" s="184"/>
    </row>
    <row r="19" spans="1:9" ht="15.75">
      <c r="A19" s="183"/>
      <c r="B19" s="300" t="s">
        <v>207</v>
      </c>
      <c r="C19" s="300"/>
      <c r="D19" s="300"/>
      <c r="E19" s="300"/>
      <c r="F19" s="300"/>
      <c r="G19" s="300"/>
      <c r="H19" s="300"/>
      <c r="I19" s="184"/>
    </row>
    <row r="20" spans="1:9" ht="15.75">
      <c r="A20" s="183"/>
      <c r="B20" s="188"/>
      <c r="C20" s="188"/>
      <c r="D20" s="190"/>
      <c r="E20" s="190"/>
      <c r="F20" s="190"/>
      <c r="G20" s="190"/>
      <c r="H20" s="190"/>
      <c r="I20" s="184"/>
    </row>
    <row r="21" spans="1:9" ht="15.75">
      <c r="A21" s="183"/>
      <c r="B21" s="188"/>
      <c r="C21" s="188"/>
      <c r="D21" s="193" t="s">
        <v>34</v>
      </c>
      <c r="E21" s="193"/>
      <c r="F21" s="193" t="s">
        <v>35</v>
      </c>
      <c r="G21" s="193"/>
      <c r="H21" s="193" t="s">
        <v>36</v>
      </c>
      <c r="I21" s="184"/>
    </row>
    <row r="22" spans="1:9" ht="15.75">
      <c r="A22" s="183"/>
      <c r="B22" s="188"/>
      <c r="C22" s="188"/>
      <c r="D22" s="194" t="s">
        <v>39</v>
      </c>
      <c r="E22" s="193"/>
      <c r="F22" s="194" t="s">
        <v>40</v>
      </c>
      <c r="G22" s="193"/>
      <c r="H22" s="194" t="s">
        <v>41</v>
      </c>
      <c r="I22" s="184"/>
    </row>
    <row r="23" spans="1:9" ht="3.75" customHeight="1">
      <c r="A23" s="183"/>
      <c r="B23" s="188"/>
      <c r="C23" s="188"/>
      <c r="D23" s="190"/>
      <c r="E23" s="190"/>
      <c r="F23" s="190"/>
      <c r="G23" s="190"/>
      <c r="H23" s="190"/>
      <c r="I23" s="184"/>
    </row>
    <row r="24" spans="1:9" ht="15.75">
      <c r="A24" s="183"/>
      <c r="B24" s="188" t="s">
        <v>43</v>
      </c>
      <c r="C24" s="188"/>
      <c r="D24" s="190">
        <f>COC!N51</f>
        <v>6.137854729214607E-2</v>
      </c>
      <c r="E24" s="190"/>
      <c r="F24" s="190">
        <f>COC!O51</f>
        <v>3.73E-2</v>
      </c>
      <c r="G24" s="190"/>
      <c r="H24" s="190">
        <f>COC!Q51</f>
        <v>2.3E-3</v>
      </c>
      <c r="I24" s="184"/>
    </row>
    <row r="25" spans="1:9" ht="15.75">
      <c r="A25" s="183"/>
      <c r="B25" s="188" t="s">
        <v>44</v>
      </c>
      <c r="C25" s="188"/>
      <c r="D25" s="190">
        <f>COC!N52</f>
        <v>0.52617254428565041</v>
      </c>
      <c r="E25" s="190"/>
      <c r="F25" s="190">
        <f>COC!O52</f>
        <v>4.9099999999999998E-2</v>
      </c>
      <c r="G25" s="190"/>
      <c r="H25" s="190">
        <f>COC!Q52</f>
        <v>2.58E-2</v>
      </c>
      <c r="I25" s="184"/>
    </row>
    <row r="26" spans="1:9" ht="15.75">
      <c r="A26" s="183"/>
      <c r="B26" s="188" t="s">
        <v>46</v>
      </c>
      <c r="C26" s="188"/>
      <c r="D26" s="191">
        <f>COC!N54</f>
        <v>0.41244890825668984</v>
      </c>
      <c r="E26" s="190"/>
      <c r="F26" s="190">
        <f>COC!O54</f>
        <v>9.7000000000000003E-2</v>
      </c>
      <c r="G26" s="190"/>
      <c r="H26" s="191">
        <f>COC!Q54</f>
        <v>0.04</v>
      </c>
      <c r="I26" s="184"/>
    </row>
    <row r="27" spans="1:9" ht="15.75">
      <c r="A27" s="183"/>
      <c r="B27" s="188"/>
      <c r="C27" s="188"/>
      <c r="D27" s="190"/>
      <c r="E27" s="190"/>
      <c r="F27" s="190"/>
      <c r="G27" s="190"/>
      <c r="H27" s="190"/>
      <c r="I27" s="184"/>
    </row>
    <row r="28" spans="1:9" ht="16.5" thickBot="1">
      <c r="A28" s="183"/>
      <c r="B28" s="188" t="s">
        <v>49</v>
      </c>
      <c r="C28" s="188"/>
      <c r="D28" s="192">
        <v>0.99997397228063223</v>
      </c>
      <c r="E28" s="190"/>
      <c r="F28" s="190"/>
      <c r="G28" s="190"/>
      <c r="H28" s="192">
        <f>SUM(H24:H27)</f>
        <v>6.8099999999999994E-2</v>
      </c>
      <c r="I28" s="184"/>
    </row>
    <row r="29" spans="1:9" ht="7.5" customHeight="1" thickTop="1" thickBot="1">
      <c r="A29" s="195"/>
      <c r="B29" s="196"/>
      <c r="C29" s="196"/>
      <c r="D29" s="197"/>
      <c r="E29" s="197"/>
      <c r="F29" s="197"/>
      <c r="G29" s="197"/>
      <c r="H29" s="197"/>
      <c r="I29" s="198"/>
    </row>
  </sheetData>
  <mergeCells count="5">
    <mergeCell ref="B2:H2"/>
    <mergeCell ref="B3:H3"/>
    <mergeCell ref="B4:H4"/>
    <mergeCell ref="B7:H7"/>
    <mergeCell ref="B19:H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Ruler="0" view="pageLayout" topLeftCell="A7" zoomScaleNormal="90" workbookViewId="0">
      <selection activeCell="H28" sqref="H28:H32"/>
    </sheetView>
  </sheetViews>
  <sheetFormatPr defaultColWidth="13.7109375" defaultRowHeight="12.75"/>
  <cols>
    <col min="1" max="1" width="8.42578125" style="117" customWidth="1"/>
    <col min="2" max="2" width="44.5703125" style="117" customWidth="1"/>
    <col min="3" max="3" width="20.42578125" style="117" customWidth="1"/>
    <col min="4" max="4" width="13.85546875" style="117" customWidth="1"/>
    <col min="5" max="5" width="16.28515625" style="117" customWidth="1"/>
    <col min="6" max="9" width="13.85546875" style="117" customWidth="1"/>
    <col min="10" max="10" width="22" style="117" customWidth="1"/>
    <col min="11" max="11" width="16.28515625" style="117" bestFit="1" customWidth="1"/>
    <col min="12" max="12" width="57" style="117" customWidth="1"/>
    <col min="13" max="13" width="60.5703125" style="117" bestFit="1" customWidth="1"/>
    <col min="14" max="15" width="13.7109375" style="117"/>
    <col min="16" max="16" width="14" style="117" bestFit="1" customWidth="1"/>
    <col min="17" max="16384" width="13.7109375" style="117"/>
  </cols>
  <sheetData>
    <row r="1" spans="1:12" ht="16.7" customHeight="1">
      <c r="A1" s="302" t="s">
        <v>16</v>
      </c>
      <c r="B1" s="303"/>
      <c r="C1" s="303"/>
      <c r="D1" s="303"/>
      <c r="E1" s="303"/>
      <c r="F1" s="303"/>
    </row>
    <row r="2" spans="1:12" ht="16.7" customHeight="1">
      <c r="A2" s="302" t="s">
        <v>130</v>
      </c>
      <c r="B2" s="303"/>
      <c r="C2" s="303"/>
      <c r="D2" s="303"/>
      <c r="E2" s="303"/>
      <c r="F2" s="303"/>
      <c r="H2" s="118"/>
    </row>
    <row r="3" spans="1:12" ht="16.7" customHeight="1">
      <c r="A3" s="302" t="s">
        <v>131</v>
      </c>
      <c r="B3" s="303"/>
      <c r="C3" s="303"/>
      <c r="D3" s="303"/>
      <c r="E3" s="303"/>
      <c r="F3" s="303"/>
      <c r="H3" s="119"/>
    </row>
    <row r="4" spans="1:12" ht="16.7" customHeight="1">
      <c r="A4" s="302" t="s">
        <v>132</v>
      </c>
      <c r="B4" s="303"/>
      <c r="C4" s="303"/>
      <c r="D4" s="303"/>
      <c r="E4" s="303"/>
      <c r="F4" s="303"/>
    </row>
    <row r="5" spans="1:12" ht="16.7" customHeight="1"/>
    <row r="6" spans="1:12" ht="16.7" customHeight="1"/>
    <row r="7" spans="1:12" ht="39.200000000000003" customHeight="1">
      <c r="A7" s="120" t="s">
        <v>133</v>
      </c>
      <c r="B7" s="121" t="s">
        <v>134</v>
      </c>
      <c r="C7" s="121" t="s">
        <v>135</v>
      </c>
      <c r="D7" s="121" t="s">
        <v>136</v>
      </c>
      <c r="E7" s="121" t="s">
        <v>137</v>
      </c>
      <c r="F7" s="121" t="s">
        <v>138</v>
      </c>
      <c r="G7" s="121" t="s">
        <v>139</v>
      </c>
      <c r="H7" s="121" t="s">
        <v>140</v>
      </c>
      <c r="I7" s="121" t="s">
        <v>141</v>
      </c>
      <c r="J7" s="121" t="s">
        <v>142</v>
      </c>
    </row>
    <row r="8" spans="1:12" ht="16.7" customHeight="1"/>
    <row r="9" spans="1:12" ht="15" customHeight="1">
      <c r="A9" s="122"/>
      <c r="B9" s="123"/>
      <c r="F9" s="124"/>
      <c r="J9" s="118"/>
      <c r="K9" s="118"/>
    </row>
    <row r="10" spans="1:12">
      <c r="A10" s="125">
        <v>1</v>
      </c>
      <c r="B10" s="126" t="s">
        <v>143</v>
      </c>
      <c r="C10" s="127">
        <v>94599256</v>
      </c>
      <c r="D10" s="127">
        <v>0</v>
      </c>
      <c r="E10" s="127">
        <f>C10-D10</f>
        <v>94599256</v>
      </c>
      <c r="F10" s="128">
        <f>E10/365</f>
        <v>259176.04383561644</v>
      </c>
      <c r="G10" s="129">
        <v>51.49</v>
      </c>
      <c r="H10" s="130">
        <v>-23</v>
      </c>
      <c r="I10" s="130">
        <f>G10+H10</f>
        <v>28.490000000000002</v>
      </c>
      <c r="J10" s="128">
        <f>I10*F10</f>
        <v>7383925.4888767125</v>
      </c>
      <c r="K10" s="131"/>
    </row>
    <row r="11" spans="1:12" ht="15" customHeight="1">
      <c r="A11" s="125">
        <f t="shared" ref="A11:A52" si="0">A10+1</f>
        <v>2</v>
      </c>
      <c r="B11" s="126"/>
      <c r="C11" s="132"/>
      <c r="D11" s="127"/>
      <c r="E11" s="133"/>
      <c r="F11" s="124"/>
      <c r="G11" s="134"/>
      <c r="H11" s="124"/>
      <c r="I11" s="124"/>
      <c r="J11" s="124"/>
      <c r="K11" s="131"/>
    </row>
    <row r="12" spans="1:12">
      <c r="A12" s="125">
        <f t="shared" si="0"/>
        <v>3</v>
      </c>
      <c r="B12" s="126" t="s">
        <v>144</v>
      </c>
      <c r="C12" s="127">
        <v>244724183.04071999</v>
      </c>
      <c r="D12" s="127">
        <v>0</v>
      </c>
      <c r="E12" s="127">
        <f>C12-D12</f>
        <v>244724183.04071999</v>
      </c>
      <c r="F12" s="127">
        <f>E12/365</f>
        <v>670477.21381019172</v>
      </c>
      <c r="G12" s="129">
        <v>51.49</v>
      </c>
      <c r="H12" s="130">
        <v>-27.92</v>
      </c>
      <c r="I12" s="130">
        <f>G12+H12</f>
        <v>23.57</v>
      </c>
      <c r="J12" s="135">
        <f>I12*F12</f>
        <v>15803147.92950622</v>
      </c>
      <c r="K12" s="131"/>
      <c r="L12" s="136"/>
    </row>
    <row r="13" spans="1:12" ht="15" customHeight="1">
      <c r="A13" s="125">
        <f t="shared" si="0"/>
        <v>4</v>
      </c>
      <c r="B13" s="126"/>
      <c r="C13" s="132"/>
      <c r="D13" s="133"/>
      <c r="E13" s="133"/>
      <c r="F13" s="127"/>
      <c r="G13" s="134"/>
      <c r="H13" s="124"/>
      <c r="I13" s="124"/>
      <c r="J13" s="137"/>
      <c r="K13" s="131"/>
    </row>
    <row r="14" spans="1:12" ht="15">
      <c r="A14" s="125">
        <f t="shared" si="0"/>
        <v>5</v>
      </c>
      <c r="B14" s="126" t="s">
        <v>145</v>
      </c>
      <c r="C14" s="127">
        <v>175223919.941838</v>
      </c>
      <c r="D14" s="138">
        <v>2131433.04</v>
      </c>
      <c r="E14" s="127">
        <f>C14-D14</f>
        <v>173092486.901838</v>
      </c>
      <c r="F14" s="127">
        <f>E14/365</f>
        <v>474225.99151188496</v>
      </c>
      <c r="G14" s="129">
        <v>51.49</v>
      </c>
      <c r="H14" s="130">
        <v>-58.44</v>
      </c>
      <c r="I14" s="130">
        <f>G14+H14</f>
        <v>-6.9499999999999957</v>
      </c>
      <c r="J14" s="135">
        <f>I14*F14</f>
        <v>-3295870.6410075985</v>
      </c>
      <c r="K14" s="131"/>
      <c r="L14" s="139"/>
    </row>
    <row r="15" spans="1:12" ht="16.7" customHeight="1">
      <c r="A15" s="125">
        <f t="shared" si="0"/>
        <v>6</v>
      </c>
      <c r="B15" s="134"/>
      <c r="C15" s="127"/>
      <c r="D15" s="127"/>
      <c r="E15" s="127"/>
      <c r="F15" s="127"/>
      <c r="G15" s="124"/>
      <c r="H15" s="124"/>
      <c r="I15" s="124"/>
      <c r="J15" s="137"/>
      <c r="K15" s="131"/>
    </row>
    <row r="16" spans="1:12" ht="78.75" customHeight="1">
      <c r="A16" s="125">
        <f t="shared" si="0"/>
        <v>7</v>
      </c>
      <c r="B16" s="134" t="s">
        <v>146</v>
      </c>
      <c r="C16" s="127">
        <v>26836561.079999998</v>
      </c>
      <c r="D16" s="127">
        <v>0</v>
      </c>
      <c r="E16" s="127">
        <f>C16-D16</f>
        <v>26836561.079999998</v>
      </c>
      <c r="F16" s="127">
        <f>E16/365</f>
        <v>73524.82487671233</v>
      </c>
      <c r="G16" s="129">
        <v>51.49</v>
      </c>
      <c r="H16" s="130">
        <v>-13.82</v>
      </c>
      <c r="I16" s="130">
        <f>G16+H16</f>
        <v>37.67</v>
      </c>
      <c r="J16" s="135">
        <f>I16*F16</f>
        <v>2769680.1531057535</v>
      </c>
      <c r="K16" s="131"/>
      <c r="L16" s="140"/>
    </row>
    <row r="17" spans="1:16" ht="15" customHeight="1">
      <c r="A17" s="125">
        <f t="shared" si="0"/>
        <v>8</v>
      </c>
      <c r="B17" s="134"/>
      <c r="C17" s="141"/>
      <c r="D17" s="141"/>
      <c r="E17" s="141"/>
      <c r="F17" s="141"/>
      <c r="J17" s="142"/>
      <c r="K17" s="131"/>
    </row>
    <row r="18" spans="1:16">
      <c r="A18" s="125">
        <f t="shared" si="0"/>
        <v>9</v>
      </c>
      <c r="B18" s="126" t="s">
        <v>147</v>
      </c>
      <c r="C18" s="127">
        <v>102854473.40795</v>
      </c>
      <c r="D18" s="127">
        <v>0</v>
      </c>
      <c r="E18" s="127">
        <f>C18-D18</f>
        <v>102854473.40795</v>
      </c>
      <c r="F18" s="127">
        <f>E18/365</f>
        <v>281793.07783000002</v>
      </c>
      <c r="G18" s="129">
        <v>0</v>
      </c>
      <c r="H18" s="130">
        <v>0</v>
      </c>
      <c r="I18" s="130">
        <f>G18+H18</f>
        <v>0</v>
      </c>
      <c r="J18" s="135">
        <f>I18*F18</f>
        <v>0</v>
      </c>
      <c r="K18" s="131"/>
      <c r="L18" s="139"/>
      <c r="P18" s="118"/>
    </row>
    <row r="19" spans="1:16" ht="15" customHeight="1">
      <c r="A19" s="125">
        <f t="shared" si="0"/>
        <v>10</v>
      </c>
      <c r="C19" s="127"/>
      <c r="D19" s="141"/>
      <c r="E19" s="141"/>
      <c r="F19" s="141"/>
      <c r="J19" s="142"/>
      <c r="K19" s="131"/>
    </row>
    <row r="20" spans="1:16" ht="15" customHeight="1">
      <c r="A20" s="125">
        <f t="shared" si="0"/>
        <v>11</v>
      </c>
      <c r="B20" s="134" t="s">
        <v>148</v>
      </c>
      <c r="C20" s="127">
        <v>5698</v>
      </c>
      <c r="D20" s="127">
        <v>0</v>
      </c>
      <c r="E20" s="127">
        <f>C20-D20</f>
        <v>5698</v>
      </c>
      <c r="F20" s="127">
        <f>E20/365</f>
        <v>15.610958904109589</v>
      </c>
      <c r="G20" s="129">
        <v>51.49</v>
      </c>
      <c r="H20" s="130">
        <v>-76.42</v>
      </c>
      <c r="I20" s="130">
        <f>G20+H20</f>
        <v>-24.93</v>
      </c>
      <c r="J20" s="135">
        <f>I20*F20</f>
        <v>-389.18120547945205</v>
      </c>
      <c r="K20" s="131"/>
      <c r="L20" s="139"/>
      <c r="M20" s="143"/>
    </row>
    <row r="21" spans="1:16" ht="15" customHeight="1">
      <c r="A21" s="125">
        <f t="shared" si="0"/>
        <v>12</v>
      </c>
      <c r="C21" s="127"/>
      <c r="D21" s="141"/>
      <c r="E21" s="141"/>
      <c r="F21" s="141"/>
      <c r="J21" s="142"/>
      <c r="K21" s="131"/>
      <c r="M21" s="143"/>
    </row>
    <row r="22" spans="1:16" ht="27.6" customHeight="1">
      <c r="A22" s="125">
        <f t="shared" si="0"/>
        <v>13</v>
      </c>
      <c r="B22" s="134" t="s">
        <v>149</v>
      </c>
      <c r="C22" s="127">
        <v>39161.74</v>
      </c>
      <c r="D22" s="127">
        <v>0</v>
      </c>
      <c r="E22" s="127">
        <f>C22-D22</f>
        <v>39161.74</v>
      </c>
      <c r="F22" s="127">
        <f>E22/365</f>
        <v>107.29243835616438</v>
      </c>
      <c r="G22" s="129">
        <v>51.49</v>
      </c>
      <c r="H22" s="130">
        <v>-59.42</v>
      </c>
      <c r="I22" s="130">
        <f>G22+H22</f>
        <v>-7.93</v>
      </c>
      <c r="J22" s="135">
        <f>I22*F22</f>
        <v>-850.82903616438352</v>
      </c>
      <c r="K22" s="131"/>
      <c r="L22" s="139"/>
      <c r="M22" s="143"/>
    </row>
    <row r="23" spans="1:16" ht="15" customHeight="1">
      <c r="A23" s="125">
        <f t="shared" si="0"/>
        <v>14</v>
      </c>
      <c r="C23" s="127"/>
      <c r="D23" s="141"/>
      <c r="E23" s="141"/>
      <c r="F23" s="141"/>
      <c r="J23" s="142"/>
      <c r="K23" s="131"/>
      <c r="M23" s="143"/>
    </row>
    <row r="24" spans="1:16">
      <c r="A24" s="125">
        <f t="shared" si="0"/>
        <v>15</v>
      </c>
      <c r="B24" s="134" t="s">
        <v>150</v>
      </c>
      <c r="C24" s="127">
        <v>137624.2591</v>
      </c>
      <c r="D24" s="127">
        <v>0</v>
      </c>
      <c r="E24" s="127">
        <f>C24-D24</f>
        <v>137624.2591</v>
      </c>
      <c r="F24" s="127">
        <f>E24/365</f>
        <v>377.05276465753423</v>
      </c>
      <c r="G24" s="129">
        <v>51.49</v>
      </c>
      <c r="H24" s="130">
        <v>-207.23</v>
      </c>
      <c r="I24" s="130">
        <f>G24+H24</f>
        <v>-155.73999999999998</v>
      </c>
      <c r="J24" s="135">
        <f>I24*F24</f>
        <v>-58722.197567764371</v>
      </c>
      <c r="K24" s="131"/>
      <c r="L24" s="139"/>
    </row>
    <row r="25" spans="1:16" ht="15" customHeight="1">
      <c r="A25" s="125">
        <f t="shared" si="0"/>
        <v>16</v>
      </c>
      <c r="C25" s="127"/>
      <c r="D25" s="141"/>
      <c r="E25" s="141"/>
      <c r="F25" s="141"/>
      <c r="J25" s="142"/>
      <c r="K25" s="131"/>
    </row>
    <row r="26" spans="1:16" ht="15" customHeight="1">
      <c r="A26" s="125">
        <f t="shared" si="0"/>
        <v>17</v>
      </c>
      <c r="B26" s="126" t="s">
        <v>151</v>
      </c>
      <c r="C26" s="127">
        <v>21165017.706635006</v>
      </c>
      <c r="D26" s="127">
        <v>0</v>
      </c>
      <c r="E26" s="127">
        <f>C26-D26</f>
        <v>21165017.706635006</v>
      </c>
      <c r="F26" s="127">
        <f>E26/365</f>
        <v>57986.349881191796</v>
      </c>
      <c r="G26" s="129">
        <v>51.49</v>
      </c>
      <c r="H26" s="130">
        <v>-264.85000000000002</v>
      </c>
      <c r="I26" s="130">
        <f>G26+H26</f>
        <v>-213.36</v>
      </c>
      <c r="J26" s="135">
        <f>I26*F26</f>
        <v>-12371967.610651083</v>
      </c>
      <c r="K26" s="131"/>
      <c r="L26" s="139"/>
    </row>
    <row r="27" spans="1:16" ht="15" customHeight="1">
      <c r="A27" s="125">
        <f t="shared" si="0"/>
        <v>18</v>
      </c>
      <c r="C27" s="127"/>
      <c r="D27" s="141"/>
      <c r="E27" s="127"/>
      <c r="F27" s="127"/>
      <c r="J27" s="135"/>
      <c r="K27" s="131"/>
    </row>
    <row r="28" spans="1:16" ht="15" customHeight="1">
      <c r="A28" s="125">
        <f t="shared" si="0"/>
        <v>19</v>
      </c>
      <c r="B28" s="126" t="s">
        <v>152</v>
      </c>
      <c r="C28" s="127">
        <v>13073</v>
      </c>
      <c r="D28" s="141"/>
      <c r="E28" s="127">
        <f t="shared" ref="E28:E32" si="1">C28-D28</f>
        <v>13073</v>
      </c>
      <c r="F28" s="127">
        <f t="shared" ref="F28:F32" si="2">E28/365</f>
        <v>35.816438356164383</v>
      </c>
      <c r="G28" s="144">
        <f>G26</f>
        <v>51.49</v>
      </c>
      <c r="H28" s="118">
        <v>-75.239999999999995</v>
      </c>
      <c r="I28" s="130">
        <f>G28+H28</f>
        <v>-23.749999999999993</v>
      </c>
      <c r="J28" s="135">
        <f t="shared" ref="J28:J32" si="3">I28*F28</f>
        <v>-850.64041095890389</v>
      </c>
      <c r="K28" s="131"/>
    </row>
    <row r="29" spans="1:16" ht="15" customHeight="1">
      <c r="A29" s="125">
        <f t="shared" si="0"/>
        <v>20</v>
      </c>
      <c r="B29" s="126"/>
      <c r="C29" s="127"/>
      <c r="D29" s="141"/>
      <c r="E29" s="127"/>
      <c r="F29" s="127"/>
      <c r="H29" s="118"/>
      <c r="J29" s="135"/>
      <c r="K29" s="131"/>
    </row>
    <row r="30" spans="1:16" ht="15" customHeight="1">
      <c r="A30" s="125">
        <f t="shared" si="0"/>
        <v>21</v>
      </c>
      <c r="B30" s="126" t="s">
        <v>153</v>
      </c>
      <c r="C30" s="127">
        <v>3245.5274093216804</v>
      </c>
      <c r="D30" s="141"/>
      <c r="E30" s="127">
        <f t="shared" si="1"/>
        <v>3245.5274093216804</v>
      </c>
      <c r="F30" s="127">
        <f t="shared" si="2"/>
        <v>8.8918559159498098</v>
      </c>
      <c r="G30" s="144">
        <f>G28</f>
        <v>51.49</v>
      </c>
      <c r="H30" s="118">
        <v>-75.209999999999994</v>
      </c>
      <c r="I30" s="130">
        <f>G30+H30</f>
        <v>-23.719999999999992</v>
      </c>
      <c r="J30" s="135">
        <f t="shared" si="3"/>
        <v>-210.91482232632941</v>
      </c>
      <c r="K30" s="131"/>
    </row>
    <row r="31" spans="1:16" ht="15" customHeight="1">
      <c r="A31" s="125">
        <f t="shared" si="0"/>
        <v>22</v>
      </c>
      <c r="B31" s="126"/>
      <c r="C31" s="127"/>
      <c r="D31" s="141"/>
      <c r="E31" s="127"/>
      <c r="F31" s="127"/>
      <c r="H31" s="118"/>
      <c r="J31" s="135"/>
      <c r="K31" s="131"/>
    </row>
    <row r="32" spans="1:16" ht="15" customHeight="1">
      <c r="A32" s="125">
        <f t="shared" si="0"/>
        <v>23</v>
      </c>
      <c r="B32" s="126" t="s">
        <v>154</v>
      </c>
      <c r="C32" s="127">
        <v>19254.265420678319</v>
      </c>
      <c r="D32" s="141"/>
      <c r="E32" s="127">
        <f t="shared" si="1"/>
        <v>19254.265420678319</v>
      </c>
      <c r="F32" s="127">
        <f t="shared" si="2"/>
        <v>52.751412111447451</v>
      </c>
      <c r="G32" s="144">
        <f>G30</f>
        <v>51.49</v>
      </c>
      <c r="H32" s="118">
        <v>-75.31</v>
      </c>
      <c r="I32" s="130">
        <f>G32+H32</f>
        <v>-23.82</v>
      </c>
      <c r="J32" s="135">
        <f t="shared" si="3"/>
        <v>-1256.5386364946783</v>
      </c>
      <c r="K32" s="131"/>
    </row>
    <row r="33" spans="1:13" ht="15" customHeight="1">
      <c r="A33" s="125">
        <f t="shared" si="0"/>
        <v>24</v>
      </c>
      <c r="C33" s="127"/>
      <c r="D33" s="141"/>
      <c r="E33" s="141"/>
      <c r="F33" s="141"/>
      <c r="J33" s="142"/>
      <c r="K33" s="131"/>
    </row>
    <row r="34" spans="1:13" ht="15" customHeight="1">
      <c r="A34" s="125">
        <f t="shared" si="0"/>
        <v>25</v>
      </c>
      <c r="B34" s="134" t="s">
        <v>155</v>
      </c>
      <c r="C34" s="127"/>
      <c r="D34" s="127"/>
      <c r="E34" s="127"/>
      <c r="F34" s="127"/>
      <c r="G34" s="134"/>
      <c r="H34" s="124"/>
      <c r="I34" s="124"/>
      <c r="J34" s="137"/>
      <c r="K34" s="131"/>
    </row>
    <row r="35" spans="1:13" ht="16.7" customHeight="1">
      <c r="A35" s="125">
        <f t="shared" si="0"/>
        <v>26</v>
      </c>
      <c r="B35" s="126" t="s">
        <v>156</v>
      </c>
      <c r="C35" s="127">
        <v>12750803.829623917</v>
      </c>
      <c r="D35" s="127">
        <v>0</v>
      </c>
      <c r="E35" s="127">
        <f>C35-D35</f>
        <v>12750803.829623917</v>
      </c>
      <c r="F35" s="127">
        <f>E35/365</f>
        <v>34933.709122257307</v>
      </c>
      <c r="G35" s="129">
        <v>51.49</v>
      </c>
      <c r="H35" s="130">
        <v>-37.880000000000003</v>
      </c>
      <c r="I35" s="130">
        <f>G35+H35</f>
        <v>13.61</v>
      </c>
      <c r="J35" s="135">
        <f>I35*F35</f>
        <v>475447.78115392191</v>
      </c>
      <c r="K35" s="131"/>
      <c r="L35" s="139"/>
      <c r="M35" s="143"/>
    </row>
    <row r="36" spans="1:13" ht="15" customHeight="1">
      <c r="A36" s="125">
        <f t="shared" si="0"/>
        <v>27</v>
      </c>
      <c r="B36" s="126" t="s">
        <v>157</v>
      </c>
      <c r="C36" s="127">
        <v>-8715251.9140379764</v>
      </c>
      <c r="D36" s="145">
        <v>0</v>
      </c>
      <c r="E36" s="145">
        <f>C36-D36</f>
        <v>-8715251.9140379764</v>
      </c>
      <c r="F36" s="127">
        <f>E36/365</f>
        <v>-23877.402504213635</v>
      </c>
      <c r="G36" s="130">
        <v>0</v>
      </c>
      <c r="H36" s="130">
        <v>0</v>
      </c>
      <c r="I36" s="130">
        <f>G36+H36</f>
        <v>0</v>
      </c>
      <c r="J36" s="146">
        <f>I36*F36</f>
        <v>0</v>
      </c>
      <c r="K36" s="131"/>
      <c r="L36" s="139"/>
      <c r="M36" s="143"/>
    </row>
    <row r="37" spans="1:13" ht="16.7" customHeight="1">
      <c r="A37" s="125">
        <f t="shared" si="0"/>
        <v>28</v>
      </c>
      <c r="B37" s="134" t="s">
        <v>158</v>
      </c>
      <c r="C37" s="147">
        <f>SUM(C35:C36)</f>
        <v>4035551.9155859407</v>
      </c>
      <c r="D37" s="148">
        <f>SUM(D35:D36)</f>
        <v>0</v>
      </c>
      <c r="E37" s="147">
        <f>SUM(E35:E36)</f>
        <v>4035551.9155859407</v>
      </c>
      <c r="F37" s="127"/>
      <c r="G37" s="134"/>
      <c r="H37" s="124"/>
      <c r="I37" s="124"/>
      <c r="J37" s="149">
        <f>SUM(J35:J36)</f>
        <v>475447.78115392191</v>
      </c>
      <c r="K37" s="131"/>
      <c r="M37" s="143"/>
    </row>
    <row r="38" spans="1:13" ht="15" customHeight="1">
      <c r="A38" s="125">
        <f t="shared" si="0"/>
        <v>29</v>
      </c>
      <c r="B38" s="134"/>
      <c r="C38" s="127"/>
      <c r="D38" s="148"/>
      <c r="E38" s="127"/>
      <c r="F38" s="150"/>
      <c r="G38" s="134"/>
      <c r="H38" s="124"/>
      <c r="I38" s="124"/>
      <c r="J38" s="124"/>
      <c r="K38" s="131"/>
      <c r="M38" s="143"/>
    </row>
    <row r="39" spans="1:13" ht="15" customHeight="1">
      <c r="A39" s="125">
        <f t="shared" si="0"/>
        <v>30</v>
      </c>
      <c r="B39" s="134" t="s">
        <v>159</v>
      </c>
      <c r="C39" s="151"/>
      <c r="D39" s="152"/>
      <c r="E39" s="151"/>
      <c r="F39" s="151"/>
      <c r="G39" s="134"/>
      <c r="H39" s="124"/>
      <c r="I39" s="124"/>
      <c r="J39" s="124"/>
      <c r="K39" s="131"/>
      <c r="M39" s="143"/>
    </row>
    <row r="40" spans="1:13" ht="16.7" customHeight="1">
      <c r="A40" s="125">
        <f t="shared" si="0"/>
        <v>31</v>
      </c>
      <c r="B40" s="126" t="s">
        <v>156</v>
      </c>
      <c r="C40" s="127">
        <v>2627349.1075312742</v>
      </c>
      <c r="D40" s="127">
        <v>0</v>
      </c>
      <c r="E40" s="127">
        <f>C40-D40</f>
        <v>2627349.1075312742</v>
      </c>
      <c r="F40" s="127">
        <f>E40/365</f>
        <v>7198.2167329623953</v>
      </c>
      <c r="G40" s="129">
        <f>G35</f>
        <v>51.49</v>
      </c>
      <c r="H40" s="130">
        <f>H35</f>
        <v>-37.880000000000003</v>
      </c>
      <c r="I40" s="130">
        <f t="shared" ref="I40:I41" si="4">G40+H40</f>
        <v>13.61</v>
      </c>
      <c r="J40" s="130">
        <f>I40*F40</f>
        <v>97967.729735618195</v>
      </c>
      <c r="K40" s="131"/>
      <c r="L40" s="139"/>
      <c r="M40" s="143"/>
    </row>
    <row r="41" spans="1:13" ht="16.7" customHeight="1">
      <c r="A41" s="125">
        <f t="shared" si="0"/>
        <v>32</v>
      </c>
      <c r="B41" s="126" t="s">
        <v>157</v>
      </c>
      <c r="C41" s="127">
        <v>223187</v>
      </c>
      <c r="D41" s="145">
        <v>0</v>
      </c>
      <c r="E41" s="127">
        <f>C41-D41</f>
        <v>223187</v>
      </c>
      <c r="F41" s="127">
        <f>E41/365</f>
        <v>611.47123287671229</v>
      </c>
      <c r="G41" s="129">
        <v>0</v>
      </c>
      <c r="H41" s="130">
        <v>0</v>
      </c>
      <c r="I41" s="130">
        <f t="shared" si="4"/>
        <v>0</v>
      </c>
      <c r="J41" s="153">
        <f>I41*F41</f>
        <v>0</v>
      </c>
      <c r="K41" s="131"/>
      <c r="L41" s="139"/>
      <c r="M41" s="143"/>
    </row>
    <row r="42" spans="1:13" ht="16.5" customHeight="1">
      <c r="A42" s="125">
        <f t="shared" si="0"/>
        <v>33</v>
      </c>
      <c r="B42" s="126"/>
      <c r="C42" s="147">
        <f>SUM(C40:C41)</f>
        <v>2850536.1075312742</v>
      </c>
      <c r="D42" s="148">
        <f>SUM(D40:D41)</f>
        <v>0</v>
      </c>
      <c r="E42" s="147">
        <f>SUM(E40:E41)</f>
        <v>2850536.1075312742</v>
      </c>
      <c r="F42" s="127"/>
      <c r="G42" s="134"/>
      <c r="H42" s="124"/>
      <c r="I42" s="124"/>
      <c r="J42" s="130">
        <f>SUM(J40:J41)</f>
        <v>97967.729735618195</v>
      </c>
      <c r="K42" s="131"/>
      <c r="L42" s="139"/>
      <c r="M42" s="143"/>
    </row>
    <row r="43" spans="1:13" ht="16.5" customHeight="1">
      <c r="A43" s="125">
        <f t="shared" si="0"/>
        <v>34</v>
      </c>
      <c r="B43" s="126"/>
      <c r="C43" s="148"/>
      <c r="D43" s="148"/>
      <c r="E43" s="148"/>
      <c r="F43" s="127"/>
      <c r="G43" s="134"/>
      <c r="H43" s="124"/>
      <c r="I43" s="124"/>
      <c r="J43" s="130"/>
      <c r="K43" s="131"/>
      <c r="L43" s="139"/>
      <c r="M43" s="143"/>
    </row>
    <row r="44" spans="1:13" ht="16.5" customHeight="1">
      <c r="A44" s="125">
        <f t="shared" si="0"/>
        <v>35</v>
      </c>
      <c r="B44" s="126" t="s">
        <v>160</v>
      </c>
      <c r="C44" s="127">
        <v>50397008.739676408</v>
      </c>
      <c r="D44" s="127">
        <v>0</v>
      </c>
      <c r="E44" s="127">
        <f>C44-D44</f>
        <v>50397008.739676408</v>
      </c>
      <c r="F44" s="127">
        <f>E44/365</f>
        <v>138073.99654705866</v>
      </c>
      <c r="G44" s="129">
        <v>51.49</v>
      </c>
      <c r="H44" s="130">
        <v>-82.05</v>
      </c>
      <c r="I44" s="130">
        <f>G44+H44</f>
        <v>-30.559999999999995</v>
      </c>
      <c r="J44" s="135">
        <f>I44*F44</f>
        <v>-4219541.3344781119</v>
      </c>
      <c r="K44" s="131"/>
      <c r="L44" s="139"/>
      <c r="M44" s="143"/>
    </row>
    <row r="45" spans="1:13" ht="16.5" customHeight="1">
      <c r="A45" s="125">
        <f t="shared" si="0"/>
        <v>36</v>
      </c>
      <c r="B45" s="126"/>
      <c r="C45" s="127"/>
      <c r="D45" s="127"/>
      <c r="E45" s="127"/>
      <c r="F45" s="127"/>
      <c r="G45" s="129"/>
      <c r="H45" s="130"/>
      <c r="I45" s="130"/>
      <c r="J45" s="135"/>
      <c r="K45" s="131"/>
      <c r="L45" s="139"/>
      <c r="M45" s="143"/>
    </row>
    <row r="46" spans="1:13" ht="16.5" customHeight="1">
      <c r="A46" s="125">
        <f t="shared" si="0"/>
        <v>37</v>
      </c>
      <c r="B46" s="126" t="s">
        <v>161</v>
      </c>
      <c r="C46" s="127">
        <v>73891699.646785334</v>
      </c>
      <c r="D46" s="127">
        <v>0</v>
      </c>
      <c r="E46" s="127">
        <f t="shared" ref="E46" si="5">C46-D46</f>
        <v>73891699.646785334</v>
      </c>
      <c r="F46" s="127">
        <f t="shared" ref="F46" si="6">E46/365</f>
        <v>202443.01273091871</v>
      </c>
      <c r="G46" s="129">
        <v>0</v>
      </c>
      <c r="H46" s="130">
        <v>0</v>
      </c>
      <c r="I46" s="130">
        <f t="shared" ref="I46" si="7">G46+H46</f>
        <v>0</v>
      </c>
      <c r="J46" s="135">
        <f t="shared" ref="J46" si="8">I46*F46</f>
        <v>0</v>
      </c>
      <c r="K46" s="131"/>
      <c r="L46" s="139"/>
      <c r="M46" s="143"/>
    </row>
    <row r="47" spans="1:13" ht="16.7" customHeight="1">
      <c r="A47" s="125">
        <f t="shared" si="0"/>
        <v>38</v>
      </c>
      <c r="B47" s="126"/>
      <c r="C47" s="134"/>
      <c r="D47" s="134"/>
      <c r="E47" s="134"/>
      <c r="F47" s="150"/>
      <c r="G47" s="134"/>
      <c r="H47" s="124"/>
      <c r="I47" s="124"/>
      <c r="J47" s="124"/>
      <c r="K47" s="131"/>
    </row>
    <row r="48" spans="1:13" ht="16.7" customHeight="1" thickBot="1">
      <c r="A48" s="125">
        <f t="shared" si="0"/>
        <v>39</v>
      </c>
      <c r="B48" s="126" t="s">
        <v>162</v>
      </c>
      <c r="C48" s="154">
        <f>C10+C12+C14+C16+C18+C20+C22+C24+C26+C37+C42+C44+C46+C28+C30+C32</f>
        <v>796796264.3786521</v>
      </c>
      <c r="D48" s="154">
        <f>D10+D12+D14+D16+D18+D20+D22+D24+D26+D37+D42+D44+D46+D28+D30+D32</f>
        <v>2131433.04</v>
      </c>
      <c r="E48" s="154">
        <f>E10+E12+E14+E16+E18+E20+E22+E24+E26+E37+E42+E44+E46+E28+E30+E32</f>
        <v>794664831.33865201</v>
      </c>
      <c r="F48" s="155"/>
      <c r="G48" s="134"/>
      <c r="H48" s="124"/>
      <c r="I48" s="124"/>
      <c r="J48" s="154">
        <f>J10+J12+J14+J16+J18+J20+J22+J24+J26+J37+J42+J44+J46+J28+J30+J32</f>
        <v>6580509.1945622414</v>
      </c>
      <c r="K48" s="131"/>
    </row>
    <row r="49" spans="1:12" ht="16.7" customHeight="1" thickTop="1">
      <c r="A49" s="125">
        <f t="shared" si="0"/>
        <v>40</v>
      </c>
      <c r="C49" s="156"/>
      <c r="D49" s="157"/>
      <c r="E49" s="157"/>
      <c r="J49" s="158"/>
    </row>
    <row r="50" spans="1:12" ht="16.7" customHeight="1">
      <c r="A50" s="125">
        <f t="shared" si="0"/>
        <v>41</v>
      </c>
      <c r="B50" s="159" t="s">
        <v>163</v>
      </c>
      <c r="C50" s="160"/>
      <c r="J50" s="161">
        <v>1105953</v>
      </c>
      <c r="L50" s="139"/>
    </row>
    <row r="51" spans="1:12" ht="16.7" customHeight="1">
      <c r="A51" s="125">
        <f t="shared" si="0"/>
        <v>42</v>
      </c>
      <c r="C51" s="162"/>
    </row>
    <row r="52" spans="1:12" ht="16.7" customHeight="1" thickBot="1">
      <c r="A52" s="125">
        <f t="shared" si="0"/>
        <v>43</v>
      </c>
      <c r="J52" s="163">
        <f>J48+J50</f>
        <v>7686462.1945622414</v>
      </c>
      <c r="K52" s="131"/>
    </row>
    <row r="53" spans="1:12" ht="16.7" customHeight="1" thickTop="1">
      <c r="A53" s="125"/>
    </row>
    <row r="54" spans="1:12" ht="16.5" customHeight="1">
      <c r="A54" s="125"/>
    </row>
    <row r="55" spans="1:12" ht="16.7" customHeight="1"/>
    <row r="56" spans="1:12" ht="16.7" customHeight="1"/>
    <row r="57" spans="1:12" ht="16.7" customHeight="1">
      <c r="B57" s="117" t="s">
        <v>164</v>
      </c>
    </row>
    <row r="58" spans="1:12" ht="16.7" customHeight="1"/>
    <row r="59" spans="1:12" ht="16.7" customHeight="1">
      <c r="A59" s="134" t="s">
        <v>165</v>
      </c>
      <c r="B59" s="126" t="s">
        <v>166</v>
      </c>
    </row>
    <row r="60" spans="1:12" ht="16.7" customHeight="1"/>
    <row r="61" spans="1:12" ht="16.7" customHeight="1"/>
    <row r="62" spans="1:12" ht="16.7" customHeight="1"/>
    <row r="63" spans="1:12" ht="16.7" customHeight="1"/>
    <row r="64" spans="1:12" ht="16.7" customHeight="1"/>
    <row r="65" ht="16.7" customHeight="1"/>
    <row r="66" ht="16.7" customHeight="1"/>
    <row r="67" ht="16.7" customHeight="1"/>
    <row r="68" ht="16.7" customHeight="1"/>
    <row r="69" ht="16.7" customHeight="1"/>
    <row r="70" ht="16.7" customHeight="1"/>
    <row r="71" ht="16.7" customHeight="1"/>
    <row r="72" ht="16.7" customHeight="1"/>
    <row r="73" ht="16.7" customHeight="1"/>
    <row r="74" ht="16.7" customHeight="1"/>
    <row r="75" ht="16.7" customHeight="1"/>
    <row r="76" ht="16.7" customHeight="1"/>
    <row r="77" ht="16.7" customHeight="1"/>
    <row r="78" ht="16.7" customHeight="1"/>
    <row r="79" ht="16.7" customHeight="1"/>
    <row r="80" ht="16.7" customHeight="1"/>
    <row r="81" ht="14.1" customHeight="1"/>
    <row r="82" ht="16.7" customHeight="1"/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50" orientation="portrait" r:id="rId1"/>
  <headerFooter>
    <oddHeader>&amp;RSECTION V
ADJUSTMENT W61
WORKPAPER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Ruler="0" view="pageLayout" topLeftCell="A13" zoomScaleNormal="90" workbookViewId="0">
      <selection activeCell="F58" sqref="F58"/>
    </sheetView>
  </sheetViews>
  <sheetFormatPr defaultColWidth="13.7109375" defaultRowHeight="12.75"/>
  <cols>
    <col min="1" max="1" width="8.42578125" style="117" customWidth="1"/>
    <col min="2" max="2" width="34.28515625" style="117" customWidth="1"/>
    <col min="3" max="3" width="20.42578125" style="117" customWidth="1"/>
    <col min="4" max="4" width="13.85546875" style="117" customWidth="1"/>
    <col min="5" max="5" width="16.28515625" style="117" customWidth="1"/>
    <col min="6" max="9" width="13.85546875" style="117" customWidth="1"/>
    <col min="10" max="10" width="22" style="117" customWidth="1"/>
    <col min="11" max="11" width="16.28515625" style="117" bestFit="1" customWidth="1"/>
    <col min="12" max="12" width="57" style="117" customWidth="1"/>
    <col min="13" max="13" width="60.5703125" style="117" bestFit="1" customWidth="1"/>
    <col min="14" max="15" width="13.7109375" style="117"/>
    <col min="16" max="16" width="14" style="117" bestFit="1" customWidth="1"/>
    <col min="17" max="16384" width="13.7109375" style="117"/>
  </cols>
  <sheetData>
    <row r="1" spans="1:12" ht="16.7" customHeight="1">
      <c r="A1" s="302" t="s">
        <v>16</v>
      </c>
      <c r="B1" s="303"/>
      <c r="C1" s="303"/>
      <c r="D1" s="303"/>
      <c r="E1" s="303"/>
      <c r="F1" s="303"/>
    </row>
    <row r="2" spans="1:12" ht="16.7" customHeight="1">
      <c r="A2" s="302" t="s">
        <v>130</v>
      </c>
      <c r="B2" s="303"/>
      <c r="C2" s="303"/>
      <c r="D2" s="303"/>
      <c r="E2" s="303"/>
      <c r="F2" s="303"/>
      <c r="H2" s="118"/>
    </row>
    <row r="3" spans="1:12" ht="16.7" customHeight="1">
      <c r="A3" s="302" t="s">
        <v>131</v>
      </c>
      <c r="B3" s="303"/>
      <c r="C3" s="303"/>
      <c r="D3" s="303"/>
      <c r="E3" s="303"/>
      <c r="F3" s="303"/>
      <c r="H3" s="119"/>
    </row>
    <row r="4" spans="1:12" ht="16.7" customHeight="1">
      <c r="A4" s="302" t="s">
        <v>132</v>
      </c>
      <c r="B4" s="303"/>
      <c r="C4" s="303"/>
      <c r="D4" s="303"/>
      <c r="E4" s="303"/>
      <c r="F4" s="303"/>
    </row>
    <row r="5" spans="1:12" ht="16.7" customHeight="1"/>
    <row r="6" spans="1:12" ht="16.7" customHeight="1"/>
    <row r="7" spans="1:12" ht="39.200000000000003" customHeight="1">
      <c r="A7" s="120" t="s">
        <v>133</v>
      </c>
      <c r="B7" s="121" t="s">
        <v>134</v>
      </c>
      <c r="C7" s="121" t="s">
        <v>135</v>
      </c>
      <c r="D7" s="121" t="s">
        <v>136</v>
      </c>
      <c r="E7" s="121" t="s">
        <v>137</v>
      </c>
      <c r="F7" s="121" t="s">
        <v>138</v>
      </c>
      <c r="G7" s="121" t="s">
        <v>139</v>
      </c>
      <c r="H7" s="121" t="s">
        <v>140</v>
      </c>
      <c r="I7" s="121" t="s">
        <v>141</v>
      </c>
      <c r="J7" s="121" t="s">
        <v>142</v>
      </c>
    </row>
    <row r="8" spans="1:12" ht="16.7" customHeight="1"/>
    <row r="9" spans="1:12" ht="15" customHeight="1">
      <c r="A9" s="122"/>
      <c r="B9" s="123"/>
      <c r="F9" s="124"/>
      <c r="J9" s="118"/>
      <c r="K9" s="118"/>
    </row>
    <row r="10" spans="1:12">
      <c r="A10" s="125">
        <v>1</v>
      </c>
      <c r="B10" s="126" t="s">
        <v>143</v>
      </c>
      <c r="C10" s="127">
        <v>94599256</v>
      </c>
      <c r="D10" s="127">
        <v>0</v>
      </c>
      <c r="E10" s="127">
        <f>C10-D10</f>
        <v>94599256</v>
      </c>
      <c r="F10" s="128">
        <f>E10/365</f>
        <v>259176.04383561644</v>
      </c>
      <c r="G10" s="129">
        <v>4.5199999999999996</v>
      </c>
      <c r="H10" s="130">
        <v>-23</v>
      </c>
      <c r="I10" s="130">
        <f>G10+H10</f>
        <v>-18.48</v>
      </c>
      <c r="J10" s="128">
        <f>I10*F10</f>
        <v>-4789573.290082192</v>
      </c>
      <c r="K10" s="131"/>
    </row>
    <row r="11" spans="1:12" ht="15" customHeight="1">
      <c r="A11" s="125">
        <f t="shared" ref="A11:A52" si="0">A10+1</f>
        <v>2</v>
      </c>
      <c r="B11" s="126"/>
      <c r="C11" s="132"/>
      <c r="D11" s="127"/>
      <c r="E11" s="133"/>
      <c r="F11" s="124"/>
      <c r="G11" s="134"/>
      <c r="H11" s="124"/>
      <c r="I11" s="124"/>
      <c r="J11" s="124"/>
      <c r="K11" s="131"/>
    </row>
    <row r="12" spans="1:12">
      <c r="A12" s="125">
        <f t="shared" si="0"/>
        <v>3</v>
      </c>
      <c r="B12" s="126" t="s">
        <v>144</v>
      </c>
      <c r="C12" s="127">
        <v>244724183.04071999</v>
      </c>
      <c r="D12" s="127">
        <v>0</v>
      </c>
      <c r="E12" s="127">
        <f>C12-D12</f>
        <v>244724183.04071999</v>
      </c>
      <c r="F12" s="127">
        <f>E12/365</f>
        <v>670477.21381019172</v>
      </c>
      <c r="G12" s="129">
        <v>4.5199999999999996</v>
      </c>
      <c r="H12" s="130">
        <v>-27.92</v>
      </c>
      <c r="I12" s="130">
        <f>G12+H12</f>
        <v>-23.400000000000002</v>
      </c>
      <c r="J12" s="135">
        <f>I12*F12</f>
        <v>-15689166.803158488</v>
      </c>
      <c r="K12" s="131"/>
      <c r="L12" s="136"/>
    </row>
    <row r="13" spans="1:12" ht="15" customHeight="1">
      <c r="A13" s="125">
        <f t="shared" si="0"/>
        <v>4</v>
      </c>
      <c r="B13" s="126"/>
      <c r="C13" s="132"/>
      <c r="D13" s="133"/>
      <c r="E13" s="133"/>
      <c r="F13" s="127"/>
      <c r="G13" s="134"/>
      <c r="H13" s="124"/>
      <c r="I13" s="124"/>
      <c r="J13" s="137"/>
      <c r="K13" s="131"/>
    </row>
    <row r="14" spans="1:12" ht="15">
      <c r="A14" s="125">
        <f t="shared" si="0"/>
        <v>5</v>
      </c>
      <c r="B14" s="126" t="s">
        <v>145</v>
      </c>
      <c r="C14" s="127">
        <v>175223919.941838</v>
      </c>
      <c r="D14" s="138">
        <v>2131433.04</v>
      </c>
      <c r="E14" s="127">
        <f>C14-D14</f>
        <v>173092486.901838</v>
      </c>
      <c r="F14" s="127">
        <f>E14/365</f>
        <v>474225.99151188496</v>
      </c>
      <c r="G14" s="129">
        <v>4.5199999999999996</v>
      </c>
      <c r="H14" s="130">
        <v>-58.44</v>
      </c>
      <c r="I14" s="130">
        <f>G14+H14</f>
        <v>-53.92</v>
      </c>
      <c r="J14" s="135">
        <f>I14*F14</f>
        <v>-25570265.462320838</v>
      </c>
      <c r="K14" s="131"/>
      <c r="L14" s="139"/>
    </row>
    <row r="15" spans="1:12" ht="16.7" customHeight="1">
      <c r="A15" s="125">
        <f t="shared" si="0"/>
        <v>6</v>
      </c>
      <c r="B15" s="134"/>
      <c r="C15" s="127"/>
      <c r="D15" s="127"/>
      <c r="E15" s="127"/>
      <c r="F15" s="127"/>
      <c r="G15" s="124"/>
      <c r="H15" s="124"/>
      <c r="I15" s="124"/>
      <c r="J15" s="137"/>
      <c r="K15" s="131"/>
    </row>
    <row r="16" spans="1:12" ht="78.75" customHeight="1">
      <c r="A16" s="125">
        <f t="shared" si="0"/>
        <v>7</v>
      </c>
      <c r="B16" s="134" t="s">
        <v>146</v>
      </c>
      <c r="C16" s="127">
        <v>26836561.079999998</v>
      </c>
      <c r="D16" s="127">
        <v>0</v>
      </c>
      <c r="E16" s="127">
        <f>C16-D16</f>
        <v>26836561.079999998</v>
      </c>
      <c r="F16" s="127">
        <f>E16/365</f>
        <v>73524.82487671233</v>
      </c>
      <c r="G16" s="129">
        <v>4.5199999999999996</v>
      </c>
      <c r="H16" s="130">
        <v>-13.82</v>
      </c>
      <c r="I16" s="130">
        <f>G16+H16</f>
        <v>-9.3000000000000007</v>
      </c>
      <c r="J16" s="135">
        <f>I16*F16</f>
        <v>-683780.87135342474</v>
      </c>
      <c r="K16" s="131"/>
      <c r="L16" s="140"/>
    </row>
    <row r="17" spans="1:16" ht="15" customHeight="1">
      <c r="A17" s="125">
        <f t="shared" si="0"/>
        <v>8</v>
      </c>
      <c r="B17" s="134"/>
      <c r="C17" s="141"/>
      <c r="D17" s="141"/>
      <c r="E17" s="141"/>
      <c r="F17" s="141"/>
      <c r="J17" s="142"/>
      <c r="K17" s="131"/>
    </row>
    <row r="18" spans="1:16">
      <c r="A18" s="125">
        <f t="shared" si="0"/>
        <v>9</v>
      </c>
      <c r="B18" s="126" t="s">
        <v>147</v>
      </c>
      <c r="C18" s="127">
        <v>102854473.40795</v>
      </c>
      <c r="D18" s="127">
        <v>0</v>
      </c>
      <c r="E18" s="127">
        <f>C18-D18</f>
        <v>102854473.40795</v>
      </c>
      <c r="F18" s="127">
        <f>E18/365</f>
        <v>281793.07783000002</v>
      </c>
      <c r="G18" s="129">
        <v>0</v>
      </c>
      <c r="H18" s="130">
        <v>0</v>
      </c>
      <c r="I18" s="130">
        <f>G18+H18</f>
        <v>0</v>
      </c>
      <c r="J18" s="135">
        <f>I18*F18</f>
        <v>0</v>
      </c>
      <c r="K18" s="131"/>
      <c r="L18" s="139"/>
      <c r="P18" s="118"/>
    </row>
    <row r="19" spans="1:16" ht="15" customHeight="1">
      <c r="A19" s="125">
        <f t="shared" si="0"/>
        <v>10</v>
      </c>
      <c r="C19" s="127"/>
      <c r="D19" s="141"/>
      <c r="E19" s="141"/>
      <c r="F19" s="141"/>
      <c r="J19" s="142"/>
      <c r="K19" s="131"/>
    </row>
    <row r="20" spans="1:16" ht="15" customHeight="1">
      <c r="A20" s="125">
        <f t="shared" si="0"/>
        <v>11</v>
      </c>
      <c r="B20" s="134" t="s">
        <v>148</v>
      </c>
      <c r="C20" s="127">
        <v>5698</v>
      </c>
      <c r="D20" s="127">
        <v>0</v>
      </c>
      <c r="E20" s="127">
        <f>C20-D20</f>
        <v>5698</v>
      </c>
      <c r="F20" s="127">
        <f>E20/365</f>
        <v>15.610958904109589</v>
      </c>
      <c r="G20" s="129">
        <v>4.5199999999999996</v>
      </c>
      <c r="H20" s="130">
        <v>-76.42</v>
      </c>
      <c r="I20" s="130">
        <f>G20+H20</f>
        <v>-71.900000000000006</v>
      </c>
      <c r="J20" s="135">
        <f>I20*F20</f>
        <v>-1122.4279452054795</v>
      </c>
      <c r="K20" s="131"/>
      <c r="L20" s="139"/>
      <c r="M20" s="143"/>
    </row>
    <row r="21" spans="1:16" ht="15" customHeight="1">
      <c r="A21" s="125">
        <f t="shared" si="0"/>
        <v>12</v>
      </c>
      <c r="C21" s="127"/>
      <c r="D21" s="141"/>
      <c r="E21" s="141"/>
      <c r="F21" s="141"/>
      <c r="J21" s="142"/>
      <c r="K21" s="131"/>
      <c r="M21" s="143"/>
    </row>
    <row r="22" spans="1:16" ht="27.6" customHeight="1">
      <c r="A22" s="125">
        <f t="shared" si="0"/>
        <v>13</v>
      </c>
      <c r="B22" s="134" t="s">
        <v>149</v>
      </c>
      <c r="C22" s="127">
        <v>39161.74</v>
      </c>
      <c r="D22" s="127">
        <v>0</v>
      </c>
      <c r="E22" s="127">
        <f>C22-D22</f>
        <v>39161.74</v>
      </c>
      <c r="F22" s="127">
        <f>E22/365</f>
        <v>107.29243835616438</v>
      </c>
      <c r="G22" s="129">
        <v>4.5199999999999996</v>
      </c>
      <c r="H22" s="130">
        <v>-59.42</v>
      </c>
      <c r="I22" s="130">
        <f>G22+H22</f>
        <v>-54.900000000000006</v>
      </c>
      <c r="J22" s="135">
        <f>I22*F22</f>
        <v>-5890.3548657534247</v>
      </c>
      <c r="K22" s="131"/>
      <c r="L22" s="139"/>
      <c r="M22" s="143"/>
    </row>
    <row r="23" spans="1:16" ht="15" customHeight="1">
      <c r="A23" s="125">
        <f t="shared" si="0"/>
        <v>14</v>
      </c>
      <c r="C23" s="127"/>
      <c r="D23" s="141"/>
      <c r="E23" s="141"/>
      <c r="F23" s="141"/>
      <c r="J23" s="142"/>
      <c r="K23" s="131"/>
      <c r="M23" s="143"/>
    </row>
    <row r="24" spans="1:16">
      <c r="A24" s="125">
        <f t="shared" si="0"/>
        <v>15</v>
      </c>
      <c r="B24" s="134" t="s">
        <v>150</v>
      </c>
      <c r="C24" s="127">
        <v>137624.2591</v>
      </c>
      <c r="D24" s="127">
        <v>0</v>
      </c>
      <c r="E24" s="127">
        <f>C24-D24</f>
        <v>137624.2591</v>
      </c>
      <c r="F24" s="127">
        <f>E24/365</f>
        <v>377.05276465753423</v>
      </c>
      <c r="G24" s="129">
        <v>4.5199999999999996</v>
      </c>
      <c r="H24" s="130">
        <v>-207.23</v>
      </c>
      <c r="I24" s="130">
        <f>G24+H24</f>
        <v>-202.70999999999998</v>
      </c>
      <c r="J24" s="135">
        <f>I24*F24</f>
        <v>-76432.36592372875</v>
      </c>
      <c r="K24" s="131"/>
      <c r="L24" s="139"/>
    </row>
    <row r="25" spans="1:16" ht="15" customHeight="1">
      <c r="A25" s="125">
        <f t="shared" si="0"/>
        <v>16</v>
      </c>
      <c r="C25" s="127"/>
      <c r="D25" s="141"/>
      <c r="E25" s="141"/>
      <c r="F25" s="141"/>
      <c r="J25" s="142"/>
      <c r="K25" s="131"/>
    </row>
    <row r="26" spans="1:16" ht="15" customHeight="1">
      <c r="A26" s="125">
        <f t="shared" si="0"/>
        <v>17</v>
      </c>
      <c r="B26" s="126" t="s">
        <v>151</v>
      </c>
      <c r="C26" s="127">
        <v>21165017.706635006</v>
      </c>
      <c r="D26" s="127">
        <v>0</v>
      </c>
      <c r="E26" s="127">
        <f>C26-D26</f>
        <v>21165017.706635006</v>
      </c>
      <c r="F26" s="127">
        <f>E26/365</f>
        <v>57986.349881191796</v>
      </c>
      <c r="G26" s="129">
        <v>4.5199999999999996</v>
      </c>
      <c r="H26" s="130">
        <v>-264.85000000000002</v>
      </c>
      <c r="I26" s="130">
        <f>G26+H26</f>
        <v>-260.33000000000004</v>
      </c>
      <c r="J26" s="135">
        <f>I26*F26</f>
        <v>-15095586.464570662</v>
      </c>
      <c r="K26" s="131"/>
      <c r="L26" s="139"/>
    </row>
    <row r="27" spans="1:16" ht="15" customHeight="1">
      <c r="A27" s="125">
        <f t="shared" si="0"/>
        <v>18</v>
      </c>
      <c r="C27" s="127"/>
      <c r="D27" s="141"/>
      <c r="E27" s="127"/>
      <c r="F27" s="127"/>
      <c r="J27" s="135"/>
      <c r="K27" s="131"/>
    </row>
    <row r="28" spans="1:16" ht="15" customHeight="1">
      <c r="A28" s="125">
        <f t="shared" si="0"/>
        <v>19</v>
      </c>
      <c r="B28" s="126" t="s">
        <v>152</v>
      </c>
      <c r="C28" s="127">
        <v>13073</v>
      </c>
      <c r="D28" s="141"/>
      <c r="E28" s="127">
        <f t="shared" ref="E28:E32" si="1">C28-D28</f>
        <v>13073</v>
      </c>
      <c r="F28" s="127">
        <f t="shared" ref="F28:F32" si="2">E28/365</f>
        <v>35.816438356164383</v>
      </c>
      <c r="G28" s="144">
        <f>G26</f>
        <v>4.5199999999999996</v>
      </c>
      <c r="H28" s="118">
        <v>-75.239999999999995</v>
      </c>
      <c r="I28" s="130">
        <f>G28+H28</f>
        <v>-70.72</v>
      </c>
      <c r="J28" s="135">
        <f t="shared" ref="J28:J32" si="3">I28*F28</f>
        <v>-2532.9385205479452</v>
      </c>
      <c r="K28" s="131"/>
    </row>
    <row r="29" spans="1:16" ht="15" customHeight="1">
      <c r="A29" s="125">
        <f t="shared" si="0"/>
        <v>20</v>
      </c>
      <c r="B29" s="126"/>
      <c r="C29" s="127"/>
      <c r="D29" s="141"/>
      <c r="E29" s="127"/>
      <c r="F29" s="127"/>
      <c r="H29" s="118"/>
      <c r="J29" s="135"/>
      <c r="K29" s="131"/>
    </row>
    <row r="30" spans="1:16" ht="15" customHeight="1">
      <c r="A30" s="125">
        <f t="shared" si="0"/>
        <v>21</v>
      </c>
      <c r="B30" s="126" t="s">
        <v>153</v>
      </c>
      <c r="C30" s="127">
        <v>3245.5274093216804</v>
      </c>
      <c r="D30" s="141"/>
      <c r="E30" s="127">
        <f t="shared" si="1"/>
        <v>3245.5274093216804</v>
      </c>
      <c r="F30" s="127">
        <f t="shared" si="2"/>
        <v>8.8918559159498098</v>
      </c>
      <c r="G30" s="144">
        <f>G28</f>
        <v>4.5199999999999996</v>
      </c>
      <c r="H30" s="118">
        <v>-75.209999999999994</v>
      </c>
      <c r="I30" s="130">
        <f>G30+H30</f>
        <v>-70.69</v>
      </c>
      <c r="J30" s="135">
        <f t="shared" si="3"/>
        <v>-628.56529469849204</v>
      </c>
      <c r="K30" s="131"/>
    </row>
    <row r="31" spans="1:16" ht="15" customHeight="1">
      <c r="A31" s="125">
        <f t="shared" si="0"/>
        <v>22</v>
      </c>
      <c r="B31" s="126"/>
      <c r="C31" s="127"/>
      <c r="D31" s="141"/>
      <c r="E31" s="127"/>
      <c r="F31" s="127"/>
      <c r="H31" s="118"/>
      <c r="J31" s="135"/>
      <c r="K31" s="131"/>
    </row>
    <row r="32" spans="1:16" ht="15" customHeight="1">
      <c r="A32" s="125">
        <f t="shared" si="0"/>
        <v>23</v>
      </c>
      <c r="B32" s="126" t="s">
        <v>154</v>
      </c>
      <c r="C32" s="127">
        <v>19254.265420678319</v>
      </c>
      <c r="D32" s="141"/>
      <c r="E32" s="127">
        <f t="shared" si="1"/>
        <v>19254.265420678319</v>
      </c>
      <c r="F32" s="127">
        <f t="shared" si="2"/>
        <v>52.751412111447451</v>
      </c>
      <c r="G32" s="144">
        <f>G30</f>
        <v>4.5199999999999996</v>
      </c>
      <c r="H32" s="118">
        <v>-75.31</v>
      </c>
      <c r="I32" s="130">
        <f>G32+H32</f>
        <v>-70.790000000000006</v>
      </c>
      <c r="J32" s="135">
        <f t="shared" si="3"/>
        <v>-3734.2724633693651</v>
      </c>
      <c r="K32" s="131"/>
    </row>
    <row r="33" spans="1:13" ht="15" customHeight="1">
      <c r="A33" s="125">
        <f t="shared" si="0"/>
        <v>24</v>
      </c>
      <c r="C33" s="127"/>
      <c r="D33" s="141"/>
      <c r="E33" s="141"/>
      <c r="F33" s="141"/>
      <c r="J33" s="142"/>
      <c r="K33" s="131"/>
    </row>
    <row r="34" spans="1:13" ht="15" customHeight="1">
      <c r="A34" s="125">
        <f t="shared" si="0"/>
        <v>25</v>
      </c>
      <c r="B34" s="134" t="s">
        <v>155</v>
      </c>
      <c r="C34" s="127"/>
      <c r="D34" s="127"/>
      <c r="E34" s="127"/>
      <c r="F34" s="127"/>
      <c r="G34" s="134"/>
      <c r="H34" s="124"/>
      <c r="I34" s="124"/>
      <c r="J34" s="137"/>
      <c r="K34" s="131"/>
    </row>
    <row r="35" spans="1:13" ht="16.7" customHeight="1">
      <c r="A35" s="125">
        <f t="shared" si="0"/>
        <v>26</v>
      </c>
      <c r="B35" s="126" t="s">
        <v>156</v>
      </c>
      <c r="C35" s="127">
        <v>12750803.829623917</v>
      </c>
      <c r="D35" s="127">
        <v>0</v>
      </c>
      <c r="E35" s="127">
        <f>C35-D35</f>
        <v>12750803.829623917</v>
      </c>
      <c r="F35" s="127">
        <f>E35/365</f>
        <v>34933.709122257307</v>
      </c>
      <c r="G35" s="129">
        <v>4.5199999999999996</v>
      </c>
      <c r="H35" s="130">
        <v>-37.880000000000003</v>
      </c>
      <c r="I35" s="130">
        <f>G35+H35</f>
        <v>-33.36</v>
      </c>
      <c r="J35" s="135">
        <f>I35*F35</f>
        <v>-1165388.5363185038</v>
      </c>
      <c r="K35" s="131"/>
      <c r="L35" s="139"/>
      <c r="M35" s="143"/>
    </row>
    <row r="36" spans="1:13" ht="15" customHeight="1">
      <c r="A36" s="125">
        <f t="shared" si="0"/>
        <v>27</v>
      </c>
      <c r="B36" s="126" t="s">
        <v>157</v>
      </c>
      <c r="C36" s="127">
        <v>-8715251.9140379764</v>
      </c>
      <c r="D36" s="145">
        <v>0</v>
      </c>
      <c r="E36" s="145">
        <f>C36-D36</f>
        <v>-8715251.9140379764</v>
      </c>
      <c r="F36" s="127">
        <f>E36/365</f>
        <v>-23877.402504213635</v>
      </c>
      <c r="G36" s="130">
        <v>0</v>
      </c>
      <c r="H36" s="130">
        <v>0</v>
      </c>
      <c r="I36" s="130">
        <f>G36+H36</f>
        <v>0</v>
      </c>
      <c r="J36" s="146">
        <f>I36*F36</f>
        <v>0</v>
      </c>
      <c r="K36" s="131"/>
      <c r="L36" s="139"/>
      <c r="M36" s="143"/>
    </row>
    <row r="37" spans="1:13" ht="16.7" customHeight="1">
      <c r="A37" s="125">
        <f t="shared" si="0"/>
        <v>28</v>
      </c>
      <c r="B37" s="134" t="s">
        <v>158</v>
      </c>
      <c r="C37" s="147">
        <f>SUM(C35:C36)</f>
        <v>4035551.9155859407</v>
      </c>
      <c r="D37" s="148">
        <f>SUM(D35:D36)</f>
        <v>0</v>
      </c>
      <c r="E37" s="147">
        <f>SUM(E35:E36)</f>
        <v>4035551.9155859407</v>
      </c>
      <c r="F37" s="127"/>
      <c r="G37" s="134"/>
      <c r="H37" s="124"/>
      <c r="I37" s="124"/>
      <c r="J37" s="149">
        <f>SUM(J35:J36)</f>
        <v>-1165388.5363185038</v>
      </c>
      <c r="K37" s="131"/>
      <c r="M37" s="143"/>
    </row>
    <row r="38" spans="1:13" ht="15" customHeight="1">
      <c r="A38" s="125">
        <f t="shared" si="0"/>
        <v>29</v>
      </c>
      <c r="B38" s="134"/>
      <c r="C38" s="127"/>
      <c r="D38" s="148"/>
      <c r="E38" s="127"/>
      <c r="F38" s="150"/>
      <c r="G38" s="134"/>
      <c r="H38" s="124"/>
      <c r="I38" s="124"/>
      <c r="J38" s="124"/>
      <c r="K38" s="131"/>
      <c r="M38" s="143"/>
    </row>
    <row r="39" spans="1:13" ht="15" customHeight="1">
      <c r="A39" s="125">
        <f t="shared" si="0"/>
        <v>30</v>
      </c>
      <c r="B39" s="134" t="s">
        <v>159</v>
      </c>
      <c r="C39" s="151"/>
      <c r="D39" s="152"/>
      <c r="E39" s="151"/>
      <c r="F39" s="151"/>
      <c r="G39" s="134"/>
      <c r="H39" s="124"/>
      <c r="I39" s="124"/>
      <c r="J39" s="124"/>
      <c r="K39" s="131"/>
      <c r="M39" s="143"/>
    </row>
    <row r="40" spans="1:13" ht="16.7" customHeight="1">
      <c r="A40" s="125">
        <f t="shared" si="0"/>
        <v>31</v>
      </c>
      <c r="B40" s="126" t="s">
        <v>156</v>
      </c>
      <c r="C40" s="127">
        <v>2627349.1075312742</v>
      </c>
      <c r="D40" s="127">
        <v>0</v>
      </c>
      <c r="E40" s="127">
        <f>C40-D40</f>
        <v>2627349.1075312742</v>
      </c>
      <c r="F40" s="127">
        <f>E40/365</f>
        <v>7198.2167329623953</v>
      </c>
      <c r="G40" s="129">
        <f>G35</f>
        <v>4.5199999999999996</v>
      </c>
      <c r="H40" s="130">
        <f>H35</f>
        <v>-37.880000000000003</v>
      </c>
      <c r="I40" s="130">
        <f t="shared" ref="I40:I41" si="4">G40+H40</f>
        <v>-33.36</v>
      </c>
      <c r="J40" s="130">
        <f>I40*F40</f>
        <v>-240132.51021162551</v>
      </c>
      <c r="K40" s="131"/>
      <c r="L40" s="139"/>
      <c r="M40" s="143"/>
    </row>
    <row r="41" spans="1:13" ht="16.7" customHeight="1">
      <c r="A41" s="125">
        <f t="shared" si="0"/>
        <v>32</v>
      </c>
      <c r="B41" s="126" t="s">
        <v>157</v>
      </c>
      <c r="C41" s="127">
        <v>223187</v>
      </c>
      <c r="D41" s="145">
        <v>0</v>
      </c>
      <c r="E41" s="127">
        <f>C41-D41</f>
        <v>223187</v>
      </c>
      <c r="F41" s="127">
        <f>E41/365</f>
        <v>611.47123287671229</v>
      </c>
      <c r="G41" s="129">
        <v>0</v>
      </c>
      <c r="H41" s="130">
        <v>0</v>
      </c>
      <c r="I41" s="130">
        <f t="shared" si="4"/>
        <v>0</v>
      </c>
      <c r="J41" s="153">
        <f>I41*F41</f>
        <v>0</v>
      </c>
      <c r="K41" s="131"/>
      <c r="L41" s="139"/>
      <c r="M41" s="143"/>
    </row>
    <row r="42" spans="1:13" ht="16.5" customHeight="1">
      <c r="A42" s="125">
        <f t="shared" si="0"/>
        <v>33</v>
      </c>
      <c r="B42" s="126"/>
      <c r="C42" s="147">
        <f>SUM(C40:C41)</f>
        <v>2850536.1075312742</v>
      </c>
      <c r="D42" s="148">
        <f>SUM(D40:D41)</f>
        <v>0</v>
      </c>
      <c r="E42" s="147">
        <f>SUM(E40:E41)</f>
        <v>2850536.1075312742</v>
      </c>
      <c r="F42" s="127"/>
      <c r="G42" s="134"/>
      <c r="H42" s="124"/>
      <c r="I42" s="124"/>
      <c r="J42" s="130">
        <f>SUM(J40:J41)</f>
        <v>-240132.51021162551</v>
      </c>
      <c r="K42" s="131"/>
      <c r="L42" s="139"/>
      <c r="M42" s="143"/>
    </row>
    <row r="43" spans="1:13" ht="16.5" customHeight="1">
      <c r="A43" s="125">
        <f t="shared" si="0"/>
        <v>34</v>
      </c>
      <c r="B43" s="126"/>
      <c r="C43" s="148"/>
      <c r="D43" s="148"/>
      <c r="E43" s="148"/>
      <c r="F43" s="127"/>
      <c r="G43" s="134"/>
      <c r="H43" s="124"/>
      <c r="I43" s="124"/>
      <c r="J43" s="130"/>
      <c r="K43" s="131"/>
      <c r="L43" s="139"/>
      <c r="M43" s="143"/>
    </row>
    <row r="44" spans="1:13" ht="16.5" customHeight="1">
      <c r="A44" s="125">
        <f t="shared" si="0"/>
        <v>35</v>
      </c>
      <c r="B44" s="126" t="s">
        <v>160</v>
      </c>
      <c r="C44" s="127">
        <v>50397008.739676408</v>
      </c>
      <c r="D44" s="127">
        <v>0</v>
      </c>
      <c r="E44" s="127">
        <f>C44-D44</f>
        <v>50397008.739676408</v>
      </c>
      <c r="F44" s="127">
        <f>E44/365</f>
        <v>138073.99654705866</v>
      </c>
      <c r="G44" s="129">
        <v>4.5199999999999996</v>
      </c>
      <c r="H44" s="130">
        <v>-82.05</v>
      </c>
      <c r="I44" s="130">
        <f>G44+H44</f>
        <v>-77.53</v>
      </c>
      <c r="J44" s="135">
        <f>I44*F44</f>
        <v>-10704876.952293457</v>
      </c>
      <c r="K44" s="131"/>
      <c r="L44" s="139"/>
      <c r="M44" s="143"/>
    </row>
    <row r="45" spans="1:13" ht="16.5" customHeight="1">
      <c r="A45" s="125">
        <f t="shared" si="0"/>
        <v>36</v>
      </c>
      <c r="B45" s="126"/>
      <c r="C45" s="127"/>
      <c r="D45" s="127"/>
      <c r="E45" s="127"/>
      <c r="F45" s="127"/>
      <c r="G45" s="129"/>
      <c r="H45" s="130"/>
      <c r="I45" s="130"/>
      <c r="J45" s="135"/>
      <c r="K45" s="131"/>
      <c r="L45" s="139"/>
      <c r="M45" s="143"/>
    </row>
    <row r="46" spans="1:13" ht="16.5" customHeight="1">
      <c r="A46" s="125">
        <f t="shared" si="0"/>
        <v>37</v>
      </c>
      <c r="B46" s="126" t="s">
        <v>161</v>
      </c>
      <c r="C46" s="127">
        <v>73891699.646785334</v>
      </c>
      <c r="D46" s="127">
        <v>0</v>
      </c>
      <c r="E46" s="127">
        <f t="shared" ref="E46" si="5">C46-D46</f>
        <v>73891699.646785334</v>
      </c>
      <c r="F46" s="127">
        <f t="shared" ref="F46" si="6">E46/365</f>
        <v>202443.01273091871</v>
      </c>
      <c r="G46" s="129">
        <v>0</v>
      </c>
      <c r="H46" s="130">
        <v>0</v>
      </c>
      <c r="I46" s="130">
        <f t="shared" ref="I46" si="7">G46+H46</f>
        <v>0</v>
      </c>
      <c r="J46" s="135">
        <f t="shared" ref="J46" si="8">I46*F46</f>
        <v>0</v>
      </c>
      <c r="K46" s="131"/>
      <c r="L46" s="139"/>
      <c r="M46" s="143"/>
    </row>
    <row r="47" spans="1:13" ht="16.7" customHeight="1">
      <c r="A47" s="125">
        <f t="shared" si="0"/>
        <v>38</v>
      </c>
      <c r="B47" s="126"/>
      <c r="C47" s="134"/>
      <c r="D47" s="134"/>
      <c r="E47" s="134"/>
      <c r="F47" s="150"/>
      <c r="G47" s="134"/>
      <c r="H47" s="124"/>
      <c r="I47" s="124"/>
      <c r="J47" s="124"/>
      <c r="K47" s="131"/>
    </row>
    <row r="48" spans="1:13" ht="16.7" customHeight="1" thickBot="1">
      <c r="A48" s="125">
        <f t="shared" si="0"/>
        <v>39</v>
      </c>
      <c r="B48" s="126" t="s">
        <v>162</v>
      </c>
      <c r="C48" s="154">
        <f>C10+C12+C14+C16+C18+C20+C22+C24+C26+C37+C42+C44+C46+C28+C30+C32</f>
        <v>796796264.3786521</v>
      </c>
      <c r="D48" s="154">
        <f>D10+D12+D14+D16+D18+D20+D22+D24+D26+D37+D42+D44+D46+D28+D30+D32</f>
        <v>2131433.04</v>
      </c>
      <c r="E48" s="154">
        <f>E10+E12+E14+E16+E18+E20+E22+E24+E26+E37+E42+E44+E46+E28+E30+E32</f>
        <v>794664831.33865201</v>
      </c>
      <c r="F48" s="155"/>
      <c r="G48" s="134"/>
      <c r="H48" s="124"/>
      <c r="I48" s="124"/>
      <c r="J48" s="154">
        <f>J10+J12+J14+J16+J18+J20+J22+J24+J26+J37+J42+J44+J46+J28+J30+J32</f>
        <v>-74029111.815322489</v>
      </c>
      <c r="K48" s="131"/>
    </row>
    <row r="49" spans="1:12" ht="16.7" customHeight="1" thickTop="1">
      <c r="A49" s="125">
        <f t="shared" si="0"/>
        <v>40</v>
      </c>
      <c r="C49" s="156"/>
      <c r="D49" s="157"/>
      <c r="E49" s="157"/>
      <c r="J49" s="158"/>
    </row>
    <row r="50" spans="1:12" ht="16.7" customHeight="1">
      <c r="A50" s="125">
        <f t="shared" si="0"/>
        <v>41</v>
      </c>
      <c r="B50" s="159" t="s">
        <v>163</v>
      </c>
      <c r="C50" s="160"/>
      <c r="J50" s="161">
        <v>1105953</v>
      </c>
      <c r="L50" s="139"/>
    </row>
    <row r="51" spans="1:12" ht="16.7" customHeight="1">
      <c r="A51" s="125">
        <f t="shared" si="0"/>
        <v>42</v>
      </c>
      <c r="C51" s="162"/>
    </row>
    <row r="52" spans="1:12" ht="16.7" customHeight="1" thickBot="1">
      <c r="A52" s="125">
        <f t="shared" si="0"/>
        <v>43</v>
      </c>
      <c r="J52" s="163">
        <f>J48+J50</f>
        <v>-72923158.815322489</v>
      </c>
      <c r="K52" s="131"/>
    </row>
    <row r="53" spans="1:12" ht="16.7" customHeight="1" thickTop="1">
      <c r="A53" s="125"/>
    </row>
    <row r="54" spans="1:12" ht="16.5" customHeight="1">
      <c r="A54" s="125"/>
    </row>
    <row r="55" spans="1:12" ht="16.7" customHeight="1">
      <c r="F55" s="117" t="s">
        <v>185</v>
      </c>
      <c r="J55" s="164">
        <f>'CWC-As Filed'!J52</f>
        <v>7686462.1945622414</v>
      </c>
    </row>
    <row r="56" spans="1:12" ht="16.7" customHeight="1" thickBot="1">
      <c r="F56" s="117" t="s">
        <v>168</v>
      </c>
      <c r="J56" s="165">
        <f>J52-J55</f>
        <v>-80609621.00988473</v>
      </c>
    </row>
    <row r="57" spans="1:12" ht="16.7" customHeight="1" thickTop="1">
      <c r="B57" s="117" t="s">
        <v>164</v>
      </c>
    </row>
    <row r="58" spans="1:12" ht="16.7" customHeight="1"/>
    <row r="59" spans="1:12" ht="16.7" customHeight="1">
      <c r="A59" s="134" t="s">
        <v>165</v>
      </c>
      <c r="B59" s="126" t="s">
        <v>166</v>
      </c>
      <c r="F59" s="117" t="s">
        <v>167</v>
      </c>
      <c r="J59" s="166">
        <f>COC!S21</f>
        <v>8.3458963988934765E-2</v>
      </c>
    </row>
    <row r="60" spans="1:12" ht="16.7" customHeight="1"/>
    <row r="61" spans="1:12" ht="16.7" customHeight="1" thickBot="1">
      <c r="F61" s="117" t="s">
        <v>169</v>
      </c>
      <c r="J61" s="167">
        <f>J56*J59</f>
        <v>-6727595.457025649</v>
      </c>
    </row>
    <row r="62" spans="1:12" ht="16.7" customHeight="1" thickTop="1"/>
    <row r="63" spans="1:12" ht="16.7" customHeight="1"/>
    <row r="64" spans="1:12" ht="16.7" customHeight="1"/>
    <row r="65" ht="16.7" customHeight="1"/>
    <row r="66" ht="16.7" customHeight="1"/>
    <row r="67" ht="16.7" customHeight="1"/>
    <row r="68" ht="16.7" customHeight="1"/>
    <row r="69" ht="16.7" customHeight="1"/>
    <row r="70" ht="16.7" customHeight="1"/>
    <row r="71" ht="16.7" customHeight="1"/>
    <row r="72" ht="16.7" customHeight="1"/>
    <row r="73" ht="16.7" customHeight="1"/>
    <row r="74" ht="16.7" customHeight="1"/>
    <row r="75" ht="16.7" customHeight="1"/>
    <row r="76" ht="16.7" customHeight="1"/>
    <row r="77" ht="16.7" customHeight="1"/>
    <row r="78" ht="16.7" customHeight="1"/>
    <row r="79" ht="16.7" customHeight="1"/>
    <row r="80" ht="16.7" customHeight="1"/>
    <row r="81" ht="14.1" customHeight="1"/>
    <row r="82" ht="16.7" customHeight="1"/>
  </sheetData>
  <mergeCells count="4">
    <mergeCell ref="A1:F1"/>
    <mergeCell ref="A2:F2"/>
    <mergeCell ref="A3:F3"/>
    <mergeCell ref="A4:F4"/>
  </mergeCells>
  <pageMargins left="0.25" right="0.25" top="0.75" bottom="0.25" header="0.5" footer="0.5"/>
  <pageSetup scale="61" orientation="portrait" r:id="rId1"/>
  <headerFooter>
    <oddHeader>&amp;RSECTION V
ADJUSTMENT W61
WORKPAPER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27" sqref="C27"/>
    </sheetView>
  </sheetViews>
  <sheetFormatPr defaultRowHeight="12.75"/>
  <cols>
    <col min="1" max="1" width="76.5703125" customWidth="1"/>
    <col min="2" max="2" width="3.42578125" customWidth="1"/>
    <col min="3" max="3" width="13.42578125" customWidth="1"/>
    <col min="4" max="4" width="10.28515625" bestFit="1" customWidth="1"/>
    <col min="5" max="5" width="13.5703125" bestFit="1" customWidth="1"/>
    <col min="6" max="6" width="10.140625" customWidth="1"/>
  </cols>
  <sheetData>
    <row r="1" spans="1:6">
      <c r="A1" s="22" t="s">
        <v>16</v>
      </c>
      <c r="B1" s="22"/>
      <c r="C1" s="22"/>
    </row>
    <row r="2" spans="1:6">
      <c r="A2" s="2" t="s">
        <v>180</v>
      </c>
      <c r="B2" s="2"/>
      <c r="C2" s="2"/>
    </row>
    <row r="3" spans="1:6">
      <c r="A3" s="2" t="s">
        <v>111</v>
      </c>
      <c r="B3" s="2"/>
      <c r="C3" s="2"/>
    </row>
    <row r="4" spans="1:6">
      <c r="A4" s="296" t="s">
        <v>112</v>
      </c>
      <c r="B4" s="296"/>
      <c r="C4" s="296"/>
      <c r="D4" s="16"/>
      <c r="E4" s="16"/>
      <c r="F4" s="16"/>
    </row>
    <row r="5" spans="1:6">
      <c r="A5" s="296" t="s">
        <v>3</v>
      </c>
      <c r="B5" s="296"/>
      <c r="C5" s="296"/>
    </row>
    <row r="6" spans="1:6">
      <c r="A6" s="1"/>
      <c r="B6" s="1"/>
      <c r="C6" s="1"/>
      <c r="E6" s="24"/>
    </row>
    <row r="7" spans="1:6">
      <c r="A7" s="1" t="s">
        <v>224</v>
      </c>
      <c r="B7" s="1"/>
      <c r="C7" s="1"/>
    </row>
    <row r="8" spans="1:6">
      <c r="A8" s="1"/>
      <c r="B8" s="174"/>
      <c r="C8" s="72" t="s">
        <v>127</v>
      </c>
    </row>
    <row r="9" spans="1:6">
      <c r="A9" s="85" t="s">
        <v>184</v>
      </c>
      <c r="B9" s="1"/>
      <c r="C9" s="58">
        <v>42.095998000000002</v>
      </c>
    </row>
    <row r="10" spans="1:6">
      <c r="A10" s="85"/>
      <c r="B10" s="1"/>
      <c r="C10" s="44"/>
    </row>
    <row r="11" spans="1:6">
      <c r="A11" s="29" t="s">
        <v>181</v>
      </c>
      <c r="C11" s="175">
        <v>0.98599999999999999</v>
      </c>
    </row>
    <row r="12" spans="1:6">
      <c r="A12" s="85"/>
      <c r="C12" s="43"/>
    </row>
    <row r="13" spans="1:6">
      <c r="A13" s="85" t="s">
        <v>221</v>
      </c>
      <c r="C13" s="25">
        <f>-C9*C11</f>
        <v>-41.506654028</v>
      </c>
    </row>
    <row r="15" spans="1:6">
      <c r="A15" s="29" t="s">
        <v>182</v>
      </c>
      <c r="C15" s="175">
        <f>COC!S21</f>
        <v>8.3458963988934765E-2</v>
      </c>
    </row>
    <row r="17" spans="1:3" ht="13.5" thickBot="1">
      <c r="A17" s="29" t="s">
        <v>183</v>
      </c>
      <c r="C17" s="176">
        <f>C13*C15</f>
        <v>-3.4641023438240262</v>
      </c>
    </row>
    <row r="18" spans="1:3" ht="13.5" thickTop="1">
      <c r="A18" s="29"/>
      <c r="C18" s="43"/>
    </row>
    <row r="19" spans="1:3">
      <c r="C19" s="43"/>
    </row>
    <row r="20" spans="1:3">
      <c r="A20" s="29"/>
      <c r="C20" s="170"/>
    </row>
    <row r="22" spans="1:3">
      <c r="A22" s="29"/>
      <c r="C22" s="43"/>
    </row>
    <row r="30" spans="1:3">
      <c r="A30" s="29"/>
    </row>
    <row r="34" spans="1:1">
      <c r="A34" s="54"/>
    </row>
  </sheetData>
  <mergeCells count="2">
    <mergeCell ref="A4:C4"/>
    <mergeCell ref="A5:C5"/>
  </mergeCells>
  <pageMargins left="0.37" right="0.32" top="0.86" bottom="0.24" header="0.5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Summary Revenue Requirement</vt:lpstr>
      <vt:lpstr>Separate Table - Jan 1 Chgs</vt:lpstr>
      <vt:lpstr>Rate Base</vt:lpstr>
      <vt:lpstr>COC</vt:lpstr>
      <vt:lpstr>GRCF</vt:lpstr>
      <vt:lpstr>COC Table for Testimony</vt:lpstr>
      <vt:lpstr>CWC-As Filed</vt:lpstr>
      <vt:lpstr>CWC-As Adjusted</vt:lpstr>
      <vt:lpstr>NOL ADIT</vt:lpstr>
      <vt:lpstr>EDIT NOL ADIT</vt:lpstr>
      <vt:lpstr>ADIT-Securitization</vt:lpstr>
      <vt:lpstr>Incentive Comp</vt:lpstr>
      <vt:lpstr>Interest Expense - Sale of Rec</vt:lpstr>
      <vt:lpstr>COR Reg Asset Amort</vt:lpstr>
      <vt:lpstr>Property Taxes</vt:lpstr>
      <vt:lpstr>'CWC-As Adjusted'!Print_Area</vt:lpstr>
      <vt:lpstr>'CWC-As Filed'!Print_Area</vt:lpstr>
      <vt:lpstr>'Incentive Comp'!Print_Area</vt:lpstr>
      <vt:lpstr>'Separate Table - Jan 1 Chgs'!Print_Area</vt:lpstr>
      <vt:lpstr>'Summary Revenue Requirement'!Print_Area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Randy1</cp:lastModifiedBy>
  <cp:revision/>
  <cp:lastPrinted>2023-10-02T12:45:19Z</cp:lastPrinted>
  <dcterms:created xsi:type="dcterms:W3CDTF">2004-10-08T04:18:26Z</dcterms:created>
  <dcterms:modified xsi:type="dcterms:W3CDTF">2023-10-02T13:34:40Z</dcterms:modified>
</cp:coreProperties>
</file>