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Staff/6th Set/Attachments/"/>
    </mc:Choice>
  </mc:AlternateContent>
  <xr:revisionPtr revIDLastSave="0" documentId="8_{AD7A1D33-0C9C-4AB3-A296-7281FC1D99D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JM OATT Expense Summary" sheetId="11" r:id="rId1"/>
  </sheets>
  <definedNames>
    <definedName name="Company" localSheetId="0">'PJM OATT Expense Summary'!#REF!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1" l="1"/>
  <c r="H12" i="11"/>
  <c r="I12" i="11"/>
  <c r="J12" i="11"/>
  <c r="K12" i="11"/>
  <c r="K16" i="11" s="1"/>
  <c r="K21" i="11" s="1"/>
  <c r="K23" i="11" s="1"/>
  <c r="L12" i="11"/>
  <c r="L16" i="11" s="1"/>
  <c r="L21" i="11" s="1"/>
  <c r="L23" i="11" s="1"/>
  <c r="M12" i="11"/>
  <c r="M16" i="11" s="1"/>
  <c r="M21" i="11" s="1"/>
  <c r="M23" i="11" s="1"/>
  <c r="F9" i="11" l="1"/>
  <c r="F7" i="11"/>
  <c r="F12" i="11" s="1"/>
  <c r="E9" i="11" l="1"/>
  <c r="E7" i="11"/>
  <c r="E12" i="11" l="1"/>
  <c r="D9" i="11"/>
  <c r="D7" i="11"/>
  <c r="D12" i="11" s="1"/>
  <c r="J16" i="11" l="1"/>
  <c r="J21" i="11" l="1"/>
  <c r="I16" i="11"/>
  <c r="I21" i="11" s="1"/>
  <c r="I23" i="11" s="1"/>
  <c r="G16" i="11"/>
  <c r="H16" i="11"/>
  <c r="H21" i="11" s="1"/>
  <c r="H23" i="11" s="1"/>
  <c r="J23" i="11" l="1"/>
  <c r="G21" i="11"/>
  <c r="F16" i="11"/>
  <c r="F21" i="11" s="1"/>
  <c r="F23" i="11" s="1"/>
  <c r="D16" i="11"/>
  <c r="D21" i="11" s="1"/>
  <c r="D23" i="11" s="1"/>
  <c r="E16" i="11"/>
  <c r="G23" i="11" l="1"/>
  <c r="E21" i="11"/>
  <c r="E23" i="11" s="1"/>
</calcChain>
</file>

<file path=xl/sharedStrings.xml><?xml version="1.0" encoding="utf-8"?>
<sst xmlns="http://schemas.openxmlformats.org/spreadsheetml/2006/main" count="28" uniqueCount="28">
  <si>
    <t>1 CP</t>
  </si>
  <si>
    <t>NITS Revenue Requirements-OPCOs</t>
  </si>
  <si>
    <t>NITS Revenue Requirements- Transcos</t>
  </si>
  <si>
    <t>Total NITS Revenue Requirements</t>
  </si>
  <si>
    <t>NITS Revenue Requirements ($/Year) Includes OATT 30.9</t>
  </si>
  <si>
    <t>OPCO ROE Refund</t>
  </si>
  <si>
    <t>Transcos ROE Refund</t>
  </si>
  <si>
    <t>7/18/2013 15</t>
  </si>
  <si>
    <t>1/30/2014 08</t>
  </si>
  <si>
    <t>2/20/2015 08</t>
  </si>
  <si>
    <t>8/11/2016 15</t>
  </si>
  <si>
    <t>7/19/2017 17</t>
  </si>
  <si>
    <t>1/3/2018 08</t>
  </si>
  <si>
    <t>1/31/2019 08</t>
  </si>
  <si>
    <t>Affiliate Load Percentage</t>
  </si>
  <si>
    <t>1 CP Peak - Date/ Hour Ending (EPT)</t>
  </si>
  <si>
    <t>Kentucky Power 12 CP</t>
  </si>
  <si>
    <t>Kentucky Power Expense</t>
  </si>
  <si>
    <t>AEP Affiliate Expense based on 1 CP</t>
  </si>
  <si>
    <t>% of NITS recoverable (due to rate denominator)</t>
  </si>
  <si>
    <t>AEP Zone NSPL (MWs)</t>
  </si>
  <si>
    <t>7/9/2020 17</t>
  </si>
  <si>
    <t>8/24/2021 17</t>
  </si>
  <si>
    <t>6/22/2022 16</t>
  </si>
  <si>
    <t>NITS Revenue Requirements- AMPT</t>
  </si>
  <si>
    <t>Schedule 12 (RTEP) Zonal Expense ($/Year)</t>
  </si>
  <si>
    <t>Total NITS (OPCOS/TRANSCOS/AMPT/30.9) and Zonal RTEP Revenue Requirement</t>
  </si>
  <si>
    <t>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</si>
</sst>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0.0000%"/>
    <numFmt numFmtId="167" formatCode="_(* #,##0.0_);_(* \(#,##0.0\);_(* &quot;-&quot;??_);_(@_)"/>
    <numFmt numFmtId="168" formatCode="0.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165" fontId="0" fillId="0" borderId="0" xfId="1" applyNumberFormat="1" applyFont="1"/>
    <xf numFmtId="164" fontId="0" fillId="0" borderId="0" xfId="4" applyNumberFormat="1" applyFont="1"/>
    <xf numFmtId="0" fontId="0" fillId="0" borderId="0" xfId="0" applyFill="1" applyBorder="1"/>
    <xf numFmtId="165" fontId="0" fillId="0" borderId="0" xfId="0" applyNumberFormat="1" applyFill="1" applyBorder="1"/>
    <xf numFmtId="44" fontId="0" fillId="0" borderId="0" xfId="0" applyNumberFormat="1" applyFill="1" applyBorder="1"/>
    <xf numFmtId="166" fontId="0" fillId="0" borderId="0" xfId="4" applyNumberFormat="1" applyFont="1" applyFill="1" applyBorder="1"/>
    <xf numFmtId="164" fontId="0" fillId="0" borderId="0" xfId="4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Fill="1" applyBorder="1"/>
    <xf numFmtId="167" fontId="0" fillId="0" borderId="0" xfId="8" applyNumberFormat="1" applyFont="1" applyAlignment="1">
      <alignment horizontal="center"/>
    </xf>
    <xf numFmtId="44" fontId="0" fillId="0" borderId="0" xfId="0" applyNumberFormat="1"/>
    <xf numFmtId="44" fontId="0" fillId="0" borderId="0" xfId="1" applyFont="1"/>
    <xf numFmtId="165" fontId="0" fillId="0" borderId="0" xfId="1" applyNumberFormat="1" applyFont="1" applyFill="1"/>
    <xf numFmtId="166" fontId="0" fillId="0" borderId="0" xfId="4" applyNumberFormat="1" applyFont="1"/>
    <xf numFmtId="168" fontId="0" fillId="0" borderId="0" xfId="4" applyNumberFormat="1" applyFont="1"/>
  </cellXfs>
  <cellStyles count="11">
    <cellStyle name="Comma" xfId="8" builtinId="3"/>
    <cellStyle name="Currency" xfId="1" builtinId="4"/>
    <cellStyle name="Currency 2" xfId="5" xr:uid="{00000000-0005-0000-0000-000002000000}"/>
    <cellStyle name="Currency 2 2" xfId="6" xr:uid="{00000000-0005-0000-0000-000003000000}"/>
    <cellStyle name="Normal" xfId="0" builtinId="0"/>
    <cellStyle name="Normal 2" xfId="2" xr:uid="{00000000-0005-0000-0000-000005000000}"/>
    <cellStyle name="Normal 3" xfId="7" xr:uid="{00000000-0005-0000-0000-000006000000}"/>
    <cellStyle name="Normal 4" xfId="9" xr:uid="{00000000-0005-0000-0000-000007000000}"/>
    <cellStyle name="Percent" xfId="4" builtinId="5"/>
    <cellStyle name="Percent 2" xfId="3" xr:uid="{00000000-0005-0000-0000-000009000000}"/>
    <cellStyle name="Percent 3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zoomScale="80" zoomScaleNormal="80" workbookViewId="0">
      <selection activeCell="B14" sqref="B14"/>
    </sheetView>
  </sheetViews>
  <sheetFormatPr defaultRowHeight="14.5" x14ac:dyDescent="0.35"/>
  <cols>
    <col min="1" max="1" width="9.1796875" style="8"/>
    <col min="2" max="2" width="80.54296875" bestFit="1" customWidth="1"/>
    <col min="3" max="3" width="1.7265625" customWidth="1"/>
    <col min="4" max="4" width="16.26953125" bestFit="1" customWidth="1"/>
    <col min="5" max="5" width="17" bestFit="1" customWidth="1"/>
    <col min="6" max="6" width="17.81640625" bestFit="1" customWidth="1"/>
    <col min="7" max="10" width="19.1796875" bestFit="1" customWidth="1"/>
    <col min="11" max="21" width="17.26953125" bestFit="1" customWidth="1"/>
  </cols>
  <sheetData>
    <row r="1" spans="1:13" x14ac:dyDescent="0.35">
      <c r="A1" s="8" t="s">
        <v>27</v>
      </c>
    </row>
    <row r="2" spans="1:13" x14ac:dyDescent="0.35">
      <c r="A2" s="8">
        <v>1</v>
      </c>
      <c r="B2" t="s">
        <v>15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8" t="s">
        <v>21</v>
      </c>
      <c r="L2" s="8" t="s">
        <v>22</v>
      </c>
      <c r="M2" s="8" t="s">
        <v>23</v>
      </c>
    </row>
    <row r="3" spans="1:13" x14ac:dyDescent="0.35">
      <c r="A3" s="8">
        <v>2</v>
      </c>
      <c r="B3" t="s">
        <v>20</v>
      </c>
      <c r="D3" s="11">
        <v>22846.3</v>
      </c>
      <c r="E3" s="11">
        <v>24408.1</v>
      </c>
      <c r="F3" s="11">
        <v>24725.1</v>
      </c>
      <c r="G3" s="11">
        <v>22475.7</v>
      </c>
      <c r="H3" s="11">
        <v>21647.200000000001</v>
      </c>
      <c r="I3" s="11">
        <v>22739</v>
      </c>
      <c r="J3" s="11">
        <v>22497.9</v>
      </c>
      <c r="K3" s="11">
        <v>21614.899999999994</v>
      </c>
      <c r="L3" s="11">
        <v>21925.3</v>
      </c>
      <c r="M3" s="11">
        <v>21717.099999999995</v>
      </c>
    </row>
    <row r="4" spans="1:13" x14ac:dyDescent="0.35">
      <c r="A4" s="8">
        <v>3</v>
      </c>
      <c r="D4" s="8">
        <v>2014</v>
      </c>
      <c r="E4" s="8">
        <v>2015</v>
      </c>
      <c r="F4" s="8">
        <v>2016</v>
      </c>
      <c r="G4" s="8">
        <v>2017</v>
      </c>
      <c r="H4" s="8">
        <v>2018</v>
      </c>
      <c r="I4" s="8">
        <v>2019</v>
      </c>
      <c r="J4" s="8">
        <v>2020</v>
      </c>
      <c r="K4" s="8">
        <v>2021</v>
      </c>
      <c r="L4" s="8">
        <v>2022</v>
      </c>
      <c r="M4" s="8">
        <v>2023</v>
      </c>
    </row>
    <row r="5" spans="1:13" x14ac:dyDescent="0.35">
      <c r="D5" s="8"/>
      <c r="E5" s="8"/>
      <c r="F5" s="8"/>
      <c r="G5" s="8"/>
      <c r="H5" s="8"/>
      <c r="I5" s="8"/>
      <c r="J5" s="8"/>
    </row>
    <row r="6" spans="1:13" x14ac:dyDescent="0.35">
      <c r="B6" t="s">
        <v>4</v>
      </c>
    </row>
    <row r="7" spans="1:13" x14ac:dyDescent="0.35">
      <c r="A7" s="8">
        <v>4</v>
      </c>
      <c r="B7" t="s">
        <v>1</v>
      </c>
      <c r="D7" s="1">
        <f>676950019.378203*(181/365)+697120761.160181*(184/365)</f>
        <v>687118283.72856998</v>
      </c>
      <c r="E7" s="1">
        <f>697120761.160181*(181/365)+783836136.762497*(184/365)</f>
        <v>740834813.51860881</v>
      </c>
      <c r="F7" s="1">
        <f>783836136.762497*(182/366)+765976583.82415*(184/366)</f>
        <v>774857563.70059574</v>
      </c>
      <c r="G7" s="1">
        <v>817362161.67292881</v>
      </c>
      <c r="H7" s="1">
        <v>758009365.06375384</v>
      </c>
      <c r="I7" s="1">
        <v>790189172.19994557</v>
      </c>
      <c r="J7" s="1">
        <v>871336637.95358169</v>
      </c>
      <c r="K7" s="1">
        <v>988705401.19438696</v>
      </c>
      <c r="L7" s="1">
        <v>1112801191.3944442</v>
      </c>
      <c r="M7" s="1">
        <v>1225257720</v>
      </c>
    </row>
    <row r="8" spans="1:13" x14ac:dyDescent="0.35">
      <c r="A8" s="8">
        <v>5</v>
      </c>
      <c r="B8" t="s">
        <v>5</v>
      </c>
      <c r="D8" s="1"/>
      <c r="E8" s="1"/>
      <c r="F8" s="1"/>
      <c r="G8" s="1"/>
      <c r="H8" s="1">
        <v>-30004805.68719453</v>
      </c>
      <c r="I8" s="1"/>
      <c r="J8" s="1"/>
    </row>
    <row r="9" spans="1:13" x14ac:dyDescent="0.35">
      <c r="A9" s="8">
        <v>6</v>
      </c>
      <c r="B9" t="s">
        <v>2</v>
      </c>
      <c r="D9" s="1">
        <f>69746794.3958981*(181/365)+161821872.32393*(184/365)</f>
        <v>116162724.09112515</v>
      </c>
      <c r="E9" s="1">
        <f>161821872.32393*(181/365)+227577878.316869*(184/365)</f>
        <v>194970105.48201433</v>
      </c>
      <c r="F9" s="1">
        <f>227577878.316869*(182/366)+360132800.214847*(184/366)</f>
        <v>294217511.18361205</v>
      </c>
      <c r="G9" s="1">
        <v>463558512.76490009</v>
      </c>
      <c r="H9" s="1">
        <v>537651366.87925065</v>
      </c>
      <c r="I9" s="1">
        <v>708843770.15664971</v>
      </c>
      <c r="J9" s="1">
        <v>935533420.3146162</v>
      </c>
      <c r="K9" s="1">
        <v>1076399813.8973248</v>
      </c>
      <c r="L9" s="1">
        <v>1316538537.0833158</v>
      </c>
      <c r="M9" s="1">
        <v>1465678700</v>
      </c>
    </row>
    <row r="10" spans="1:13" x14ac:dyDescent="0.35">
      <c r="A10" s="8">
        <v>7</v>
      </c>
      <c r="B10" t="s">
        <v>6</v>
      </c>
      <c r="D10" s="1"/>
      <c r="E10" s="1"/>
      <c r="F10" s="1"/>
      <c r="G10" s="1"/>
      <c r="H10" s="1">
        <v>-20180194.312805459</v>
      </c>
      <c r="I10" s="1"/>
      <c r="J10" s="1"/>
    </row>
    <row r="11" spans="1:13" x14ac:dyDescent="0.35">
      <c r="A11" s="8">
        <v>8</v>
      </c>
      <c r="B11" t="s">
        <v>24</v>
      </c>
      <c r="D11" s="1"/>
      <c r="E11" s="1"/>
      <c r="F11" s="1"/>
      <c r="G11" s="1"/>
      <c r="H11" s="1"/>
      <c r="I11" s="1"/>
      <c r="J11" s="1"/>
      <c r="K11" s="1">
        <v>1227491.3104948546</v>
      </c>
      <c r="L11" s="1">
        <v>1244450.5032940914</v>
      </c>
      <c r="M11" s="1">
        <v>351352</v>
      </c>
    </row>
    <row r="12" spans="1:13" x14ac:dyDescent="0.35">
      <c r="A12" s="8">
        <v>9</v>
      </c>
      <c r="B12" t="s">
        <v>3</v>
      </c>
      <c r="D12" s="1">
        <f>SUM(D7:D11)</f>
        <v>803281007.81969512</v>
      </c>
      <c r="E12" s="1">
        <f t="shared" ref="E12:M12" si="0">SUM(E7:E11)</f>
        <v>935804919.00062311</v>
      </c>
      <c r="F12" s="1">
        <f t="shared" si="0"/>
        <v>1069075074.8842077</v>
      </c>
      <c r="G12" s="1">
        <f t="shared" si="0"/>
        <v>1280920674.437829</v>
      </c>
      <c r="H12" s="1">
        <f t="shared" si="0"/>
        <v>1245475731.9430044</v>
      </c>
      <c r="I12" s="1">
        <f t="shared" si="0"/>
        <v>1499032942.3565953</v>
      </c>
      <c r="J12" s="1">
        <f t="shared" si="0"/>
        <v>1806870058.268198</v>
      </c>
      <c r="K12" s="1">
        <f t="shared" si="0"/>
        <v>2066332706.4022067</v>
      </c>
      <c r="L12" s="1">
        <f t="shared" si="0"/>
        <v>2430584178.9810543</v>
      </c>
      <c r="M12" s="1">
        <f t="shared" si="0"/>
        <v>2691287772</v>
      </c>
    </row>
    <row r="13" spans="1:13" x14ac:dyDescent="0.35">
      <c r="A13" s="8">
        <v>10</v>
      </c>
      <c r="B13" t="s">
        <v>19</v>
      </c>
      <c r="D13" s="2">
        <v>0.99085738958346481</v>
      </c>
      <c r="E13" s="2">
        <v>1.0311153069269745</v>
      </c>
      <c r="F13" s="2">
        <v>1.0061099316781614</v>
      </c>
      <c r="G13" s="2">
        <v>1</v>
      </c>
      <c r="H13" s="2">
        <v>1</v>
      </c>
      <c r="I13" s="2">
        <v>1</v>
      </c>
      <c r="J13" s="2">
        <v>0.99991999893331918</v>
      </c>
      <c r="K13" s="15">
        <v>0.99999883426244185</v>
      </c>
      <c r="L13" s="16">
        <v>0.99999954970554283</v>
      </c>
      <c r="M13" s="16">
        <v>0.99999981502826885</v>
      </c>
    </row>
    <row r="14" spans="1:13" x14ac:dyDescent="0.35">
      <c r="D14" s="1"/>
      <c r="E14" s="1"/>
      <c r="F14" s="1"/>
      <c r="G14" s="1"/>
      <c r="H14" s="1"/>
      <c r="I14" s="1"/>
      <c r="J14" s="1"/>
    </row>
    <row r="15" spans="1:13" x14ac:dyDescent="0.35">
      <c r="A15" s="8">
        <v>11</v>
      </c>
      <c r="B15" t="s">
        <v>25</v>
      </c>
      <c r="D15" s="14">
        <v>100026761.73287138</v>
      </c>
      <c r="E15" s="14">
        <v>146196058.2963677</v>
      </c>
      <c r="F15" s="1">
        <v>179065346.35643995</v>
      </c>
      <c r="G15" s="1">
        <v>224996909.6651755</v>
      </c>
      <c r="H15" s="1">
        <v>107092406.17286107</v>
      </c>
      <c r="I15" s="1">
        <v>61334986.39310272</v>
      </c>
      <c r="J15" s="1">
        <v>170699062.79197499</v>
      </c>
      <c r="K15" s="1">
        <v>184440447.46913859</v>
      </c>
      <c r="L15" s="1">
        <v>178367342.22668839</v>
      </c>
      <c r="M15" s="1">
        <v>174137472.71424061</v>
      </c>
    </row>
    <row r="16" spans="1:13" x14ac:dyDescent="0.35">
      <c r="A16" s="8">
        <v>12</v>
      </c>
      <c r="B16" t="s">
        <v>26</v>
      </c>
      <c r="D16" s="1">
        <f t="shared" ref="D16:I16" si="1">D12*D13+D15</f>
        <v>895963684.24306929</v>
      </c>
      <c r="E16" s="1">
        <f t="shared" si="1"/>
        <v>1111118834.5754678</v>
      </c>
      <c r="F16" s="1">
        <f t="shared" si="1"/>
        <v>1254672396.9070153</v>
      </c>
      <c r="G16" s="1">
        <f t="shared" si="1"/>
        <v>1505917584.1030045</v>
      </c>
      <c r="H16" s="1">
        <f t="shared" si="1"/>
        <v>1352568138.1158655</v>
      </c>
      <c r="I16" s="1">
        <f t="shared" si="1"/>
        <v>1560367928.7496979</v>
      </c>
      <c r="J16" s="1">
        <f>J12*J13+J15</f>
        <v>1977424569.5281579</v>
      </c>
      <c r="K16" s="1">
        <f t="shared" ref="K16:M16" si="2">K12*K13+K15</f>
        <v>2250770745.0697017</v>
      </c>
      <c r="L16" s="1">
        <f t="shared" si="2"/>
        <v>2608950426.7291594</v>
      </c>
      <c r="M16" s="1">
        <f t="shared" si="2"/>
        <v>2865424746.9020824</v>
      </c>
    </row>
    <row r="18" spans="1:13" x14ac:dyDescent="0.35">
      <c r="B18" s="3"/>
      <c r="C18" s="9"/>
      <c r="D18" s="4"/>
      <c r="E18" s="4"/>
      <c r="F18" s="4"/>
      <c r="G18" s="4"/>
      <c r="H18" s="4"/>
      <c r="I18" s="4"/>
      <c r="J18" s="4"/>
    </row>
    <row r="19" spans="1:13" x14ac:dyDescent="0.35">
      <c r="B19" s="10" t="s">
        <v>14</v>
      </c>
      <c r="C19" s="9"/>
      <c r="D19" s="3"/>
      <c r="E19" s="5"/>
      <c r="F19" s="5"/>
      <c r="G19" s="3"/>
      <c r="H19" s="3"/>
      <c r="I19" s="3"/>
      <c r="J19" s="3"/>
    </row>
    <row r="20" spans="1:13" x14ac:dyDescent="0.35">
      <c r="A20" s="8">
        <v>13</v>
      </c>
      <c r="B20" s="3" t="s">
        <v>0</v>
      </c>
      <c r="C20" s="9"/>
      <c r="D20" s="6">
        <v>0.85054035007856854</v>
      </c>
      <c r="E20" s="6">
        <v>0.85167219078912304</v>
      </c>
      <c r="F20" s="6">
        <v>0.85899753691592751</v>
      </c>
      <c r="G20" s="6">
        <v>0.85123698699999994</v>
      </c>
      <c r="H20" s="6">
        <v>0.84861321599999995</v>
      </c>
      <c r="I20" s="6">
        <v>0.85735960200000005</v>
      </c>
      <c r="J20" s="6">
        <v>0.84899479499999997</v>
      </c>
      <c r="K20" s="6">
        <v>0.84726739425118813</v>
      </c>
      <c r="L20" s="6">
        <v>0.84608648456349478</v>
      </c>
      <c r="M20" s="6">
        <v>0.85416330909743932</v>
      </c>
    </row>
    <row r="21" spans="1:13" x14ac:dyDescent="0.35">
      <c r="A21" s="8">
        <v>14</v>
      </c>
      <c r="B21" s="3" t="s">
        <v>18</v>
      </c>
      <c r="C21" s="9"/>
      <c r="D21" s="4">
        <f>D16*D20</f>
        <v>762053265.65378416</v>
      </c>
      <c r="E21" s="4">
        <f t="shared" ref="E21:M21" si="3">E16*E20</f>
        <v>946309012.06994593</v>
      </c>
      <c r="F21" s="4">
        <f t="shared" si="3"/>
        <v>1077760498.579529</v>
      </c>
      <c r="G21" s="4">
        <f t="shared" si="3"/>
        <v>1281892746.9621606</v>
      </c>
      <c r="H21" s="4">
        <f t="shared" si="3"/>
        <v>1147807197.5456367</v>
      </c>
      <c r="I21" s="4">
        <f t="shared" si="3"/>
        <v>1337796426.3664055</v>
      </c>
      <c r="J21" s="4">
        <f t="shared" si="3"/>
        <v>1678823167.0345216</v>
      </c>
      <c r="K21" s="4">
        <f t="shared" si="3"/>
        <v>1907004664.2320113</v>
      </c>
      <c r="L21" s="4">
        <f t="shared" si="3"/>
        <v>2207397694.951704</v>
      </c>
      <c r="M21" s="4">
        <f t="shared" si="3"/>
        <v>2447540683.7835751</v>
      </c>
    </row>
    <row r="22" spans="1:13" x14ac:dyDescent="0.35">
      <c r="A22" s="8">
        <v>15</v>
      </c>
      <c r="B22" s="3" t="s">
        <v>16</v>
      </c>
      <c r="C22" s="9"/>
      <c r="D22" s="7">
        <v>6.4791185476158045E-2</v>
      </c>
      <c r="E22" s="7">
        <v>6.4538332979845348E-2</v>
      </c>
      <c r="F22" s="7">
        <v>6.5318136153943399E-2</v>
      </c>
      <c r="G22" s="7">
        <v>5.8719670502691321E-2</v>
      </c>
      <c r="H22" s="7">
        <v>5.6574733789407923E-2</v>
      </c>
      <c r="I22" s="7">
        <v>5.7463554748213859E-2</v>
      </c>
      <c r="J22" s="7">
        <v>5.7363859402822112E-2</v>
      </c>
      <c r="K22" s="7">
        <v>5.5660426820544985E-2</v>
      </c>
      <c r="L22" s="7">
        <v>5.3822770300369659E-2</v>
      </c>
      <c r="M22" s="7">
        <v>5.6266038248768115E-2</v>
      </c>
    </row>
    <row r="23" spans="1:13" x14ac:dyDescent="0.35">
      <c r="A23" s="8">
        <v>16</v>
      </c>
      <c r="B23" s="3" t="s">
        <v>17</v>
      </c>
      <c r="C23" s="9"/>
      <c r="D23" s="4">
        <f>D21*D22</f>
        <v>49374334.477686271</v>
      </c>
      <c r="E23" s="4">
        <f t="shared" ref="E23:M23" si="4">E21*E22</f>
        <v>61073206.122798659</v>
      </c>
      <c r="F23" s="4">
        <f t="shared" si="4"/>
        <v>70397306.987559602</v>
      </c>
      <c r="G23" s="4">
        <f t="shared" si="4"/>
        <v>75272319.721407935</v>
      </c>
      <c r="H23" s="4">
        <f t="shared" si="4"/>
        <v>64936886.642710745</v>
      </c>
      <c r="I23" s="4">
        <f t="shared" si="4"/>
        <v>76874538.188470796</v>
      </c>
      <c r="J23" s="4">
        <f t="shared" si="4"/>
        <v>96303776.115968838</v>
      </c>
      <c r="K23" s="4">
        <f t="shared" si="4"/>
        <v>106144693.55992383</v>
      </c>
      <c r="L23" s="4">
        <f t="shared" si="4"/>
        <v>118808259.09695102</v>
      </c>
      <c r="M23" s="4">
        <f t="shared" si="4"/>
        <v>137713417.72918269</v>
      </c>
    </row>
    <row r="28" spans="1:13" x14ac:dyDescent="0.35">
      <c r="D28" s="12"/>
      <c r="E28" s="13"/>
    </row>
    <row r="29" spans="1:13" x14ac:dyDescent="0.35">
      <c r="D29" s="12"/>
    </row>
    <row r="30" spans="1:13" x14ac:dyDescent="0.35">
      <c r="E30" s="12"/>
    </row>
  </sheetData>
  <pageMargins left="0.7" right="0.7" top="0.75" bottom="0.75" header="0.3" footer="0.3"/>
  <pageSetup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A2OTY0PC9Vc2VyTmFtZT48RGF0ZVRpbWU+MTEvOS8yMDIzIDc6NTI6NDM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Props1.xml><?xml version="1.0" encoding="utf-8"?>
<ds:datastoreItem xmlns:ds="http://schemas.openxmlformats.org/officeDocument/2006/customXml" ds:itemID="{13075516-45F2-4A5C-9681-DA08CFD8EB3A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E3CF12BF-4567-4EDD-A487-0D8DB8EACE7A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E4707462-2773-471F-9C3C-CA770D8D631A}"/>
</file>

<file path=customXml/itemProps4.xml><?xml version="1.0" encoding="utf-8"?>
<ds:datastoreItem xmlns:ds="http://schemas.openxmlformats.org/officeDocument/2006/customXml" ds:itemID="{2A241B6E-4594-460B-877E-90D31D6A98CB}"/>
</file>

<file path=customXml/itemProps5.xml><?xml version="1.0" encoding="utf-8"?>
<ds:datastoreItem xmlns:ds="http://schemas.openxmlformats.org/officeDocument/2006/customXml" ds:itemID="{CB0A9E55-E5F3-478B-A929-49A5E64409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PJM OATT Expense Summary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s204357</dc:creator>
  <cp:keywords/>
  <cp:lastModifiedBy>Tanner S Wolffram</cp:lastModifiedBy>
  <cp:lastPrinted>2020-01-30T15:23:23Z</cp:lastPrinted>
  <dcterms:created xsi:type="dcterms:W3CDTF">2020-01-20T12:57:50Z</dcterms:created>
  <dcterms:modified xsi:type="dcterms:W3CDTF">2023-11-13T20:19:39Z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cd1311f7-3068-4d6e-818e-f7c45c3829c3</vt:lpwstr>
  </property>
  <property fmtid="{D5CDD505-2E9C-101B-9397-08002B2CF9AE}" pid="3" name="bjSaver">
    <vt:lpwstr>Fq3ba1PdbCUv6Ozh1GbpR3oOExy0NwMV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/&gt;&lt;/sisl&gt;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{13075516-45F2-4A5C-9681-DA08CFD8EB3A}</vt:lpwstr>
  </property>
  <property fmtid="{D5CDD505-2E9C-101B-9397-08002B2CF9AE}" pid="12" name="ContentTypeId">
    <vt:lpwstr>0x01010001136CE24ED5F449BD16740FFC7FAF6F</vt:lpwstr>
  </property>
</Properties>
</file>