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T:\Internal\01_Regulatory Services\02_Cases\2023 Cases\00_2023-00159 Base Rate Case\08a_Ongoing Requirements\1-39 Rate Case Expense\08-August Update 09-XX-2023\Source\"/>
    </mc:Choice>
  </mc:AlternateContent>
  <xr:revisionPtr revIDLastSave="0" documentId="13_ncr:1_{FA0FFC60-3ED6-458B-B5BD-AA7C8C6BE39B}" xr6:coauthVersionLast="47" xr6:coauthVersionMax="47" xr10:uidLastSave="{00000000-0000-0000-0000-000000000000}"/>
  <bookViews>
    <workbookView xWindow="38280" yWindow="4800" windowWidth="38640" windowHeight="21120" xr2:uid="{00000000-000D-0000-FFFF-FFFF00000000}"/>
  </bookViews>
  <sheets>
    <sheet name="KPSC 1-39" sheetId="3" r:id="rId1"/>
    <sheet name="Summary" sheetId="2" r:id="rId2"/>
    <sheet name="Stites &amp; Harbison" sheetId="1" r:id="rId3"/>
    <sheet name="K&amp;L Gates LLP" sheetId="7" r:id="rId4"/>
    <sheet name="Concentric Energy Advisors" sheetId="5" r:id="rId5"/>
    <sheet name="Gannett Fleming" sheetId="6" r:id="rId6"/>
    <sheet name="Scott Madden" sheetId="4" r:id="rId7"/>
    <sheet name="Financial Concepts" sheetId="8" r:id="rId8"/>
  </sheets>
  <definedNames>
    <definedName name="_xlnm.Print_Area" localSheetId="4">'Concentric Energy Advisors'!$A$1:$N$33</definedName>
    <definedName name="_xlnm.Print_Area" localSheetId="7">'Financial Concepts'!$A$1:$N$47</definedName>
    <definedName name="_xlnm.Print_Area" localSheetId="5">'Gannett Fleming'!$A$1:$N$39</definedName>
    <definedName name="_xlnm.Print_Area" localSheetId="6">'Scott Madden'!$A$1:$N$13</definedName>
    <definedName name="_xlnm.Print_Titles" localSheetId="5">'Gannett Fleming'!$1:$8</definedName>
    <definedName name="_xlnm.Print_Titles" localSheetId="1">Summary!$1:$7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3" l="1"/>
  <c r="I30" i="3"/>
  <c r="N18" i="7"/>
  <c r="L18" i="7"/>
  <c r="J18" i="7"/>
  <c r="H18" i="7"/>
  <c r="J16" i="7"/>
  <c r="N16" i="7" s="1"/>
  <c r="H33" i="1"/>
  <c r="J31" i="1"/>
  <c r="N30" i="1" s="1"/>
  <c r="J30" i="1"/>
  <c r="K15" i="3"/>
  <c r="K14" i="3"/>
  <c r="K28" i="3"/>
  <c r="A56" i="2"/>
  <c r="A53" i="2"/>
  <c r="A54" i="2"/>
  <c r="I58" i="2"/>
  <c r="K24" i="3"/>
  <c r="H33" i="5" l="1"/>
  <c r="J31" i="5"/>
  <c r="J30" i="5"/>
  <c r="J29" i="5"/>
  <c r="J14" i="7"/>
  <c r="N14" i="7" s="1"/>
  <c r="N28" i="1"/>
  <c r="L33" i="1"/>
  <c r="J24" i="1"/>
  <c r="J26" i="1"/>
  <c r="J25" i="1"/>
  <c r="J23" i="1"/>
  <c r="K18" i="3"/>
  <c r="A21" i="2"/>
  <c r="A22" i="2" s="1"/>
  <c r="A23" i="2" s="1"/>
  <c r="A24" i="2" s="1"/>
  <c r="A25" i="2" s="1"/>
  <c r="A26" i="2" s="1"/>
  <c r="A28" i="2" s="1"/>
  <c r="A29" i="2" s="1"/>
  <c r="A31" i="2" s="1"/>
  <c r="A32" i="2" s="1"/>
  <c r="A33" i="2" s="1"/>
  <c r="A34" i="2" s="1"/>
  <c r="A35" i="2" s="1"/>
  <c r="A36" i="2" s="1"/>
  <c r="A38" i="2" s="1"/>
  <c r="A40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N29" i="5" l="1"/>
  <c r="N23" i="1"/>
  <c r="K22" i="3"/>
  <c r="H13" i="8"/>
  <c r="L13" i="8"/>
  <c r="J11" i="8"/>
  <c r="J10" i="8"/>
  <c r="B8" i="8"/>
  <c r="D8" i="8" s="1"/>
  <c r="F8" i="8" s="1"/>
  <c r="H8" i="8" s="1"/>
  <c r="J8" i="8" s="1"/>
  <c r="L8" i="8" s="1"/>
  <c r="N8" i="8" s="1"/>
  <c r="J13" i="8" l="1"/>
  <c r="G22" i="3" s="1"/>
  <c r="N10" i="8"/>
  <c r="N13" i="8" s="1"/>
  <c r="E22" i="3"/>
  <c r="E15" i="3" l="1"/>
  <c r="J12" i="7"/>
  <c r="N12" i="7" s="1"/>
  <c r="J10" i="7"/>
  <c r="B8" i="7"/>
  <c r="D8" i="7" s="1"/>
  <c r="F8" i="7" s="1"/>
  <c r="H8" i="7" s="1"/>
  <c r="J8" i="7" s="1"/>
  <c r="L8" i="7" s="1"/>
  <c r="N8" i="7" s="1"/>
  <c r="A2" i="7"/>
  <c r="T14" i="3"/>
  <c r="K19" i="3"/>
  <c r="J27" i="5"/>
  <c r="J26" i="5"/>
  <c r="J25" i="5"/>
  <c r="J21" i="1"/>
  <c r="J20" i="1"/>
  <c r="J19" i="1"/>
  <c r="T28" i="3"/>
  <c r="J17" i="1"/>
  <c r="H14" i="1"/>
  <c r="J11" i="1"/>
  <c r="J10" i="1"/>
  <c r="T21" i="3"/>
  <c r="K21" i="3"/>
  <c r="J10" i="4"/>
  <c r="H39" i="6"/>
  <c r="E20" i="3" s="1"/>
  <c r="J36" i="6"/>
  <c r="J35" i="6"/>
  <c r="J34" i="6"/>
  <c r="J33" i="6"/>
  <c r="L29" i="6"/>
  <c r="L28" i="6"/>
  <c r="J31" i="6"/>
  <c r="J30" i="6"/>
  <c r="J29" i="6"/>
  <c r="J28" i="6"/>
  <c r="J26" i="6"/>
  <c r="J25" i="6"/>
  <c r="J24" i="6"/>
  <c r="J23" i="6"/>
  <c r="J21" i="6"/>
  <c r="J20" i="6"/>
  <c r="J19" i="6"/>
  <c r="J16" i="6"/>
  <c r="J15" i="6"/>
  <c r="T20" i="3"/>
  <c r="K20" i="3"/>
  <c r="T19" i="3"/>
  <c r="J18" i="6"/>
  <c r="J14" i="6"/>
  <c r="J13" i="6"/>
  <c r="J11" i="6"/>
  <c r="J10" i="6"/>
  <c r="B8" i="6"/>
  <c r="D8" i="6" s="1"/>
  <c r="F8" i="6" s="1"/>
  <c r="H8" i="6" s="1"/>
  <c r="J8" i="6" s="1"/>
  <c r="L8" i="6" s="1"/>
  <c r="N8" i="6" s="1"/>
  <c r="T18" i="3"/>
  <c r="L33" i="5"/>
  <c r="E18" i="3"/>
  <c r="J23" i="5"/>
  <c r="J18" i="5"/>
  <c r="J19" i="5"/>
  <c r="J20" i="5"/>
  <c r="J15" i="5"/>
  <c r="J22" i="5"/>
  <c r="J17" i="5"/>
  <c r="J14" i="5"/>
  <c r="J12" i="5"/>
  <c r="N12" i="5" s="1"/>
  <c r="J10" i="5"/>
  <c r="B8" i="5"/>
  <c r="D8" i="5" s="1"/>
  <c r="F8" i="5" s="1"/>
  <c r="H8" i="5" s="1"/>
  <c r="J8" i="5" s="1"/>
  <c r="L8" i="5" s="1"/>
  <c r="N8" i="5" s="1"/>
  <c r="N10" i="5" l="1"/>
  <c r="J33" i="5"/>
  <c r="N10" i="7"/>
  <c r="G15" i="3"/>
  <c r="E14" i="3"/>
  <c r="N10" i="6"/>
  <c r="N33" i="6"/>
  <c r="N13" i="6"/>
  <c r="N25" i="5"/>
  <c r="N18" i="6"/>
  <c r="N23" i="6"/>
  <c r="N22" i="5"/>
  <c r="N28" i="6"/>
  <c r="J39" i="6"/>
  <c r="G20" i="3" s="1"/>
  <c r="T30" i="3"/>
  <c r="N19" i="1"/>
  <c r="N14" i="5"/>
  <c r="N17" i="5"/>
  <c r="G18" i="3"/>
  <c r="N10" i="1"/>
  <c r="L39" i="6"/>
  <c r="N33" i="5" l="1"/>
  <c r="N39" i="6"/>
  <c r="L13" i="4"/>
  <c r="H13" i="4"/>
  <c r="E21" i="3" s="1"/>
  <c r="J11" i="4"/>
  <c r="N10" i="4" s="1"/>
  <c r="B8" i="4"/>
  <c r="D8" i="4" s="1"/>
  <c r="F8" i="4" s="1"/>
  <c r="H8" i="4" s="1"/>
  <c r="J8" i="4" s="1"/>
  <c r="L8" i="4" s="1"/>
  <c r="N8" i="4" s="1"/>
  <c r="J16" i="1"/>
  <c r="N16" i="1" s="1"/>
  <c r="J14" i="1"/>
  <c r="J13" i="1"/>
  <c r="A2" i="1"/>
  <c r="B8" i="1"/>
  <c r="D8" i="1" s="1"/>
  <c r="F8" i="1" s="1"/>
  <c r="H8" i="1" s="1"/>
  <c r="J8" i="1" s="1"/>
  <c r="L8" i="1" s="1"/>
  <c r="N8" i="1" s="1"/>
  <c r="A16" i="1"/>
  <c r="A2" i="2"/>
  <c r="A3" i="2"/>
  <c r="C6" i="2"/>
  <c r="D6" i="2" s="1"/>
  <c r="E6" i="2" s="1"/>
  <c r="F6" i="2" s="1"/>
  <c r="G6" i="2" s="1"/>
  <c r="H6" i="2" s="1"/>
  <c r="I6" i="2" s="1"/>
  <c r="K6" i="2" s="1"/>
  <c r="C7" i="3"/>
  <c r="E7" i="3" s="1"/>
  <c r="G7" i="3" s="1"/>
  <c r="I7" i="3" s="1"/>
  <c r="K7" i="3" s="1"/>
  <c r="T7" i="3" s="1"/>
  <c r="J30" i="3"/>
  <c r="L30" i="3"/>
  <c r="M30" i="3"/>
  <c r="N30" i="3"/>
  <c r="O30" i="3"/>
  <c r="P30" i="3"/>
  <c r="Q30" i="3"/>
  <c r="R30" i="3"/>
  <c r="S30" i="3"/>
  <c r="J33" i="1" l="1"/>
  <c r="N13" i="1"/>
  <c r="J13" i="4"/>
  <c r="G21" i="3" s="1"/>
  <c r="G14" i="3" l="1"/>
  <c r="N33" i="1"/>
  <c r="N13" i="4"/>
</calcChain>
</file>

<file path=xl/sharedStrings.xml><?xml version="1.0" encoding="utf-8"?>
<sst xmlns="http://schemas.openxmlformats.org/spreadsheetml/2006/main" count="467" uniqueCount="196">
  <si>
    <t>Timekeeper</t>
  </si>
  <si>
    <t>Rate</t>
  </si>
  <si>
    <t>Hours</t>
  </si>
  <si>
    <t>Fee</t>
  </si>
  <si>
    <t>Expenses</t>
  </si>
  <si>
    <r>
      <t xml:space="preserve">Grand                                          </t>
    </r>
    <r>
      <rPr>
        <u/>
        <sz val="10"/>
        <rFont val="Arial"/>
        <family val="2"/>
      </rPr>
      <t>Total</t>
    </r>
  </si>
  <si>
    <t>Subtotal</t>
  </si>
  <si>
    <t>Kentucky Power Company</t>
  </si>
  <si>
    <t>Summary of Legal Fees and Expenses</t>
  </si>
  <si>
    <t>Stites &amp; Haribson, PLLC</t>
  </si>
  <si>
    <t>Vendor</t>
  </si>
  <si>
    <t>Date</t>
  </si>
  <si>
    <t>Amount</t>
  </si>
  <si>
    <t>Description</t>
  </si>
  <si>
    <t>Legal</t>
  </si>
  <si>
    <t>Total</t>
  </si>
  <si>
    <t xml:space="preserve"> </t>
  </si>
  <si>
    <r>
      <t xml:space="preserve">Line                                          </t>
    </r>
    <r>
      <rPr>
        <u/>
        <sz val="10"/>
        <rFont val="Arial"/>
        <family val="2"/>
      </rPr>
      <t xml:space="preserve">  No</t>
    </r>
  </si>
  <si>
    <r>
      <t>As Filed</t>
    </r>
    <r>
      <rPr>
        <u/>
        <sz val="10"/>
        <rFont val="Arial"/>
        <family val="2"/>
      </rPr>
      <t xml:space="preserve"> Estimate</t>
    </r>
  </si>
  <si>
    <t>Engineering</t>
  </si>
  <si>
    <t>Accounting</t>
  </si>
  <si>
    <t>Consultants</t>
  </si>
  <si>
    <t>Publication Notices</t>
  </si>
  <si>
    <t>KPCo Miscellaneous Expenses</t>
  </si>
  <si>
    <t>Travel</t>
  </si>
  <si>
    <t>STITES &amp; HARBISON</t>
  </si>
  <si>
    <t>9280002</t>
  </si>
  <si>
    <t>0000006872</t>
  </si>
  <si>
    <r>
      <t>Amount Incurred During</t>
    </r>
    <r>
      <rPr>
        <u/>
        <sz val="10"/>
        <rFont val="Arial"/>
        <family val="2"/>
      </rPr>
      <t xml:space="preserve">        Test Year</t>
    </r>
  </si>
  <si>
    <t>`</t>
  </si>
  <si>
    <r>
      <t xml:space="preserve">Time        </t>
    </r>
    <r>
      <rPr>
        <u/>
        <sz val="10"/>
        <rFont val="Arial"/>
        <family val="2"/>
      </rPr>
      <t>Period</t>
    </r>
  </si>
  <si>
    <r>
      <t xml:space="preserve">Line                                            </t>
    </r>
    <r>
      <rPr>
        <b/>
        <u/>
        <sz val="10"/>
        <rFont val="Arial"/>
        <family val="2"/>
      </rPr>
      <t>No</t>
    </r>
  </si>
  <si>
    <r>
      <t xml:space="preserve">Account </t>
    </r>
    <r>
      <rPr>
        <b/>
        <u/>
        <sz val="10"/>
        <rFont val="Arial"/>
        <family val="2"/>
      </rPr>
      <t>Number</t>
    </r>
  </si>
  <si>
    <r>
      <t xml:space="preserve">Voucher                                      </t>
    </r>
    <r>
      <rPr>
        <b/>
        <u/>
        <sz val="10"/>
        <rFont val="Arial"/>
        <family val="2"/>
      </rPr>
      <t xml:space="preserve"> ID</t>
    </r>
  </si>
  <si>
    <r>
      <t xml:space="preserve">Vendor                                                                     </t>
    </r>
    <r>
      <rPr>
        <b/>
        <u/>
        <sz val="10"/>
        <rFont val="Arial"/>
        <family val="2"/>
      </rPr>
      <t xml:space="preserve">  ID</t>
    </r>
  </si>
  <si>
    <r>
      <t xml:space="preserve">Invoice                                        </t>
    </r>
    <r>
      <rPr>
        <b/>
        <u/>
        <sz val="10"/>
        <rFont val="Arial"/>
        <family val="2"/>
      </rPr>
      <t xml:space="preserve"> ID</t>
    </r>
  </si>
  <si>
    <r>
      <t xml:space="preserve">Approximate Average </t>
    </r>
    <r>
      <rPr>
        <u/>
        <sz val="10"/>
        <rFont val="Arial"/>
        <family val="2"/>
      </rPr>
      <t>Hourly Rate</t>
    </r>
  </si>
  <si>
    <t>0000161803</t>
  </si>
  <si>
    <t>N/A</t>
  </si>
  <si>
    <t>M. Overstreet</t>
  </si>
  <si>
    <t>K. Glass</t>
  </si>
  <si>
    <t>Summary of Consultant Fees and Expenses</t>
  </si>
  <si>
    <t>Personal Auto Mileage</t>
  </si>
  <si>
    <r>
      <t xml:space="preserve">Line                                            </t>
    </r>
    <r>
      <rPr>
        <u/>
        <sz val="10"/>
        <rFont val="Arial"/>
        <family val="2"/>
      </rPr>
      <t>No</t>
    </r>
  </si>
  <si>
    <r>
      <t xml:space="preserve">Grand                                          </t>
    </r>
    <r>
      <rPr>
        <u/>
        <sz val="10"/>
        <rFont val="Arial"/>
        <family val="2"/>
      </rPr>
      <t>Total</t>
    </r>
  </si>
  <si>
    <t>KPSC Case No. 2023-00159</t>
  </si>
  <si>
    <t>00335420</t>
  </si>
  <si>
    <t>00335597</t>
  </si>
  <si>
    <t>00335996</t>
  </si>
  <si>
    <t>1650487</t>
  </si>
  <si>
    <t>1655818</t>
  </si>
  <si>
    <t>1659745</t>
  </si>
  <si>
    <t>00334357</t>
  </si>
  <si>
    <t>0000064403EX0001245504</t>
  </si>
  <si>
    <t>0000232608</t>
  </si>
  <si>
    <t>0000232608EX0001243781</t>
  </si>
  <si>
    <t>00334310</t>
  </si>
  <si>
    <t>00334311</t>
  </si>
  <si>
    <t>CONCENTRIC ENERGY ADVISORS</t>
  </si>
  <si>
    <t>00333697</t>
  </si>
  <si>
    <t>0000323544</t>
  </si>
  <si>
    <t>0016607</t>
  </si>
  <si>
    <t>0016837</t>
  </si>
  <si>
    <t>0017043</t>
  </si>
  <si>
    <t>0016938</t>
  </si>
  <si>
    <t>0016261</t>
  </si>
  <si>
    <t>00334655</t>
  </si>
  <si>
    <t>00335453</t>
  </si>
  <si>
    <t>00335962</t>
  </si>
  <si>
    <t>00335791</t>
  </si>
  <si>
    <t>CLEARSPRING ENERGY ADVISORS LLC</t>
  </si>
  <si>
    <t>00334665</t>
  </si>
  <si>
    <t>0001022576</t>
  </si>
  <si>
    <t>CEA405745</t>
  </si>
  <si>
    <t>GANNETT FLEMING VALUATION &amp; RATE</t>
  </si>
  <si>
    <t>00334664</t>
  </si>
  <si>
    <t>00334775</t>
  </si>
  <si>
    <t>00335056</t>
  </si>
  <si>
    <t>00335441</t>
  </si>
  <si>
    <t>00335825</t>
  </si>
  <si>
    <t>00335961</t>
  </si>
  <si>
    <t>0000316274</t>
  </si>
  <si>
    <t>0000017691</t>
  </si>
  <si>
    <t>0000018778</t>
  </si>
  <si>
    <t>0000019860</t>
  </si>
  <si>
    <t>0000021215</t>
  </si>
  <si>
    <t>0000022270</t>
  </si>
  <si>
    <t>0000022791</t>
  </si>
  <si>
    <t>SCOTT MADDEN INC</t>
  </si>
  <si>
    <t>022292</t>
  </si>
  <si>
    <t>00334767</t>
  </si>
  <si>
    <t>0000100807</t>
  </si>
  <si>
    <t>Consultant - Lead/Lag</t>
  </si>
  <si>
    <t>Consultant - Zero Intercept</t>
  </si>
  <si>
    <t>Consultant - Depreciation Study</t>
  </si>
  <si>
    <t>Consultant - Rate Design</t>
  </si>
  <si>
    <t>Concentric Energy Advisors</t>
  </si>
  <si>
    <t>Clearspring Energy Advisors LLC</t>
  </si>
  <si>
    <t>Gannett Fleming Valuation &amp; Rate</t>
  </si>
  <si>
    <t>Scott Madden Inc</t>
  </si>
  <si>
    <t>9/1/2022-9/30/2022</t>
  </si>
  <si>
    <t>M. Adams</t>
  </si>
  <si>
    <t>12/1/2022-12/31/2022</t>
  </si>
  <si>
    <t>2/1/2023-2/28/2023</t>
  </si>
  <si>
    <t>N. Souza</t>
  </si>
  <si>
    <t>3/1/2023-3/31/203</t>
  </si>
  <si>
    <t>M. Kim</t>
  </si>
  <si>
    <t>C. Singer</t>
  </si>
  <si>
    <t>4/1/2023-4/30/2023</t>
  </si>
  <si>
    <t>11/5/2022-12/2/2022</t>
  </si>
  <si>
    <t>Gannett Fleming Valuation and Rate Consultants, LLC</t>
  </si>
  <si>
    <t>J. Spanos</t>
  </si>
  <si>
    <t>Support Staff</t>
  </si>
  <si>
    <t>12/3/2022-12/30/2022</t>
  </si>
  <si>
    <t>Assoc. Analyst</t>
  </si>
  <si>
    <t>Sr Technician</t>
  </si>
  <si>
    <t>1/1/2023-1/27/2023</t>
  </si>
  <si>
    <t>1/28/2023-2/24/2023</t>
  </si>
  <si>
    <t>2/25/2023-3/31/2023</t>
  </si>
  <si>
    <t>4/1/2023-5/5/2023</t>
  </si>
  <si>
    <t>Scott Madden, Inc.</t>
  </si>
  <si>
    <t>T. Lyons</t>
  </si>
  <si>
    <t>C. Macdonald</t>
  </si>
  <si>
    <t>3/1/2023-3/31/2023</t>
  </si>
  <si>
    <t>N/A - Fixed Amount</t>
  </si>
  <si>
    <r>
      <t xml:space="preserve">Line </t>
    </r>
    <r>
      <rPr>
        <u/>
        <sz val="10"/>
        <rFont val="Arial"/>
        <family val="2"/>
      </rPr>
      <t>No</t>
    </r>
  </si>
  <si>
    <t>00336263</t>
  </si>
  <si>
    <t>1663446</t>
  </si>
  <si>
    <t>5/1/2023-5/31/2023</t>
  </si>
  <si>
    <t>L. Smith</t>
  </si>
  <si>
    <t>00336204</t>
  </si>
  <si>
    <t>0017145</t>
  </si>
  <si>
    <t>00336304</t>
  </si>
  <si>
    <t>CEA405819</t>
  </si>
  <si>
    <t>Stites &amp;  Harbison</t>
  </si>
  <si>
    <t>K&amp;L Gates LLP</t>
  </si>
  <si>
    <t>K&amp;L Gates, LLC</t>
  </si>
  <si>
    <t>3/1/2023-4/28/2023</t>
  </si>
  <si>
    <t>K &amp; L GATES LLP</t>
  </si>
  <si>
    <t>00336132</t>
  </si>
  <si>
    <t>00336264</t>
  </si>
  <si>
    <t>0000241249</t>
  </si>
  <si>
    <t>4188574</t>
  </si>
  <si>
    <t>4198171</t>
  </si>
  <si>
    <t>K. Gish</t>
  </si>
  <si>
    <t>FINANCIAL CONCEPTS &amp; APPLICATIONS INC</t>
  </si>
  <si>
    <t>00336161</t>
  </si>
  <si>
    <t>0000191902</t>
  </si>
  <si>
    <t>0198816</t>
  </si>
  <si>
    <t>Consultant - ROE</t>
  </si>
  <si>
    <t>Financial Concepts &amp; Applications, Inc.</t>
  </si>
  <si>
    <t>Financial Concepts and Applications, Inc.</t>
  </si>
  <si>
    <t>A. McKenzie</t>
  </si>
  <si>
    <t>J. Thompson</t>
  </si>
  <si>
    <t>Lodging</t>
  </si>
  <si>
    <t>Parking</t>
  </si>
  <si>
    <t>00336353</t>
  </si>
  <si>
    <t>0000064403EX0001327108</t>
  </si>
  <si>
    <t>00336337</t>
  </si>
  <si>
    <t>00336343</t>
  </si>
  <si>
    <t>0000114854EX0001327470</t>
  </si>
  <si>
    <t>0000327098EX0001327887</t>
  </si>
  <si>
    <t>0000312588EX0001326928</t>
  </si>
  <si>
    <t>00336324</t>
  </si>
  <si>
    <t>Meal-Self (travel required)</t>
  </si>
  <si>
    <t>Meals - Business (travel required)</t>
  </si>
  <si>
    <t>00336651</t>
  </si>
  <si>
    <t>00336652</t>
  </si>
  <si>
    <t>1667642</t>
  </si>
  <si>
    <t>1667642APPEAL1</t>
  </si>
  <si>
    <t>00336578</t>
  </si>
  <si>
    <t>4207916</t>
  </si>
  <si>
    <t>00336606</t>
  </si>
  <si>
    <t>0017241</t>
  </si>
  <si>
    <t>6/1/2023-7/14/2023</t>
  </si>
  <si>
    <t>F. Bentley</t>
  </si>
  <si>
    <t>13</t>
  </si>
  <si>
    <t>6/1/2023-6/28/2023</t>
  </si>
  <si>
    <t>6/1/2023-6/30/2023</t>
  </si>
  <si>
    <t>Expenses As of August 31, 2023</t>
  </si>
  <si>
    <t>0000234172EX0001351195</t>
  </si>
  <si>
    <t>00336982</t>
  </si>
  <si>
    <t>00336838</t>
  </si>
  <si>
    <t>1669573</t>
  </si>
  <si>
    <t>00337001</t>
  </si>
  <si>
    <t>4218395</t>
  </si>
  <si>
    <t>Kentucky Press Association</t>
  </si>
  <si>
    <r>
      <t>Actual as of</t>
    </r>
    <r>
      <rPr>
        <u/>
        <sz val="10"/>
        <rFont val="Arial"/>
        <family val="2"/>
      </rPr>
      <t xml:space="preserve"> 
August 31, 2023</t>
    </r>
  </si>
  <si>
    <t>KENTUCKY PRESS SERVICE INC</t>
  </si>
  <si>
    <t>0000036308</t>
  </si>
  <si>
    <t>00336908</t>
  </si>
  <si>
    <t>23081KK0</t>
  </si>
  <si>
    <t>14</t>
  </si>
  <si>
    <t>15</t>
  </si>
  <si>
    <t>7/1/2023-7/31/2023</t>
  </si>
  <si>
    <t>7/1/2023-7/13/2023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</si>
</sst>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m/d/yyyy;@"/>
  </numFmts>
  <fonts count="1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1">
      <alignment horizontal="center"/>
    </xf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99">
    <xf numFmtId="0" fontId="0" fillId="0" borderId="0" xfId="0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37" fontId="0" fillId="0" borderId="0" xfId="0" applyNumberFormat="1" applyAlignment="1">
      <alignment horizontal="center"/>
    </xf>
    <xf numFmtId="7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0" fontId="4" fillId="0" borderId="0" xfId="0" applyFont="1"/>
    <xf numFmtId="49" fontId="4" fillId="0" borderId="0" xfId="0" applyNumberFormat="1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7" fontId="3" fillId="0" borderId="0" xfId="0" applyNumberFormat="1" applyFont="1" applyAlignment="1">
      <alignment horizontal="right"/>
    </xf>
    <xf numFmtId="7" fontId="4" fillId="0" borderId="0" xfId="0" applyNumberFormat="1" applyFont="1" applyAlignment="1">
      <alignment horizontal="right"/>
    </xf>
    <xf numFmtId="7" fontId="0" fillId="0" borderId="0" xfId="0" applyNumberFormat="1"/>
    <xf numFmtId="7" fontId="3" fillId="0" borderId="3" xfId="0" applyNumberFormat="1" applyFont="1" applyBorder="1"/>
    <xf numFmtId="49" fontId="4" fillId="0" borderId="0" xfId="0" applyNumberFormat="1" applyFont="1" applyFill="1" applyAlignment="1">
      <alignment wrapText="1"/>
    </xf>
    <xf numFmtId="49" fontId="0" fillId="0" borderId="0" xfId="0" applyNumberFormat="1" applyFont="1" applyAlignment="1">
      <alignment horizontal="center" wrapText="1"/>
    </xf>
    <xf numFmtId="0" fontId="0" fillId="0" borderId="0" xfId="0" applyFont="1"/>
    <xf numFmtId="14" fontId="0" fillId="0" borderId="0" xfId="0" applyNumberFormat="1"/>
    <xf numFmtId="164" fontId="3" fillId="0" borderId="3" xfId="0" applyNumberFormat="1" applyFont="1" applyBorder="1"/>
    <xf numFmtId="49" fontId="4" fillId="0" borderId="4" xfId="0" applyNumberFormat="1" applyFont="1" applyFill="1" applyBorder="1" applyAlignment="1">
      <alignment wrapText="1"/>
    </xf>
    <xf numFmtId="0" fontId="0" fillId="0" borderId="4" xfId="5" applyFont="1" applyFill="1" applyBorder="1" applyAlignment="1"/>
    <xf numFmtId="0" fontId="4" fillId="0" borderId="4" xfId="0" applyFont="1" applyFill="1" applyBorder="1" applyAlignment="1"/>
    <xf numFmtId="168" fontId="0" fillId="0" borderId="4" xfId="6" quotePrefix="1" applyNumberFormat="1" applyFont="1" applyFill="1" applyBorder="1" applyAlignment="1">
      <alignment horizontal="center"/>
    </xf>
    <xf numFmtId="0" fontId="0" fillId="0" borderId="4" xfId="5" applyFont="1" applyFill="1" applyBorder="1" applyAlignment="1">
      <alignment horizontal="center"/>
    </xf>
    <xf numFmtId="49" fontId="9" fillId="0" borderId="0" xfId="0" applyNumberFormat="1" applyFont="1" applyAlignment="1">
      <alignment horizontal="center" wrapText="1"/>
    </xf>
    <xf numFmtId="37" fontId="0" fillId="0" borderId="0" xfId="0" applyNumberFormat="1"/>
    <xf numFmtId="0" fontId="4" fillId="0" borderId="0" xfId="0" applyFont="1" applyFill="1"/>
    <xf numFmtId="168" fontId="0" fillId="0" borderId="4" xfId="0" applyNumberFormat="1" applyFill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0" fontId="4" fillId="0" borderId="4" xfId="0" quotePrefix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49" fontId="3" fillId="0" borderId="0" xfId="0" applyNumberFormat="1" applyFont="1" applyFill="1" applyAlignment="1">
      <alignment wrapText="1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0" xfId="0" applyNumberFormat="1" applyFont="1" applyFill="1" applyAlignment="1">
      <alignment horizontal="center" wrapText="1"/>
    </xf>
    <xf numFmtId="49" fontId="8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37" fontId="3" fillId="0" borderId="0" xfId="0" applyNumberFormat="1" applyFont="1" applyFill="1" applyAlignment="1">
      <alignment horizontal="center"/>
    </xf>
    <xf numFmtId="37" fontId="3" fillId="0" borderId="0" xfId="0" applyNumberFormat="1" applyFont="1" applyFill="1" applyAlignment="1">
      <alignment horizontal="right"/>
    </xf>
    <xf numFmtId="37" fontId="4" fillId="0" borderId="4" xfId="0" applyNumberFormat="1" applyFont="1" applyFill="1" applyBorder="1" applyAlignment="1">
      <alignment horizontal="center"/>
    </xf>
    <xf numFmtId="49" fontId="0" fillId="0" borderId="4" xfId="0" applyNumberFormat="1" applyFill="1" applyBorder="1"/>
    <xf numFmtId="43" fontId="0" fillId="0" borderId="4" xfId="1" applyFont="1" applyFill="1" applyBorder="1"/>
    <xf numFmtId="0" fontId="0" fillId="0" borderId="4" xfId="5" quotePrefix="1" applyFont="1" applyFill="1" applyBorder="1" applyAlignment="1">
      <alignment horizontal="center"/>
    </xf>
    <xf numFmtId="168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8" fontId="3" fillId="0" borderId="0" xfId="6" quotePrefix="1" applyNumberFormat="1" applyFont="1" applyFill="1" applyAlignment="1">
      <alignment horizontal="center"/>
    </xf>
    <xf numFmtId="0" fontId="3" fillId="0" borderId="0" xfId="5" applyFont="1" applyFill="1" applyAlignment="1">
      <alignment horizontal="center"/>
    </xf>
    <xf numFmtId="166" fontId="3" fillId="0" borderId="2" xfId="2" applyNumberFormat="1" applyFont="1" applyFill="1" applyBorder="1"/>
    <xf numFmtId="166" fontId="4" fillId="0" borderId="0" xfId="0" applyNumberFormat="1" applyFont="1" applyFill="1"/>
    <xf numFmtId="0" fontId="4" fillId="0" borderId="0" xfId="0" applyFont="1" applyFill="1" applyAlignment="1">
      <alignment horizontal="right"/>
    </xf>
    <xf numFmtId="0" fontId="0" fillId="0" borderId="0" xfId="0" applyFill="1"/>
    <xf numFmtId="0" fontId="3" fillId="0" borderId="0" xfId="0" applyFont="1" applyFill="1"/>
    <xf numFmtId="49" fontId="4" fillId="0" borderId="0" xfId="0" applyNumberFormat="1" applyFont="1" applyFill="1" applyAlignment="1">
      <alignment horizontal="center" wrapText="1"/>
    </xf>
    <xf numFmtId="0" fontId="1" fillId="0" borderId="0" xfId="0" applyFont="1" applyFill="1"/>
    <xf numFmtId="49" fontId="2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37" fontId="0" fillId="0" borderId="0" xfId="0" applyNumberFormat="1" applyFill="1" applyAlignment="1">
      <alignment horizontal="center"/>
    </xf>
    <xf numFmtId="165" fontId="0" fillId="0" borderId="0" xfId="2" applyNumberFormat="1" applyFont="1" applyFill="1"/>
    <xf numFmtId="165" fontId="4" fillId="0" borderId="0" xfId="2" applyNumberFormat="1" applyFont="1" applyFill="1"/>
    <xf numFmtId="1" fontId="4" fillId="0" borderId="0" xfId="2" applyNumberFormat="1" applyFont="1" applyFill="1" applyAlignment="1">
      <alignment horizontal="center"/>
    </xf>
    <xf numFmtId="0" fontId="0" fillId="0" borderId="4" xfId="0" applyNumberFormat="1" applyFill="1" applyBorder="1" applyAlignment="1">
      <alignment horizontal="center"/>
    </xf>
    <xf numFmtId="165" fontId="4" fillId="0" borderId="0" xfId="2" applyNumberFormat="1" applyFont="1" applyFill="1" applyAlignment="1">
      <alignment horizontal="center"/>
    </xf>
    <xf numFmtId="165" fontId="3" fillId="0" borderId="2" xfId="0" applyNumberFormat="1" applyFont="1" applyFill="1" applyBorder="1"/>
    <xf numFmtId="0" fontId="1" fillId="0" borderId="0" xfId="0" applyFont="1"/>
    <xf numFmtId="39" fontId="0" fillId="0" borderId="0" xfId="0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39" fontId="3" fillId="0" borderId="3" xfId="0" applyNumberFormat="1" applyFont="1" applyBorder="1"/>
    <xf numFmtId="39" fontId="4" fillId="0" borderId="0" xfId="0" applyNumberFormat="1" applyFont="1" applyAlignment="1">
      <alignment horizontal="center"/>
    </xf>
    <xf numFmtId="167" fontId="0" fillId="0" borderId="0" xfId="1" applyNumberFormat="1" applyFont="1" applyFill="1"/>
    <xf numFmtId="165" fontId="0" fillId="0" borderId="0" xfId="2" applyNumberFormat="1" applyFont="1" applyFill="1" applyAlignment="1">
      <alignment horizontal="center"/>
    </xf>
    <xf numFmtId="7" fontId="1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43" fontId="0" fillId="0" borderId="0" xfId="0" applyNumberFormat="1" applyFill="1"/>
    <xf numFmtId="49" fontId="3" fillId="0" borderId="0" xfId="0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left"/>
    </xf>
    <xf numFmtId="49" fontId="4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/>
    <xf numFmtId="2" fontId="3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/>
    <xf numFmtId="49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 wrapText="1"/>
    </xf>
    <xf numFmtId="44" fontId="0" fillId="0" borderId="0" xfId="0" applyNumberFormat="1" applyFill="1"/>
    <xf numFmtId="0" fontId="10" fillId="0" borderId="0" xfId="0" applyFont="1" applyFill="1" applyAlignment="1">
      <alignment horizontal="left" vertical="center" indent="4"/>
    </xf>
    <xf numFmtId="0" fontId="0" fillId="0" borderId="0" xfId="0" applyFill="1" applyBorder="1"/>
    <xf numFmtId="165" fontId="0" fillId="0" borderId="0" xfId="0" applyNumberFormat="1" applyFill="1"/>
    <xf numFmtId="165" fontId="3" fillId="0" borderId="0" xfId="0" applyNumberFormat="1" applyFont="1" applyFill="1" applyBorder="1"/>
  </cellXfs>
  <cellStyles count="13">
    <cellStyle name="Comma" xfId="1" builtinId="3"/>
    <cellStyle name="Comma 2" xfId="11" xr:uid="{00000000-0005-0000-0000-000001000000}"/>
    <cellStyle name="Currency" xfId="2" builtinId="4"/>
    <cellStyle name="Currency 2" xfId="12" xr:uid="{00000000-0005-0000-0000-000003000000}"/>
    <cellStyle name="Normal" xfId="0" builtinId="0"/>
    <cellStyle name="Normal 2" xfId="3" xr:uid="{00000000-0005-0000-0000-000005000000}"/>
    <cellStyle name="Normal 3" xfId="4" xr:uid="{00000000-0005-0000-0000-000006000000}"/>
    <cellStyle name="PSChar" xfId="5" xr:uid="{00000000-0005-0000-0000-000007000000}"/>
    <cellStyle name="PSDate" xfId="6" xr:uid="{00000000-0005-0000-0000-000008000000}"/>
    <cellStyle name="PSDec" xfId="7" xr:uid="{00000000-0005-0000-0000-000009000000}"/>
    <cellStyle name="PSHeading" xfId="8" xr:uid="{00000000-0005-0000-0000-00000A000000}"/>
    <cellStyle name="PSInt" xfId="9" xr:uid="{00000000-0005-0000-0000-00000B000000}"/>
    <cellStyle name="PSSpacer" xfId="10" xr:uid="{00000000-0005-0000-0000-00000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3"/>
  <sheetViews>
    <sheetView tabSelected="1" zoomScaleNormal="100" workbookViewId="0">
      <pane ySplit="7" topLeftCell="A8" activePane="bottomLeft" state="frozen"/>
      <selection pane="bottomLeft" activeCell="W15" sqref="W15"/>
    </sheetView>
  </sheetViews>
  <sheetFormatPr defaultRowHeight="12.75" x14ac:dyDescent="0.2"/>
  <cols>
    <col min="1" max="1" width="6.7109375" style="44" bestFit="1" customWidth="1"/>
    <col min="2" max="2" width="2.28515625" style="58" customWidth="1"/>
    <col min="3" max="3" width="34.42578125" style="58" bestFit="1" customWidth="1"/>
    <col min="4" max="4" width="2.28515625" style="58" customWidth="1"/>
    <col min="5" max="5" width="10.140625" style="58" bestFit="1" customWidth="1"/>
    <col min="6" max="6" width="2.28515625" style="58" customWidth="1"/>
    <col min="7" max="7" width="11.28515625" style="58" customWidth="1"/>
    <col min="8" max="8" width="2.28515625" style="58" customWidth="1"/>
    <col min="9" max="9" width="12.28515625" style="58" bestFit="1" customWidth="1"/>
    <col min="10" max="10" width="2.28515625" style="58" customWidth="1"/>
    <col min="11" max="11" width="11.7109375" style="58" customWidth="1"/>
    <col min="12" max="12" width="2.28515625" style="58" hidden="1" customWidth="1"/>
    <col min="13" max="17" width="0" style="58" hidden="1" customWidth="1"/>
    <col min="18" max="18" width="1.28515625" style="58" customWidth="1"/>
    <col min="19" max="19" width="2.42578125" style="58" customWidth="1"/>
    <col min="20" max="20" width="11.42578125" style="58" customWidth="1"/>
    <col min="21" max="21" width="9.140625" style="58"/>
    <col min="22" max="22" width="10.140625" style="58" bestFit="1" customWidth="1"/>
    <col min="23" max="16384" width="9.140625" style="58"/>
  </cols>
  <sheetData>
    <row r="1" spans="1:22" x14ac:dyDescent="0.2">
      <c r="A1" s="83" t="s">
        <v>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2" x14ac:dyDescent="0.2">
      <c r="A2" s="83" t="s">
        <v>45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2" x14ac:dyDescent="0.2">
      <c r="A3" s="83" t="s">
        <v>179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6" spans="1:22" ht="51" x14ac:dyDescent="0.2">
      <c r="A6" s="60" t="s">
        <v>17</v>
      </c>
      <c r="B6" s="61"/>
      <c r="C6" s="62" t="s">
        <v>13</v>
      </c>
      <c r="D6" s="61"/>
      <c r="E6" s="62" t="s">
        <v>2</v>
      </c>
      <c r="F6" s="61"/>
      <c r="G6" s="60" t="s">
        <v>36</v>
      </c>
      <c r="H6" s="63"/>
      <c r="I6" s="60" t="s">
        <v>18</v>
      </c>
      <c r="J6" s="63"/>
      <c r="K6" s="93" t="s">
        <v>187</v>
      </c>
      <c r="L6" s="63"/>
      <c r="T6" s="64" t="s">
        <v>28</v>
      </c>
    </row>
    <row r="7" spans="1:22" x14ac:dyDescent="0.2">
      <c r="A7" s="65">
        <v>-1</v>
      </c>
      <c r="B7" s="44"/>
      <c r="C7" s="65">
        <f>+A7-1</f>
        <v>-2</v>
      </c>
      <c r="D7" s="44"/>
      <c r="E7" s="65">
        <f>+C7-1</f>
        <v>-3</v>
      </c>
      <c r="F7" s="44"/>
      <c r="G7" s="65">
        <f>+E7-1</f>
        <v>-4</v>
      </c>
      <c r="H7" s="44"/>
      <c r="I7" s="65">
        <f>+G7-1</f>
        <v>-5</v>
      </c>
      <c r="J7" s="44"/>
      <c r="K7" s="65">
        <f>+I7-1</f>
        <v>-6</v>
      </c>
      <c r="L7" s="44"/>
      <c r="T7" s="65">
        <f>K7-1</f>
        <v>-7</v>
      </c>
    </row>
    <row r="9" spans="1:22" x14ac:dyDescent="0.2">
      <c r="A9" s="44">
        <v>1</v>
      </c>
      <c r="C9" s="59" t="s">
        <v>20</v>
      </c>
      <c r="E9" s="70" t="s">
        <v>38</v>
      </c>
      <c r="F9" s="66"/>
      <c r="G9" s="70" t="s">
        <v>38</v>
      </c>
      <c r="H9" s="66"/>
      <c r="I9" s="70" t="s">
        <v>38</v>
      </c>
      <c r="J9" s="66"/>
      <c r="K9" s="66">
        <v>0</v>
      </c>
      <c r="T9" s="66">
        <v>0</v>
      </c>
    </row>
    <row r="10" spans="1:22" x14ac:dyDescent="0.2">
      <c r="C10" s="59"/>
      <c r="E10" s="66"/>
      <c r="F10" s="66"/>
      <c r="G10" s="66"/>
      <c r="H10" s="66"/>
      <c r="I10" s="66"/>
      <c r="J10" s="66"/>
      <c r="K10" s="66"/>
    </row>
    <row r="11" spans="1:22" x14ac:dyDescent="0.2">
      <c r="A11" s="44">
        <v>2</v>
      </c>
      <c r="C11" s="59" t="s">
        <v>19</v>
      </c>
      <c r="E11" s="70" t="s">
        <v>38</v>
      </c>
      <c r="F11" s="66"/>
      <c r="G11" s="70" t="s">
        <v>38</v>
      </c>
      <c r="H11" s="66"/>
      <c r="I11" s="70" t="s">
        <v>38</v>
      </c>
      <c r="J11" s="66"/>
      <c r="K11" s="66">
        <v>0</v>
      </c>
      <c r="T11" s="66">
        <v>0</v>
      </c>
    </row>
    <row r="12" spans="1:22" x14ac:dyDescent="0.2">
      <c r="C12" s="59"/>
      <c r="E12" s="66"/>
      <c r="F12" s="66"/>
      <c r="G12" s="66"/>
      <c r="H12" s="66"/>
      <c r="I12" s="66"/>
      <c r="J12" s="66"/>
      <c r="K12" s="66"/>
    </row>
    <row r="13" spans="1:22" x14ac:dyDescent="0.2">
      <c r="A13" s="44">
        <v>3</v>
      </c>
      <c r="C13" s="59" t="s">
        <v>14</v>
      </c>
      <c r="E13" s="77"/>
      <c r="F13" s="66"/>
      <c r="G13" s="66"/>
      <c r="H13" s="66"/>
      <c r="I13" s="67">
        <v>509000</v>
      </c>
      <c r="J13" s="66"/>
      <c r="K13" s="66"/>
      <c r="T13" s="66"/>
    </row>
    <row r="14" spans="1:22" x14ac:dyDescent="0.2">
      <c r="A14" s="44">
        <v>4</v>
      </c>
      <c r="C14" s="61" t="s">
        <v>134</v>
      </c>
      <c r="E14" s="77">
        <f>'Stites &amp; Harbison'!H33</f>
        <v>274.59999999999997</v>
      </c>
      <c r="F14" s="78"/>
      <c r="G14" s="70">
        <f>'Stites &amp; Harbison'!J33/'Stites &amp; Harbison'!H33</f>
        <v>290.74107793153684</v>
      </c>
      <c r="H14" s="66"/>
      <c r="I14" s="67"/>
      <c r="J14" s="66"/>
      <c r="K14" s="66">
        <f>SUM(Summary!I8:I14)</f>
        <v>120702.76000000001</v>
      </c>
      <c r="T14" s="66">
        <f>Summary!I8</f>
        <v>1601</v>
      </c>
    </row>
    <row r="15" spans="1:22" x14ac:dyDescent="0.2">
      <c r="A15" s="44">
        <v>5</v>
      </c>
      <c r="C15" s="61" t="s">
        <v>135</v>
      </c>
      <c r="E15" s="77">
        <f>'K&amp;L Gates LLP'!H18</f>
        <v>127.9</v>
      </c>
      <c r="F15" s="78"/>
      <c r="G15" s="70">
        <f>'K&amp;L Gates LLP'!J18/'K&amp;L Gates LLP'!H18</f>
        <v>500</v>
      </c>
      <c r="H15" s="66"/>
      <c r="I15" s="67"/>
      <c r="J15" s="66"/>
      <c r="K15" s="66">
        <f>SUM(Summary!I15:I18)</f>
        <v>64512.33</v>
      </c>
      <c r="T15" s="66">
        <v>0</v>
      </c>
    </row>
    <row r="16" spans="1:22" x14ac:dyDescent="0.2">
      <c r="E16" s="66"/>
      <c r="F16" s="66"/>
      <c r="G16" s="66"/>
      <c r="H16" s="66"/>
      <c r="I16" s="66"/>
      <c r="J16" s="66"/>
      <c r="K16" s="66"/>
      <c r="T16" s="66"/>
      <c r="V16" s="94"/>
    </row>
    <row r="17" spans="1:24" x14ac:dyDescent="0.2">
      <c r="A17" s="44">
        <v>6</v>
      </c>
      <c r="C17" s="59" t="s">
        <v>21</v>
      </c>
      <c r="E17" s="77"/>
      <c r="F17" s="78"/>
      <c r="G17" s="70"/>
      <c r="H17" s="66"/>
      <c r="I17" s="67">
        <v>307000</v>
      </c>
      <c r="J17" s="66"/>
      <c r="K17" s="66"/>
      <c r="T17" s="66"/>
    </row>
    <row r="18" spans="1:24" x14ac:dyDescent="0.2">
      <c r="A18" s="44">
        <v>7</v>
      </c>
      <c r="C18" s="61" t="s">
        <v>96</v>
      </c>
      <c r="E18" s="77">
        <f>'Concentric Energy Advisors'!H33</f>
        <v>144</v>
      </c>
      <c r="F18" s="78"/>
      <c r="G18" s="70">
        <f>'Concentric Energy Advisors'!J33/'Concentric Energy Advisors'!H33</f>
        <v>505.52083333333331</v>
      </c>
      <c r="H18" s="66"/>
      <c r="I18" s="67"/>
      <c r="J18" s="66"/>
      <c r="K18" s="66">
        <f>SUM(Summary!I20:I26)</f>
        <v>72795</v>
      </c>
      <c r="T18" s="66">
        <f>Summary!I20+Summary!I21</f>
        <v>2380</v>
      </c>
    </row>
    <row r="19" spans="1:24" x14ac:dyDescent="0.2">
      <c r="A19" s="44">
        <v>8</v>
      </c>
      <c r="C19" s="61" t="s">
        <v>97</v>
      </c>
      <c r="E19" s="84" t="s">
        <v>124</v>
      </c>
      <c r="F19" s="84"/>
      <c r="G19" s="84"/>
      <c r="H19" s="66"/>
      <c r="I19" s="67"/>
      <c r="J19" s="66"/>
      <c r="K19" s="66">
        <f>Summary!I28+Summary!I29</f>
        <v>9000</v>
      </c>
      <c r="T19" s="66">
        <f>Summary!I28</f>
        <v>6000</v>
      </c>
    </row>
    <row r="20" spans="1:24" x14ac:dyDescent="0.2">
      <c r="A20" s="44">
        <v>9</v>
      </c>
      <c r="C20" s="61" t="s">
        <v>98</v>
      </c>
      <c r="E20" s="77">
        <f>'Gannett Fleming'!H39</f>
        <v>245.5</v>
      </c>
      <c r="F20" s="66"/>
      <c r="G20" s="70">
        <f>'Gannett Fleming'!J39/'Gannett Fleming'!H39</f>
        <v>192.17922606924643</v>
      </c>
      <c r="H20" s="66"/>
      <c r="I20" s="67"/>
      <c r="J20" s="66"/>
      <c r="K20" s="66">
        <f>SUM(Summary!I31:I36)</f>
        <v>49915.55</v>
      </c>
      <c r="T20" s="66">
        <f>Summary!I31+Summary!I32+Summary!I33+Summary!I34</f>
        <v>38505</v>
      </c>
    </row>
    <row r="21" spans="1:24" x14ac:dyDescent="0.2">
      <c r="A21" s="44">
        <v>10</v>
      </c>
      <c r="C21" s="61" t="s">
        <v>99</v>
      </c>
      <c r="E21" s="77">
        <f>'Scott Madden'!H13</f>
        <v>24.25</v>
      </c>
      <c r="F21" s="78"/>
      <c r="G21" s="78">
        <f>'Scott Madden'!J13/'Scott Madden'!H13</f>
        <v>250.9278350515464</v>
      </c>
      <c r="H21" s="66"/>
      <c r="I21" s="66"/>
      <c r="J21" s="66"/>
      <c r="K21" s="66">
        <f>Summary!I38</f>
        <v>6085</v>
      </c>
      <c r="T21" s="66">
        <f>Summary!I38</f>
        <v>6085</v>
      </c>
    </row>
    <row r="22" spans="1:24" x14ac:dyDescent="0.2">
      <c r="A22" s="44">
        <v>11</v>
      </c>
      <c r="C22" s="61" t="s">
        <v>150</v>
      </c>
      <c r="E22" s="77">
        <f>'Financial Concepts'!H13</f>
        <v>25</v>
      </c>
      <c r="F22" s="78"/>
      <c r="G22" s="78">
        <f>'Financial Concepts'!J13/'Financial Concepts'!H13</f>
        <v>402</v>
      </c>
      <c r="H22" s="66"/>
      <c r="I22" s="66"/>
      <c r="J22" s="66"/>
      <c r="K22" s="66">
        <f>Summary!I40</f>
        <v>10050</v>
      </c>
      <c r="T22" s="66">
        <v>0</v>
      </c>
    </row>
    <row r="23" spans="1:24" x14ac:dyDescent="0.2">
      <c r="C23" s="61"/>
      <c r="E23" s="78"/>
      <c r="F23" s="78"/>
      <c r="G23" s="78"/>
      <c r="H23" s="66"/>
      <c r="I23" s="66"/>
      <c r="J23" s="66"/>
    </row>
    <row r="24" spans="1:24" x14ac:dyDescent="0.2">
      <c r="A24" s="68">
        <v>12</v>
      </c>
      <c r="C24" s="59" t="s">
        <v>22</v>
      </c>
      <c r="E24" s="70" t="s">
        <v>38</v>
      </c>
      <c r="F24" s="78"/>
      <c r="G24" s="70" t="s">
        <v>38</v>
      </c>
      <c r="H24" s="66"/>
      <c r="I24" s="67">
        <v>170000</v>
      </c>
      <c r="J24" s="66"/>
      <c r="K24" s="66">
        <f>Summary!I56</f>
        <v>143735.01</v>
      </c>
      <c r="T24" s="66">
        <v>0</v>
      </c>
    </row>
    <row r="25" spans="1:24" x14ac:dyDescent="0.2">
      <c r="A25" s="68">
        <v>13</v>
      </c>
      <c r="C25" s="61" t="s">
        <v>186</v>
      </c>
      <c r="E25" s="70"/>
      <c r="F25" s="78"/>
      <c r="G25" s="70"/>
      <c r="H25" s="66"/>
      <c r="I25" s="67"/>
      <c r="J25" s="66"/>
      <c r="K25" s="66"/>
      <c r="T25" s="66"/>
    </row>
    <row r="26" spans="1:24" ht="15" x14ac:dyDescent="0.2">
      <c r="E26" s="66"/>
      <c r="F26" s="66"/>
      <c r="G26" s="66"/>
      <c r="H26" s="66"/>
      <c r="I26" s="66"/>
      <c r="J26" s="66"/>
      <c r="K26" s="66"/>
      <c r="T26" s="66"/>
      <c r="X26" s="95"/>
    </row>
    <row r="27" spans="1:24" ht="15" x14ac:dyDescent="0.2">
      <c r="A27" s="44">
        <v>14</v>
      </c>
      <c r="C27" s="59" t="s">
        <v>23</v>
      </c>
      <c r="E27" s="66"/>
      <c r="F27" s="66"/>
      <c r="G27" s="66"/>
      <c r="H27" s="66"/>
      <c r="I27" s="67">
        <v>20000</v>
      </c>
      <c r="J27" s="66"/>
      <c r="K27" s="66"/>
      <c r="T27" s="66"/>
      <c r="X27" s="95"/>
    </row>
    <row r="28" spans="1:24" ht="15" x14ac:dyDescent="0.2">
      <c r="A28" s="44">
        <v>15</v>
      </c>
      <c r="C28" s="30" t="s">
        <v>24</v>
      </c>
      <c r="E28" s="66"/>
      <c r="F28" s="66"/>
      <c r="G28" s="66"/>
      <c r="H28" s="66"/>
      <c r="I28" s="66"/>
      <c r="J28" s="66"/>
      <c r="K28" s="66">
        <f>SUM(Summary!I42:I54)</f>
        <v>3427.3900000000003</v>
      </c>
      <c r="T28" s="66">
        <f>SUM(Summary!I42:I44)</f>
        <v>1291.55</v>
      </c>
      <c r="X28" s="95"/>
    </row>
    <row r="29" spans="1:24" ht="15" x14ac:dyDescent="0.2">
      <c r="J29" s="96"/>
      <c r="V29" s="97"/>
      <c r="W29" s="97"/>
      <c r="X29" s="95"/>
    </row>
    <row r="30" spans="1:24" ht="15.75" thickBot="1" x14ac:dyDescent="0.25">
      <c r="A30" s="44">
        <v>15</v>
      </c>
      <c r="C30" s="59" t="s">
        <v>15</v>
      </c>
      <c r="I30" s="71">
        <f>SUM(I13:I29)</f>
        <v>1006000</v>
      </c>
      <c r="J30" s="98">
        <f t="shared" ref="J30:S30" si="0">SUM(J13:J29)</f>
        <v>0</v>
      </c>
      <c r="K30" s="71">
        <f>SUM(K13:K29)</f>
        <v>480223.04000000004</v>
      </c>
      <c r="L30" s="71">
        <f t="shared" si="0"/>
        <v>0</v>
      </c>
      <c r="M30" s="71">
        <f t="shared" si="0"/>
        <v>0</v>
      </c>
      <c r="N30" s="71">
        <f t="shared" si="0"/>
        <v>0</v>
      </c>
      <c r="O30" s="71">
        <f t="shared" si="0"/>
        <v>0</v>
      </c>
      <c r="P30" s="71">
        <f t="shared" si="0"/>
        <v>0</v>
      </c>
      <c r="Q30" s="71">
        <f t="shared" si="0"/>
        <v>0</v>
      </c>
      <c r="R30" s="71">
        <f t="shared" si="0"/>
        <v>0</v>
      </c>
      <c r="S30" s="98">
        <f t="shared" si="0"/>
        <v>0</v>
      </c>
      <c r="T30" s="71">
        <f>SUM(T13:T29)</f>
        <v>55862.55</v>
      </c>
      <c r="X30" s="95"/>
    </row>
    <row r="31" spans="1:24" ht="15" x14ac:dyDescent="0.2">
      <c r="J31" s="96"/>
      <c r="S31" s="96"/>
      <c r="X31" s="95"/>
    </row>
    <row r="32" spans="1:24" x14ac:dyDescent="0.2">
      <c r="I32" s="94"/>
      <c r="T32" s="97"/>
    </row>
    <row r="33" spans="9:9" x14ac:dyDescent="0.2">
      <c r="I33" s="94"/>
    </row>
  </sheetData>
  <mergeCells count="4">
    <mergeCell ref="A1:T1"/>
    <mergeCell ref="A2:T2"/>
    <mergeCell ref="A3:T3"/>
    <mergeCell ref="E19:G19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7"/>
  <sheetViews>
    <sheetView zoomScale="120" zoomScaleNormal="120" zoomScaleSheetLayoutView="100" workbookViewId="0">
      <pane xSplit="4" ySplit="7" topLeftCell="E14" activePane="bottomRight" state="frozen"/>
      <selection pane="topRight" activeCell="G1" sqref="G1"/>
      <selection pane="bottomLeft" activeCell="A10" sqref="A10"/>
      <selection pane="bottomRight" activeCell="M14" sqref="M14"/>
    </sheetView>
  </sheetViews>
  <sheetFormatPr defaultColWidth="9.140625" defaultRowHeight="12.75" x14ac:dyDescent="0.2"/>
  <cols>
    <col min="1" max="1" width="6.42578125" style="43" customWidth="1"/>
    <col min="2" max="2" width="2.28515625" style="30" customWidth="1"/>
    <col min="3" max="3" width="46.42578125" style="18" customWidth="1"/>
    <col min="4" max="4" width="11.85546875" style="43" customWidth="1"/>
    <col min="5" max="5" width="13.7109375" style="43" customWidth="1"/>
    <col min="6" max="6" width="12.42578125" style="52" customWidth="1"/>
    <col min="7" max="7" width="13.42578125" style="43" customWidth="1"/>
    <col min="8" max="8" width="25.7109375" style="57" customWidth="1"/>
    <col min="9" max="9" width="12.42578125" style="30" customWidth="1"/>
    <col min="10" max="10" width="4.28515625" style="30" customWidth="1"/>
    <col min="11" max="11" width="30.5703125" style="30" customWidth="1"/>
    <col min="12" max="12" width="2.28515625" style="58" customWidth="1"/>
    <col min="13" max="13" width="15.7109375" style="58" customWidth="1"/>
    <col min="14" max="14" width="13.85546875" style="58" customWidth="1"/>
    <col min="15" max="15" width="9.140625" style="58"/>
    <col min="16" max="16" width="18.28515625" style="58" customWidth="1"/>
    <col min="17" max="17" width="14" style="58" customWidth="1"/>
    <col min="18" max="16384" width="9.140625" style="58"/>
  </cols>
  <sheetData>
    <row r="1" spans="1:13" x14ac:dyDescent="0.2">
      <c r="A1" s="83" t="s">
        <v>7</v>
      </c>
      <c r="B1" s="83"/>
      <c r="C1" s="83"/>
      <c r="D1" s="83"/>
      <c r="E1" s="83"/>
      <c r="F1" s="83"/>
      <c r="G1" s="83"/>
      <c r="H1" s="83"/>
      <c r="I1" s="83"/>
      <c r="J1" s="85"/>
      <c r="K1" s="85"/>
    </row>
    <row r="2" spans="1:13" x14ac:dyDescent="0.2">
      <c r="A2" s="83" t="str">
        <f>'KPSC 1-39'!A2</f>
        <v>KPSC Case No. 2023-00159</v>
      </c>
      <c r="B2" s="86"/>
      <c r="C2" s="86"/>
      <c r="D2" s="86"/>
      <c r="E2" s="86"/>
      <c r="F2" s="86"/>
      <c r="G2" s="86"/>
      <c r="H2" s="86"/>
      <c r="I2" s="86"/>
      <c r="J2" s="87"/>
      <c r="K2" s="87"/>
    </row>
    <row r="3" spans="1:13" x14ac:dyDescent="0.2">
      <c r="A3" s="88" t="str">
        <f>'KPSC 1-39'!A3</f>
        <v>Expenses As of August 31, 2023</v>
      </c>
      <c r="B3" s="88"/>
      <c r="C3" s="88"/>
      <c r="D3" s="88"/>
      <c r="E3" s="88"/>
      <c r="F3" s="88"/>
      <c r="G3" s="88"/>
      <c r="H3" s="88"/>
      <c r="I3" s="88"/>
      <c r="J3" s="89"/>
      <c r="K3" s="89"/>
    </row>
    <row r="4" spans="1:13" x14ac:dyDescent="0.2">
      <c r="A4" s="34"/>
      <c r="B4" s="35"/>
      <c r="C4" s="36"/>
      <c r="D4" s="34"/>
      <c r="E4" s="34"/>
      <c r="F4" s="37"/>
      <c r="G4" s="34"/>
      <c r="H4" s="38"/>
      <c r="I4" s="35"/>
      <c r="J4" s="35"/>
      <c r="K4" s="35"/>
    </row>
    <row r="5" spans="1:13" s="59" customFormat="1" ht="25.5" x14ac:dyDescent="0.2">
      <c r="A5" s="39" t="s">
        <v>31</v>
      </c>
      <c r="B5" s="35"/>
      <c r="C5" s="40" t="s">
        <v>10</v>
      </c>
      <c r="D5" s="40" t="s">
        <v>11</v>
      </c>
      <c r="E5" s="39" t="s">
        <v>32</v>
      </c>
      <c r="F5" s="39" t="s">
        <v>33</v>
      </c>
      <c r="G5" s="39" t="s">
        <v>34</v>
      </c>
      <c r="H5" s="39" t="s">
        <v>35</v>
      </c>
      <c r="I5" s="40" t="s">
        <v>12</v>
      </c>
      <c r="J5" s="35"/>
      <c r="K5" s="41" t="s">
        <v>13</v>
      </c>
    </row>
    <row r="6" spans="1:13" s="44" customFormat="1" x14ac:dyDescent="0.2">
      <c r="A6" s="42">
        <v>-1</v>
      </c>
      <c r="B6" s="43"/>
      <c r="C6" s="42">
        <f>+A6-1</f>
        <v>-2</v>
      </c>
      <c r="D6" s="42">
        <f t="shared" ref="D6:I6" si="0">+C6-1</f>
        <v>-3</v>
      </c>
      <c r="E6" s="42">
        <f t="shared" si="0"/>
        <v>-4</v>
      </c>
      <c r="F6" s="42">
        <f t="shared" si="0"/>
        <v>-5</v>
      </c>
      <c r="G6" s="42">
        <f t="shared" si="0"/>
        <v>-6</v>
      </c>
      <c r="H6" s="42">
        <f t="shared" si="0"/>
        <v>-7</v>
      </c>
      <c r="I6" s="42">
        <f t="shared" si="0"/>
        <v>-8</v>
      </c>
      <c r="J6" s="43"/>
      <c r="K6" s="42">
        <f>+I6-1</f>
        <v>-9</v>
      </c>
    </row>
    <row r="7" spans="1:13" x14ac:dyDescent="0.2">
      <c r="A7" s="45"/>
      <c r="B7" s="35"/>
      <c r="C7" s="39"/>
      <c r="D7" s="45"/>
      <c r="E7" s="45"/>
      <c r="F7" s="37"/>
      <c r="G7" s="45"/>
      <c r="H7" s="46"/>
      <c r="I7" s="45"/>
      <c r="J7" s="35"/>
      <c r="K7" s="35"/>
    </row>
    <row r="8" spans="1:13" x14ac:dyDescent="0.2">
      <c r="A8" s="47">
        <v>1</v>
      </c>
      <c r="B8" s="25"/>
      <c r="C8" s="48" t="s">
        <v>25</v>
      </c>
      <c r="D8" s="31">
        <v>45015</v>
      </c>
      <c r="E8" s="32" t="s">
        <v>26</v>
      </c>
      <c r="F8" s="32" t="s">
        <v>46</v>
      </c>
      <c r="G8" s="32" t="s">
        <v>27</v>
      </c>
      <c r="H8" s="32" t="s">
        <v>49</v>
      </c>
      <c r="I8" s="49">
        <v>1601</v>
      </c>
      <c r="J8" s="24"/>
      <c r="K8" s="23" t="s">
        <v>14</v>
      </c>
    </row>
    <row r="9" spans="1:13" x14ac:dyDescent="0.2">
      <c r="A9" s="47">
        <v>2</v>
      </c>
      <c r="B9" s="25"/>
      <c r="C9" s="48" t="s">
        <v>25</v>
      </c>
      <c r="D9" s="31">
        <v>45033</v>
      </c>
      <c r="E9" s="32" t="s">
        <v>26</v>
      </c>
      <c r="F9" s="32" t="s">
        <v>47</v>
      </c>
      <c r="G9" s="32" t="s">
        <v>27</v>
      </c>
      <c r="H9" s="32" t="s">
        <v>50</v>
      </c>
      <c r="I9" s="49">
        <v>4124</v>
      </c>
      <c r="J9" s="24"/>
      <c r="K9" s="23" t="s">
        <v>14</v>
      </c>
    </row>
    <row r="10" spans="1:13" x14ac:dyDescent="0.2">
      <c r="A10" s="47">
        <v>3</v>
      </c>
      <c r="B10" s="25"/>
      <c r="C10" s="48" t="s">
        <v>25</v>
      </c>
      <c r="D10" s="31">
        <v>45070</v>
      </c>
      <c r="E10" s="32" t="s">
        <v>26</v>
      </c>
      <c r="F10" s="32" t="s">
        <v>48</v>
      </c>
      <c r="G10" s="32" t="s">
        <v>27</v>
      </c>
      <c r="H10" s="32" t="s">
        <v>51</v>
      </c>
      <c r="I10" s="49">
        <v>10980</v>
      </c>
      <c r="J10" s="24"/>
      <c r="K10" s="23" t="s">
        <v>14</v>
      </c>
    </row>
    <row r="11" spans="1:13" x14ac:dyDescent="0.2">
      <c r="A11" s="47">
        <v>4</v>
      </c>
      <c r="B11" s="25"/>
      <c r="C11" s="48" t="s">
        <v>25</v>
      </c>
      <c r="D11" s="31">
        <v>45100</v>
      </c>
      <c r="E11" s="32" t="s">
        <v>26</v>
      </c>
      <c r="F11" s="32" t="s">
        <v>126</v>
      </c>
      <c r="G11" s="32" t="s">
        <v>27</v>
      </c>
      <c r="H11" s="32" t="s">
        <v>127</v>
      </c>
      <c r="I11" s="49">
        <v>22363.5</v>
      </c>
      <c r="J11" s="24"/>
      <c r="K11" s="23" t="s">
        <v>14</v>
      </c>
    </row>
    <row r="12" spans="1:13" x14ac:dyDescent="0.2">
      <c r="A12" s="47">
        <v>5</v>
      </c>
      <c r="B12" s="25"/>
      <c r="C12" s="48" t="s">
        <v>25</v>
      </c>
      <c r="D12" s="31">
        <v>45135</v>
      </c>
      <c r="E12" s="32" t="s">
        <v>26</v>
      </c>
      <c r="F12" s="32" t="s">
        <v>166</v>
      </c>
      <c r="G12" s="32" t="s">
        <v>27</v>
      </c>
      <c r="H12" s="32" t="s">
        <v>168</v>
      </c>
      <c r="I12" s="49">
        <v>35590.26</v>
      </c>
      <c r="J12" s="24"/>
      <c r="K12" s="23" t="s">
        <v>14</v>
      </c>
    </row>
    <row r="13" spans="1:13" x14ac:dyDescent="0.2">
      <c r="A13" s="47">
        <v>6</v>
      </c>
      <c r="B13" s="25"/>
      <c r="C13" s="48" t="s">
        <v>25</v>
      </c>
      <c r="D13" s="31">
        <v>45135</v>
      </c>
      <c r="E13" s="32" t="s">
        <v>26</v>
      </c>
      <c r="F13" s="32" t="s">
        <v>167</v>
      </c>
      <c r="G13" s="32" t="s">
        <v>27</v>
      </c>
      <c r="H13" s="32" t="s">
        <v>169</v>
      </c>
      <c r="I13" s="49">
        <v>40000</v>
      </c>
      <c r="J13" s="24"/>
      <c r="K13" s="23" t="s">
        <v>14</v>
      </c>
    </row>
    <row r="14" spans="1:13" x14ac:dyDescent="0.2">
      <c r="A14" s="47">
        <v>7</v>
      </c>
      <c r="B14" s="25"/>
      <c r="C14" s="48" t="s">
        <v>25</v>
      </c>
      <c r="D14" s="31">
        <v>45152</v>
      </c>
      <c r="E14" s="32" t="s">
        <v>26</v>
      </c>
      <c r="F14" s="32" t="s">
        <v>182</v>
      </c>
      <c r="G14" s="32" t="s">
        <v>27</v>
      </c>
      <c r="H14" s="32" t="s">
        <v>183</v>
      </c>
      <c r="I14" s="49">
        <v>6044</v>
      </c>
      <c r="J14" s="24"/>
      <c r="K14" s="23" t="s">
        <v>14</v>
      </c>
      <c r="M14" s="82"/>
    </row>
    <row r="15" spans="1:13" x14ac:dyDescent="0.2">
      <c r="A15" s="47">
        <v>8</v>
      </c>
      <c r="B15" s="25"/>
      <c r="C15" s="48" t="s">
        <v>138</v>
      </c>
      <c r="D15" s="31">
        <v>45084</v>
      </c>
      <c r="E15" s="32" t="s">
        <v>26</v>
      </c>
      <c r="F15" s="32" t="s">
        <v>139</v>
      </c>
      <c r="G15" s="32" t="s">
        <v>141</v>
      </c>
      <c r="H15" s="32" t="s">
        <v>142</v>
      </c>
      <c r="I15" s="49">
        <v>17800</v>
      </c>
      <c r="J15" s="24"/>
      <c r="K15" s="23" t="s">
        <v>14</v>
      </c>
    </row>
    <row r="16" spans="1:13" x14ac:dyDescent="0.2">
      <c r="A16" s="47">
        <v>9</v>
      </c>
      <c r="B16" s="25"/>
      <c r="C16" s="48" t="s">
        <v>138</v>
      </c>
      <c r="D16" s="31">
        <v>45100</v>
      </c>
      <c r="E16" s="32" t="s">
        <v>26</v>
      </c>
      <c r="F16" s="32" t="s">
        <v>140</v>
      </c>
      <c r="G16" s="32" t="s">
        <v>141</v>
      </c>
      <c r="H16" s="32" t="s">
        <v>143</v>
      </c>
      <c r="I16" s="49">
        <v>8350</v>
      </c>
      <c r="J16" s="24"/>
      <c r="K16" s="23" t="s">
        <v>14</v>
      </c>
    </row>
    <row r="17" spans="1:14" x14ac:dyDescent="0.2">
      <c r="A17" s="47">
        <v>10</v>
      </c>
      <c r="B17" s="25"/>
      <c r="C17" s="48" t="s">
        <v>138</v>
      </c>
      <c r="D17" s="31">
        <v>45128</v>
      </c>
      <c r="E17" s="32" t="s">
        <v>26</v>
      </c>
      <c r="F17" s="32" t="s">
        <v>170</v>
      </c>
      <c r="G17" s="32" t="s">
        <v>141</v>
      </c>
      <c r="H17" s="32" t="s">
        <v>171</v>
      </c>
      <c r="I17" s="49">
        <v>34600</v>
      </c>
      <c r="J17" s="24"/>
      <c r="K17" s="23" t="s">
        <v>14</v>
      </c>
    </row>
    <row r="18" spans="1:14" x14ac:dyDescent="0.2">
      <c r="A18" s="47">
        <v>11</v>
      </c>
      <c r="B18" s="25"/>
      <c r="C18" s="48" t="s">
        <v>138</v>
      </c>
      <c r="D18" s="31">
        <v>45169</v>
      </c>
      <c r="E18" s="32" t="s">
        <v>26</v>
      </c>
      <c r="F18" s="32" t="s">
        <v>184</v>
      </c>
      <c r="G18" s="32" t="s">
        <v>141</v>
      </c>
      <c r="H18" s="32" t="s">
        <v>185</v>
      </c>
      <c r="I18" s="49">
        <v>3762.33</v>
      </c>
      <c r="J18" s="24"/>
      <c r="K18" s="23" t="s">
        <v>14</v>
      </c>
      <c r="M18" s="82"/>
      <c r="N18" s="82"/>
    </row>
    <row r="19" spans="1:14" x14ac:dyDescent="0.2">
      <c r="A19" s="47"/>
      <c r="B19" s="25"/>
      <c r="C19" s="24"/>
      <c r="D19" s="26"/>
      <c r="E19" s="32"/>
      <c r="F19" s="50"/>
      <c r="G19" s="33"/>
      <c r="H19" s="27"/>
      <c r="I19" s="49"/>
      <c r="J19" s="23"/>
      <c r="K19" s="24"/>
    </row>
    <row r="20" spans="1:14" x14ac:dyDescent="0.2">
      <c r="A20" s="47">
        <v>12</v>
      </c>
      <c r="B20" s="25"/>
      <c r="C20" s="24" t="s">
        <v>58</v>
      </c>
      <c r="D20" s="26">
        <v>44852</v>
      </c>
      <c r="E20" s="32" t="s">
        <v>26</v>
      </c>
      <c r="F20" s="50" t="s">
        <v>59</v>
      </c>
      <c r="G20" s="33" t="s">
        <v>60</v>
      </c>
      <c r="H20" s="27" t="s">
        <v>65</v>
      </c>
      <c r="I20" s="49">
        <v>1020</v>
      </c>
      <c r="J20" s="23"/>
      <c r="K20" s="24" t="s">
        <v>92</v>
      </c>
    </row>
    <row r="21" spans="1:14" x14ac:dyDescent="0.2">
      <c r="A21" s="47">
        <f>A20+1</f>
        <v>13</v>
      </c>
      <c r="B21" s="25"/>
      <c r="C21" s="24" t="s">
        <v>58</v>
      </c>
      <c r="D21" s="26">
        <v>44949</v>
      </c>
      <c r="E21" s="32" t="s">
        <v>26</v>
      </c>
      <c r="F21" s="50" t="s">
        <v>66</v>
      </c>
      <c r="G21" s="33" t="s">
        <v>60</v>
      </c>
      <c r="H21" s="27" t="s">
        <v>61</v>
      </c>
      <c r="I21" s="49">
        <v>1360</v>
      </c>
      <c r="J21" s="23"/>
      <c r="K21" s="24" t="s">
        <v>92</v>
      </c>
    </row>
    <row r="22" spans="1:14" x14ac:dyDescent="0.2">
      <c r="A22" s="47">
        <f t="shared" ref="A22:A26" si="1">A21+1</f>
        <v>14</v>
      </c>
      <c r="B22" s="25"/>
      <c r="C22" s="24" t="s">
        <v>58</v>
      </c>
      <c r="D22" s="26">
        <v>45019</v>
      </c>
      <c r="E22" s="32" t="s">
        <v>26</v>
      </c>
      <c r="F22" s="50" t="s">
        <v>67</v>
      </c>
      <c r="G22" s="33" t="s">
        <v>60</v>
      </c>
      <c r="H22" s="27" t="s">
        <v>62</v>
      </c>
      <c r="I22" s="49">
        <v>9690</v>
      </c>
      <c r="J22" s="23"/>
      <c r="K22" s="24" t="s">
        <v>92</v>
      </c>
    </row>
    <row r="23" spans="1:14" x14ac:dyDescent="0.2">
      <c r="A23" s="47">
        <f t="shared" si="1"/>
        <v>15</v>
      </c>
      <c r="B23" s="25"/>
      <c r="C23" s="24" t="s">
        <v>58</v>
      </c>
      <c r="D23" s="26">
        <v>45048</v>
      </c>
      <c r="E23" s="32" t="s">
        <v>26</v>
      </c>
      <c r="F23" s="50" t="s">
        <v>69</v>
      </c>
      <c r="G23" s="33" t="s">
        <v>60</v>
      </c>
      <c r="H23" s="27" t="s">
        <v>64</v>
      </c>
      <c r="I23" s="49">
        <v>26445</v>
      </c>
      <c r="J23" s="23"/>
      <c r="K23" s="24" t="s">
        <v>92</v>
      </c>
    </row>
    <row r="24" spans="1:14" x14ac:dyDescent="0.2">
      <c r="A24" s="47">
        <f t="shared" si="1"/>
        <v>16</v>
      </c>
      <c r="B24" s="25"/>
      <c r="C24" s="24" t="s">
        <v>58</v>
      </c>
      <c r="D24" s="26">
        <v>45068</v>
      </c>
      <c r="E24" s="32" t="s">
        <v>26</v>
      </c>
      <c r="F24" s="50" t="s">
        <v>68</v>
      </c>
      <c r="G24" s="33" t="s">
        <v>60</v>
      </c>
      <c r="H24" s="27" t="s">
        <v>63</v>
      </c>
      <c r="I24" s="49">
        <v>12835</v>
      </c>
      <c r="J24" s="23"/>
      <c r="K24" s="24" t="s">
        <v>92</v>
      </c>
    </row>
    <row r="25" spans="1:14" x14ac:dyDescent="0.2">
      <c r="A25" s="47">
        <f t="shared" si="1"/>
        <v>17</v>
      </c>
      <c r="B25" s="25"/>
      <c r="C25" s="24" t="s">
        <v>58</v>
      </c>
      <c r="D25" s="26">
        <v>45093</v>
      </c>
      <c r="E25" s="32" t="s">
        <v>26</v>
      </c>
      <c r="F25" s="50" t="s">
        <v>130</v>
      </c>
      <c r="G25" s="33" t="s">
        <v>60</v>
      </c>
      <c r="H25" s="27" t="s">
        <v>131</v>
      </c>
      <c r="I25" s="49">
        <v>11590</v>
      </c>
      <c r="J25" s="23"/>
      <c r="K25" s="24" t="s">
        <v>92</v>
      </c>
    </row>
    <row r="26" spans="1:14" x14ac:dyDescent="0.2">
      <c r="A26" s="47">
        <f t="shared" si="1"/>
        <v>18</v>
      </c>
      <c r="B26" s="25"/>
      <c r="C26" s="24" t="s">
        <v>58</v>
      </c>
      <c r="D26" s="26">
        <v>45133</v>
      </c>
      <c r="E26" s="32" t="s">
        <v>26</v>
      </c>
      <c r="F26" s="50" t="s">
        <v>172</v>
      </c>
      <c r="G26" s="33" t="s">
        <v>60</v>
      </c>
      <c r="H26" s="27" t="s">
        <v>173</v>
      </c>
      <c r="I26" s="49">
        <v>9855</v>
      </c>
      <c r="J26" s="23"/>
      <c r="K26" s="24" t="s">
        <v>92</v>
      </c>
      <c r="M26" s="82"/>
    </row>
    <row r="27" spans="1:14" x14ac:dyDescent="0.2">
      <c r="A27" s="47"/>
      <c r="B27" s="25"/>
      <c r="C27" s="24"/>
      <c r="D27" s="26"/>
      <c r="E27" s="32"/>
      <c r="F27" s="50"/>
      <c r="G27" s="33"/>
      <c r="H27" s="27"/>
      <c r="I27" s="49"/>
      <c r="J27" s="23"/>
      <c r="K27" s="24"/>
    </row>
    <row r="28" spans="1:14" x14ac:dyDescent="0.2">
      <c r="A28" s="47">
        <f>A26+1</f>
        <v>19</v>
      </c>
      <c r="B28" s="25"/>
      <c r="C28" s="58" t="s">
        <v>70</v>
      </c>
      <c r="D28" s="26">
        <v>44950</v>
      </c>
      <c r="E28" s="32" t="s">
        <v>26</v>
      </c>
      <c r="F28" s="50" t="s">
        <v>71</v>
      </c>
      <c r="G28" s="33" t="s">
        <v>72</v>
      </c>
      <c r="H28" s="27" t="s">
        <v>73</v>
      </c>
      <c r="I28" s="49">
        <v>6000</v>
      </c>
      <c r="J28" s="23"/>
      <c r="K28" s="24" t="s">
        <v>93</v>
      </c>
    </row>
    <row r="29" spans="1:14" x14ac:dyDescent="0.2">
      <c r="A29" s="47">
        <f>A28+1</f>
        <v>20</v>
      </c>
      <c r="B29" s="25"/>
      <c r="C29" s="58" t="s">
        <v>70</v>
      </c>
      <c r="D29" s="26">
        <v>45104</v>
      </c>
      <c r="E29" s="32" t="s">
        <v>26</v>
      </c>
      <c r="F29" s="50" t="s">
        <v>132</v>
      </c>
      <c r="G29" s="33" t="s">
        <v>72</v>
      </c>
      <c r="H29" s="27" t="s">
        <v>133</v>
      </c>
      <c r="I29" s="49">
        <v>3000</v>
      </c>
      <c r="J29" s="23"/>
      <c r="K29" s="24" t="s">
        <v>93</v>
      </c>
      <c r="M29" s="82"/>
    </row>
    <row r="30" spans="1:14" x14ac:dyDescent="0.2">
      <c r="A30" s="47"/>
      <c r="B30" s="25"/>
      <c r="C30" s="24"/>
      <c r="D30" s="26"/>
      <c r="E30" s="32"/>
      <c r="F30" s="50"/>
      <c r="G30" s="33"/>
      <c r="H30" s="27"/>
      <c r="I30" s="49"/>
      <c r="J30" s="23"/>
      <c r="K30" s="24"/>
    </row>
    <row r="31" spans="1:14" x14ac:dyDescent="0.2">
      <c r="A31" s="47">
        <f>A29+1</f>
        <v>21</v>
      </c>
      <c r="B31" s="25"/>
      <c r="C31" s="24" t="s">
        <v>74</v>
      </c>
      <c r="D31" s="26">
        <v>44950</v>
      </c>
      <c r="E31" s="32" t="s">
        <v>26</v>
      </c>
      <c r="F31" s="50" t="s">
        <v>75</v>
      </c>
      <c r="G31" s="33" t="s">
        <v>81</v>
      </c>
      <c r="H31" s="27" t="s">
        <v>82</v>
      </c>
      <c r="I31" s="49">
        <v>1165</v>
      </c>
      <c r="J31" s="23"/>
      <c r="K31" s="24" t="s">
        <v>94</v>
      </c>
    </row>
    <row r="32" spans="1:14" x14ac:dyDescent="0.2">
      <c r="A32" s="47">
        <f>A31+1</f>
        <v>22</v>
      </c>
      <c r="B32" s="25"/>
      <c r="C32" s="24" t="s">
        <v>74</v>
      </c>
      <c r="D32" s="26">
        <v>44959</v>
      </c>
      <c r="E32" s="32" t="s">
        <v>26</v>
      </c>
      <c r="F32" s="50" t="s">
        <v>76</v>
      </c>
      <c r="G32" s="33" t="s">
        <v>81</v>
      </c>
      <c r="H32" s="27" t="s">
        <v>83</v>
      </c>
      <c r="I32" s="49">
        <v>9890</v>
      </c>
      <c r="J32" s="23"/>
      <c r="K32" s="24" t="s">
        <v>94</v>
      </c>
    </row>
    <row r="33" spans="1:13" x14ac:dyDescent="0.2">
      <c r="A33" s="47">
        <f t="shared" ref="A33:A36" si="2">A32+1</f>
        <v>23</v>
      </c>
      <c r="B33" s="25"/>
      <c r="C33" s="24" t="s">
        <v>74</v>
      </c>
      <c r="D33" s="26">
        <v>44984</v>
      </c>
      <c r="E33" s="32" t="s">
        <v>26</v>
      </c>
      <c r="F33" s="50" t="s">
        <v>77</v>
      </c>
      <c r="G33" s="33" t="s">
        <v>81</v>
      </c>
      <c r="H33" s="27" t="s">
        <v>84</v>
      </c>
      <c r="I33" s="49">
        <v>8040</v>
      </c>
      <c r="J33" s="23"/>
      <c r="K33" s="24" t="s">
        <v>94</v>
      </c>
    </row>
    <row r="34" spans="1:13" x14ac:dyDescent="0.2">
      <c r="A34" s="47">
        <f t="shared" si="2"/>
        <v>24</v>
      </c>
      <c r="B34" s="25"/>
      <c r="C34" s="24" t="s">
        <v>74</v>
      </c>
      <c r="D34" s="26">
        <v>45016</v>
      </c>
      <c r="E34" s="32" t="s">
        <v>26</v>
      </c>
      <c r="F34" s="50" t="s">
        <v>78</v>
      </c>
      <c r="G34" s="33" t="s">
        <v>81</v>
      </c>
      <c r="H34" s="27" t="s">
        <v>85</v>
      </c>
      <c r="I34" s="49">
        <v>19410</v>
      </c>
      <c r="J34" s="23"/>
      <c r="K34" s="24" t="s">
        <v>94</v>
      </c>
    </row>
    <row r="35" spans="1:13" x14ac:dyDescent="0.2">
      <c r="A35" s="47">
        <f t="shared" si="2"/>
        <v>25</v>
      </c>
      <c r="B35" s="25"/>
      <c r="C35" s="24" t="s">
        <v>74</v>
      </c>
      <c r="D35" s="26">
        <v>45050</v>
      </c>
      <c r="E35" s="32" t="s">
        <v>26</v>
      </c>
      <c r="F35" s="50" t="s">
        <v>79</v>
      </c>
      <c r="G35" s="33" t="s">
        <v>81</v>
      </c>
      <c r="H35" s="27" t="s">
        <v>86</v>
      </c>
      <c r="I35" s="49">
        <v>8455.5499999999993</v>
      </c>
      <c r="J35" s="23"/>
      <c r="K35" s="24" t="s">
        <v>94</v>
      </c>
    </row>
    <row r="36" spans="1:13" x14ac:dyDescent="0.2">
      <c r="A36" s="47">
        <f t="shared" si="2"/>
        <v>26</v>
      </c>
      <c r="B36" s="25"/>
      <c r="C36" s="24" t="s">
        <v>74</v>
      </c>
      <c r="D36" s="26">
        <v>45068</v>
      </c>
      <c r="E36" s="32" t="s">
        <v>26</v>
      </c>
      <c r="F36" s="50" t="s">
        <v>80</v>
      </c>
      <c r="G36" s="33" t="s">
        <v>81</v>
      </c>
      <c r="H36" s="27" t="s">
        <v>87</v>
      </c>
      <c r="I36" s="49">
        <v>2955</v>
      </c>
      <c r="J36" s="23"/>
      <c r="K36" s="24" t="s">
        <v>94</v>
      </c>
      <c r="M36" s="82"/>
    </row>
    <row r="37" spans="1:13" x14ac:dyDescent="0.2">
      <c r="A37" s="47"/>
      <c r="B37" s="25"/>
      <c r="C37" s="24"/>
      <c r="D37" s="26"/>
      <c r="E37" s="32"/>
      <c r="F37" s="50"/>
      <c r="G37" s="33"/>
      <c r="H37" s="27"/>
      <c r="I37" s="49"/>
      <c r="J37" s="23"/>
      <c r="K37" s="24"/>
    </row>
    <row r="38" spans="1:13" x14ac:dyDescent="0.2">
      <c r="A38" s="47">
        <f>A36+1</f>
        <v>27</v>
      </c>
      <c r="B38" s="25"/>
      <c r="C38" s="24" t="s">
        <v>88</v>
      </c>
      <c r="D38" s="26">
        <v>44958</v>
      </c>
      <c r="E38" s="32" t="s">
        <v>26</v>
      </c>
      <c r="F38" s="50" t="s">
        <v>90</v>
      </c>
      <c r="G38" s="33" t="s">
        <v>91</v>
      </c>
      <c r="H38" s="27" t="s">
        <v>89</v>
      </c>
      <c r="I38" s="49">
        <v>6085</v>
      </c>
      <c r="J38" s="23"/>
      <c r="K38" s="24" t="s">
        <v>95</v>
      </c>
    </row>
    <row r="39" spans="1:13" x14ac:dyDescent="0.2">
      <c r="A39" s="47"/>
      <c r="B39" s="25"/>
      <c r="C39" s="24"/>
      <c r="D39" s="26"/>
      <c r="E39" s="32"/>
      <c r="F39" s="50"/>
      <c r="G39" s="33"/>
      <c r="H39" s="27"/>
      <c r="I39" s="49"/>
      <c r="J39" s="23"/>
      <c r="K39" s="24"/>
    </row>
    <row r="40" spans="1:13" x14ac:dyDescent="0.2">
      <c r="A40" s="47">
        <f>A38+1</f>
        <v>28</v>
      </c>
      <c r="B40" s="25"/>
      <c r="C40" s="24" t="s">
        <v>145</v>
      </c>
      <c r="D40" s="26">
        <v>45090</v>
      </c>
      <c r="E40" s="32" t="s">
        <v>26</v>
      </c>
      <c r="F40" s="50" t="s">
        <v>146</v>
      </c>
      <c r="G40" s="33" t="s">
        <v>147</v>
      </c>
      <c r="H40" s="27" t="s">
        <v>148</v>
      </c>
      <c r="I40" s="49">
        <v>10050</v>
      </c>
      <c r="J40" s="23"/>
      <c r="K40" s="24" t="s">
        <v>149</v>
      </c>
    </row>
    <row r="41" spans="1:13" x14ac:dyDescent="0.2">
      <c r="A41" s="47"/>
      <c r="B41" s="25"/>
      <c r="C41" s="24"/>
      <c r="D41" s="26"/>
      <c r="E41" s="32"/>
      <c r="F41" s="50"/>
      <c r="G41" s="33"/>
      <c r="H41" s="27"/>
      <c r="I41" s="49"/>
      <c r="J41" s="23"/>
      <c r="K41" s="24"/>
    </row>
    <row r="42" spans="1:13" x14ac:dyDescent="0.2">
      <c r="A42" s="47">
        <f>A40+1</f>
        <v>29</v>
      </c>
      <c r="B42" s="25"/>
      <c r="C42" s="24" t="s">
        <v>24</v>
      </c>
      <c r="D42" s="26">
        <v>44917</v>
      </c>
      <c r="E42" s="69" t="s">
        <v>26</v>
      </c>
      <c r="F42" s="50" t="s">
        <v>52</v>
      </c>
      <c r="G42" s="33" t="s">
        <v>37</v>
      </c>
      <c r="H42" s="27" t="s">
        <v>53</v>
      </c>
      <c r="I42" s="49">
        <v>531.54999999999995</v>
      </c>
      <c r="J42" s="25"/>
      <c r="K42" s="23" t="s">
        <v>154</v>
      </c>
    </row>
    <row r="43" spans="1:13" x14ac:dyDescent="0.2">
      <c r="A43" s="47">
        <f>A42+1</f>
        <v>30</v>
      </c>
      <c r="B43" s="25"/>
      <c r="C43" s="24" t="s">
        <v>24</v>
      </c>
      <c r="D43" s="26">
        <v>44914</v>
      </c>
      <c r="E43" s="69" t="s">
        <v>26</v>
      </c>
      <c r="F43" s="50" t="s">
        <v>56</v>
      </c>
      <c r="G43" s="33" t="s">
        <v>37</v>
      </c>
      <c r="H43" s="27" t="s">
        <v>55</v>
      </c>
      <c r="I43" s="49">
        <v>570</v>
      </c>
      <c r="J43" s="25"/>
      <c r="K43" s="23" t="s">
        <v>154</v>
      </c>
    </row>
    <row r="44" spans="1:13" x14ac:dyDescent="0.2">
      <c r="A44" s="47">
        <f t="shared" ref="A44:A54" si="3">A43+1</f>
        <v>31</v>
      </c>
      <c r="B44" s="25"/>
      <c r="C44" s="24" t="s">
        <v>24</v>
      </c>
      <c r="D44" s="26">
        <v>44914</v>
      </c>
      <c r="E44" s="69" t="s">
        <v>26</v>
      </c>
      <c r="F44" s="50" t="s">
        <v>57</v>
      </c>
      <c r="G44" s="33" t="s">
        <v>54</v>
      </c>
      <c r="H44" s="27" t="s">
        <v>55</v>
      </c>
      <c r="I44" s="49">
        <v>190</v>
      </c>
      <c r="J44" s="25"/>
      <c r="K44" s="23" t="s">
        <v>42</v>
      </c>
    </row>
    <row r="45" spans="1:13" x14ac:dyDescent="0.2">
      <c r="A45" s="47">
        <f t="shared" si="3"/>
        <v>32</v>
      </c>
      <c r="B45" s="25"/>
      <c r="C45" s="24" t="s">
        <v>24</v>
      </c>
      <c r="D45" s="26">
        <v>45104</v>
      </c>
      <c r="E45" s="69" t="s">
        <v>26</v>
      </c>
      <c r="F45" s="50" t="s">
        <v>163</v>
      </c>
      <c r="G45" s="33" t="s">
        <v>37</v>
      </c>
      <c r="H45" s="27" t="s">
        <v>162</v>
      </c>
      <c r="I45" s="49">
        <v>264.45</v>
      </c>
      <c r="J45" s="25"/>
      <c r="K45" s="23" t="s">
        <v>165</v>
      </c>
    </row>
    <row r="46" spans="1:13" x14ac:dyDescent="0.2">
      <c r="A46" s="47">
        <f t="shared" si="3"/>
        <v>33</v>
      </c>
      <c r="B46" s="25"/>
      <c r="C46" s="24" t="s">
        <v>24</v>
      </c>
      <c r="D46" s="26">
        <v>45104</v>
      </c>
      <c r="E46" s="69" t="s">
        <v>26</v>
      </c>
      <c r="F46" s="50" t="s">
        <v>163</v>
      </c>
      <c r="G46" s="33" t="s">
        <v>37</v>
      </c>
      <c r="H46" s="27" t="s">
        <v>162</v>
      </c>
      <c r="I46" s="49">
        <v>7</v>
      </c>
      <c r="J46" s="25"/>
      <c r="K46" s="23" t="s">
        <v>155</v>
      </c>
    </row>
    <row r="47" spans="1:13" x14ac:dyDescent="0.2">
      <c r="A47" s="47">
        <f t="shared" si="3"/>
        <v>34</v>
      </c>
      <c r="B47" s="25"/>
      <c r="C47" s="24" t="s">
        <v>24</v>
      </c>
      <c r="D47" s="26">
        <v>45104</v>
      </c>
      <c r="E47" s="69" t="s">
        <v>26</v>
      </c>
      <c r="F47" s="50" t="s">
        <v>163</v>
      </c>
      <c r="G47" s="33" t="s">
        <v>37</v>
      </c>
      <c r="H47" s="27" t="s">
        <v>162</v>
      </c>
      <c r="I47" s="49">
        <v>433.58</v>
      </c>
      <c r="J47" s="25"/>
      <c r="K47" s="23" t="s">
        <v>154</v>
      </c>
    </row>
    <row r="48" spans="1:13" x14ac:dyDescent="0.2">
      <c r="A48" s="47">
        <f t="shared" si="3"/>
        <v>35</v>
      </c>
      <c r="B48" s="25"/>
      <c r="C48" s="24" t="s">
        <v>24</v>
      </c>
      <c r="D48" s="26">
        <v>45104</v>
      </c>
      <c r="E48" s="69" t="s">
        <v>26</v>
      </c>
      <c r="F48" s="50" t="s">
        <v>163</v>
      </c>
      <c r="G48" s="33" t="s">
        <v>37</v>
      </c>
      <c r="H48" s="27" t="s">
        <v>162</v>
      </c>
      <c r="I48" s="49">
        <v>11</v>
      </c>
      <c r="J48" s="25"/>
      <c r="K48" s="23" t="s">
        <v>164</v>
      </c>
    </row>
    <row r="49" spans="1:14" x14ac:dyDescent="0.2">
      <c r="A49" s="47">
        <f t="shared" si="3"/>
        <v>36</v>
      </c>
      <c r="B49" s="25"/>
      <c r="C49" s="24" t="s">
        <v>24</v>
      </c>
      <c r="D49" s="26">
        <v>45105</v>
      </c>
      <c r="E49" s="69" t="s">
        <v>26</v>
      </c>
      <c r="F49" s="50" t="s">
        <v>156</v>
      </c>
      <c r="G49" s="33" t="s">
        <v>37</v>
      </c>
      <c r="H49" s="27" t="s">
        <v>157</v>
      </c>
      <c r="I49" s="49">
        <v>493.5</v>
      </c>
      <c r="J49" s="25"/>
      <c r="K49" s="23" t="s">
        <v>154</v>
      </c>
    </row>
    <row r="50" spans="1:14" x14ac:dyDescent="0.2">
      <c r="A50" s="47">
        <f t="shared" si="3"/>
        <v>37</v>
      </c>
      <c r="B50" s="25"/>
      <c r="C50" s="24" t="s">
        <v>24</v>
      </c>
      <c r="D50" s="26">
        <v>45105</v>
      </c>
      <c r="E50" s="69" t="s">
        <v>26</v>
      </c>
      <c r="F50" s="50" t="s">
        <v>156</v>
      </c>
      <c r="G50" s="33" t="s">
        <v>37</v>
      </c>
      <c r="H50" s="27" t="s">
        <v>157</v>
      </c>
      <c r="I50" s="49">
        <v>70</v>
      </c>
      <c r="J50" s="25"/>
      <c r="K50" s="23" t="s">
        <v>155</v>
      </c>
    </row>
    <row r="51" spans="1:14" x14ac:dyDescent="0.2">
      <c r="A51" s="47">
        <f t="shared" si="3"/>
        <v>38</v>
      </c>
      <c r="B51" s="25"/>
      <c r="C51" s="24" t="s">
        <v>24</v>
      </c>
      <c r="D51" s="26">
        <v>45105</v>
      </c>
      <c r="E51" s="69" t="s">
        <v>26</v>
      </c>
      <c r="F51" s="50" t="s">
        <v>158</v>
      </c>
      <c r="G51" s="33" t="s">
        <v>37</v>
      </c>
      <c r="H51" s="27" t="s">
        <v>160</v>
      </c>
      <c r="I51" s="49">
        <v>298.45999999999998</v>
      </c>
      <c r="J51" s="25"/>
      <c r="K51" s="23" t="s">
        <v>154</v>
      </c>
    </row>
    <row r="52" spans="1:14" x14ac:dyDescent="0.2">
      <c r="A52" s="47">
        <f t="shared" si="3"/>
        <v>39</v>
      </c>
      <c r="B52" s="25"/>
      <c r="C52" s="24" t="s">
        <v>24</v>
      </c>
      <c r="D52" s="26">
        <v>45105</v>
      </c>
      <c r="E52" s="69" t="s">
        <v>26</v>
      </c>
      <c r="F52" s="50" t="s">
        <v>159</v>
      </c>
      <c r="G52" s="33" t="s">
        <v>37</v>
      </c>
      <c r="H52" s="27" t="s">
        <v>161</v>
      </c>
      <c r="I52" s="49">
        <v>298.45999999999998</v>
      </c>
      <c r="J52" s="25"/>
      <c r="K52" s="23" t="s">
        <v>154</v>
      </c>
    </row>
    <row r="53" spans="1:14" x14ac:dyDescent="0.2">
      <c r="A53" s="47">
        <f t="shared" si="3"/>
        <v>40</v>
      </c>
      <c r="B53" s="25"/>
      <c r="C53" s="24" t="s">
        <v>24</v>
      </c>
      <c r="D53" s="26">
        <v>45167</v>
      </c>
      <c r="E53" s="69" t="s">
        <v>26</v>
      </c>
      <c r="F53" s="50" t="s">
        <v>181</v>
      </c>
      <c r="G53" s="33" t="s">
        <v>37</v>
      </c>
      <c r="H53" s="27" t="s">
        <v>180</v>
      </c>
      <c r="I53" s="49">
        <v>229.13</v>
      </c>
      <c r="J53" s="25"/>
      <c r="K53" s="23" t="s">
        <v>154</v>
      </c>
    </row>
    <row r="54" spans="1:14" x14ac:dyDescent="0.2">
      <c r="A54" s="47">
        <f t="shared" si="3"/>
        <v>41</v>
      </c>
      <c r="B54" s="25"/>
      <c r="C54" s="24" t="s">
        <v>24</v>
      </c>
      <c r="D54" s="26">
        <v>45167</v>
      </c>
      <c r="E54" s="69" t="s">
        <v>26</v>
      </c>
      <c r="F54" s="50" t="s">
        <v>181</v>
      </c>
      <c r="G54" s="33" t="s">
        <v>37</v>
      </c>
      <c r="H54" s="27" t="s">
        <v>180</v>
      </c>
      <c r="I54" s="49">
        <v>30.26</v>
      </c>
      <c r="J54" s="25"/>
      <c r="K54" s="23" t="s">
        <v>164</v>
      </c>
    </row>
    <row r="55" spans="1:14" x14ac:dyDescent="0.2">
      <c r="A55" s="47"/>
      <c r="B55" s="25"/>
      <c r="C55" s="24"/>
      <c r="D55" s="26"/>
      <c r="E55" s="69"/>
      <c r="F55" s="50"/>
      <c r="G55" s="33"/>
      <c r="H55" s="27"/>
      <c r="I55" s="49"/>
      <c r="J55" s="25"/>
      <c r="K55" s="23"/>
    </row>
    <row r="56" spans="1:14" x14ac:dyDescent="0.2">
      <c r="A56" s="47">
        <f>A54+1</f>
        <v>42</v>
      </c>
      <c r="B56" s="25"/>
      <c r="C56" s="24" t="s">
        <v>188</v>
      </c>
      <c r="D56" s="26">
        <v>45161</v>
      </c>
      <c r="E56" s="69" t="s">
        <v>26</v>
      </c>
      <c r="F56" s="50" t="s">
        <v>190</v>
      </c>
      <c r="G56" s="33" t="s">
        <v>189</v>
      </c>
      <c r="H56" s="27" t="s">
        <v>191</v>
      </c>
      <c r="I56" s="49">
        <v>143735.01</v>
      </c>
      <c r="J56" s="25"/>
      <c r="K56" s="23" t="s">
        <v>22</v>
      </c>
    </row>
    <row r="57" spans="1:14" x14ac:dyDescent="0.2">
      <c r="A57" s="47"/>
      <c r="B57" s="25"/>
      <c r="C57" s="24"/>
      <c r="D57" s="26"/>
      <c r="E57" s="69"/>
      <c r="F57" s="50"/>
      <c r="G57" s="33"/>
      <c r="H57" s="27"/>
      <c r="I57" s="49">
        <v>76000</v>
      </c>
      <c r="J57" s="25"/>
      <c r="K57" s="23"/>
    </row>
    <row r="58" spans="1:14" ht="13.5" thickBot="1" x14ac:dyDescent="0.25">
      <c r="A58" s="42"/>
      <c r="C58" s="39" t="s">
        <v>15</v>
      </c>
      <c r="D58" s="53"/>
      <c r="E58" s="54"/>
      <c r="F58" s="54"/>
      <c r="G58" s="34"/>
      <c r="H58" s="34"/>
      <c r="I58" s="55">
        <f>SUM(I8:I57)</f>
        <v>556223.04</v>
      </c>
      <c r="K58" s="56"/>
      <c r="L58" s="30"/>
      <c r="M58" s="30"/>
      <c r="N58" s="30"/>
    </row>
    <row r="59" spans="1:14" x14ac:dyDescent="0.2">
      <c r="A59" s="42"/>
      <c r="C59" s="58"/>
      <c r="D59" s="51"/>
      <c r="H59" s="43"/>
    </row>
    <row r="60" spans="1:14" x14ac:dyDescent="0.2">
      <c r="D60" s="51"/>
      <c r="H60" s="43"/>
    </row>
    <row r="61" spans="1:14" x14ac:dyDescent="0.2">
      <c r="C61" s="18" t="s">
        <v>29</v>
      </c>
      <c r="D61" s="51"/>
      <c r="H61" s="43"/>
    </row>
    <row r="62" spans="1:14" x14ac:dyDescent="0.2">
      <c r="D62" s="51"/>
      <c r="H62" s="43"/>
    </row>
    <row r="63" spans="1:14" x14ac:dyDescent="0.2">
      <c r="C63" s="18" t="s">
        <v>16</v>
      </c>
      <c r="D63" s="51"/>
      <c r="H63" s="43"/>
    </row>
    <row r="64" spans="1:14" x14ac:dyDescent="0.2">
      <c r="B64" s="43" t="s">
        <v>16</v>
      </c>
      <c r="D64" s="51"/>
      <c r="H64" s="43"/>
    </row>
    <row r="65" spans="4:8" x14ac:dyDescent="0.2">
      <c r="D65" s="51"/>
      <c r="H65" s="43"/>
    </row>
    <row r="66" spans="4:8" x14ac:dyDescent="0.2">
      <c r="H66" s="43"/>
    </row>
    <row r="67" spans="4:8" x14ac:dyDescent="0.2">
      <c r="H67" s="43"/>
    </row>
  </sheetData>
  <mergeCells count="3">
    <mergeCell ref="A1:K1"/>
    <mergeCell ref="A2:K2"/>
    <mergeCell ref="A3:K3"/>
  </mergeCells>
  <phoneticPr fontId="5" type="noConversion"/>
  <printOptions horizontalCentered="1"/>
  <pageMargins left="0.5" right="0" top="1" bottom="0.25" header="0.5" footer="0"/>
  <pageSetup paperSize="17" scale="80" orientation="landscape" r:id="rId1"/>
  <headerFooter alignWithMargins="0"/>
  <ignoredErrors>
    <ignoredError sqref="E8:E10 H19 E42 E19:G19 G8:G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7"/>
  <sheetViews>
    <sheetView zoomScaleNormal="100" zoomScaleSheetLayoutView="90" workbookViewId="0">
      <pane ySplit="8" topLeftCell="A9" activePane="bottomLeft" state="frozen"/>
      <selection pane="bottomLeft" activeCell="N10" sqref="N10:N30"/>
    </sheetView>
  </sheetViews>
  <sheetFormatPr defaultRowHeight="12.75" x14ac:dyDescent="0.2"/>
  <cols>
    <col min="1" max="1" width="5.28515625" style="2" customWidth="1"/>
    <col min="2" max="2" width="12.85546875" customWidth="1"/>
    <col min="3" max="3" width="2.28515625" customWidth="1"/>
    <col min="4" max="4" width="13.42578125" bestFit="1" customWidth="1"/>
    <col min="5" max="5" width="2.28515625" customWidth="1"/>
    <col min="6" max="6" width="9.7109375" bestFit="1" customWidth="1"/>
    <col min="7" max="7" width="2.28515625" customWidth="1"/>
    <col min="8" max="8" width="8.42578125" style="5" bestFit="1" customWidth="1"/>
    <col min="9" max="9" width="2.28515625" customWidth="1"/>
    <col min="10" max="10" width="12.140625" bestFit="1" customWidth="1"/>
    <col min="11" max="11" width="2.28515625" customWidth="1"/>
    <col min="12" max="12" width="10.7109375" bestFit="1" customWidth="1"/>
    <col min="13" max="13" width="2.28515625" customWidth="1"/>
    <col min="14" max="14" width="12.140625" bestFit="1" customWidth="1"/>
    <col min="15" max="15" width="2.28515625" customWidth="1"/>
  </cols>
  <sheetData>
    <row r="1" spans="1:14" x14ac:dyDescent="0.2">
      <c r="A1" s="90" t="s">
        <v>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x14ac:dyDescent="0.2">
      <c r="A2" s="90" t="str">
        <f>'KPSC 1-39'!A2</f>
        <v>KPSC Case No. 2023-00159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x14ac:dyDescent="0.2">
      <c r="A3" s="90" t="s">
        <v>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x14ac:dyDescent="0.2">
      <c r="A4" s="90" t="s">
        <v>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7" spans="1:14" ht="25.5" x14ac:dyDescent="0.2">
      <c r="A7" s="9" t="s">
        <v>125</v>
      </c>
      <c r="B7" s="11" t="s">
        <v>30</v>
      </c>
      <c r="C7" s="6"/>
      <c r="D7" s="7" t="s">
        <v>0</v>
      </c>
      <c r="E7" s="6"/>
      <c r="F7" s="7" t="s">
        <v>1</v>
      </c>
      <c r="G7" s="6"/>
      <c r="H7" s="8" t="s">
        <v>2</v>
      </c>
      <c r="I7" s="6"/>
      <c r="J7" s="7" t="s">
        <v>3</v>
      </c>
      <c r="K7" s="6"/>
      <c r="L7" s="7" t="s">
        <v>4</v>
      </c>
      <c r="M7" s="6"/>
      <c r="N7" s="9" t="s">
        <v>5</v>
      </c>
    </row>
    <row r="8" spans="1:14" x14ac:dyDescent="0.2">
      <c r="A8" s="3">
        <v>-1</v>
      </c>
      <c r="B8" s="3">
        <f>A8-1</f>
        <v>-2</v>
      </c>
      <c r="D8" s="3">
        <f>+B8-1</f>
        <v>-3</v>
      </c>
      <c r="F8" s="3">
        <f>+D8-1</f>
        <v>-4</v>
      </c>
      <c r="H8" s="3">
        <f>+F8-1</f>
        <v>-5</v>
      </c>
      <c r="J8" s="3">
        <f>+H8-1</f>
        <v>-6</v>
      </c>
      <c r="L8" s="3">
        <f>+J8-1</f>
        <v>-7</v>
      </c>
      <c r="N8" s="3">
        <f>+L8-1</f>
        <v>-8</v>
      </c>
    </row>
    <row r="9" spans="1:14" x14ac:dyDescent="0.2">
      <c r="A9" s="3"/>
      <c r="B9" s="3"/>
      <c r="D9" s="3"/>
      <c r="F9" s="3"/>
      <c r="J9" s="3"/>
      <c r="L9" s="3"/>
      <c r="N9" s="3"/>
    </row>
    <row r="10" spans="1:14" ht="25.5" x14ac:dyDescent="0.2">
      <c r="A10" s="3">
        <v>1</v>
      </c>
      <c r="B10" s="19" t="s">
        <v>103</v>
      </c>
      <c r="D10" s="10" t="s">
        <v>39</v>
      </c>
      <c r="F10" s="4">
        <v>350</v>
      </c>
      <c r="H10" s="73">
        <v>0.1</v>
      </c>
      <c r="J10" s="4">
        <f>ROUND(F10*H10,2)</f>
        <v>35</v>
      </c>
      <c r="L10" s="4">
        <v>0</v>
      </c>
      <c r="N10" s="4">
        <f>+J10+L10+J11+L11</f>
        <v>1601</v>
      </c>
    </row>
    <row r="11" spans="1:14" x14ac:dyDescent="0.2">
      <c r="A11" s="3">
        <v>2</v>
      </c>
      <c r="B11" s="19"/>
      <c r="D11" s="10" t="s">
        <v>40</v>
      </c>
      <c r="F11" s="4">
        <v>290</v>
      </c>
      <c r="H11" s="73">
        <v>5.4</v>
      </c>
      <c r="J11" s="4">
        <f>ROUND(F11*H11,2)</f>
        <v>1566</v>
      </c>
      <c r="L11" s="4">
        <v>0</v>
      </c>
      <c r="N11" s="4"/>
    </row>
    <row r="12" spans="1:14" x14ac:dyDescent="0.2">
      <c r="A12" s="3"/>
      <c r="B12" s="19"/>
      <c r="D12" s="10"/>
      <c r="F12" s="4"/>
      <c r="J12" s="4"/>
      <c r="L12" s="4"/>
      <c r="N12" s="4"/>
    </row>
    <row r="13" spans="1:14" ht="25.5" x14ac:dyDescent="0.2">
      <c r="A13" s="3">
        <v>3</v>
      </c>
      <c r="B13" s="19" t="s">
        <v>123</v>
      </c>
      <c r="D13" s="10" t="s">
        <v>39</v>
      </c>
      <c r="F13" s="4">
        <v>350</v>
      </c>
      <c r="H13" s="73">
        <v>0.1</v>
      </c>
      <c r="J13" s="4">
        <f>ROUND(F13*H13,2)</f>
        <v>35</v>
      </c>
      <c r="L13" s="4">
        <v>0</v>
      </c>
      <c r="N13" s="4">
        <f>J13+J14+L13+L14</f>
        <v>4124</v>
      </c>
    </row>
    <row r="14" spans="1:14" x14ac:dyDescent="0.2">
      <c r="A14" s="3">
        <v>4</v>
      </c>
      <c r="B14" s="19"/>
      <c r="D14" s="10" t="s">
        <v>40</v>
      </c>
      <c r="F14" s="4">
        <v>290</v>
      </c>
      <c r="H14" s="73">
        <f>0.7+0.4+0.4+2.4+0.3+9+0.3+0.6</f>
        <v>14.1</v>
      </c>
      <c r="J14" s="4">
        <f>ROUND(F14*H14,2)</f>
        <v>4089</v>
      </c>
      <c r="L14" s="4">
        <v>0</v>
      </c>
      <c r="N14" s="4"/>
    </row>
    <row r="15" spans="1:14" x14ac:dyDescent="0.2">
      <c r="A15" s="3"/>
      <c r="B15" s="19"/>
      <c r="D15" s="10"/>
      <c r="F15" s="4"/>
      <c r="J15" s="4"/>
      <c r="L15" s="4"/>
      <c r="N15" s="4"/>
    </row>
    <row r="16" spans="1:14" ht="25.5" x14ac:dyDescent="0.2">
      <c r="A16" s="3">
        <f>A14+1</f>
        <v>5</v>
      </c>
      <c r="B16" s="19" t="s">
        <v>108</v>
      </c>
      <c r="D16" s="10" t="s">
        <v>39</v>
      </c>
      <c r="F16" s="4">
        <v>350</v>
      </c>
      <c r="H16" s="73">
        <v>0.3</v>
      </c>
      <c r="J16" s="4">
        <f>ROUND(F16*H16,2)</f>
        <v>105</v>
      </c>
      <c r="L16" s="4">
        <v>0</v>
      </c>
      <c r="N16" s="4">
        <f>J16+J17+L16+L17</f>
        <v>10980</v>
      </c>
    </row>
    <row r="17" spans="1:18" x14ac:dyDescent="0.2">
      <c r="A17" s="3">
        <v>6</v>
      </c>
      <c r="B17" s="1"/>
      <c r="D17" s="10" t="s">
        <v>40</v>
      </c>
      <c r="F17" s="4">
        <v>290</v>
      </c>
      <c r="H17" s="73">
        <v>37.499999999999986</v>
      </c>
      <c r="J17" s="4">
        <f>ROUND(F17*H17,2)</f>
        <v>10875</v>
      </c>
      <c r="L17" s="4">
        <v>0</v>
      </c>
      <c r="N17" s="4"/>
    </row>
    <row r="18" spans="1:18" x14ac:dyDescent="0.2">
      <c r="A18" s="3"/>
      <c r="B18" s="21"/>
      <c r="F18" s="15"/>
      <c r="J18" s="4"/>
      <c r="L18" s="4"/>
      <c r="N18" s="16"/>
    </row>
    <row r="19" spans="1:18" ht="25.5" x14ac:dyDescent="0.2">
      <c r="A19" s="65">
        <v>7</v>
      </c>
      <c r="B19" s="19" t="s">
        <v>128</v>
      </c>
      <c r="D19" s="10" t="s">
        <v>39</v>
      </c>
      <c r="F19" s="4">
        <v>350</v>
      </c>
      <c r="H19" s="73">
        <v>5.9</v>
      </c>
      <c r="J19" s="4">
        <f>ROUND(F19*H19,2)</f>
        <v>2065</v>
      </c>
      <c r="L19" s="4">
        <v>0</v>
      </c>
      <c r="N19" s="4">
        <f>J19+J20+J21+L19+L20+L21</f>
        <v>22363.5</v>
      </c>
    </row>
    <row r="20" spans="1:18" x14ac:dyDescent="0.2">
      <c r="A20" s="65">
        <v>8</v>
      </c>
      <c r="B20" s="1"/>
      <c r="D20" s="10" t="s">
        <v>40</v>
      </c>
      <c r="F20" s="4">
        <v>290</v>
      </c>
      <c r="H20" s="73">
        <v>69.900000000000006</v>
      </c>
      <c r="J20" s="4">
        <f>ROUND(F20*H20,2)</f>
        <v>20271</v>
      </c>
      <c r="L20" s="4">
        <v>0</v>
      </c>
      <c r="N20" s="4"/>
    </row>
    <row r="21" spans="1:18" x14ac:dyDescent="0.2">
      <c r="A21" s="65">
        <v>9</v>
      </c>
      <c r="B21" s="1"/>
      <c r="D21" s="72" t="s">
        <v>129</v>
      </c>
      <c r="F21" s="4">
        <v>55</v>
      </c>
      <c r="H21" s="73">
        <v>0.5</v>
      </c>
      <c r="J21" s="4">
        <f>ROUND(F21*H21,2)</f>
        <v>27.5</v>
      </c>
      <c r="L21" s="4">
        <v>0</v>
      </c>
      <c r="N21" s="4"/>
    </row>
    <row r="22" spans="1:18" x14ac:dyDescent="0.2">
      <c r="A22" s="65"/>
      <c r="B22" s="1"/>
      <c r="D22" s="72"/>
      <c r="F22" s="4"/>
      <c r="H22" s="73"/>
      <c r="J22" s="4"/>
      <c r="L22" s="4"/>
      <c r="N22" s="4"/>
    </row>
    <row r="23" spans="1:18" ht="25.5" x14ac:dyDescent="0.2">
      <c r="A23" s="65">
        <v>10</v>
      </c>
      <c r="B23" s="19" t="s">
        <v>174</v>
      </c>
      <c r="D23" s="10" t="s">
        <v>39</v>
      </c>
      <c r="F23" s="4">
        <v>350</v>
      </c>
      <c r="H23" s="73">
        <v>1.6</v>
      </c>
      <c r="J23" s="4">
        <f>ROUND(F23*H23,2)</f>
        <v>560</v>
      </c>
      <c r="L23" s="4">
        <v>0</v>
      </c>
      <c r="N23" s="4">
        <f>J23+J24+J25+J26+L23+L24+L25+L26</f>
        <v>35590.26</v>
      </c>
      <c r="R23" s="16"/>
    </row>
    <row r="24" spans="1:18" x14ac:dyDescent="0.2">
      <c r="A24" s="65">
        <v>11</v>
      </c>
      <c r="B24" s="1"/>
      <c r="D24" s="10" t="s">
        <v>40</v>
      </c>
      <c r="F24" s="4">
        <v>290</v>
      </c>
      <c r="H24" s="73">
        <v>107.2</v>
      </c>
      <c r="J24" s="4">
        <f>ROUND(F24*H24,2)</f>
        <v>31088</v>
      </c>
      <c r="L24" s="4">
        <v>865.26</v>
      </c>
      <c r="N24" s="4"/>
    </row>
    <row r="25" spans="1:18" x14ac:dyDescent="0.2">
      <c r="A25" s="65">
        <v>12</v>
      </c>
      <c r="B25" s="1"/>
      <c r="D25" s="72" t="s">
        <v>175</v>
      </c>
      <c r="F25" s="4">
        <v>285</v>
      </c>
      <c r="H25" s="73">
        <v>10.7</v>
      </c>
      <c r="J25" s="4">
        <f>ROUND(F25*H25,2)</f>
        <v>3049.5</v>
      </c>
      <c r="L25" s="4">
        <v>0</v>
      </c>
      <c r="N25" s="4"/>
    </row>
    <row r="26" spans="1:18" x14ac:dyDescent="0.2">
      <c r="A26" s="65"/>
      <c r="B26" s="1"/>
      <c r="D26" s="72" t="s">
        <v>129</v>
      </c>
      <c r="F26" s="4">
        <v>55</v>
      </c>
      <c r="H26" s="73">
        <v>0.5</v>
      </c>
      <c r="J26" s="4">
        <f>ROUND(F26*H26,2)</f>
        <v>27.5</v>
      </c>
      <c r="L26" s="4">
        <v>0</v>
      </c>
      <c r="N26" s="4"/>
    </row>
    <row r="27" spans="1:18" x14ac:dyDescent="0.2">
      <c r="A27" s="65"/>
      <c r="B27" s="1"/>
      <c r="D27" s="72"/>
      <c r="F27" s="4"/>
      <c r="H27" s="73"/>
      <c r="J27" s="4"/>
      <c r="L27" s="4"/>
      <c r="N27" s="4"/>
    </row>
    <row r="28" spans="1:18" x14ac:dyDescent="0.2">
      <c r="A28" s="1" t="s">
        <v>176</v>
      </c>
      <c r="B28" s="81">
        <v>45121</v>
      </c>
      <c r="D28" s="72"/>
      <c r="F28" s="4" t="s">
        <v>38</v>
      </c>
      <c r="H28" s="73"/>
      <c r="J28" s="4"/>
      <c r="L28" s="4">
        <v>40000</v>
      </c>
      <c r="N28" s="4">
        <f>L28</f>
        <v>40000</v>
      </c>
    </row>
    <row r="29" spans="1:18" x14ac:dyDescent="0.2">
      <c r="A29" s="1"/>
      <c r="B29" s="81"/>
      <c r="D29" s="72"/>
      <c r="F29" s="4"/>
      <c r="H29" s="73"/>
      <c r="J29" s="4"/>
      <c r="L29" s="4"/>
      <c r="N29" s="4"/>
    </row>
    <row r="30" spans="1:18" ht="25.5" x14ac:dyDescent="0.2">
      <c r="A30" s="1" t="s">
        <v>192</v>
      </c>
      <c r="B30" s="19" t="s">
        <v>194</v>
      </c>
      <c r="D30" s="10" t="s">
        <v>39</v>
      </c>
      <c r="F30" s="4">
        <v>350</v>
      </c>
      <c r="H30" s="73">
        <v>0.2</v>
      </c>
      <c r="J30" s="4">
        <f>ROUND(F30*H30,2)</f>
        <v>70</v>
      </c>
      <c r="L30" s="4">
        <v>0</v>
      </c>
      <c r="N30" s="4">
        <f>J30+J31+L30+L31</f>
        <v>6044</v>
      </c>
    </row>
    <row r="31" spans="1:18" x14ac:dyDescent="0.2">
      <c r="A31" s="1" t="s">
        <v>193</v>
      </c>
      <c r="B31" s="1"/>
      <c r="D31" s="10" t="s">
        <v>40</v>
      </c>
      <c r="F31" s="4">
        <v>290</v>
      </c>
      <c r="H31" s="73">
        <v>20.6</v>
      </c>
      <c r="J31" s="4">
        <f>ROUND(F31*H31,2)</f>
        <v>5974</v>
      </c>
      <c r="L31" s="4">
        <v>0</v>
      </c>
      <c r="N31" s="4"/>
    </row>
    <row r="33" spans="1:15" ht="13.5" thickBot="1" x14ac:dyDescent="0.25">
      <c r="A33" s="2">
        <v>16</v>
      </c>
      <c r="D33" s="13" t="s">
        <v>6</v>
      </c>
      <c r="E33" s="12"/>
      <c r="F33" s="14"/>
      <c r="G33" s="12"/>
      <c r="H33" s="22">
        <f>SUM(H10:H32)</f>
        <v>274.59999999999997</v>
      </c>
      <c r="I33" s="12"/>
      <c r="J33" s="17">
        <f>SUM(J10:J32)</f>
        <v>79837.5</v>
      </c>
      <c r="K33" s="12"/>
      <c r="L33" s="17">
        <f>SUM(L10:L32)</f>
        <v>40865.26</v>
      </c>
      <c r="M33" s="12"/>
      <c r="N33" s="17">
        <f>SUM(N10:N32)</f>
        <v>120702.76000000001</v>
      </c>
    </row>
    <row r="34" spans="1:15" ht="13.5" thickTop="1" x14ac:dyDescent="0.2"/>
    <row r="37" spans="1:15" x14ac:dyDescent="0.2">
      <c r="J37" s="16"/>
      <c r="O37" s="12"/>
    </row>
  </sheetData>
  <mergeCells count="4">
    <mergeCell ref="A1:N1"/>
    <mergeCell ref="A2:N2"/>
    <mergeCell ref="A3:N3"/>
    <mergeCell ref="A4:N4"/>
  </mergeCells>
  <phoneticPr fontId="5" type="noConversion"/>
  <printOptions horizontalCentered="1"/>
  <pageMargins left="0.5" right="0" top="1.25" bottom="0.5" header="0.5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AF5D-705F-4BF2-85B6-1332007E2E65}">
  <dimension ref="A1:O22"/>
  <sheetViews>
    <sheetView zoomScaleNormal="100" zoomScaleSheetLayoutView="90" workbookViewId="0">
      <pane ySplit="8" topLeftCell="A9" activePane="bottomLeft" state="frozen"/>
      <selection pane="bottomLeft" activeCell="N18" sqref="N18"/>
    </sheetView>
  </sheetViews>
  <sheetFormatPr defaultRowHeight="12.75" x14ac:dyDescent="0.2"/>
  <cols>
    <col min="1" max="1" width="5.28515625" style="2" customWidth="1"/>
    <col min="2" max="2" width="12.85546875" customWidth="1"/>
    <col min="3" max="3" width="2.28515625" customWidth="1"/>
    <col min="4" max="4" width="13.42578125" bestFit="1" customWidth="1"/>
    <col min="5" max="5" width="2.28515625" customWidth="1"/>
    <col min="6" max="6" width="9.7109375" bestFit="1" customWidth="1"/>
    <col min="7" max="7" width="2.28515625" customWidth="1"/>
    <col min="8" max="8" width="8.42578125" style="5" bestFit="1" customWidth="1"/>
    <col min="9" max="9" width="2.28515625" customWidth="1"/>
    <col min="10" max="10" width="12.140625" bestFit="1" customWidth="1"/>
    <col min="11" max="11" width="2.28515625" customWidth="1"/>
    <col min="12" max="12" width="9.28515625" bestFit="1" customWidth="1"/>
    <col min="13" max="13" width="2.28515625" customWidth="1"/>
    <col min="14" max="14" width="12.140625" bestFit="1" customWidth="1"/>
    <col min="15" max="15" width="2.28515625" customWidth="1"/>
  </cols>
  <sheetData>
    <row r="1" spans="1:14" x14ac:dyDescent="0.2">
      <c r="A1" s="90" t="s">
        <v>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x14ac:dyDescent="0.2">
      <c r="A2" s="90" t="str">
        <f>'KPSC 1-39'!A2</f>
        <v>KPSC Case No. 2023-00159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x14ac:dyDescent="0.2">
      <c r="A3" s="90" t="s">
        <v>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x14ac:dyDescent="0.2">
      <c r="A4" s="90" t="s">
        <v>136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7" spans="1:14" ht="25.5" x14ac:dyDescent="0.2">
      <c r="A7" s="9" t="s">
        <v>125</v>
      </c>
      <c r="B7" s="11" t="s">
        <v>30</v>
      </c>
      <c r="C7" s="6"/>
      <c r="D7" s="7" t="s">
        <v>0</v>
      </c>
      <c r="E7" s="6"/>
      <c r="F7" s="7" t="s">
        <v>1</v>
      </c>
      <c r="G7" s="6"/>
      <c r="H7" s="8" t="s">
        <v>2</v>
      </c>
      <c r="I7" s="6"/>
      <c r="J7" s="7" t="s">
        <v>3</v>
      </c>
      <c r="K7" s="6"/>
      <c r="L7" s="7" t="s">
        <v>4</v>
      </c>
      <c r="M7" s="6"/>
      <c r="N7" s="9" t="s">
        <v>5</v>
      </c>
    </row>
    <row r="8" spans="1:14" x14ac:dyDescent="0.2">
      <c r="A8" s="3">
        <v>-1</v>
      </c>
      <c r="B8" s="3">
        <f>A8-1</f>
        <v>-2</v>
      </c>
      <c r="D8" s="3">
        <f>+B8-1</f>
        <v>-3</v>
      </c>
      <c r="F8" s="3">
        <f>+D8-1</f>
        <v>-4</v>
      </c>
      <c r="H8" s="3">
        <f>+F8-1</f>
        <v>-5</v>
      </c>
      <c r="J8" s="3">
        <f>+H8-1</f>
        <v>-6</v>
      </c>
      <c r="L8" s="3">
        <f>+J8-1</f>
        <v>-7</v>
      </c>
      <c r="N8" s="3">
        <f>+L8-1</f>
        <v>-8</v>
      </c>
    </row>
    <row r="9" spans="1:14" x14ac:dyDescent="0.2">
      <c r="A9" s="3"/>
      <c r="B9" s="3"/>
      <c r="D9" s="3"/>
      <c r="F9" s="3"/>
      <c r="J9" s="3"/>
      <c r="L9" s="3"/>
      <c r="N9" s="3"/>
    </row>
    <row r="10" spans="1:14" ht="25.5" x14ac:dyDescent="0.2">
      <c r="A10" s="3">
        <v>1</v>
      </c>
      <c r="B10" s="19" t="s">
        <v>137</v>
      </c>
      <c r="D10" s="10" t="s">
        <v>144</v>
      </c>
      <c r="F10" s="4">
        <v>500</v>
      </c>
      <c r="H10" s="73">
        <v>35.6</v>
      </c>
      <c r="J10" s="4">
        <f>ROUND(F10*H10,2)</f>
        <v>17800</v>
      </c>
      <c r="L10" s="4">
        <v>0</v>
      </c>
      <c r="N10" s="4">
        <f>+J10+L10</f>
        <v>17800</v>
      </c>
    </row>
    <row r="11" spans="1:14" x14ac:dyDescent="0.2">
      <c r="A11" s="3"/>
      <c r="B11" s="19"/>
      <c r="D11" s="10"/>
      <c r="F11" s="4"/>
      <c r="J11" s="4"/>
      <c r="L11" s="4"/>
      <c r="N11" s="4"/>
    </row>
    <row r="12" spans="1:14" ht="25.5" x14ac:dyDescent="0.2">
      <c r="A12" s="3">
        <v>2</v>
      </c>
      <c r="B12" s="19" t="s">
        <v>128</v>
      </c>
      <c r="D12" s="10" t="s">
        <v>144</v>
      </c>
      <c r="F12" s="4">
        <v>500</v>
      </c>
      <c r="H12" s="73">
        <v>16.7</v>
      </c>
      <c r="J12" s="4">
        <f>ROUND(F12*H12,2)</f>
        <v>8350</v>
      </c>
      <c r="L12" s="4">
        <v>0</v>
      </c>
      <c r="N12" s="4">
        <f>J12+L12</f>
        <v>8350</v>
      </c>
    </row>
    <row r="14" spans="1:14" ht="25.5" x14ac:dyDescent="0.2">
      <c r="A14" s="2">
        <v>3</v>
      </c>
      <c r="B14" s="19" t="s">
        <v>177</v>
      </c>
      <c r="D14" s="10" t="s">
        <v>144</v>
      </c>
      <c r="F14" s="4">
        <v>500</v>
      </c>
      <c r="H14" s="73">
        <v>69.2</v>
      </c>
      <c r="J14" s="4">
        <f>ROUND(F14*H14,2)</f>
        <v>34600</v>
      </c>
      <c r="L14" s="4">
        <v>0</v>
      </c>
      <c r="N14" s="4">
        <f>J14+L14</f>
        <v>34600</v>
      </c>
    </row>
    <row r="16" spans="1:14" ht="25.5" x14ac:dyDescent="0.2">
      <c r="A16" s="2">
        <v>4</v>
      </c>
      <c r="B16" s="19" t="s">
        <v>195</v>
      </c>
      <c r="D16" s="10" t="s">
        <v>144</v>
      </c>
      <c r="F16" s="4">
        <v>500</v>
      </c>
      <c r="H16" s="73">
        <v>6.4</v>
      </c>
      <c r="J16" s="4">
        <f>ROUND(F16*H16,2)</f>
        <v>3200</v>
      </c>
      <c r="L16" s="4">
        <v>562.33000000000004</v>
      </c>
      <c r="N16" s="4">
        <f>J16+L16</f>
        <v>3762.33</v>
      </c>
    </row>
    <row r="18" spans="1:15" ht="13.5" thickBot="1" x14ac:dyDescent="0.25">
      <c r="A18" s="2">
        <v>5</v>
      </c>
      <c r="D18" s="13" t="s">
        <v>6</v>
      </c>
      <c r="E18" s="12"/>
      <c r="F18" s="14"/>
      <c r="G18" s="12"/>
      <c r="H18" s="22">
        <f>SUM(H10:H17)</f>
        <v>127.9</v>
      </c>
      <c r="I18" s="12"/>
      <c r="J18" s="17">
        <f>SUM(J10:J17)</f>
        <v>63950</v>
      </c>
      <c r="K18" s="12"/>
      <c r="L18" s="17">
        <f>SUM(L10:L17)</f>
        <v>562.33000000000004</v>
      </c>
      <c r="M18" s="12"/>
      <c r="N18" s="17">
        <f>SUM(N10:N17)</f>
        <v>64512.33</v>
      </c>
    </row>
    <row r="19" spans="1:15" ht="13.5" thickTop="1" x14ac:dyDescent="0.2"/>
    <row r="21" spans="1:15" x14ac:dyDescent="0.2">
      <c r="N21" s="16"/>
    </row>
    <row r="22" spans="1:15" x14ac:dyDescent="0.2">
      <c r="J22" s="16"/>
      <c r="O22" s="12"/>
    </row>
  </sheetData>
  <mergeCells count="4">
    <mergeCell ref="A1:N1"/>
    <mergeCell ref="A2:N2"/>
    <mergeCell ref="A3:N3"/>
    <mergeCell ref="A4:N4"/>
  </mergeCells>
  <printOptions horizontalCentered="1"/>
  <pageMargins left="0.5" right="0" top="1.25" bottom="0.5" header="0.5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D3A23-C5FA-43D6-8B46-3FE998115AB9}">
  <dimension ref="A1:O37"/>
  <sheetViews>
    <sheetView zoomScaleNormal="100" zoomScaleSheetLayoutView="90" workbookViewId="0">
      <pane ySplit="8" topLeftCell="A22" activePane="bottomLeft" state="frozen"/>
      <selection pane="bottomLeft" activeCell="N33" sqref="N33"/>
    </sheetView>
  </sheetViews>
  <sheetFormatPr defaultRowHeight="12.75" x14ac:dyDescent="0.2"/>
  <cols>
    <col min="1" max="1" width="5.28515625" customWidth="1"/>
    <col min="2" max="2" width="12.85546875" customWidth="1"/>
    <col min="3" max="3" width="2.28515625" customWidth="1"/>
    <col min="4" max="4" width="13.42578125" bestFit="1" customWidth="1"/>
    <col min="5" max="5" width="2.28515625" customWidth="1"/>
    <col min="6" max="6" width="9.7109375" bestFit="1" customWidth="1"/>
    <col min="7" max="7" width="2.28515625" customWidth="1"/>
    <col min="8" max="8" width="8.42578125" style="5" bestFit="1" customWidth="1"/>
    <col min="9" max="9" width="2.28515625" customWidth="1"/>
    <col min="10" max="10" width="11.7109375" customWidth="1"/>
    <col min="11" max="11" width="2.28515625" customWidth="1"/>
    <col min="12" max="12" width="9.28515625" bestFit="1" customWidth="1"/>
    <col min="13" max="13" width="2.28515625" customWidth="1"/>
    <col min="14" max="14" width="12.140625" bestFit="1" customWidth="1"/>
    <col min="15" max="15" width="2.28515625" customWidth="1"/>
  </cols>
  <sheetData>
    <row r="1" spans="1:14" x14ac:dyDescent="0.2">
      <c r="A1" s="90" t="s">
        <v>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x14ac:dyDescent="0.2">
      <c r="A2" s="90" t="s">
        <v>45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">
      <c r="A3" s="90" t="s">
        <v>41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x14ac:dyDescent="0.2">
      <c r="A4" s="90" t="s">
        <v>96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7" spans="1:14" ht="25.5" x14ac:dyDescent="0.2">
      <c r="A7" s="9" t="s">
        <v>125</v>
      </c>
      <c r="B7" s="11" t="s">
        <v>30</v>
      </c>
      <c r="C7" s="6"/>
      <c r="D7" s="7" t="s">
        <v>0</v>
      </c>
      <c r="E7" s="6"/>
      <c r="F7" s="7" t="s">
        <v>1</v>
      </c>
      <c r="G7" s="6"/>
      <c r="H7" s="8" t="s">
        <v>2</v>
      </c>
      <c r="I7" s="6"/>
      <c r="J7" s="7" t="s">
        <v>3</v>
      </c>
      <c r="K7" s="6"/>
      <c r="L7" s="7" t="s">
        <v>4</v>
      </c>
      <c r="M7" s="6"/>
      <c r="N7" s="28" t="s">
        <v>5</v>
      </c>
    </row>
    <row r="8" spans="1:14" x14ac:dyDescent="0.2">
      <c r="A8" s="3">
        <v>-1</v>
      </c>
      <c r="B8" s="3">
        <f>A8-1</f>
        <v>-2</v>
      </c>
      <c r="D8" s="3">
        <f>+B8-1</f>
        <v>-3</v>
      </c>
      <c r="F8" s="3">
        <f>+D8-1</f>
        <v>-4</v>
      </c>
      <c r="H8" s="3">
        <f>+F8-1</f>
        <v>-5</v>
      </c>
      <c r="J8" s="3">
        <f>+H8-1</f>
        <v>-6</v>
      </c>
      <c r="L8" s="3">
        <f>+J8-1</f>
        <v>-7</v>
      </c>
      <c r="N8" s="3">
        <f>+L8-1</f>
        <v>-8</v>
      </c>
    </row>
    <row r="9" spans="1:14" x14ac:dyDescent="0.2">
      <c r="A9" s="3"/>
      <c r="B9" s="3"/>
      <c r="D9" s="3"/>
      <c r="F9" s="3"/>
      <c r="J9" s="3"/>
      <c r="L9" s="3"/>
      <c r="N9" s="3"/>
    </row>
    <row r="10" spans="1:14" ht="25.5" x14ac:dyDescent="0.2">
      <c r="A10" s="29">
        <v>1</v>
      </c>
      <c r="B10" s="19" t="s">
        <v>100</v>
      </c>
      <c r="D10" s="10" t="s">
        <v>101</v>
      </c>
      <c r="F10" s="4">
        <v>680</v>
      </c>
      <c r="H10" s="73">
        <v>1.5</v>
      </c>
      <c r="J10" s="4">
        <f>ROUND(F10*H10,2)</f>
        <v>1020</v>
      </c>
      <c r="L10" s="4">
        <v>0</v>
      </c>
      <c r="N10" s="4">
        <f>J10+L10</f>
        <v>1020</v>
      </c>
    </row>
    <row r="11" spans="1:14" x14ac:dyDescent="0.2">
      <c r="A11" s="29"/>
      <c r="B11" s="1"/>
      <c r="D11" s="10"/>
      <c r="F11" s="4"/>
      <c r="H11" s="74"/>
      <c r="J11" s="4"/>
      <c r="L11" s="4"/>
      <c r="N11" s="4"/>
    </row>
    <row r="12" spans="1:14" ht="25.5" x14ac:dyDescent="0.2">
      <c r="A12" s="29">
        <v>2</v>
      </c>
      <c r="B12" s="19" t="s">
        <v>102</v>
      </c>
      <c r="D12" s="10" t="s">
        <v>101</v>
      </c>
      <c r="F12" s="4">
        <v>680</v>
      </c>
      <c r="H12" s="73">
        <v>2</v>
      </c>
      <c r="J12" s="4">
        <f>ROUND(F12*H12,2)</f>
        <v>1360</v>
      </c>
      <c r="L12" s="4">
        <v>0</v>
      </c>
      <c r="N12" s="4">
        <f>J12+L12</f>
        <v>1360</v>
      </c>
    </row>
    <row r="13" spans="1:14" x14ac:dyDescent="0.2">
      <c r="A13" s="29"/>
      <c r="B13" s="1"/>
      <c r="D13" s="10"/>
      <c r="F13" s="4"/>
      <c r="H13" s="74"/>
      <c r="J13" s="4"/>
      <c r="L13" s="4"/>
      <c r="N13" s="4"/>
    </row>
    <row r="14" spans="1:14" ht="25.5" x14ac:dyDescent="0.2">
      <c r="A14" s="29">
        <v>3</v>
      </c>
      <c r="B14" s="19" t="s">
        <v>103</v>
      </c>
      <c r="D14" s="10" t="s">
        <v>101</v>
      </c>
      <c r="F14" s="4">
        <v>680</v>
      </c>
      <c r="H14" s="73">
        <v>4.5</v>
      </c>
      <c r="J14" s="4">
        <f>ROUND(F14*H14,2)</f>
        <v>3060</v>
      </c>
      <c r="L14" s="4">
        <v>0</v>
      </c>
      <c r="N14" s="4">
        <f>J14+L14+J15+L15</f>
        <v>9690</v>
      </c>
    </row>
    <row r="15" spans="1:14" x14ac:dyDescent="0.2">
      <c r="A15" s="29">
        <v>4</v>
      </c>
      <c r="B15" s="19"/>
      <c r="D15" s="72" t="s">
        <v>104</v>
      </c>
      <c r="F15" s="4">
        <v>340</v>
      </c>
      <c r="H15" s="73">
        <v>19.5</v>
      </c>
      <c r="J15" s="4">
        <f>ROUND(F15*H15,2)</f>
        <v>6630</v>
      </c>
      <c r="L15" s="4">
        <v>0</v>
      </c>
      <c r="N15" s="4"/>
    </row>
    <row r="16" spans="1:14" x14ac:dyDescent="0.2">
      <c r="A16" s="29"/>
      <c r="B16" s="1"/>
      <c r="D16" s="10"/>
      <c r="F16" s="4"/>
      <c r="H16" s="74"/>
      <c r="J16" s="4"/>
      <c r="L16" s="4"/>
      <c r="N16" s="4"/>
    </row>
    <row r="17" spans="1:14" ht="25.5" x14ac:dyDescent="0.2">
      <c r="A17" s="29">
        <v>5</v>
      </c>
      <c r="B17" s="19" t="s">
        <v>105</v>
      </c>
      <c r="D17" s="10" t="s">
        <v>101</v>
      </c>
      <c r="F17" s="4">
        <v>680</v>
      </c>
      <c r="H17" s="73">
        <v>24.5</v>
      </c>
      <c r="J17" s="4">
        <f>ROUND(F17*H17,2)</f>
        <v>16660</v>
      </c>
      <c r="L17" s="4">
        <v>0</v>
      </c>
      <c r="N17" s="4">
        <f>J17+L17+J18+L18+J19+L19+J20+L20</f>
        <v>26445</v>
      </c>
    </row>
    <row r="18" spans="1:14" x14ac:dyDescent="0.2">
      <c r="A18" s="29">
        <v>6</v>
      </c>
      <c r="B18" s="19"/>
      <c r="D18" s="72" t="s">
        <v>104</v>
      </c>
      <c r="F18" s="4">
        <v>340</v>
      </c>
      <c r="H18" s="73">
        <v>27.25</v>
      </c>
      <c r="J18" s="4">
        <f t="shared" ref="J18:J20" si="0">ROUND(F18*H18,2)</f>
        <v>9265</v>
      </c>
      <c r="L18" s="4">
        <v>0</v>
      </c>
      <c r="N18" s="4"/>
    </row>
    <row r="19" spans="1:14" x14ac:dyDescent="0.2">
      <c r="A19" s="29">
        <v>7</v>
      </c>
      <c r="B19" s="19"/>
      <c r="D19" s="72" t="s">
        <v>106</v>
      </c>
      <c r="F19" s="4">
        <v>190</v>
      </c>
      <c r="H19" s="73">
        <v>2</v>
      </c>
      <c r="J19" s="4">
        <f t="shared" si="0"/>
        <v>380</v>
      </c>
      <c r="L19" s="4">
        <v>0</v>
      </c>
      <c r="N19" s="4"/>
    </row>
    <row r="20" spans="1:14" x14ac:dyDescent="0.2">
      <c r="A20" s="29">
        <v>8</v>
      </c>
      <c r="B20" s="19"/>
      <c r="D20" s="72" t="s">
        <v>107</v>
      </c>
      <c r="F20" s="4">
        <v>80</v>
      </c>
      <c r="H20" s="73">
        <v>1.75</v>
      </c>
      <c r="J20" s="4">
        <f t="shared" si="0"/>
        <v>140</v>
      </c>
      <c r="L20" s="4">
        <v>0</v>
      </c>
      <c r="N20" s="4"/>
    </row>
    <row r="21" spans="1:14" x14ac:dyDescent="0.2">
      <c r="A21" s="29"/>
      <c r="B21" s="19"/>
      <c r="D21" s="10"/>
      <c r="F21" s="4"/>
      <c r="H21" s="73"/>
      <c r="J21" s="4"/>
      <c r="L21" s="4"/>
      <c r="N21" s="4"/>
    </row>
    <row r="22" spans="1:14" ht="25.5" x14ac:dyDescent="0.2">
      <c r="A22" s="29">
        <v>9</v>
      </c>
      <c r="B22" s="19" t="s">
        <v>108</v>
      </c>
      <c r="D22" s="10" t="s">
        <v>101</v>
      </c>
      <c r="F22" s="4">
        <v>680</v>
      </c>
      <c r="H22" s="73">
        <v>14.5</v>
      </c>
      <c r="J22" s="4">
        <f>ROUND(F22*H22,2)</f>
        <v>9860</v>
      </c>
      <c r="L22" s="4">
        <v>0</v>
      </c>
      <c r="N22" s="4">
        <f>J22+L22+J23+L23</f>
        <v>12835</v>
      </c>
    </row>
    <row r="23" spans="1:14" x14ac:dyDescent="0.2">
      <c r="A23" s="29">
        <v>10</v>
      </c>
      <c r="B23" s="19"/>
      <c r="D23" s="72" t="s">
        <v>104</v>
      </c>
      <c r="F23" s="4">
        <v>340</v>
      </c>
      <c r="H23" s="73">
        <v>8.75</v>
      </c>
      <c r="J23" s="4">
        <f>ROUND(F23*H23,2)</f>
        <v>2975</v>
      </c>
      <c r="L23" s="4">
        <v>0</v>
      </c>
      <c r="N23" s="4"/>
    </row>
    <row r="24" spans="1:14" x14ac:dyDescent="0.2">
      <c r="A24" s="29"/>
      <c r="B24" s="19"/>
      <c r="D24" s="72"/>
      <c r="F24" s="4"/>
      <c r="H24" s="73"/>
      <c r="J24" s="4"/>
      <c r="L24" s="4"/>
      <c r="N24" s="4"/>
    </row>
    <row r="25" spans="1:14" ht="25.5" x14ac:dyDescent="0.2">
      <c r="A25" s="29">
        <v>11</v>
      </c>
      <c r="B25" s="19" t="s">
        <v>128</v>
      </c>
      <c r="D25" s="10" t="s">
        <v>101</v>
      </c>
      <c r="F25" s="4">
        <v>680</v>
      </c>
      <c r="H25" s="73">
        <v>14</v>
      </c>
      <c r="J25" s="4">
        <f t="shared" ref="J25:J27" si="1">ROUND(F25*H25,2)</f>
        <v>9520</v>
      </c>
      <c r="L25" s="4">
        <v>0</v>
      </c>
      <c r="N25" s="4">
        <f>J25+J26+J27+L25+L26+L27</f>
        <v>11590</v>
      </c>
    </row>
    <row r="26" spans="1:14" x14ac:dyDescent="0.2">
      <c r="A26" s="29">
        <v>12</v>
      </c>
      <c r="B26" s="19"/>
      <c r="D26" s="72" t="s">
        <v>104</v>
      </c>
      <c r="F26" s="4">
        <v>340</v>
      </c>
      <c r="H26" s="73">
        <v>5.5</v>
      </c>
      <c r="J26" s="4">
        <f t="shared" si="1"/>
        <v>1870</v>
      </c>
      <c r="L26" s="4">
        <v>0</v>
      </c>
      <c r="N26" s="4"/>
    </row>
    <row r="27" spans="1:14" x14ac:dyDescent="0.2">
      <c r="A27" s="29">
        <v>13</v>
      </c>
      <c r="B27" s="19"/>
      <c r="D27" s="72" t="s">
        <v>107</v>
      </c>
      <c r="F27" s="4">
        <v>80</v>
      </c>
      <c r="H27" s="73">
        <v>2.5</v>
      </c>
      <c r="J27" s="4">
        <f t="shared" si="1"/>
        <v>200</v>
      </c>
      <c r="L27" s="4">
        <v>0</v>
      </c>
      <c r="N27" s="4"/>
    </row>
    <row r="28" spans="1:14" x14ac:dyDescent="0.2">
      <c r="A28" s="29"/>
      <c r="B28" s="19"/>
      <c r="D28" s="72"/>
      <c r="F28" s="4"/>
      <c r="H28" s="73"/>
      <c r="J28" s="4"/>
      <c r="L28" s="4"/>
      <c r="N28" s="4"/>
    </row>
    <row r="29" spans="1:14" ht="25.5" x14ac:dyDescent="0.2">
      <c r="A29" s="29">
        <v>11</v>
      </c>
      <c r="B29" s="19" t="s">
        <v>178</v>
      </c>
      <c r="D29" s="10" t="s">
        <v>101</v>
      </c>
      <c r="F29" s="4">
        <v>680</v>
      </c>
      <c r="H29" s="73">
        <v>14</v>
      </c>
      <c r="J29" s="4">
        <f t="shared" ref="J29:J31" si="2">ROUND(F29*H29,2)</f>
        <v>9520</v>
      </c>
      <c r="L29" s="4">
        <v>0</v>
      </c>
      <c r="N29" s="4">
        <f>J29+J30+J31+L29+L30+L31</f>
        <v>9855</v>
      </c>
    </row>
    <row r="30" spans="1:14" x14ac:dyDescent="0.2">
      <c r="A30" s="29">
        <v>12</v>
      </c>
      <c r="B30" s="19"/>
      <c r="D30" s="72" t="s">
        <v>104</v>
      </c>
      <c r="F30" s="4">
        <v>340</v>
      </c>
      <c r="H30" s="73">
        <v>0.75</v>
      </c>
      <c r="J30" s="4">
        <f t="shared" si="2"/>
        <v>255</v>
      </c>
      <c r="L30" s="4">
        <v>0</v>
      </c>
      <c r="N30" s="4"/>
    </row>
    <row r="31" spans="1:14" x14ac:dyDescent="0.2">
      <c r="A31" s="29">
        <v>13</v>
      </c>
      <c r="B31" s="19"/>
      <c r="D31" s="72" t="s">
        <v>107</v>
      </c>
      <c r="F31" s="4">
        <v>80</v>
      </c>
      <c r="H31" s="73">
        <v>1</v>
      </c>
      <c r="J31" s="4">
        <f t="shared" si="2"/>
        <v>80</v>
      </c>
      <c r="L31" s="4">
        <v>0</v>
      </c>
      <c r="N31" s="4"/>
    </row>
    <row r="33" spans="1:15" ht="13.5" thickBot="1" x14ac:dyDescent="0.25">
      <c r="A33" s="29">
        <v>14</v>
      </c>
      <c r="D33" s="13" t="s">
        <v>6</v>
      </c>
      <c r="E33" s="12"/>
      <c r="F33" s="14"/>
      <c r="G33" s="12"/>
      <c r="H33" s="75">
        <f>SUM(H10:H32)</f>
        <v>144</v>
      </c>
      <c r="I33" s="12"/>
      <c r="J33" s="17">
        <f>SUM(J10:J32)</f>
        <v>72795</v>
      </c>
      <c r="K33" s="12"/>
      <c r="L33" s="17">
        <f>SUM(L10:L32)</f>
        <v>0</v>
      </c>
      <c r="M33" s="12"/>
      <c r="N33" s="17">
        <f>SUM(N10:N32)</f>
        <v>72795</v>
      </c>
    </row>
    <row r="34" spans="1:15" ht="13.5" thickTop="1" x14ac:dyDescent="0.2"/>
    <row r="37" spans="1:15" x14ac:dyDescent="0.2">
      <c r="O37" s="12"/>
    </row>
  </sheetData>
  <mergeCells count="4">
    <mergeCell ref="A1:N1"/>
    <mergeCell ref="A2:N2"/>
    <mergeCell ref="A3:N3"/>
    <mergeCell ref="A4:N4"/>
  </mergeCells>
  <printOptions horizontalCentered="1"/>
  <pageMargins left="0.5" right="0" top="1.25" bottom="0.5" header="0.5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E9D94-480B-4F7D-9A8C-88D7FA20F77D}">
  <dimension ref="A1:O43"/>
  <sheetViews>
    <sheetView zoomScaleNormal="100" zoomScaleSheetLayoutView="80" workbookViewId="0">
      <pane ySplit="8" topLeftCell="A18" activePane="bottomLeft" state="frozen"/>
      <selection pane="bottomLeft" activeCell="Q39" sqref="Q39"/>
    </sheetView>
  </sheetViews>
  <sheetFormatPr defaultRowHeight="12.75" x14ac:dyDescent="0.2"/>
  <cols>
    <col min="1" max="1" width="4.42578125" bestFit="1" customWidth="1"/>
    <col min="2" max="2" width="12.85546875" customWidth="1"/>
    <col min="3" max="3" width="2.28515625" customWidth="1"/>
    <col min="4" max="4" width="13.42578125" bestFit="1" customWidth="1"/>
    <col min="5" max="5" width="2.28515625" customWidth="1"/>
    <col min="6" max="6" width="9.7109375" bestFit="1" customWidth="1"/>
    <col min="7" max="7" width="2.28515625" customWidth="1"/>
    <col min="8" max="8" width="8.42578125" style="5" bestFit="1" customWidth="1"/>
    <col min="9" max="9" width="2.28515625" customWidth="1"/>
    <col min="10" max="10" width="11.7109375" customWidth="1"/>
    <col min="11" max="11" width="2.28515625" customWidth="1"/>
    <col min="12" max="12" width="11.140625" customWidth="1"/>
    <col min="13" max="13" width="2.28515625" customWidth="1"/>
    <col min="14" max="14" width="12.140625" bestFit="1" customWidth="1"/>
    <col min="15" max="15" width="2.28515625" customWidth="1"/>
  </cols>
  <sheetData>
    <row r="1" spans="1:14" x14ac:dyDescent="0.2">
      <c r="A1" s="90" t="s">
        <v>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x14ac:dyDescent="0.2">
      <c r="A2" s="90" t="s">
        <v>45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x14ac:dyDescent="0.2">
      <c r="A3" s="90" t="s">
        <v>41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x14ac:dyDescent="0.2">
      <c r="A4" s="90" t="s">
        <v>110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7" spans="1:14" ht="25.5" x14ac:dyDescent="0.2">
      <c r="A7" s="9" t="s">
        <v>125</v>
      </c>
      <c r="B7" s="11" t="s">
        <v>30</v>
      </c>
      <c r="C7" s="6"/>
      <c r="D7" s="7" t="s">
        <v>0</v>
      </c>
      <c r="E7" s="6"/>
      <c r="F7" s="7" t="s">
        <v>1</v>
      </c>
      <c r="G7" s="6"/>
      <c r="H7" s="8" t="s">
        <v>2</v>
      </c>
      <c r="I7" s="6"/>
      <c r="J7" s="7" t="s">
        <v>3</v>
      </c>
      <c r="K7" s="6"/>
      <c r="L7" s="7" t="s">
        <v>4</v>
      </c>
      <c r="M7" s="6"/>
      <c r="N7" s="28" t="s">
        <v>5</v>
      </c>
    </row>
    <row r="8" spans="1:14" x14ac:dyDescent="0.2">
      <c r="A8" s="3">
        <v>-1</v>
      </c>
      <c r="B8" s="3">
        <f>A8-1</f>
        <v>-2</v>
      </c>
      <c r="D8" s="3">
        <f>+B8-1</f>
        <v>-3</v>
      </c>
      <c r="F8" s="3">
        <f>+D8-1</f>
        <v>-4</v>
      </c>
      <c r="H8" s="3">
        <f>+F8-1</f>
        <v>-5</v>
      </c>
      <c r="J8" s="3">
        <f>+H8-1</f>
        <v>-6</v>
      </c>
      <c r="L8" s="3">
        <f>+J8-1</f>
        <v>-7</v>
      </c>
      <c r="N8" s="3">
        <f>+L8-1</f>
        <v>-8</v>
      </c>
    </row>
    <row r="9" spans="1:14" x14ac:dyDescent="0.2">
      <c r="A9" s="3"/>
      <c r="B9" s="3"/>
      <c r="D9" s="3"/>
      <c r="F9" s="3"/>
      <c r="J9" s="3"/>
      <c r="L9" s="3"/>
      <c r="N9" s="3"/>
    </row>
    <row r="10" spans="1:14" ht="25.5" x14ac:dyDescent="0.2">
      <c r="A10" s="29">
        <v>1</v>
      </c>
      <c r="B10" s="19" t="s">
        <v>109</v>
      </c>
      <c r="D10" s="10" t="s">
        <v>111</v>
      </c>
      <c r="F10" s="4">
        <v>305</v>
      </c>
      <c r="H10" s="73">
        <v>3</v>
      </c>
      <c r="J10" s="4">
        <f>ROUND(F10*H10,2)</f>
        <v>915</v>
      </c>
      <c r="L10" s="4">
        <v>0</v>
      </c>
      <c r="N10" s="4">
        <f>J10+L10+J11+L11</f>
        <v>1165</v>
      </c>
    </row>
    <row r="11" spans="1:14" x14ac:dyDescent="0.2">
      <c r="A11" s="29">
        <v>2</v>
      </c>
      <c r="B11" s="19"/>
      <c r="D11" s="10" t="s">
        <v>112</v>
      </c>
      <c r="F11" s="4">
        <v>125</v>
      </c>
      <c r="H11" s="74">
        <v>2</v>
      </c>
      <c r="J11" s="4">
        <f>ROUND(F11*H11,2)</f>
        <v>250</v>
      </c>
      <c r="L11" s="4">
        <v>0</v>
      </c>
      <c r="N11" s="4"/>
    </row>
    <row r="12" spans="1:14" x14ac:dyDescent="0.2">
      <c r="A12" s="29"/>
      <c r="B12" s="19"/>
      <c r="D12" s="10"/>
      <c r="F12" s="4"/>
      <c r="H12" s="74"/>
      <c r="J12" s="4"/>
      <c r="L12" s="4"/>
      <c r="N12" s="4"/>
    </row>
    <row r="13" spans="1:14" ht="25.5" x14ac:dyDescent="0.2">
      <c r="A13" s="29">
        <v>3</v>
      </c>
      <c r="B13" s="19" t="s">
        <v>113</v>
      </c>
      <c r="D13" s="10" t="s">
        <v>111</v>
      </c>
      <c r="F13" s="4">
        <v>305</v>
      </c>
      <c r="H13" s="74">
        <v>5.5</v>
      </c>
      <c r="J13" s="4">
        <f>ROUND(F13*H13,2)</f>
        <v>1677.5</v>
      </c>
      <c r="L13" s="4">
        <v>0</v>
      </c>
      <c r="N13" s="4">
        <f>J13+L13+J14+L14+J15+L15+J16+L16</f>
        <v>9890</v>
      </c>
    </row>
    <row r="14" spans="1:14" x14ac:dyDescent="0.2">
      <c r="A14" s="29">
        <v>4</v>
      </c>
      <c r="B14" s="19"/>
      <c r="D14" s="10" t="s">
        <v>114</v>
      </c>
      <c r="F14" s="4">
        <v>180</v>
      </c>
      <c r="H14" s="74">
        <v>42.5</v>
      </c>
      <c r="J14" s="4">
        <f>ROUND(F14*H14,2)</f>
        <v>7650</v>
      </c>
      <c r="L14" s="4">
        <v>0</v>
      </c>
      <c r="N14" s="4"/>
    </row>
    <row r="15" spans="1:14" x14ac:dyDescent="0.2">
      <c r="A15" s="29">
        <v>5</v>
      </c>
      <c r="B15" s="19"/>
      <c r="D15" s="72" t="s">
        <v>115</v>
      </c>
      <c r="F15" s="4">
        <v>125</v>
      </c>
      <c r="H15" s="74">
        <v>3</v>
      </c>
      <c r="J15" s="4">
        <f>ROUND(F15*H15,2)</f>
        <v>375</v>
      </c>
      <c r="L15" s="4">
        <v>0</v>
      </c>
      <c r="N15" s="4"/>
    </row>
    <row r="16" spans="1:14" x14ac:dyDescent="0.2">
      <c r="A16" s="29">
        <v>6</v>
      </c>
      <c r="B16" s="19"/>
      <c r="D16" s="72" t="s">
        <v>112</v>
      </c>
      <c r="F16" s="4">
        <v>125</v>
      </c>
      <c r="H16" s="74">
        <v>1.5</v>
      </c>
      <c r="J16" s="4">
        <f>ROUND(F16*H16,2)</f>
        <v>187.5</v>
      </c>
      <c r="L16" s="4">
        <v>0</v>
      </c>
      <c r="N16" s="4"/>
    </row>
    <row r="17" spans="1:15" x14ac:dyDescent="0.2">
      <c r="A17" s="29"/>
      <c r="B17" s="19"/>
      <c r="D17" s="10"/>
      <c r="F17" s="4"/>
      <c r="H17" s="76"/>
      <c r="J17" s="4"/>
      <c r="L17" s="4"/>
      <c r="N17" s="4"/>
    </row>
    <row r="18" spans="1:15" ht="25.5" x14ac:dyDescent="0.2">
      <c r="A18" s="29">
        <v>7</v>
      </c>
      <c r="B18" s="19" t="s">
        <v>116</v>
      </c>
      <c r="D18" s="10" t="s">
        <v>111</v>
      </c>
      <c r="F18" s="4">
        <v>310</v>
      </c>
      <c r="H18" s="74">
        <v>7.5</v>
      </c>
      <c r="J18" s="4">
        <f>ROUND(F18*H18,2)</f>
        <v>2325</v>
      </c>
      <c r="L18" s="4">
        <v>0</v>
      </c>
      <c r="N18" s="4">
        <f>J18+L18+J19+L19+J20+L20+J21+L21</f>
        <v>8040</v>
      </c>
    </row>
    <row r="19" spans="1:15" x14ac:dyDescent="0.2">
      <c r="A19" s="29">
        <v>8</v>
      </c>
      <c r="B19" s="1"/>
      <c r="D19" s="10" t="s">
        <v>114</v>
      </c>
      <c r="F19" s="4">
        <v>180</v>
      </c>
      <c r="H19" s="74">
        <v>28.5</v>
      </c>
      <c r="J19" s="4">
        <f>ROUND(F19*H19,2)</f>
        <v>5130</v>
      </c>
      <c r="L19" s="4">
        <v>0</v>
      </c>
      <c r="N19" s="4"/>
    </row>
    <row r="20" spans="1:15" x14ac:dyDescent="0.2">
      <c r="A20" s="29">
        <v>9</v>
      </c>
      <c r="B20" s="1"/>
      <c r="D20" s="72" t="s">
        <v>115</v>
      </c>
      <c r="F20" s="4">
        <v>130</v>
      </c>
      <c r="H20" s="74">
        <v>4</v>
      </c>
      <c r="J20" s="4">
        <f>ROUND(F20*H20,2)</f>
        <v>520</v>
      </c>
      <c r="L20" s="4">
        <v>0</v>
      </c>
      <c r="N20" s="4"/>
    </row>
    <row r="21" spans="1:15" x14ac:dyDescent="0.2">
      <c r="A21" s="29">
        <v>10</v>
      </c>
      <c r="B21" s="1"/>
      <c r="D21" s="72" t="s">
        <v>112</v>
      </c>
      <c r="F21" s="4">
        <v>130</v>
      </c>
      <c r="H21" s="74">
        <v>0.5</v>
      </c>
      <c r="J21" s="4">
        <f>ROUND(F21*H21,2)</f>
        <v>65</v>
      </c>
      <c r="L21" s="4">
        <v>0</v>
      </c>
      <c r="N21" s="4"/>
    </row>
    <row r="22" spans="1:15" x14ac:dyDescent="0.2">
      <c r="A22" s="29"/>
      <c r="B22" s="1"/>
      <c r="D22" s="20"/>
      <c r="F22" s="4"/>
      <c r="J22" s="4"/>
      <c r="L22" s="4"/>
      <c r="N22" s="4"/>
    </row>
    <row r="23" spans="1:15" ht="25.5" x14ac:dyDescent="0.2">
      <c r="A23" s="29">
        <v>11</v>
      </c>
      <c r="B23" s="19" t="s">
        <v>117</v>
      </c>
      <c r="D23" s="10" t="s">
        <v>111</v>
      </c>
      <c r="F23" s="4">
        <v>310</v>
      </c>
      <c r="H23" s="74">
        <v>20</v>
      </c>
      <c r="J23" s="4">
        <f>ROUND(F23*H23,2)</f>
        <v>6200</v>
      </c>
      <c r="L23" s="4">
        <v>0</v>
      </c>
      <c r="N23" s="4">
        <f>J23+L23+J24+L24+J25+L25+J26+L26</f>
        <v>19410</v>
      </c>
    </row>
    <row r="24" spans="1:15" x14ac:dyDescent="0.2">
      <c r="A24" s="29">
        <v>12</v>
      </c>
      <c r="B24" s="1"/>
      <c r="D24" s="10" t="s">
        <v>114</v>
      </c>
      <c r="F24" s="4">
        <v>180</v>
      </c>
      <c r="H24" s="74">
        <v>64</v>
      </c>
      <c r="J24" s="4">
        <f>ROUND(F24*H24,2)</f>
        <v>11520</v>
      </c>
      <c r="L24" s="4">
        <v>0</v>
      </c>
      <c r="N24" s="4"/>
    </row>
    <row r="25" spans="1:15" x14ac:dyDescent="0.2">
      <c r="A25" s="29">
        <v>13</v>
      </c>
      <c r="B25" s="1"/>
      <c r="D25" s="72" t="s">
        <v>115</v>
      </c>
      <c r="F25" s="4">
        <v>130</v>
      </c>
      <c r="H25" s="74">
        <v>8</v>
      </c>
      <c r="J25" s="4">
        <f>ROUND(F25*H25,2)</f>
        <v>1040</v>
      </c>
      <c r="L25" s="4">
        <v>0</v>
      </c>
      <c r="N25" s="4"/>
    </row>
    <row r="26" spans="1:15" x14ac:dyDescent="0.2">
      <c r="A26" s="29">
        <v>14</v>
      </c>
      <c r="B26" s="1"/>
      <c r="D26" s="72" t="s">
        <v>112</v>
      </c>
      <c r="F26" s="4">
        <v>130</v>
      </c>
      <c r="H26" s="74">
        <v>5</v>
      </c>
      <c r="J26" s="4">
        <f>ROUND(F26*H26,2)</f>
        <v>650</v>
      </c>
      <c r="L26" s="4">
        <v>0</v>
      </c>
      <c r="N26" s="4"/>
      <c r="O26" s="12"/>
    </row>
    <row r="27" spans="1:15" x14ac:dyDescent="0.2">
      <c r="A27" s="29"/>
      <c r="B27" s="19"/>
      <c r="D27" s="10"/>
      <c r="F27" s="4"/>
      <c r="J27" s="4"/>
      <c r="L27" s="4"/>
      <c r="N27" s="16"/>
      <c r="O27" s="12"/>
    </row>
    <row r="28" spans="1:15" ht="25.5" x14ac:dyDescent="0.2">
      <c r="A28" s="29">
        <v>15</v>
      </c>
      <c r="B28" s="19" t="s">
        <v>118</v>
      </c>
      <c r="D28" s="10" t="s">
        <v>111</v>
      </c>
      <c r="F28" s="4">
        <v>310</v>
      </c>
      <c r="H28" s="74">
        <v>2.5</v>
      </c>
      <c r="J28" s="4">
        <f>ROUND(F28*H28,2)</f>
        <v>775</v>
      </c>
      <c r="L28" s="4">
        <f>299.89+173.94+73+1320.8+25+133.43</f>
        <v>2026.06</v>
      </c>
      <c r="N28" s="4">
        <f>J28+L28+J29+L29+J30+L30+J31+L31</f>
        <v>8455.5499999999993</v>
      </c>
    </row>
    <row r="29" spans="1:15" x14ac:dyDescent="0.2">
      <c r="A29" s="29">
        <v>16</v>
      </c>
      <c r="B29" s="1"/>
      <c r="D29" s="10" t="s">
        <v>114</v>
      </c>
      <c r="F29" s="4">
        <v>180</v>
      </c>
      <c r="H29" s="74">
        <v>17</v>
      </c>
      <c r="J29" s="4">
        <f>ROUND(F29*H29,2)</f>
        <v>3060</v>
      </c>
      <c r="L29" s="4">
        <f>299.89+384.6+25</f>
        <v>709.49</v>
      </c>
      <c r="N29" s="4"/>
    </row>
    <row r="30" spans="1:15" x14ac:dyDescent="0.2">
      <c r="A30" s="29">
        <v>17</v>
      </c>
      <c r="B30" s="1"/>
      <c r="D30" s="72" t="s">
        <v>115</v>
      </c>
      <c r="F30" s="4">
        <v>130</v>
      </c>
      <c r="H30" s="74">
        <v>10</v>
      </c>
      <c r="J30" s="4">
        <f>ROUND(F30*H30,2)</f>
        <v>1300</v>
      </c>
      <c r="L30" s="4">
        <v>0</v>
      </c>
      <c r="N30" s="4"/>
    </row>
    <row r="31" spans="1:15" x14ac:dyDescent="0.2">
      <c r="A31" s="29">
        <v>18</v>
      </c>
      <c r="B31" s="1"/>
      <c r="D31" s="72" t="s">
        <v>112</v>
      </c>
      <c r="F31" s="4">
        <v>130</v>
      </c>
      <c r="H31" s="74">
        <v>4.5</v>
      </c>
      <c r="J31" s="4">
        <f>ROUND(F31*H31,2)</f>
        <v>585</v>
      </c>
      <c r="L31" s="4">
        <v>0</v>
      </c>
      <c r="N31" s="4"/>
    </row>
    <row r="32" spans="1:15" x14ac:dyDescent="0.2">
      <c r="A32" s="29"/>
      <c r="B32" s="21"/>
      <c r="F32" s="15"/>
      <c r="J32" s="4"/>
      <c r="L32" s="4"/>
      <c r="N32" s="16"/>
    </row>
    <row r="33" spans="1:15" ht="25.5" x14ac:dyDescent="0.2">
      <c r="A33" s="29">
        <v>19</v>
      </c>
      <c r="B33" s="19" t="s">
        <v>119</v>
      </c>
      <c r="D33" s="10" t="s">
        <v>111</v>
      </c>
      <c r="F33" s="4">
        <v>310</v>
      </c>
      <c r="H33" s="74">
        <v>1</v>
      </c>
      <c r="J33" s="4">
        <f>ROUND(F33*H33,2)</f>
        <v>310</v>
      </c>
      <c r="L33" s="4">
        <v>0</v>
      </c>
      <c r="N33" s="4">
        <f>J33+L33+J34+L34+J35+L35+J36+L36</f>
        <v>2955</v>
      </c>
    </row>
    <row r="34" spans="1:15" x14ac:dyDescent="0.2">
      <c r="A34" s="29">
        <v>20</v>
      </c>
      <c r="B34" s="1"/>
      <c r="D34" s="10" t="s">
        <v>114</v>
      </c>
      <c r="F34" s="4">
        <v>190</v>
      </c>
      <c r="H34" s="74">
        <v>10.5</v>
      </c>
      <c r="J34" s="4">
        <f>ROUND(F34*H34,2)</f>
        <v>1995</v>
      </c>
      <c r="L34" s="4">
        <v>0</v>
      </c>
      <c r="N34" s="4"/>
    </row>
    <row r="35" spans="1:15" x14ac:dyDescent="0.2">
      <c r="A35" s="29">
        <v>21</v>
      </c>
      <c r="B35" s="1"/>
      <c r="D35" s="72" t="s">
        <v>115</v>
      </c>
      <c r="F35" s="4">
        <v>130</v>
      </c>
      <c r="H35" s="74">
        <v>4</v>
      </c>
      <c r="J35" s="4">
        <f>ROUND(F35*H35,2)</f>
        <v>520</v>
      </c>
      <c r="L35" s="4">
        <v>0</v>
      </c>
      <c r="N35" s="4"/>
    </row>
    <row r="36" spans="1:15" x14ac:dyDescent="0.2">
      <c r="A36" s="29">
        <v>22</v>
      </c>
      <c r="B36" s="1"/>
      <c r="D36" s="72" t="s">
        <v>112</v>
      </c>
      <c r="F36" s="4">
        <v>130</v>
      </c>
      <c r="H36" s="74">
        <v>1</v>
      </c>
      <c r="J36" s="4">
        <f>ROUND(F36*H36,2)</f>
        <v>130</v>
      </c>
      <c r="L36" s="4">
        <v>0</v>
      </c>
      <c r="N36" s="4"/>
    </row>
    <row r="37" spans="1:15" x14ac:dyDescent="0.2">
      <c r="A37" s="29"/>
      <c r="B37" s="21"/>
      <c r="F37" s="15"/>
      <c r="J37" s="4"/>
      <c r="L37" s="4"/>
      <c r="N37" s="16"/>
    </row>
    <row r="39" spans="1:15" ht="13.5" thickBot="1" x14ac:dyDescent="0.25">
      <c r="A39" s="29">
        <v>23</v>
      </c>
      <c r="D39" s="13" t="s">
        <v>6</v>
      </c>
      <c r="E39" s="12"/>
      <c r="F39" s="14"/>
      <c r="G39" s="12"/>
      <c r="H39" s="22">
        <f>SUM(H10:H38)</f>
        <v>245.5</v>
      </c>
      <c r="I39" s="12"/>
      <c r="J39" s="17">
        <f>SUM(J10:J38)</f>
        <v>47180</v>
      </c>
      <c r="K39" s="12"/>
      <c r="L39" s="17">
        <f>SUM(L10:L38)</f>
        <v>2735.55</v>
      </c>
      <c r="M39" s="12"/>
      <c r="N39" s="17">
        <f>SUM(N10:N38)</f>
        <v>49915.55</v>
      </c>
    </row>
    <row r="40" spans="1:15" ht="13.5" thickTop="1" x14ac:dyDescent="0.2"/>
    <row r="43" spans="1:15" x14ac:dyDescent="0.2">
      <c r="O43" s="12"/>
    </row>
  </sheetData>
  <mergeCells count="4">
    <mergeCell ref="A1:N1"/>
    <mergeCell ref="A2:N2"/>
    <mergeCell ref="A3:N3"/>
    <mergeCell ref="A4:N4"/>
  </mergeCells>
  <printOptions horizontalCentered="1"/>
  <pageMargins left="0.5" right="0" top="1.25" bottom="0.5" header="0.5" footer="0"/>
  <pageSetup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"/>
  <sheetViews>
    <sheetView zoomScaleNormal="100" zoomScaleSheetLayoutView="80" workbookViewId="0">
      <pane ySplit="8" topLeftCell="A9" activePane="bottomLeft" state="frozen"/>
      <selection pane="bottomLeft" activeCell="F23" sqref="F23"/>
    </sheetView>
  </sheetViews>
  <sheetFormatPr defaultRowHeight="12.75" x14ac:dyDescent="0.2"/>
  <cols>
    <col min="1" max="1" width="4.42578125" bestFit="1" customWidth="1"/>
    <col min="2" max="2" width="12.85546875" customWidth="1"/>
    <col min="3" max="3" width="2.28515625" customWidth="1"/>
    <col min="4" max="4" width="13.42578125" bestFit="1" customWidth="1"/>
    <col min="5" max="5" width="2.28515625" customWidth="1"/>
    <col min="6" max="6" width="9.7109375" bestFit="1" customWidth="1"/>
    <col min="7" max="7" width="2.28515625" customWidth="1"/>
    <col min="8" max="8" width="8.42578125" style="5" bestFit="1" customWidth="1"/>
    <col min="9" max="9" width="2.28515625" customWidth="1"/>
    <col min="10" max="10" width="11.7109375" customWidth="1"/>
    <col min="11" max="11" width="2.28515625" customWidth="1"/>
    <col min="12" max="12" width="9.28515625" bestFit="1" customWidth="1"/>
    <col min="13" max="13" width="2.28515625" customWidth="1"/>
    <col min="14" max="14" width="12.140625" bestFit="1" customWidth="1"/>
    <col min="15" max="15" width="2.28515625" customWidth="1"/>
  </cols>
  <sheetData>
    <row r="1" spans="1:14" x14ac:dyDescent="0.2">
      <c r="A1" s="90" t="s">
        <v>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x14ac:dyDescent="0.2">
      <c r="A2" s="90" t="s">
        <v>45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x14ac:dyDescent="0.2">
      <c r="A3" s="90" t="s">
        <v>41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x14ac:dyDescent="0.2">
      <c r="A4" s="90" t="s">
        <v>120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7" spans="1:14" ht="25.5" x14ac:dyDescent="0.2">
      <c r="A7" s="28" t="s">
        <v>43</v>
      </c>
      <c r="B7" s="11" t="s">
        <v>30</v>
      </c>
      <c r="C7" s="6"/>
      <c r="D7" s="7" t="s">
        <v>0</v>
      </c>
      <c r="E7" s="6"/>
      <c r="F7" s="7" t="s">
        <v>1</v>
      </c>
      <c r="G7" s="6"/>
      <c r="H7" s="8" t="s">
        <v>2</v>
      </c>
      <c r="I7" s="6"/>
      <c r="J7" s="7" t="s">
        <v>3</v>
      </c>
      <c r="K7" s="6"/>
      <c r="L7" s="7" t="s">
        <v>4</v>
      </c>
      <c r="M7" s="6"/>
      <c r="N7" s="28" t="s">
        <v>44</v>
      </c>
    </row>
    <row r="8" spans="1:14" x14ac:dyDescent="0.2">
      <c r="A8" s="3">
        <v>-1</v>
      </c>
      <c r="B8" s="3">
        <f>A8-1</f>
        <v>-2</v>
      </c>
      <c r="D8" s="3">
        <f>+B8-1</f>
        <v>-3</v>
      </c>
      <c r="F8" s="3">
        <f>+D8-1</f>
        <v>-4</v>
      </c>
      <c r="H8" s="3">
        <f>+F8-1</f>
        <v>-5</v>
      </c>
      <c r="J8" s="3">
        <f>+H8-1</f>
        <v>-6</v>
      </c>
      <c r="L8" s="3">
        <f>+J8-1</f>
        <v>-7</v>
      </c>
      <c r="N8" s="3">
        <f>+L8-1</f>
        <v>-8</v>
      </c>
    </row>
    <row r="9" spans="1:14" x14ac:dyDescent="0.2">
      <c r="A9" s="3"/>
      <c r="B9" s="3"/>
      <c r="D9" s="3"/>
      <c r="F9" s="3"/>
      <c r="J9" s="3"/>
      <c r="L9" s="3"/>
      <c r="N9" s="3"/>
    </row>
    <row r="10" spans="1:14" ht="25.5" x14ac:dyDescent="0.2">
      <c r="A10" s="29">
        <v>1</v>
      </c>
      <c r="B10" s="19" t="s">
        <v>102</v>
      </c>
      <c r="D10" s="10" t="s">
        <v>121</v>
      </c>
      <c r="F10" s="4">
        <v>475</v>
      </c>
      <c r="H10" s="73">
        <v>7</v>
      </c>
      <c r="J10" s="4">
        <f>ROUND(F10*H10,2)</f>
        <v>3325</v>
      </c>
      <c r="L10" s="4">
        <v>0</v>
      </c>
      <c r="N10" s="4">
        <f>J10+L10+J11+L11</f>
        <v>6085</v>
      </c>
    </row>
    <row r="11" spans="1:14" x14ac:dyDescent="0.2">
      <c r="A11" s="29">
        <v>2</v>
      </c>
      <c r="B11" s="19"/>
      <c r="D11" s="10" t="s">
        <v>122</v>
      </c>
      <c r="F11" s="4">
        <v>160</v>
      </c>
      <c r="H11" s="74">
        <v>17.25</v>
      </c>
      <c r="J11" s="4">
        <f>ROUND(F11*H11,2)</f>
        <v>2760</v>
      </c>
      <c r="L11" s="4">
        <v>0</v>
      </c>
      <c r="N11" s="4"/>
    </row>
    <row r="12" spans="1:14" x14ac:dyDescent="0.2">
      <c r="A12" s="29"/>
      <c r="B12" s="19"/>
      <c r="D12" s="10"/>
      <c r="F12" s="4"/>
      <c r="H12" s="74"/>
      <c r="J12" s="4"/>
      <c r="L12" s="4"/>
      <c r="N12" s="4"/>
    </row>
    <row r="13" spans="1:14" ht="13.5" thickBot="1" x14ac:dyDescent="0.25">
      <c r="A13" s="29">
        <v>3</v>
      </c>
      <c r="D13" s="13" t="s">
        <v>6</v>
      </c>
      <c r="E13" s="12"/>
      <c r="F13" s="14"/>
      <c r="G13" s="12"/>
      <c r="H13" s="75">
        <f>SUM(H10:H12)</f>
        <v>24.25</v>
      </c>
      <c r="I13" s="12"/>
      <c r="J13" s="17">
        <f>SUM(J10:J12)</f>
        <v>6085</v>
      </c>
      <c r="K13" s="12"/>
      <c r="L13" s="17">
        <f>SUM(L10:L12)</f>
        <v>0</v>
      </c>
      <c r="M13" s="12"/>
      <c r="N13" s="17">
        <f>SUM(N10:N12)</f>
        <v>6085</v>
      </c>
    </row>
    <row r="14" spans="1:14" ht="13.5" thickTop="1" x14ac:dyDescent="0.2"/>
    <row r="17" spans="15:15" x14ac:dyDescent="0.2">
      <c r="O17" s="12"/>
    </row>
  </sheetData>
  <mergeCells count="4">
    <mergeCell ref="A1:N1"/>
    <mergeCell ref="A2:N2"/>
    <mergeCell ref="A3:N3"/>
    <mergeCell ref="A4:N4"/>
  </mergeCells>
  <printOptions horizontalCentered="1"/>
  <pageMargins left="0.5" right="0" top="1.25" bottom="0.5" header="0.5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68A5D-3865-4C85-8C0A-AB7F550F474D}">
  <dimension ref="A1:O50"/>
  <sheetViews>
    <sheetView zoomScaleNormal="100" workbookViewId="0">
      <pane ySplit="8" topLeftCell="A9" activePane="bottomLeft" state="frozen"/>
      <selection pane="bottomLeft" activeCell="N30" sqref="N30"/>
    </sheetView>
  </sheetViews>
  <sheetFormatPr defaultRowHeight="12.75" x14ac:dyDescent="0.2"/>
  <cols>
    <col min="1" max="1" width="4.42578125" bestFit="1" customWidth="1"/>
    <col min="2" max="2" width="12.85546875" customWidth="1"/>
    <col min="3" max="3" width="2.28515625" customWidth="1"/>
    <col min="4" max="4" width="13.42578125" bestFit="1" customWidth="1"/>
    <col min="5" max="5" width="2.28515625" customWidth="1"/>
    <col min="6" max="6" width="9.7109375" bestFit="1" customWidth="1"/>
    <col min="7" max="7" width="2.28515625" customWidth="1"/>
    <col min="8" max="8" width="8.42578125" style="5" bestFit="1" customWidth="1"/>
    <col min="9" max="9" width="2.28515625" customWidth="1"/>
    <col min="10" max="10" width="11.7109375" customWidth="1"/>
    <col min="11" max="11" width="2.28515625" customWidth="1"/>
    <col min="12" max="12" width="9.28515625" bestFit="1" customWidth="1"/>
    <col min="13" max="13" width="2.28515625" customWidth="1"/>
    <col min="14" max="14" width="12.140625" bestFit="1" customWidth="1"/>
    <col min="15" max="15" width="2.28515625" customWidth="1"/>
  </cols>
  <sheetData>
    <row r="1" spans="1:14" x14ac:dyDescent="0.2">
      <c r="A1" s="90" t="s">
        <v>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x14ac:dyDescent="0.2">
      <c r="A2" s="90" t="s">
        <v>45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x14ac:dyDescent="0.2">
      <c r="A3" s="90" t="s">
        <v>41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x14ac:dyDescent="0.2">
      <c r="A4" s="90" t="s">
        <v>151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7" spans="1:14" ht="25.5" x14ac:dyDescent="0.2">
      <c r="A7" s="9" t="s">
        <v>43</v>
      </c>
      <c r="B7" s="9" t="s">
        <v>30</v>
      </c>
      <c r="C7" s="6"/>
      <c r="D7" s="7" t="s">
        <v>0</v>
      </c>
      <c r="E7" s="6"/>
      <c r="F7" s="7" t="s">
        <v>1</v>
      </c>
      <c r="G7" s="6"/>
      <c r="H7" s="8" t="s">
        <v>2</v>
      </c>
      <c r="I7" s="6"/>
      <c r="J7" s="7" t="s">
        <v>3</v>
      </c>
      <c r="K7" s="6"/>
      <c r="L7" s="7" t="s">
        <v>4</v>
      </c>
      <c r="M7" s="6"/>
      <c r="N7" s="9" t="s">
        <v>5</v>
      </c>
    </row>
    <row r="8" spans="1:14" x14ac:dyDescent="0.2">
      <c r="A8" s="3">
        <v>-1</v>
      </c>
      <c r="B8" s="3">
        <f>A8-1</f>
        <v>-2</v>
      </c>
      <c r="D8" s="3">
        <f>+B8-1</f>
        <v>-3</v>
      </c>
      <c r="F8" s="3">
        <f>+D8-1</f>
        <v>-4</v>
      </c>
      <c r="H8" s="3">
        <f>+F8-1</f>
        <v>-5</v>
      </c>
      <c r="J8" s="3">
        <f>+H8-1</f>
        <v>-6</v>
      </c>
      <c r="L8" s="3">
        <f>+J8-1</f>
        <v>-7</v>
      </c>
      <c r="N8" s="3">
        <f>+L8-1</f>
        <v>-8</v>
      </c>
    </row>
    <row r="9" spans="1:14" x14ac:dyDescent="0.2">
      <c r="A9" s="3"/>
      <c r="B9" s="3"/>
      <c r="D9" s="3"/>
      <c r="F9" s="3"/>
      <c r="J9" s="3"/>
      <c r="L9" s="3"/>
      <c r="N9" s="3"/>
    </row>
    <row r="10" spans="1:14" ht="25.5" x14ac:dyDescent="0.2">
      <c r="A10" s="29">
        <v>1</v>
      </c>
      <c r="B10" s="1" t="s">
        <v>128</v>
      </c>
      <c r="D10" s="72" t="s">
        <v>152</v>
      </c>
      <c r="F10" s="4">
        <v>450</v>
      </c>
      <c r="H10" s="5">
        <v>19</v>
      </c>
      <c r="J10" s="4">
        <f>ROUND(F10*H10,2)</f>
        <v>8550</v>
      </c>
      <c r="L10" s="4">
        <v>0</v>
      </c>
      <c r="N10" s="4">
        <f>J10+J11+L10+L11</f>
        <v>10050</v>
      </c>
    </row>
    <row r="11" spans="1:14" x14ac:dyDescent="0.2">
      <c r="A11" s="29">
        <v>2</v>
      </c>
      <c r="B11" s="1"/>
      <c r="D11" s="72" t="s">
        <v>153</v>
      </c>
      <c r="F11" s="4">
        <v>250</v>
      </c>
      <c r="H11" s="5">
        <v>6</v>
      </c>
      <c r="J11" s="4">
        <f>ROUND(F11*H11,2)</f>
        <v>1500</v>
      </c>
      <c r="L11" s="4">
        <v>0</v>
      </c>
      <c r="N11" s="4"/>
    </row>
    <row r="12" spans="1:14" x14ac:dyDescent="0.2">
      <c r="A12" s="29"/>
      <c r="B12" s="1"/>
      <c r="D12" s="72"/>
      <c r="F12" s="4"/>
      <c r="J12" s="4"/>
      <c r="L12" s="4"/>
      <c r="N12" s="4"/>
    </row>
    <row r="13" spans="1:14" ht="13.5" thickBot="1" x14ac:dyDescent="0.25">
      <c r="A13" s="29"/>
      <c r="B13" s="1"/>
      <c r="D13" s="13" t="s">
        <v>6</v>
      </c>
      <c r="E13" s="12"/>
      <c r="F13" s="14"/>
      <c r="G13" s="12"/>
      <c r="H13" s="75">
        <f>SUM(H10:H12)</f>
        <v>25</v>
      </c>
      <c r="I13" s="12"/>
      <c r="J13" s="17">
        <f>SUM(J10:J12)</f>
        <v>10050</v>
      </c>
      <c r="K13" s="12"/>
      <c r="L13" s="17">
        <f>SUM(L10:L12)</f>
        <v>0</v>
      </c>
      <c r="M13" s="12"/>
      <c r="N13" s="17">
        <f>SUM(N10:N12)</f>
        <v>10050</v>
      </c>
    </row>
    <row r="14" spans="1:14" ht="13.5" thickTop="1" x14ac:dyDescent="0.2">
      <c r="A14" s="29"/>
      <c r="B14" s="1"/>
      <c r="D14" s="72"/>
      <c r="F14" s="4"/>
      <c r="J14" s="4"/>
      <c r="L14" s="4"/>
      <c r="N14" s="4"/>
    </row>
    <row r="15" spans="1:14" x14ac:dyDescent="0.2">
      <c r="A15" s="29"/>
      <c r="B15" s="1"/>
      <c r="D15" s="72"/>
      <c r="F15" s="4"/>
      <c r="J15" s="4"/>
      <c r="L15" s="79"/>
      <c r="N15" s="4"/>
    </row>
    <row r="17" spans="1:15" x14ac:dyDescent="0.2">
      <c r="A17" s="29"/>
      <c r="B17" s="1"/>
      <c r="D17" s="72"/>
      <c r="F17" s="4"/>
      <c r="J17" s="4"/>
      <c r="L17" s="4"/>
      <c r="N17" s="16"/>
      <c r="O17" s="12"/>
    </row>
    <row r="18" spans="1:15" x14ac:dyDescent="0.2">
      <c r="A18" s="29"/>
      <c r="B18" s="1"/>
      <c r="D18" s="72"/>
      <c r="F18" s="4"/>
      <c r="J18" s="4"/>
      <c r="L18" s="4"/>
      <c r="N18" s="16"/>
      <c r="O18" s="12"/>
    </row>
    <row r="20" spans="1:15" x14ac:dyDescent="0.2">
      <c r="A20" s="29"/>
      <c r="B20" s="80"/>
      <c r="D20" s="72"/>
      <c r="F20" s="79"/>
      <c r="J20" s="4"/>
      <c r="L20" s="4"/>
      <c r="N20" s="16"/>
    </row>
    <row r="21" spans="1:15" x14ac:dyDescent="0.2">
      <c r="A21" s="29"/>
      <c r="B21" s="21"/>
      <c r="D21" s="72"/>
      <c r="F21" s="79"/>
      <c r="J21" s="4"/>
      <c r="L21" s="4"/>
      <c r="N21" s="16"/>
    </row>
    <row r="22" spans="1:15" x14ac:dyDescent="0.2">
      <c r="A22" s="29"/>
      <c r="B22" s="21"/>
      <c r="D22" s="72"/>
      <c r="F22" s="4"/>
      <c r="J22" s="4"/>
      <c r="L22" s="79"/>
      <c r="N22" s="4"/>
    </row>
    <row r="23" spans="1:15" x14ac:dyDescent="0.2">
      <c r="A23" s="29"/>
      <c r="B23" s="21"/>
      <c r="F23" s="79"/>
      <c r="J23" s="4"/>
      <c r="L23" s="4"/>
      <c r="N23" s="16"/>
    </row>
    <row r="24" spans="1:15" x14ac:dyDescent="0.2">
      <c r="A24" s="29"/>
      <c r="B24" s="80"/>
      <c r="D24" s="72"/>
      <c r="F24" s="79"/>
      <c r="J24" s="4"/>
      <c r="L24" s="4"/>
      <c r="N24" s="16"/>
    </row>
    <row r="25" spans="1:15" x14ac:dyDescent="0.2">
      <c r="A25" s="29"/>
      <c r="B25" s="21"/>
      <c r="D25" s="72"/>
      <c r="F25" s="79"/>
      <c r="J25" s="4"/>
      <c r="L25" s="4"/>
      <c r="N25" s="16"/>
    </row>
    <row r="26" spans="1:15" x14ac:dyDescent="0.2">
      <c r="A26" s="29"/>
      <c r="B26" s="21"/>
      <c r="D26" s="72"/>
      <c r="F26" s="4"/>
      <c r="J26" s="4"/>
      <c r="L26" s="79"/>
      <c r="N26" s="4"/>
    </row>
    <row r="27" spans="1:15" x14ac:dyDescent="0.2">
      <c r="A27" s="29"/>
      <c r="B27" s="21"/>
      <c r="F27" s="79"/>
      <c r="J27" s="4"/>
      <c r="L27" s="4"/>
      <c r="N27" s="16"/>
    </row>
    <row r="28" spans="1:15" x14ac:dyDescent="0.2">
      <c r="A28" s="29"/>
      <c r="B28" s="21"/>
      <c r="F28" s="79"/>
      <c r="J28" s="4"/>
      <c r="L28" s="4"/>
      <c r="N28" s="16"/>
    </row>
    <row r="29" spans="1:15" x14ac:dyDescent="0.2">
      <c r="A29" s="29"/>
      <c r="B29" s="80"/>
      <c r="D29" s="72"/>
      <c r="F29" s="79"/>
      <c r="J29" s="4"/>
      <c r="L29" s="4"/>
      <c r="N29" s="16"/>
    </row>
    <row r="30" spans="1:15" x14ac:dyDescent="0.2">
      <c r="A30" s="29"/>
      <c r="B30" s="21"/>
      <c r="D30" s="72"/>
      <c r="F30" s="79"/>
      <c r="J30" s="4"/>
      <c r="L30" s="4"/>
      <c r="N30" s="16"/>
    </row>
    <row r="31" spans="1:15" x14ac:dyDescent="0.2">
      <c r="A31" s="29"/>
      <c r="B31" s="21"/>
      <c r="F31" s="79"/>
      <c r="J31" s="4"/>
      <c r="L31" s="4"/>
      <c r="N31" s="16"/>
    </row>
    <row r="32" spans="1:15" x14ac:dyDescent="0.2">
      <c r="A32" s="29"/>
      <c r="B32" s="21"/>
      <c r="F32" s="79"/>
      <c r="J32" s="4"/>
      <c r="L32" s="4"/>
      <c r="N32" s="16"/>
    </row>
    <row r="33" spans="1:14" x14ac:dyDescent="0.2">
      <c r="A33" s="29"/>
      <c r="B33" s="80"/>
      <c r="D33" s="72"/>
      <c r="F33" s="79"/>
      <c r="J33" s="4"/>
      <c r="L33" s="4"/>
      <c r="N33" s="16"/>
    </row>
    <row r="34" spans="1:14" x14ac:dyDescent="0.2">
      <c r="A34" s="29"/>
      <c r="B34" s="21"/>
      <c r="D34" s="72"/>
      <c r="F34" s="79"/>
      <c r="J34" s="4"/>
      <c r="L34" s="4"/>
      <c r="N34" s="16"/>
    </row>
    <row r="35" spans="1:14" x14ac:dyDescent="0.2">
      <c r="A35" s="29"/>
      <c r="B35" s="21"/>
      <c r="F35" s="79"/>
      <c r="J35" s="4"/>
      <c r="L35" s="4"/>
      <c r="N35" s="16"/>
    </row>
    <row r="36" spans="1:14" x14ac:dyDescent="0.2">
      <c r="A36" s="29"/>
      <c r="B36" s="21"/>
      <c r="F36" s="79"/>
      <c r="J36" s="4"/>
      <c r="L36" s="4"/>
      <c r="N36" s="16"/>
    </row>
    <row r="37" spans="1:14" x14ac:dyDescent="0.2">
      <c r="A37" s="29"/>
      <c r="B37" s="21"/>
      <c r="F37" s="79"/>
      <c r="J37" s="4"/>
      <c r="L37" s="4"/>
      <c r="N37" s="16"/>
    </row>
    <row r="38" spans="1:14" x14ac:dyDescent="0.2">
      <c r="A38" s="29"/>
      <c r="B38" s="21"/>
      <c r="F38" s="79"/>
      <c r="J38" s="4"/>
      <c r="L38" s="4"/>
      <c r="N38" s="16"/>
    </row>
    <row r="39" spans="1:14" x14ac:dyDescent="0.2">
      <c r="A39" s="29"/>
      <c r="B39" s="21"/>
      <c r="F39" s="79"/>
      <c r="J39" s="4"/>
      <c r="L39" s="4"/>
      <c r="N39" s="16"/>
    </row>
    <row r="40" spans="1:14" x14ac:dyDescent="0.2">
      <c r="A40" s="29"/>
      <c r="B40" s="21"/>
      <c r="F40" s="79"/>
      <c r="J40" s="4"/>
      <c r="L40" s="4"/>
      <c r="N40" s="16"/>
    </row>
    <row r="41" spans="1:14" x14ac:dyDescent="0.2">
      <c r="A41" s="29"/>
      <c r="B41" s="21"/>
      <c r="F41" s="79"/>
      <c r="J41" s="4"/>
      <c r="L41" s="4"/>
      <c r="N41" s="16"/>
    </row>
    <row r="42" spans="1:14" x14ac:dyDescent="0.2">
      <c r="A42" s="29"/>
      <c r="B42" s="21"/>
      <c r="F42" s="79"/>
      <c r="J42" s="4"/>
      <c r="L42" s="4"/>
      <c r="N42" s="16"/>
    </row>
    <row r="43" spans="1:14" x14ac:dyDescent="0.2">
      <c r="A43" s="29"/>
      <c r="B43" s="21"/>
      <c r="F43" s="79"/>
      <c r="J43" s="4"/>
      <c r="L43" s="4"/>
      <c r="N43" s="16"/>
    </row>
    <row r="44" spans="1:14" x14ac:dyDescent="0.2">
      <c r="A44" s="29"/>
      <c r="B44" s="21"/>
      <c r="F44" s="79"/>
      <c r="J44" s="4"/>
      <c r="L44" s="4"/>
      <c r="N44" s="16"/>
    </row>
    <row r="45" spans="1:14" x14ac:dyDescent="0.2">
      <c r="A45" s="29"/>
      <c r="B45" s="21"/>
      <c r="F45" s="79"/>
      <c r="J45" s="4"/>
      <c r="L45" s="4"/>
      <c r="N45" s="16"/>
    </row>
    <row r="46" spans="1:14" x14ac:dyDescent="0.2">
      <c r="A46" s="29"/>
      <c r="B46" s="21"/>
      <c r="F46" s="79"/>
      <c r="J46" s="4"/>
      <c r="L46" s="4"/>
      <c r="N46" s="16"/>
    </row>
    <row r="47" spans="1:14" x14ac:dyDescent="0.2">
      <c r="A47" s="29"/>
      <c r="B47" s="21"/>
      <c r="F47" s="79"/>
      <c r="J47" s="4"/>
      <c r="L47" s="4"/>
      <c r="N47" s="16"/>
    </row>
    <row r="50" spans="15:15" x14ac:dyDescent="0.2">
      <c r="O50" s="12"/>
    </row>
  </sheetData>
  <mergeCells count="4">
    <mergeCell ref="A1:N1"/>
    <mergeCell ref="A2:N2"/>
    <mergeCell ref="A3:N3"/>
    <mergeCell ref="A4:N4"/>
  </mergeCells>
  <printOptions horizontalCentered="1"/>
  <pageMargins left="0.5" right="0" top="1.25" bottom="0.5" header="0.5" footer="0"/>
  <pageSetup orientation="portrait" r:id="rId1"/>
  <headerFooter alignWithMargins="0"/>
  <rowBreaks count="1" manualBreakCount="1">
    <brk id="1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gwNTY5PC9Vc2VyTmFtZT48RGF0ZVRpbWU+MTEvMjEvMjAyMiA0OjU4OjQ2IFBNPC9EYXRlVGltZT48TGFiZWxTdHJpbmc+QUVQIEludGVybmFs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1D089B0F-FDAD-4485-80D6-F6A3F24385C7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C3EB7C6E-CC4C-4200-A96C-3BA1DA13D95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KPSC 1-39</vt:lpstr>
      <vt:lpstr>Summary</vt:lpstr>
      <vt:lpstr>Stites &amp; Harbison</vt:lpstr>
      <vt:lpstr>K&amp;L Gates LLP</vt:lpstr>
      <vt:lpstr>Concentric Energy Advisors</vt:lpstr>
      <vt:lpstr>Gannett Fleming</vt:lpstr>
      <vt:lpstr>Scott Madden</vt:lpstr>
      <vt:lpstr>Financial Concepts</vt:lpstr>
      <vt:lpstr>'Concentric Energy Advisors'!Print_Area</vt:lpstr>
      <vt:lpstr>'Financial Concepts'!Print_Area</vt:lpstr>
      <vt:lpstr>'Gannett Fleming'!Print_Area</vt:lpstr>
      <vt:lpstr>'Scott Madden'!Print_Area</vt:lpstr>
      <vt:lpstr>'Gannett Fleming'!Print_Titles</vt:lpstr>
      <vt:lpstr>Summary!Print_Titles</vt:lpstr>
    </vt:vector>
  </TitlesOfParts>
  <Company>AEP-IT-CPS 4/30/3-(8-835-3050)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s290792</cp:lastModifiedBy>
  <cp:lastPrinted>2023-07-06T19:56:46Z</cp:lastPrinted>
  <dcterms:created xsi:type="dcterms:W3CDTF">2010-03-03T13:59:24Z</dcterms:created>
  <dcterms:modified xsi:type="dcterms:W3CDTF">2023-09-26T15:15:41Z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e1e68ade-6af5-4501-9886-5e79254efa18</vt:lpwstr>
  </property>
  <property fmtid="{D5CDD505-2E9C-101B-9397-08002B2CF9AE}" pid="3" name="bjSaver">
    <vt:lpwstr>mHnpUGvhrYAwVF9YqH5Whw/DnKUHosNP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/&gt;&lt;/sisl&gt;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ClsUserRVM">
    <vt:lpwstr>[]</vt:lpwstr>
  </property>
  <property fmtid="{D5CDD505-2E9C-101B-9397-08002B2CF9AE}" pid="11" name="bjLabelHistoryID">
    <vt:lpwstr>{1D089B0F-FDAD-4485-80D6-F6A3F24385C7}</vt:lpwstr>
  </property>
</Properties>
</file>